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tukondjere\Desktop\Trade Statistics\Trade Satistics Bulletin\2026\June\"/>
    </mc:Choice>
  </mc:AlternateContent>
  <xr:revisionPtr revIDLastSave="0" documentId="8_{7D799BF6-2EFB-48F9-9DDF-5B558628B891}" xr6:coauthVersionLast="47" xr6:coauthVersionMax="47" xr10:uidLastSave="{00000000-0000-0000-0000-000000000000}"/>
  <bookViews>
    <workbookView xWindow="-110" yWindow="-110" windowWidth="19420" windowHeight="10300" tabRatio="945" xr2:uid="{00000000-000D-0000-FFFF-FFFF00000000}"/>
  </bookViews>
  <sheets>
    <sheet name="Table of Content" sheetId="3" r:id="rId1"/>
    <sheet name="Tab 1 May 2026 revisions" sheetId="82" r:id="rId2"/>
    <sheet name=" Tab 2 Cum Trade value 2025" sheetId="83" r:id="rId3"/>
    <sheet name="Tab 3 Cum Trade value 2026" sheetId="84" r:id="rId4"/>
    <sheet name="Tab4 Export by ISIC" sheetId="85" r:id="rId5"/>
    <sheet name="Tab5 Re-exports by ISIC" sheetId="86" r:id="rId6"/>
    <sheet name="Tab6 Imports by ISIC" sheetId="87" r:id="rId7"/>
    <sheet name="Tab7 Exports by top sectors " sheetId="88" r:id="rId8"/>
    <sheet name="Tab8 Imports by top sectors " sheetId="89" r:id="rId9"/>
    <sheet name="Tab9 Trade Balance" sheetId="90" r:id="rId10"/>
    <sheet name="Tab10 Trade balnce by prtnr" sheetId="91" r:id="rId11"/>
    <sheet name="Tab11 Trade Balnce by prdct" sheetId="92" r:id="rId12"/>
    <sheet name="Tab12 Exports by Partner" sheetId="93" r:id="rId13"/>
    <sheet name="Tab13 Imports by Partner" sheetId="94" r:id="rId14"/>
    <sheet name="Tab14 Exports by Product" sheetId="95" r:id="rId15"/>
    <sheet name="Tab15 Re-exports by Product" sheetId="96" r:id="rId16"/>
    <sheet name="Tab16 Imports by Product" sheetId="97" r:id="rId17"/>
    <sheet name="Tab17 Top5 exp prdcts by countr" sheetId="98" r:id="rId18"/>
    <sheet name=" Tab18 Top5 re-X prdct by conty" sheetId="99" r:id="rId19"/>
    <sheet name="Tab19 Top5 imp prdcts by contry" sheetId="100" r:id="rId20"/>
    <sheet name="Tab20 Time Series Ex&amp;Im produc " sheetId="130" r:id="rId21"/>
    <sheet name="Tab21 Top 10 traded commodities" sheetId="101" r:id="rId22"/>
    <sheet name="Tab22 Exp by economic regio" sheetId="103" r:id="rId23"/>
    <sheet name="Tab23 Exports econ region&amp;p" sheetId="104" r:id="rId24"/>
    <sheet name="Tab24 Imp by economic regio" sheetId="105" r:id="rId25"/>
    <sheet name="Tab25 Imports econ region&amp;p" sheetId="106" r:id="rId26"/>
    <sheet name="Tab26 Exp by mode of trnspr" sheetId="107" r:id="rId27"/>
    <sheet name="Tab27 Cmodties by mode of t " sheetId="108" r:id="rId28"/>
    <sheet name="Tab28 Exports by NetWeight" sheetId="109" r:id="rId29"/>
    <sheet name="Tab29 Imp by mode of trnspr " sheetId="110" r:id="rId30"/>
    <sheet name="Tab30 Cmodties by mde of ta" sheetId="111" r:id="rId31"/>
    <sheet name="Tab31 Imports by NetWeight " sheetId="112" r:id="rId32"/>
    <sheet name="Tab32 Trade by Borderpost" sheetId="113" r:id="rId33"/>
    <sheet name="Tab33 Intra-Africa" sheetId="114" r:id="rId34"/>
    <sheet name="Tab34 Intra-SADC" sheetId="129" r:id="rId35"/>
    <sheet name="Tab35 Food items " sheetId="115" r:id="rId36"/>
    <sheet name="Tab36 Beverages" sheetId="116" r:id="rId37"/>
    <sheet name="Tab37 Commodity of the Mont" sheetId="117" r:id="rId38"/>
  </sheets>
  <definedNames>
    <definedName name="_xlnm._FilterDatabase" localSheetId="18" hidden="1">' Tab18 Top5 re-X prdct by conty'!$A$2:$F$19</definedName>
    <definedName name="_xlnm._FilterDatabase" localSheetId="10" hidden="1" xml:space="preserve">      'Tab10 Trade balnce by prtnr'!$A$3:$D$160</definedName>
    <definedName name="_xlnm._FilterDatabase" localSheetId="15" hidden="1">'Tab15 Re-exports by Product'!$A$1:$I$132</definedName>
    <definedName name="_xlnm._FilterDatabase" localSheetId="17" hidden="1">'Tab17 Top5 exp prdcts by countr'!$A$2:$F$28</definedName>
    <definedName name="_xlnm._FilterDatabase" localSheetId="22" hidden="1">'Tab23 Exports econ region&amp;p'!$A$2:$I$2</definedName>
    <definedName name="_xlnm._FilterDatabase" localSheetId="23" hidden="1">'Tab23 Exports econ region&amp;p'!$A$2:$I$2</definedName>
    <definedName name="_xlnm._FilterDatabase" localSheetId="24" hidden="1">'Tab25 Imports econ region&amp;p'!#REF!</definedName>
    <definedName name="_xlnm._FilterDatabase" localSheetId="25" hidden="1">'Tab25 Imports econ region&amp;p'!#REF!</definedName>
    <definedName name="_xlnm._FilterDatabase" localSheetId="32" hidden="1">'Tab32 Trade by Borderpost'!#REF!</definedName>
    <definedName name="_xlnm._FilterDatabase" localSheetId="35" hidden="1">'Tab35 Food items '!$A$44:$F$569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12" l="1"/>
  <c r="H5" i="87"/>
  <c r="H4" i="87"/>
  <c r="H4" i="85"/>
  <c r="E8" i="84"/>
  <c r="D8" i="84"/>
  <c r="E7" i="84"/>
  <c r="E6" i="84"/>
  <c r="E5" i="84"/>
  <c r="E4" i="84"/>
  <c r="E3" i="84"/>
  <c r="D7" i="84"/>
  <c r="D6" i="84"/>
  <c r="D5" i="84"/>
  <c r="D4" i="84"/>
  <c r="D3" i="84"/>
  <c r="E17" i="115" l="1"/>
  <c r="D30" i="117"/>
  <c r="B30" i="117"/>
  <c r="C23" i="117" s="1"/>
  <c r="C22" i="117" l="1"/>
  <c r="C28" i="117"/>
  <c r="C29" i="117"/>
  <c r="C27" i="117"/>
  <c r="C26" i="117"/>
  <c r="C25" i="117"/>
  <c r="C24" i="117"/>
  <c r="E30" i="117"/>
  <c r="F22" i="117" s="1"/>
  <c r="C30" i="117" l="1"/>
  <c r="F23" i="117"/>
  <c r="F24" i="117"/>
  <c r="F25" i="117"/>
  <c r="F26" i="117"/>
  <c r="F27" i="117"/>
  <c r="F28" i="117"/>
  <c r="F29" i="117"/>
  <c r="D17" i="116" l="1"/>
  <c r="C17" i="116"/>
  <c r="E16" i="116"/>
  <c r="E15" i="116"/>
  <c r="E14" i="116"/>
  <c r="E13" i="116"/>
  <c r="E12" i="116"/>
  <c r="E11" i="116"/>
  <c r="E10" i="116"/>
  <c r="E9" i="116"/>
  <c r="E8" i="116"/>
  <c r="E7" i="116"/>
  <c r="E6" i="116"/>
  <c r="E5" i="116"/>
  <c r="E4" i="116"/>
  <c r="T47" i="115"/>
  <c r="U42" i="115" s="1"/>
  <c r="S47" i="115"/>
  <c r="R47" i="115"/>
  <c r="Q47" i="115"/>
  <c r="P47" i="115"/>
  <c r="O47" i="115"/>
  <c r="N47" i="115"/>
  <c r="M47" i="115"/>
  <c r="L47" i="115"/>
  <c r="K47" i="115"/>
  <c r="J47" i="115"/>
  <c r="I47" i="115"/>
  <c r="H47" i="115"/>
  <c r="T24" i="115"/>
  <c r="U18" i="115" s="1"/>
  <c r="S24" i="115"/>
  <c r="R24" i="115"/>
  <c r="Q24" i="115"/>
  <c r="P24" i="115"/>
  <c r="O24" i="115"/>
  <c r="N24" i="115"/>
  <c r="M24" i="115"/>
  <c r="L24" i="115"/>
  <c r="K24" i="115"/>
  <c r="J24" i="115"/>
  <c r="I24" i="115"/>
  <c r="H24" i="115"/>
  <c r="D18" i="115"/>
  <c r="C18" i="115"/>
  <c r="E16" i="115"/>
  <c r="U15" i="115"/>
  <c r="E15" i="115"/>
  <c r="E14" i="115"/>
  <c r="E13" i="115"/>
  <c r="E12" i="115"/>
  <c r="E11" i="115"/>
  <c r="E10" i="115"/>
  <c r="E9" i="115"/>
  <c r="E8" i="115"/>
  <c r="E7" i="115"/>
  <c r="E6" i="115"/>
  <c r="E5" i="115"/>
  <c r="U11" i="115" l="1"/>
  <c r="U35" i="115"/>
  <c r="U43" i="115"/>
  <c r="U19" i="115"/>
  <c r="U7" i="115"/>
  <c r="U20" i="115"/>
  <c r="U36" i="115"/>
  <c r="U44" i="115"/>
  <c r="U12" i="115"/>
  <c r="U45" i="115"/>
  <c r="E17" i="116"/>
  <c r="U8" i="115"/>
  <c r="U16" i="115"/>
  <c r="U21" i="115"/>
  <c r="U29" i="115"/>
  <c r="U37" i="115"/>
  <c r="U22" i="115"/>
  <c r="U30" i="115"/>
  <c r="U38" i="115"/>
  <c r="U46" i="115"/>
  <c r="E18" i="115"/>
  <c r="U9" i="115"/>
  <c r="U13" i="115"/>
  <c r="U17" i="115"/>
  <c r="U23" i="115"/>
  <c r="U31" i="115"/>
  <c r="U39" i="115"/>
  <c r="U32" i="115"/>
  <c r="U40" i="115"/>
  <c r="U6" i="115"/>
  <c r="U10" i="115"/>
  <c r="U14" i="115"/>
  <c r="U33" i="115"/>
  <c r="U41" i="115"/>
  <c r="U34" i="115"/>
  <c r="E268" i="129"/>
  <c r="F24" i="129" s="1"/>
  <c r="B268" i="129"/>
  <c r="C27" i="129" s="1"/>
  <c r="E19" i="129"/>
  <c r="F8" i="129" s="1"/>
  <c r="B19" i="129"/>
  <c r="C16" i="129" s="1"/>
  <c r="E290" i="114"/>
  <c r="F57" i="114" s="1"/>
  <c r="B290" i="114"/>
  <c r="C45" i="114" s="1"/>
  <c r="E41" i="114"/>
  <c r="F40" i="114" s="1"/>
  <c r="B41" i="114"/>
  <c r="C11" i="114" s="1"/>
  <c r="P104" i="113"/>
  <c r="Q97" i="113" s="1"/>
  <c r="M104" i="113"/>
  <c r="N13" i="113" s="1"/>
  <c r="E28" i="113"/>
  <c r="B20" i="113"/>
  <c r="N260" i="111"/>
  <c r="G260" i="111"/>
  <c r="H260" i="111"/>
  <c r="I260" i="111"/>
  <c r="L260" i="111"/>
  <c r="M260" i="111"/>
  <c r="C260" i="111"/>
  <c r="D260" i="111"/>
  <c r="B260" i="111"/>
  <c r="N244" i="108"/>
  <c r="M244" i="108"/>
  <c r="L244" i="108"/>
  <c r="I244" i="108"/>
  <c r="H244" i="108"/>
  <c r="G244" i="108"/>
  <c r="D244" i="108"/>
  <c r="C244" i="108"/>
  <c r="B244" i="108"/>
  <c r="B254" i="106"/>
  <c r="C254" i="106"/>
  <c r="D254" i="106"/>
  <c r="E254" i="106"/>
  <c r="F254" i="106"/>
  <c r="G254" i="106"/>
  <c r="H254" i="106"/>
  <c r="I254" i="106"/>
  <c r="J254" i="106"/>
  <c r="G5" i="105"/>
  <c r="G6" i="105"/>
  <c r="G7" i="105"/>
  <c r="G8" i="105"/>
  <c r="G9" i="105"/>
  <c r="G10" i="105"/>
  <c r="G11" i="105"/>
  <c r="G12" i="105"/>
  <c r="G4" i="105"/>
  <c r="E5" i="105"/>
  <c r="E6" i="105"/>
  <c r="E7" i="105"/>
  <c r="E8" i="105"/>
  <c r="E9" i="105"/>
  <c r="E10" i="105"/>
  <c r="E11" i="105"/>
  <c r="E12" i="105"/>
  <c r="E4" i="105"/>
  <c r="C5" i="105"/>
  <c r="C6" i="105"/>
  <c r="C7" i="105"/>
  <c r="C8" i="105"/>
  <c r="C9" i="105"/>
  <c r="C10" i="105"/>
  <c r="C11" i="105"/>
  <c r="C12" i="105"/>
  <c r="C4" i="105"/>
  <c r="J215" i="104"/>
  <c r="C215" i="104"/>
  <c r="D215" i="104"/>
  <c r="E215" i="104"/>
  <c r="F215" i="104"/>
  <c r="G215" i="104"/>
  <c r="H215" i="104"/>
  <c r="I215" i="104"/>
  <c r="B215" i="104"/>
  <c r="C4" i="103"/>
  <c r="E4" i="103"/>
  <c r="G4" i="103"/>
  <c r="E5" i="103"/>
  <c r="E6" i="103"/>
  <c r="E7" i="103"/>
  <c r="E8" i="103"/>
  <c r="E9" i="103"/>
  <c r="E10" i="103"/>
  <c r="E11" i="103"/>
  <c r="E12" i="103"/>
  <c r="C5" i="103"/>
  <c r="C6" i="103"/>
  <c r="C7" i="103"/>
  <c r="C8" i="103"/>
  <c r="C9" i="103"/>
  <c r="C10" i="103"/>
  <c r="C11" i="103"/>
  <c r="C12" i="103"/>
  <c r="F32" i="114" l="1"/>
  <c r="C128" i="129"/>
  <c r="C64" i="129"/>
  <c r="C14" i="129"/>
  <c r="C105" i="129"/>
  <c r="C82" i="129"/>
  <c r="F7" i="114"/>
  <c r="C210" i="129"/>
  <c r="C41" i="129"/>
  <c r="C192" i="129"/>
  <c r="C169" i="129"/>
  <c r="C146" i="129"/>
  <c r="Q5" i="113"/>
  <c r="Q63" i="113"/>
  <c r="Q13" i="113"/>
  <c r="Q74" i="113"/>
  <c r="Q85" i="113"/>
  <c r="Q95" i="113"/>
  <c r="Q22" i="113"/>
  <c r="Q31" i="113"/>
  <c r="Q42" i="113"/>
  <c r="Q53" i="113"/>
  <c r="Q7" i="113"/>
  <c r="Q16" i="113"/>
  <c r="Q24" i="113"/>
  <c r="Q34" i="113"/>
  <c r="Q45" i="113"/>
  <c r="Q55" i="113"/>
  <c r="Q66" i="113"/>
  <c r="Q77" i="113"/>
  <c r="Q87" i="113"/>
  <c r="Q98" i="113"/>
  <c r="F108" i="114"/>
  <c r="C261" i="114"/>
  <c r="C253" i="114"/>
  <c r="C245" i="114"/>
  <c r="C237" i="114"/>
  <c r="C229" i="114"/>
  <c r="C221" i="114"/>
  <c r="C213" i="114"/>
  <c r="C205" i="114"/>
  <c r="C197" i="114"/>
  <c r="C189" i="114"/>
  <c r="C181" i="114"/>
  <c r="C173" i="114"/>
  <c r="C165" i="114"/>
  <c r="C157" i="114"/>
  <c r="C149" i="114"/>
  <c r="C141" i="114"/>
  <c r="C133" i="114"/>
  <c r="C125" i="114"/>
  <c r="C117" i="114"/>
  <c r="C109" i="114"/>
  <c r="C101" i="114"/>
  <c r="C93" i="114"/>
  <c r="C85" i="114"/>
  <c r="C77" i="114"/>
  <c r="C69" i="114"/>
  <c r="C61" i="114"/>
  <c r="C53" i="114"/>
  <c r="C217" i="129"/>
  <c r="C194" i="129"/>
  <c r="C176" i="129"/>
  <c r="C153" i="129"/>
  <c r="C130" i="129"/>
  <c r="C112" i="129"/>
  <c r="C89" i="129"/>
  <c r="C66" i="129"/>
  <c r="C48" i="129"/>
  <c r="C25" i="129"/>
  <c r="Q8" i="113"/>
  <c r="Q17" i="113"/>
  <c r="Q25" i="113"/>
  <c r="Q35" i="113"/>
  <c r="Q46" i="113"/>
  <c r="Q56" i="113"/>
  <c r="Q67" i="113"/>
  <c r="Q78" i="113"/>
  <c r="Q88" i="113"/>
  <c r="Q99" i="113"/>
  <c r="F33" i="114"/>
  <c r="F105" i="114"/>
  <c r="C260" i="114"/>
  <c r="C252" i="114"/>
  <c r="C244" i="114"/>
  <c r="C236" i="114"/>
  <c r="C228" i="114"/>
  <c r="C220" i="114"/>
  <c r="C212" i="114"/>
  <c r="C204" i="114"/>
  <c r="C196" i="114"/>
  <c r="C188" i="114"/>
  <c r="C180" i="114"/>
  <c r="C172" i="114"/>
  <c r="C164" i="114"/>
  <c r="C156" i="114"/>
  <c r="C148" i="114"/>
  <c r="C140" i="114"/>
  <c r="C132" i="114"/>
  <c r="C124" i="114"/>
  <c r="C116" i="114"/>
  <c r="C108" i="114"/>
  <c r="C100" i="114"/>
  <c r="C92" i="114"/>
  <c r="C84" i="114"/>
  <c r="C76" i="114"/>
  <c r="C68" i="114"/>
  <c r="C60" i="114"/>
  <c r="C52" i="114"/>
  <c r="C216" i="129"/>
  <c r="C193" i="129"/>
  <c r="C170" i="129"/>
  <c r="C152" i="129"/>
  <c r="C129" i="129"/>
  <c r="C106" i="129"/>
  <c r="C88" i="129"/>
  <c r="C65" i="129"/>
  <c r="C42" i="129"/>
  <c r="C24" i="129"/>
  <c r="Q9" i="113"/>
  <c r="Q18" i="113"/>
  <c r="Q27" i="113"/>
  <c r="Q37" i="113"/>
  <c r="Q47" i="113"/>
  <c r="Q58" i="113"/>
  <c r="Q69" i="113"/>
  <c r="Q79" i="113"/>
  <c r="Q90" i="113"/>
  <c r="Q101" i="113"/>
  <c r="C259" i="114"/>
  <c r="C251" i="114"/>
  <c r="C243" i="114"/>
  <c r="C235" i="114"/>
  <c r="C227" i="114"/>
  <c r="C219" i="114"/>
  <c r="C211" i="114"/>
  <c r="C203" i="114"/>
  <c r="C195" i="114"/>
  <c r="C187" i="114"/>
  <c r="C179" i="114"/>
  <c r="C171" i="114"/>
  <c r="C163" i="114"/>
  <c r="C155" i="114"/>
  <c r="C147" i="114"/>
  <c r="C139" i="114"/>
  <c r="C131" i="114"/>
  <c r="C123" i="114"/>
  <c r="C115" i="114"/>
  <c r="C107" i="114"/>
  <c r="C99" i="114"/>
  <c r="C91" i="114"/>
  <c r="C83" i="114"/>
  <c r="C75" i="114"/>
  <c r="C67" i="114"/>
  <c r="C59" i="114"/>
  <c r="C51" i="114"/>
  <c r="Q10" i="113"/>
  <c r="Q19" i="113"/>
  <c r="Q38" i="113"/>
  <c r="Q48" i="113"/>
  <c r="Q59" i="113"/>
  <c r="Q70" i="113"/>
  <c r="Q80" i="113"/>
  <c r="Q91" i="113"/>
  <c r="Q102" i="113"/>
  <c r="C258" i="114"/>
  <c r="C250" i="114"/>
  <c r="C242" i="114"/>
  <c r="C234" i="114"/>
  <c r="C226" i="114"/>
  <c r="C218" i="114"/>
  <c r="C210" i="114"/>
  <c r="C202" i="114"/>
  <c r="C194" i="114"/>
  <c r="C186" i="114"/>
  <c r="C178" i="114"/>
  <c r="C170" i="114"/>
  <c r="C162" i="114"/>
  <c r="C154" i="114"/>
  <c r="C146" i="114"/>
  <c r="C138" i="114"/>
  <c r="C130" i="114"/>
  <c r="C122" i="114"/>
  <c r="C114" i="114"/>
  <c r="C106" i="114"/>
  <c r="C98" i="114"/>
  <c r="C90" i="114"/>
  <c r="C82" i="114"/>
  <c r="C74" i="114"/>
  <c r="C66" i="114"/>
  <c r="C58" i="114"/>
  <c r="C50" i="114"/>
  <c r="C209" i="129"/>
  <c r="C186" i="129"/>
  <c r="C168" i="129"/>
  <c r="C145" i="129"/>
  <c r="C122" i="129"/>
  <c r="C104" i="129"/>
  <c r="C81" i="129"/>
  <c r="C58" i="129"/>
  <c r="C40" i="129"/>
  <c r="Q3" i="113"/>
  <c r="Q11" i="113"/>
  <c r="Q29" i="113"/>
  <c r="Q39" i="113"/>
  <c r="Q50" i="113"/>
  <c r="Q61" i="113"/>
  <c r="Q71" i="113"/>
  <c r="Q82" i="113"/>
  <c r="Q93" i="113"/>
  <c r="Q103" i="113"/>
  <c r="F236" i="114"/>
  <c r="C265" i="114"/>
  <c r="C257" i="114"/>
  <c r="C249" i="114"/>
  <c r="C241" i="114"/>
  <c r="C233" i="114"/>
  <c r="C225" i="114"/>
  <c r="C217" i="114"/>
  <c r="C209" i="114"/>
  <c r="C201" i="114"/>
  <c r="C193" i="114"/>
  <c r="C185" i="114"/>
  <c r="C177" i="114"/>
  <c r="C169" i="114"/>
  <c r="C161" i="114"/>
  <c r="C153" i="114"/>
  <c r="C145" i="114"/>
  <c r="C137" i="114"/>
  <c r="C129" i="114"/>
  <c r="C121" i="114"/>
  <c r="C113" i="114"/>
  <c r="C105" i="114"/>
  <c r="C97" i="114"/>
  <c r="C89" i="114"/>
  <c r="C81" i="114"/>
  <c r="C73" i="114"/>
  <c r="C65" i="114"/>
  <c r="C57" i="114"/>
  <c r="C49" i="114"/>
  <c r="C208" i="129"/>
  <c r="C185" i="129"/>
  <c r="C162" i="129"/>
  <c r="C144" i="129"/>
  <c r="C121" i="129"/>
  <c r="C98" i="129"/>
  <c r="C80" i="129"/>
  <c r="C57" i="129"/>
  <c r="C34" i="129"/>
  <c r="Q4" i="113"/>
  <c r="Q12" i="113"/>
  <c r="Q20" i="113"/>
  <c r="Q30" i="113"/>
  <c r="Q40" i="113"/>
  <c r="Q51" i="113"/>
  <c r="Q62" i="113"/>
  <c r="Q72" i="113"/>
  <c r="Q83" i="113"/>
  <c r="Q94" i="113"/>
  <c r="F233" i="114"/>
  <c r="C264" i="114"/>
  <c r="C256" i="114"/>
  <c r="C248" i="114"/>
  <c r="C240" i="114"/>
  <c r="C232" i="114"/>
  <c r="C224" i="114"/>
  <c r="C216" i="114"/>
  <c r="C208" i="114"/>
  <c r="C200" i="114"/>
  <c r="C192" i="114"/>
  <c r="C184" i="114"/>
  <c r="C176" i="114"/>
  <c r="C168" i="114"/>
  <c r="C160" i="114"/>
  <c r="C152" i="114"/>
  <c r="C144" i="114"/>
  <c r="C136" i="114"/>
  <c r="C128" i="114"/>
  <c r="C120" i="114"/>
  <c r="C112" i="114"/>
  <c r="C104" i="114"/>
  <c r="C96" i="114"/>
  <c r="C88" i="114"/>
  <c r="C80" i="114"/>
  <c r="C72" i="114"/>
  <c r="C64" i="114"/>
  <c r="C56" i="114"/>
  <c r="C48" i="114"/>
  <c r="C23" i="129"/>
  <c r="C202" i="129"/>
  <c r="C184" i="129"/>
  <c r="C161" i="129"/>
  <c r="C138" i="129"/>
  <c r="C120" i="129"/>
  <c r="C97" i="129"/>
  <c r="C74" i="129"/>
  <c r="C56" i="129"/>
  <c r="C33" i="129"/>
  <c r="F172" i="114"/>
  <c r="C263" i="114"/>
  <c r="C255" i="114"/>
  <c r="C247" i="114"/>
  <c r="C239" i="114"/>
  <c r="C231" i="114"/>
  <c r="C223" i="114"/>
  <c r="C215" i="114"/>
  <c r="C207" i="114"/>
  <c r="C199" i="114"/>
  <c r="C191" i="114"/>
  <c r="C183" i="114"/>
  <c r="C175" i="114"/>
  <c r="C167" i="114"/>
  <c r="C159" i="114"/>
  <c r="C151" i="114"/>
  <c r="C143" i="114"/>
  <c r="C135" i="114"/>
  <c r="C127" i="114"/>
  <c r="C119" i="114"/>
  <c r="C111" i="114"/>
  <c r="C103" i="114"/>
  <c r="C95" i="114"/>
  <c r="C87" i="114"/>
  <c r="C79" i="114"/>
  <c r="C71" i="114"/>
  <c r="C63" i="114"/>
  <c r="C55" i="114"/>
  <c r="C47" i="114"/>
  <c r="C224" i="129"/>
  <c r="C201" i="129"/>
  <c r="C178" i="129"/>
  <c r="C160" i="129"/>
  <c r="C137" i="129"/>
  <c r="C114" i="129"/>
  <c r="C96" i="129"/>
  <c r="C73" i="129"/>
  <c r="C50" i="129"/>
  <c r="C32" i="129"/>
  <c r="U47" i="115"/>
  <c r="Q6" i="113"/>
  <c r="Q15" i="113"/>
  <c r="Q23" i="113"/>
  <c r="Q32" i="113"/>
  <c r="Q43" i="113"/>
  <c r="Q54" i="113"/>
  <c r="Q64" i="113"/>
  <c r="Q75" i="113"/>
  <c r="Q86" i="113"/>
  <c r="Q96" i="113"/>
  <c r="F169" i="114"/>
  <c r="C262" i="114"/>
  <c r="C254" i="114"/>
  <c r="C246" i="114"/>
  <c r="C238" i="114"/>
  <c r="C230" i="114"/>
  <c r="C222" i="114"/>
  <c r="C214" i="114"/>
  <c r="C206" i="114"/>
  <c r="C198" i="114"/>
  <c r="C190" i="114"/>
  <c r="C182" i="114"/>
  <c r="C174" i="114"/>
  <c r="C166" i="114"/>
  <c r="C158" i="114"/>
  <c r="C150" i="114"/>
  <c r="C142" i="114"/>
  <c r="C134" i="114"/>
  <c r="C126" i="114"/>
  <c r="C118" i="114"/>
  <c r="C110" i="114"/>
  <c r="C102" i="114"/>
  <c r="C94" i="114"/>
  <c r="C86" i="114"/>
  <c r="C78" i="114"/>
  <c r="C70" i="114"/>
  <c r="C62" i="114"/>
  <c r="C54" i="114"/>
  <c r="C46" i="114"/>
  <c r="C218" i="129"/>
  <c r="C200" i="129"/>
  <c r="C177" i="129"/>
  <c r="C154" i="129"/>
  <c r="C136" i="129"/>
  <c r="C113" i="129"/>
  <c r="C90" i="129"/>
  <c r="C72" i="129"/>
  <c r="C49" i="129"/>
  <c r="C26" i="129"/>
  <c r="U24" i="115"/>
  <c r="F231" i="129"/>
  <c r="F183" i="129"/>
  <c r="F143" i="129"/>
  <c r="F111" i="129"/>
  <c r="F95" i="129"/>
  <c r="F47" i="129"/>
  <c r="F230" i="129"/>
  <c r="F198" i="129"/>
  <c r="F166" i="129"/>
  <c r="F134" i="129"/>
  <c r="F94" i="129"/>
  <c r="F78" i="129"/>
  <c r="F70" i="129"/>
  <c r="F253" i="129"/>
  <c r="F229" i="129"/>
  <c r="F205" i="129"/>
  <c r="F173" i="129"/>
  <c r="F141" i="129"/>
  <c r="F101" i="129"/>
  <c r="F45" i="129"/>
  <c r="F263" i="129"/>
  <c r="F215" i="129"/>
  <c r="F175" i="129"/>
  <c r="F127" i="129"/>
  <c r="F79" i="129"/>
  <c r="F39" i="129"/>
  <c r="F254" i="129"/>
  <c r="F214" i="129"/>
  <c r="F174" i="129"/>
  <c r="F118" i="129"/>
  <c r="F46" i="129"/>
  <c r="F237" i="129"/>
  <c r="F221" i="129"/>
  <c r="F197" i="129"/>
  <c r="F181" i="129"/>
  <c r="F157" i="129"/>
  <c r="F133" i="129"/>
  <c r="F117" i="129"/>
  <c r="F93" i="129"/>
  <c r="F77" i="129"/>
  <c r="F61" i="129"/>
  <c r="F29" i="129"/>
  <c r="C223" i="129"/>
  <c r="C215" i="129"/>
  <c r="C207" i="129"/>
  <c r="C199" i="129"/>
  <c r="C191" i="129"/>
  <c r="C183" i="129"/>
  <c r="C175" i="129"/>
  <c r="C167" i="129"/>
  <c r="C159" i="129"/>
  <c r="C151" i="129"/>
  <c r="C143" i="129"/>
  <c r="C135" i="129"/>
  <c r="C127" i="129"/>
  <c r="C119" i="129"/>
  <c r="C111" i="129"/>
  <c r="C103" i="129"/>
  <c r="C95" i="129"/>
  <c r="C87" i="129"/>
  <c r="C79" i="129"/>
  <c r="C71" i="129"/>
  <c r="C63" i="129"/>
  <c r="C55" i="129"/>
  <c r="C47" i="129"/>
  <c r="C39" i="129"/>
  <c r="C31" i="129"/>
  <c r="F23" i="129"/>
  <c r="F260" i="129"/>
  <c r="F252" i="129"/>
  <c r="F244" i="129"/>
  <c r="F236" i="129"/>
  <c r="F228" i="129"/>
  <c r="F220" i="129"/>
  <c r="F212" i="129"/>
  <c r="F204" i="129"/>
  <c r="F196" i="129"/>
  <c r="F188" i="129"/>
  <c r="F180" i="129"/>
  <c r="F172" i="129"/>
  <c r="F164" i="129"/>
  <c r="F156" i="129"/>
  <c r="F148" i="129"/>
  <c r="F140" i="129"/>
  <c r="F132" i="129"/>
  <c r="F124" i="129"/>
  <c r="F116" i="129"/>
  <c r="F108" i="129"/>
  <c r="F100" i="129"/>
  <c r="F92" i="129"/>
  <c r="F84" i="129"/>
  <c r="F76" i="129"/>
  <c r="F68" i="129"/>
  <c r="F60" i="129"/>
  <c r="F52" i="129"/>
  <c r="F44" i="129"/>
  <c r="F36" i="129"/>
  <c r="F28" i="129"/>
  <c r="F247" i="129"/>
  <c r="F207" i="129"/>
  <c r="F167" i="129"/>
  <c r="F135" i="129"/>
  <c r="F103" i="129"/>
  <c r="F31" i="129"/>
  <c r="F246" i="129"/>
  <c r="F206" i="129"/>
  <c r="F158" i="129"/>
  <c r="F110" i="129"/>
  <c r="F38" i="129"/>
  <c r="F261" i="129"/>
  <c r="F245" i="129"/>
  <c r="F213" i="129"/>
  <c r="F189" i="129"/>
  <c r="F165" i="129"/>
  <c r="F149" i="129"/>
  <c r="F125" i="129"/>
  <c r="F109" i="129"/>
  <c r="F85" i="129"/>
  <c r="F69" i="129"/>
  <c r="F53" i="129"/>
  <c r="F37" i="129"/>
  <c r="C222" i="129"/>
  <c r="C214" i="129"/>
  <c r="C206" i="129"/>
  <c r="C198" i="129"/>
  <c r="C190" i="129"/>
  <c r="C182" i="129"/>
  <c r="C174" i="129"/>
  <c r="C166" i="129"/>
  <c r="C158" i="129"/>
  <c r="C150" i="129"/>
  <c r="C142" i="129"/>
  <c r="C134" i="129"/>
  <c r="C126" i="129"/>
  <c r="C118" i="129"/>
  <c r="C110" i="129"/>
  <c r="C102" i="129"/>
  <c r="C94" i="129"/>
  <c r="C86" i="129"/>
  <c r="C78" i="129"/>
  <c r="C70" i="129"/>
  <c r="C62" i="129"/>
  <c r="C54" i="129"/>
  <c r="C46" i="129"/>
  <c r="C38" i="129"/>
  <c r="C30" i="129"/>
  <c r="F267" i="129"/>
  <c r="F259" i="129"/>
  <c r="F251" i="129"/>
  <c r="F243" i="129"/>
  <c r="F235" i="129"/>
  <c r="F227" i="129"/>
  <c r="F219" i="129"/>
  <c r="F211" i="129"/>
  <c r="F203" i="129"/>
  <c r="F195" i="129"/>
  <c r="F187" i="129"/>
  <c r="F179" i="129"/>
  <c r="F171" i="129"/>
  <c r="F163" i="129"/>
  <c r="F155" i="129"/>
  <c r="F147" i="129"/>
  <c r="F139" i="129"/>
  <c r="F131" i="129"/>
  <c r="F123" i="129"/>
  <c r="F115" i="129"/>
  <c r="F107" i="129"/>
  <c r="F99" i="129"/>
  <c r="F91" i="129"/>
  <c r="F83" i="129"/>
  <c r="F75" i="129"/>
  <c r="F67" i="129"/>
  <c r="F59" i="129"/>
  <c r="F51" i="129"/>
  <c r="F43" i="129"/>
  <c r="F35" i="129"/>
  <c r="F27" i="129"/>
  <c r="F223" i="129"/>
  <c r="F151" i="129"/>
  <c r="F63" i="129"/>
  <c r="F262" i="129"/>
  <c r="F222" i="129"/>
  <c r="F182" i="129"/>
  <c r="F142" i="129"/>
  <c r="F102" i="129"/>
  <c r="F54" i="129"/>
  <c r="C213" i="129"/>
  <c r="C197" i="129"/>
  <c r="C181" i="129"/>
  <c r="C165" i="129"/>
  <c r="C149" i="129"/>
  <c r="C133" i="129"/>
  <c r="C117" i="129"/>
  <c r="C101" i="129"/>
  <c r="C93" i="129"/>
  <c r="C85" i="129"/>
  <c r="C77" i="129"/>
  <c r="C69" i="129"/>
  <c r="C61" i="129"/>
  <c r="C45" i="129"/>
  <c r="C37" i="129"/>
  <c r="C29" i="129"/>
  <c r="F266" i="129"/>
  <c r="F258" i="129"/>
  <c r="F250" i="129"/>
  <c r="F242" i="129"/>
  <c r="F234" i="129"/>
  <c r="F226" i="129"/>
  <c r="F218" i="129"/>
  <c r="F210" i="129"/>
  <c r="F202" i="129"/>
  <c r="F194" i="129"/>
  <c r="F186" i="129"/>
  <c r="F178" i="129"/>
  <c r="F170" i="129"/>
  <c r="F162" i="129"/>
  <c r="F154" i="129"/>
  <c r="F146" i="129"/>
  <c r="F138" i="129"/>
  <c r="F130" i="129"/>
  <c r="F122" i="129"/>
  <c r="F114" i="129"/>
  <c r="F106" i="129"/>
  <c r="F98" i="129"/>
  <c r="F90" i="129"/>
  <c r="F82" i="129"/>
  <c r="F74" i="129"/>
  <c r="F66" i="129"/>
  <c r="F58" i="129"/>
  <c r="F50" i="129"/>
  <c r="F42" i="129"/>
  <c r="F34" i="129"/>
  <c r="F26" i="129"/>
  <c r="F239" i="129"/>
  <c r="F199" i="129"/>
  <c r="F159" i="129"/>
  <c r="F119" i="129"/>
  <c r="F87" i="129"/>
  <c r="F55" i="129"/>
  <c r="F238" i="129"/>
  <c r="F190" i="129"/>
  <c r="F150" i="129"/>
  <c r="F126" i="129"/>
  <c r="F86" i="129"/>
  <c r="F30" i="129"/>
  <c r="C221" i="129"/>
  <c r="C205" i="129"/>
  <c r="C189" i="129"/>
  <c r="C173" i="129"/>
  <c r="C157" i="129"/>
  <c r="C141" i="129"/>
  <c r="C125" i="129"/>
  <c r="C109" i="129"/>
  <c r="C53" i="129"/>
  <c r="C220" i="129"/>
  <c r="C212" i="129"/>
  <c r="C204" i="129"/>
  <c r="C196" i="129"/>
  <c r="C188" i="129"/>
  <c r="C180" i="129"/>
  <c r="C172" i="129"/>
  <c r="C164" i="129"/>
  <c r="C156" i="129"/>
  <c r="C148" i="129"/>
  <c r="C140" i="129"/>
  <c r="C132" i="129"/>
  <c r="C124" i="129"/>
  <c r="C116" i="129"/>
  <c r="C108" i="129"/>
  <c r="C100" i="129"/>
  <c r="C92" i="129"/>
  <c r="C84" i="129"/>
  <c r="C76" i="129"/>
  <c r="C68" i="129"/>
  <c r="C60" i="129"/>
  <c r="C52" i="129"/>
  <c r="C44" i="129"/>
  <c r="C36" i="129"/>
  <c r="C28" i="129"/>
  <c r="F265" i="129"/>
  <c r="F257" i="129"/>
  <c r="F249" i="129"/>
  <c r="F241" i="129"/>
  <c r="F233" i="129"/>
  <c r="F225" i="129"/>
  <c r="F217" i="129"/>
  <c r="F209" i="129"/>
  <c r="F201" i="129"/>
  <c r="F193" i="129"/>
  <c r="F185" i="129"/>
  <c r="F177" i="129"/>
  <c r="F169" i="129"/>
  <c r="F161" i="129"/>
  <c r="F153" i="129"/>
  <c r="F145" i="129"/>
  <c r="F137" i="129"/>
  <c r="F129" i="129"/>
  <c r="F121" i="129"/>
  <c r="F113" i="129"/>
  <c r="F105" i="129"/>
  <c r="F97" i="129"/>
  <c r="F89" i="129"/>
  <c r="F81" i="129"/>
  <c r="F73" i="129"/>
  <c r="F65" i="129"/>
  <c r="F57" i="129"/>
  <c r="F49" i="129"/>
  <c r="F41" i="129"/>
  <c r="F33" i="129"/>
  <c r="F25" i="129"/>
  <c r="F255" i="129"/>
  <c r="F191" i="129"/>
  <c r="F71" i="129"/>
  <c r="F62" i="129"/>
  <c r="C219" i="129"/>
  <c r="C211" i="129"/>
  <c r="C203" i="129"/>
  <c r="C195" i="129"/>
  <c r="C187" i="129"/>
  <c r="C179" i="129"/>
  <c r="C171" i="129"/>
  <c r="C163" i="129"/>
  <c r="C155" i="129"/>
  <c r="C147" i="129"/>
  <c r="C139" i="129"/>
  <c r="C131" i="129"/>
  <c r="C123" i="129"/>
  <c r="C115" i="129"/>
  <c r="C107" i="129"/>
  <c r="C99" i="129"/>
  <c r="C91" i="129"/>
  <c r="C83" i="129"/>
  <c r="C75" i="129"/>
  <c r="C67" i="129"/>
  <c r="C59" i="129"/>
  <c r="C51" i="129"/>
  <c r="C43" i="129"/>
  <c r="C35" i="129"/>
  <c r="F264" i="129"/>
  <c r="F256" i="129"/>
  <c r="F248" i="129"/>
  <c r="F240" i="129"/>
  <c r="F232" i="129"/>
  <c r="F224" i="129"/>
  <c r="F216" i="129"/>
  <c r="F208" i="129"/>
  <c r="F200" i="129"/>
  <c r="F192" i="129"/>
  <c r="F184" i="129"/>
  <c r="F176" i="129"/>
  <c r="F168" i="129"/>
  <c r="F160" i="129"/>
  <c r="F152" i="129"/>
  <c r="F144" i="129"/>
  <c r="F136" i="129"/>
  <c r="F128" i="129"/>
  <c r="F120" i="129"/>
  <c r="F112" i="129"/>
  <c r="F104" i="129"/>
  <c r="F96" i="129"/>
  <c r="F88" i="129"/>
  <c r="F80" i="129"/>
  <c r="F72" i="129"/>
  <c r="F64" i="129"/>
  <c r="F56" i="129"/>
  <c r="F48" i="129"/>
  <c r="F40" i="129"/>
  <c r="F32" i="129"/>
  <c r="F14" i="129"/>
  <c r="C15" i="129"/>
  <c r="C7" i="129"/>
  <c r="C6" i="129"/>
  <c r="F9" i="129"/>
  <c r="C10" i="129"/>
  <c r="F5" i="129"/>
  <c r="F10" i="129"/>
  <c r="F15" i="129"/>
  <c r="F4" i="129"/>
  <c r="C11" i="129"/>
  <c r="F16" i="129"/>
  <c r="F6" i="129"/>
  <c r="F11" i="129"/>
  <c r="F17" i="129"/>
  <c r="F12" i="129"/>
  <c r="C18" i="129"/>
  <c r="F7" i="129"/>
  <c r="F13" i="129"/>
  <c r="F18" i="129"/>
  <c r="C5" i="129"/>
  <c r="C9" i="129"/>
  <c r="C13" i="129"/>
  <c r="C17" i="129"/>
  <c r="C4" i="129"/>
  <c r="C8" i="129"/>
  <c r="C12" i="129"/>
  <c r="F281" i="114"/>
  <c r="F217" i="114"/>
  <c r="F153" i="114"/>
  <c r="F89" i="114"/>
  <c r="F265" i="114"/>
  <c r="F73" i="114"/>
  <c r="F252" i="114"/>
  <c r="F188" i="114"/>
  <c r="F124" i="114"/>
  <c r="F60" i="114"/>
  <c r="F284" i="114"/>
  <c r="F220" i="114"/>
  <c r="F156" i="114"/>
  <c r="F92" i="114"/>
  <c r="F268" i="114"/>
  <c r="F204" i="114"/>
  <c r="F140" i="114"/>
  <c r="F76" i="114"/>
  <c r="F53" i="114"/>
  <c r="F201" i="114"/>
  <c r="F137" i="114"/>
  <c r="F249" i="114"/>
  <c r="F185" i="114"/>
  <c r="F121" i="114"/>
  <c r="F31" i="114"/>
  <c r="F260" i="114"/>
  <c r="F228" i="114"/>
  <c r="F196" i="114"/>
  <c r="F164" i="114"/>
  <c r="F132" i="114"/>
  <c r="F100" i="114"/>
  <c r="F68" i="114"/>
  <c r="F5" i="114"/>
  <c r="F20" i="114"/>
  <c r="F289" i="114"/>
  <c r="F257" i="114"/>
  <c r="F225" i="114"/>
  <c r="F193" i="114"/>
  <c r="F161" i="114"/>
  <c r="F129" i="114"/>
  <c r="F97" i="114"/>
  <c r="F65" i="114"/>
  <c r="C31" i="114"/>
  <c r="C15" i="114"/>
  <c r="F276" i="114"/>
  <c r="F244" i="114"/>
  <c r="F212" i="114"/>
  <c r="F180" i="114"/>
  <c r="F148" i="114"/>
  <c r="F116" i="114"/>
  <c r="F84" i="114"/>
  <c r="F52" i="114"/>
  <c r="C22" i="114"/>
  <c r="C6" i="114"/>
  <c r="F273" i="114"/>
  <c r="F241" i="114"/>
  <c r="F209" i="114"/>
  <c r="F177" i="114"/>
  <c r="F145" i="114"/>
  <c r="F113" i="114"/>
  <c r="F81" i="114"/>
  <c r="F49" i="114"/>
  <c r="C41" i="114"/>
  <c r="C21" i="114"/>
  <c r="F39" i="114"/>
  <c r="F15" i="114"/>
  <c r="F283" i="114"/>
  <c r="F275" i="114"/>
  <c r="F267" i="114"/>
  <c r="F259" i="114"/>
  <c r="F251" i="114"/>
  <c r="F243" i="114"/>
  <c r="F235" i="114"/>
  <c r="F227" i="114"/>
  <c r="F219" i="114"/>
  <c r="F211" i="114"/>
  <c r="F203" i="114"/>
  <c r="F195" i="114"/>
  <c r="F187" i="114"/>
  <c r="F179" i="114"/>
  <c r="F171" i="114"/>
  <c r="F163" i="114"/>
  <c r="F155" i="114"/>
  <c r="F147" i="114"/>
  <c r="F139" i="114"/>
  <c r="F131" i="114"/>
  <c r="F123" i="114"/>
  <c r="F115" i="114"/>
  <c r="F107" i="114"/>
  <c r="F99" i="114"/>
  <c r="F91" i="114"/>
  <c r="F83" i="114"/>
  <c r="F75" i="114"/>
  <c r="F67" i="114"/>
  <c r="F59" i="114"/>
  <c r="F51" i="114"/>
  <c r="C34" i="114"/>
  <c r="C18" i="114"/>
  <c r="F36" i="114"/>
  <c r="F12" i="114"/>
  <c r="F45" i="114"/>
  <c r="F282" i="114"/>
  <c r="F274" i="114"/>
  <c r="F266" i="114"/>
  <c r="F258" i="114"/>
  <c r="F250" i="114"/>
  <c r="F242" i="114"/>
  <c r="F234" i="114"/>
  <c r="F226" i="114"/>
  <c r="F218" i="114"/>
  <c r="F210" i="114"/>
  <c r="F202" i="114"/>
  <c r="F194" i="114"/>
  <c r="F186" i="114"/>
  <c r="F178" i="114"/>
  <c r="F170" i="114"/>
  <c r="F162" i="114"/>
  <c r="F154" i="114"/>
  <c r="F146" i="114"/>
  <c r="F138" i="114"/>
  <c r="F130" i="114"/>
  <c r="F122" i="114"/>
  <c r="F114" i="114"/>
  <c r="F106" i="114"/>
  <c r="F98" i="114"/>
  <c r="F90" i="114"/>
  <c r="F82" i="114"/>
  <c r="F74" i="114"/>
  <c r="F66" i="114"/>
  <c r="F58" i="114"/>
  <c r="F50" i="114"/>
  <c r="C30" i="114"/>
  <c r="C14" i="114"/>
  <c r="F288" i="114"/>
  <c r="F280" i="114"/>
  <c r="F272" i="114"/>
  <c r="F264" i="114"/>
  <c r="F256" i="114"/>
  <c r="F248" i="114"/>
  <c r="F240" i="114"/>
  <c r="F232" i="114"/>
  <c r="F224" i="114"/>
  <c r="F216" i="114"/>
  <c r="F208" i="114"/>
  <c r="F200" i="114"/>
  <c r="F192" i="114"/>
  <c r="F184" i="114"/>
  <c r="F176" i="114"/>
  <c r="F168" i="114"/>
  <c r="F160" i="114"/>
  <c r="F152" i="114"/>
  <c r="F144" i="114"/>
  <c r="F136" i="114"/>
  <c r="F128" i="114"/>
  <c r="F120" i="114"/>
  <c r="F112" i="114"/>
  <c r="F104" i="114"/>
  <c r="F96" i="114"/>
  <c r="F88" i="114"/>
  <c r="F80" i="114"/>
  <c r="F72" i="114"/>
  <c r="F64" i="114"/>
  <c r="F56" i="114"/>
  <c r="F48" i="114"/>
  <c r="C29" i="114"/>
  <c r="C13" i="114"/>
  <c r="F287" i="114"/>
  <c r="F279" i="114"/>
  <c r="F271" i="114"/>
  <c r="F263" i="114"/>
  <c r="F255" i="114"/>
  <c r="F247" i="114"/>
  <c r="F239" i="114"/>
  <c r="F231" i="114"/>
  <c r="F223" i="114"/>
  <c r="F215" i="114"/>
  <c r="F207" i="114"/>
  <c r="F199" i="114"/>
  <c r="F191" i="114"/>
  <c r="F183" i="114"/>
  <c r="F175" i="114"/>
  <c r="F167" i="114"/>
  <c r="F159" i="114"/>
  <c r="F151" i="114"/>
  <c r="F143" i="114"/>
  <c r="F135" i="114"/>
  <c r="F127" i="114"/>
  <c r="F119" i="114"/>
  <c r="F111" i="114"/>
  <c r="F103" i="114"/>
  <c r="F95" i="114"/>
  <c r="F87" i="114"/>
  <c r="F79" i="114"/>
  <c r="F71" i="114"/>
  <c r="F63" i="114"/>
  <c r="F55" i="114"/>
  <c r="F47" i="114"/>
  <c r="C26" i="114"/>
  <c r="C10" i="114"/>
  <c r="F28" i="114"/>
  <c r="F286" i="114"/>
  <c r="F278" i="114"/>
  <c r="F270" i="114"/>
  <c r="F262" i="114"/>
  <c r="F254" i="114"/>
  <c r="F246" i="114"/>
  <c r="F238" i="114"/>
  <c r="F230" i="114"/>
  <c r="F222" i="114"/>
  <c r="F214" i="114"/>
  <c r="F206" i="114"/>
  <c r="F198" i="114"/>
  <c r="F190" i="114"/>
  <c r="F182" i="114"/>
  <c r="F174" i="114"/>
  <c r="F166" i="114"/>
  <c r="F158" i="114"/>
  <c r="F150" i="114"/>
  <c r="F142" i="114"/>
  <c r="F134" i="114"/>
  <c r="F126" i="114"/>
  <c r="F118" i="114"/>
  <c r="F110" i="114"/>
  <c r="F102" i="114"/>
  <c r="F94" i="114"/>
  <c r="F86" i="114"/>
  <c r="F78" i="114"/>
  <c r="F70" i="114"/>
  <c r="F62" i="114"/>
  <c r="F54" i="114"/>
  <c r="F46" i="114"/>
  <c r="C5" i="114"/>
  <c r="C23" i="114"/>
  <c r="C7" i="114"/>
  <c r="F23" i="114"/>
  <c r="F285" i="114"/>
  <c r="F277" i="114"/>
  <c r="F269" i="114"/>
  <c r="F261" i="114"/>
  <c r="F253" i="114"/>
  <c r="F245" i="114"/>
  <c r="F237" i="114"/>
  <c r="F229" i="114"/>
  <c r="F221" i="114"/>
  <c r="F213" i="114"/>
  <c r="F205" i="114"/>
  <c r="F197" i="114"/>
  <c r="F189" i="114"/>
  <c r="F181" i="114"/>
  <c r="F173" i="114"/>
  <c r="F165" i="114"/>
  <c r="F157" i="114"/>
  <c r="F149" i="114"/>
  <c r="F141" i="114"/>
  <c r="F133" i="114"/>
  <c r="F125" i="114"/>
  <c r="F117" i="114"/>
  <c r="F109" i="114"/>
  <c r="F101" i="114"/>
  <c r="F93" i="114"/>
  <c r="F85" i="114"/>
  <c r="F77" i="114"/>
  <c r="F69" i="114"/>
  <c r="F61" i="114"/>
  <c r="C33" i="114"/>
  <c r="C25" i="114"/>
  <c r="C17" i="114"/>
  <c r="C9" i="114"/>
  <c r="F35" i="114"/>
  <c r="F27" i="114"/>
  <c r="F19" i="114"/>
  <c r="F11" i="114"/>
  <c r="C32" i="114"/>
  <c r="C24" i="114"/>
  <c r="C16" i="114"/>
  <c r="C8" i="114"/>
  <c r="F34" i="114"/>
  <c r="F26" i="114"/>
  <c r="F18" i="114"/>
  <c r="F10" i="114"/>
  <c r="F25" i="114"/>
  <c r="F17" i="114"/>
  <c r="F9" i="114"/>
  <c r="F24" i="114"/>
  <c r="F16" i="114"/>
  <c r="F8" i="114"/>
  <c r="C36" i="114"/>
  <c r="C28" i="114"/>
  <c r="C20" i="114"/>
  <c r="C12" i="114"/>
  <c r="F38" i="114"/>
  <c r="F30" i="114"/>
  <c r="F22" i="114"/>
  <c r="F14" i="114"/>
  <c r="F6" i="114"/>
  <c r="C35" i="114"/>
  <c r="C27" i="114"/>
  <c r="C19" i="114"/>
  <c r="F37" i="114"/>
  <c r="F29" i="114"/>
  <c r="F21" i="114"/>
  <c r="F13" i="114"/>
  <c r="N11" i="113"/>
  <c r="N6" i="113"/>
  <c r="N10" i="113"/>
  <c r="Q14" i="113"/>
  <c r="Q21" i="113"/>
  <c r="Q28" i="113"/>
  <c r="Q36" i="113"/>
  <c r="Q44" i="113"/>
  <c r="Q52" i="113"/>
  <c r="Q60" i="113"/>
  <c r="Q68" i="113"/>
  <c r="Q76" i="113"/>
  <c r="Q84" i="113"/>
  <c r="Q92" i="113"/>
  <c r="Q100" i="113"/>
  <c r="N7" i="113"/>
  <c r="N3" i="113"/>
  <c r="N8" i="113"/>
  <c r="Q26" i="113"/>
  <c r="Q33" i="113"/>
  <c r="Q41" i="113"/>
  <c r="Q49" i="113"/>
  <c r="Q57" i="113"/>
  <c r="Q65" i="113"/>
  <c r="Q73" i="113"/>
  <c r="Q81" i="113"/>
  <c r="Q89" i="113"/>
  <c r="N4" i="113"/>
  <c r="N12" i="113"/>
  <c r="N5" i="113"/>
  <c r="N9" i="113"/>
  <c r="F14" i="87"/>
  <c r="G5" i="87" s="1"/>
  <c r="C290" i="114" l="1"/>
  <c r="Q104" i="113"/>
  <c r="F19" i="129"/>
  <c r="C19" i="129"/>
  <c r="F290" i="114"/>
  <c r="F41" i="114"/>
  <c r="N104" i="113"/>
  <c r="C174" i="91"/>
  <c r="I274" i="82"/>
  <c r="H274" i="82"/>
  <c r="G274" i="82"/>
  <c r="H4" i="95"/>
  <c r="H5" i="95"/>
  <c r="H6" i="95"/>
  <c r="H7" i="95"/>
  <c r="H8" i="95"/>
  <c r="H9" i="95"/>
  <c r="H10" i="95"/>
  <c r="H11" i="95"/>
  <c r="H12" i="95"/>
  <c r="H13" i="95"/>
  <c r="H14" i="95"/>
  <c r="H15" i="95"/>
  <c r="H16" i="95"/>
  <c r="H17" i="95"/>
  <c r="H18" i="95"/>
  <c r="H19" i="95"/>
  <c r="H20" i="95"/>
  <c r="H21" i="95"/>
  <c r="H22" i="95"/>
  <c r="H23" i="95"/>
  <c r="H24" i="95"/>
  <c r="H25" i="95"/>
  <c r="H26" i="95"/>
  <c r="H27" i="95"/>
  <c r="H28" i="95"/>
  <c r="H29" i="95"/>
  <c r="H30" i="95"/>
  <c r="H31" i="95"/>
  <c r="H32" i="95"/>
  <c r="H33" i="95"/>
  <c r="H34" i="95"/>
  <c r="H35" i="95"/>
  <c r="H36" i="95"/>
  <c r="H37" i="95"/>
  <c r="H38" i="95"/>
  <c r="H39" i="95"/>
  <c r="H40" i="95"/>
  <c r="H41" i="95"/>
  <c r="H42" i="95"/>
  <c r="H43" i="95"/>
  <c r="H44" i="95"/>
  <c r="H45" i="95"/>
  <c r="H46" i="95"/>
  <c r="H47" i="95"/>
  <c r="H48" i="95"/>
  <c r="H49" i="95"/>
  <c r="H50" i="95"/>
  <c r="H51" i="95"/>
  <c r="H52" i="95"/>
  <c r="H53" i="95"/>
  <c r="H54" i="95"/>
  <c r="H55" i="95"/>
  <c r="H56" i="95"/>
  <c r="H57" i="95"/>
  <c r="H58" i="95"/>
  <c r="H59" i="95"/>
  <c r="H60" i="95"/>
  <c r="H61" i="95"/>
  <c r="H62" i="95"/>
  <c r="H63" i="95"/>
  <c r="H64" i="95"/>
  <c r="H65" i="95"/>
  <c r="H66" i="95"/>
  <c r="H67" i="95"/>
  <c r="H68" i="95"/>
  <c r="H69" i="95"/>
  <c r="H70" i="95"/>
  <c r="H71" i="95"/>
  <c r="H72" i="95"/>
  <c r="H73" i="95"/>
  <c r="H74" i="95"/>
  <c r="H75" i="95"/>
  <c r="H76" i="95"/>
  <c r="H77" i="95"/>
  <c r="H78" i="95"/>
  <c r="H79" i="95"/>
  <c r="H80" i="95"/>
  <c r="H81" i="95"/>
  <c r="H82" i="95"/>
  <c r="H83" i="95"/>
  <c r="H84" i="95"/>
  <c r="H85" i="95"/>
  <c r="H86" i="95"/>
  <c r="H87" i="95"/>
  <c r="H88" i="95"/>
  <c r="H89" i="95"/>
  <c r="H90" i="95"/>
  <c r="H91" i="95"/>
  <c r="H92" i="95"/>
  <c r="H93" i="95"/>
  <c r="H94" i="95"/>
  <c r="H95" i="95"/>
  <c r="H96" i="95"/>
  <c r="H97" i="95"/>
  <c r="H98" i="95"/>
  <c r="H99" i="95"/>
  <c r="H100" i="95"/>
  <c r="H101" i="95"/>
  <c r="H102" i="95"/>
  <c r="H103" i="95"/>
  <c r="H104" i="95"/>
  <c r="H105" i="95"/>
  <c r="H106" i="95"/>
  <c r="H107" i="95"/>
  <c r="H108" i="95"/>
  <c r="H109" i="95"/>
  <c r="H110" i="95"/>
  <c r="H111" i="95"/>
  <c r="H112" i="95"/>
  <c r="H113" i="95"/>
  <c r="H114" i="95"/>
  <c r="H115" i="95"/>
  <c r="H116" i="95"/>
  <c r="H117" i="95"/>
  <c r="H118" i="95"/>
  <c r="H119" i="95"/>
  <c r="H120" i="95"/>
  <c r="H121" i="95"/>
  <c r="H122" i="95"/>
  <c r="H123" i="95"/>
  <c r="H124" i="95"/>
  <c r="H125" i="95"/>
  <c r="H126" i="95"/>
  <c r="H127" i="95"/>
  <c r="H128" i="95"/>
  <c r="H129" i="95"/>
  <c r="H130" i="95"/>
  <c r="H131" i="95"/>
  <c r="H132" i="95"/>
  <c r="H133" i="95"/>
  <c r="H134" i="95"/>
  <c r="H135" i="95"/>
  <c r="H136" i="95"/>
  <c r="H137" i="95"/>
  <c r="H138" i="95"/>
  <c r="H139" i="95"/>
  <c r="H140" i="95"/>
  <c r="H141" i="95"/>
  <c r="H142" i="95"/>
  <c r="H143" i="95"/>
  <c r="H144" i="95"/>
  <c r="H145" i="95"/>
  <c r="H146" i="95"/>
  <c r="H147" i="95"/>
  <c r="H148" i="95"/>
  <c r="H149" i="95"/>
  <c r="H150" i="95"/>
  <c r="H151" i="95"/>
  <c r="H152" i="95"/>
  <c r="H153" i="95"/>
  <c r="H154" i="95"/>
  <c r="H155" i="95"/>
  <c r="H156" i="95"/>
  <c r="H157" i="95"/>
  <c r="H158" i="95"/>
  <c r="H159" i="95"/>
  <c r="H160" i="95"/>
  <c r="H161" i="95"/>
  <c r="H162" i="95"/>
  <c r="H163" i="95"/>
  <c r="H164" i="95"/>
  <c r="H165" i="95"/>
  <c r="H166" i="95"/>
  <c r="H167" i="95"/>
  <c r="H168" i="95"/>
  <c r="H169" i="95"/>
  <c r="H170" i="95"/>
  <c r="H171" i="95"/>
  <c r="H172" i="95"/>
  <c r="H173" i="95"/>
  <c r="H174" i="95"/>
  <c r="H175" i="95"/>
  <c r="H176" i="95"/>
  <c r="H177" i="95"/>
  <c r="H178" i="95"/>
  <c r="H179" i="95"/>
  <c r="H180" i="95"/>
  <c r="H181" i="95"/>
  <c r="H182" i="95"/>
  <c r="H183" i="95"/>
  <c r="H184" i="95"/>
  <c r="H185" i="95"/>
  <c r="H186" i="95"/>
  <c r="H187" i="95"/>
  <c r="H188" i="95"/>
  <c r="H189" i="95"/>
  <c r="H190" i="95"/>
  <c r="H191" i="95"/>
  <c r="H192" i="95"/>
  <c r="H193" i="95"/>
  <c r="H194" i="95"/>
  <c r="H195" i="95"/>
  <c r="H196" i="95"/>
  <c r="H197" i="95"/>
  <c r="H198" i="95"/>
  <c r="H199" i="95"/>
  <c r="H200" i="95"/>
  <c r="H201" i="95"/>
  <c r="H202" i="95"/>
  <c r="H203" i="95"/>
  <c r="H204" i="95"/>
  <c r="H205" i="95"/>
  <c r="H206" i="95"/>
  <c r="H207" i="95"/>
  <c r="H208" i="95"/>
  <c r="H209" i="95"/>
  <c r="H210" i="95"/>
  <c r="H211" i="95"/>
  <c r="H212" i="95"/>
  <c r="H213" i="95"/>
  <c r="H214" i="95"/>
  <c r="H215" i="95"/>
  <c r="H216" i="95"/>
  <c r="H217" i="95"/>
  <c r="H218" i="95"/>
  <c r="H219" i="95"/>
  <c r="H220" i="95"/>
  <c r="H221" i="95"/>
  <c r="H222" i="95"/>
  <c r="H223" i="95"/>
  <c r="H224" i="95"/>
  <c r="H225" i="95"/>
  <c r="H226" i="95"/>
  <c r="H227" i="95"/>
  <c r="H228" i="95"/>
  <c r="H229" i="95"/>
  <c r="H230" i="95"/>
  <c r="H231" i="95"/>
  <c r="H232" i="95"/>
  <c r="H233" i="95"/>
  <c r="H234" i="95"/>
  <c r="H235" i="95"/>
  <c r="H236" i="95"/>
  <c r="H237" i="95"/>
  <c r="H238" i="95"/>
  <c r="H239" i="95"/>
  <c r="H240" i="95"/>
  <c r="H241" i="95"/>
  <c r="H242" i="95"/>
  <c r="H243" i="95"/>
  <c r="H244" i="95"/>
  <c r="H245" i="95"/>
  <c r="H246" i="95"/>
  <c r="H247" i="95"/>
  <c r="H248" i="95"/>
  <c r="H249" i="95"/>
  <c r="H250" i="95"/>
  <c r="H251" i="95"/>
  <c r="H252" i="95"/>
  <c r="H253" i="95"/>
  <c r="H254" i="95"/>
  <c r="H255" i="95"/>
  <c r="H256" i="95"/>
  <c r="H257" i="95"/>
  <c r="H258" i="95"/>
  <c r="H259" i="95"/>
  <c r="H260" i="95"/>
  <c r="H261" i="95"/>
  <c r="H262" i="95"/>
  <c r="H263" i="95"/>
  <c r="H264" i="95"/>
  <c r="H265" i="95"/>
  <c r="H266" i="95"/>
  <c r="E14" i="101" l="1"/>
  <c r="B14" i="101"/>
  <c r="I194" i="94"/>
  <c r="I195" i="94"/>
  <c r="I196" i="94"/>
  <c r="I197" i="94"/>
  <c r="I198" i="94"/>
  <c r="I199" i="94"/>
  <c r="F200" i="94"/>
  <c r="G198" i="94" s="1"/>
  <c r="D200" i="94"/>
  <c r="E196" i="94" s="1"/>
  <c r="B200" i="94"/>
  <c r="C194" i="94" s="1"/>
  <c r="B139" i="93"/>
  <c r="C138" i="93" s="1"/>
  <c r="F139" i="93"/>
  <c r="G5" i="93" s="1"/>
  <c r="I138" i="93"/>
  <c r="I110" i="93"/>
  <c r="I56" i="93"/>
  <c r="F3" i="90"/>
  <c r="E3" i="90"/>
  <c r="F268" i="97"/>
  <c r="G267" i="97" s="1"/>
  <c r="D268" i="97"/>
  <c r="E267" i="97" s="1"/>
  <c r="B268" i="97"/>
  <c r="C267" i="97" s="1"/>
  <c r="B26" i="89"/>
  <c r="C56" i="93" l="1"/>
  <c r="G138" i="93"/>
  <c r="I139" i="93"/>
  <c r="G56" i="93"/>
  <c r="G110" i="93"/>
  <c r="G199" i="94"/>
  <c r="C195" i="94"/>
  <c r="G196" i="94"/>
  <c r="G195" i="94"/>
  <c r="C199" i="94"/>
  <c r="G194" i="94"/>
  <c r="C198" i="94"/>
  <c r="G197" i="94"/>
  <c r="E195" i="94"/>
  <c r="E194" i="94"/>
  <c r="E199" i="94"/>
  <c r="C197" i="94"/>
  <c r="E198" i="94"/>
  <c r="C196" i="94"/>
  <c r="E197" i="94"/>
  <c r="C110" i="93"/>
  <c r="E18" i="117" l="1"/>
  <c r="C18" i="117"/>
  <c r="B18" i="117"/>
  <c r="F17" i="117"/>
  <c r="F13" i="117"/>
  <c r="F12" i="117"/>
  <c r="F11" i="117"/>
  <c r="F10" i="117"/>
  <c r="F9" i="117"/>
  <c r="F8" i="117"/>
  <c r="F7" i="117"/>
  <c r="F6" i="117"/>
  <c r="C8" i="112"/>
  <c r="E8" i="112" s="1"/>
  <c r="B8" i="112"/>
  <c r="F8" i="112" s="1"/>
  <c r="F6" i="112"/>
  <c r="E6" i="112"/>
  <c r="F5" i="112"/>
  <c r="E5" i="112"/>
  <c r="F4" i="112"/>
  <c r="E4" i="112"/>
  <c r="F3" i="112"/>
  <c r="E3" i="112"/>
  <c r="F9" i="110"/>
  <c r="G4" i="110" s="1"/>
  <c r="D9" i="110"/>
  <c r="B9" i="110"/>
  <c r="I6" i="110"/>
  <c r="H6" i="110"/>
  <c r="I5" i="110"/>
  <c r="H5" i="110"/>
  <c r="I4" i="110"/>
  <c r="H4" i="110"/>
  <c r="D7" i="109"/>
  <c r="E7" i="109" s="1"/>
  <c r="C7" i="109"/>
  <c r="B7" i="109"/>
  <c r="F5" i="109"/>
  <c r="E5" i="109"/>
  <c r="F4" i="109"/>
  <c r="E4" i="109"/>
  <c r="F3" i="109"/>
  <c r="E3" i="109"/>
  <c r="F8" i="107"/>
  <c r="D8" i="107"/>
  <c r="B8" i="107"/>
  <c r="I6" i="107"/>
  <c r="H6" i="107"/>
  <c r="I5" i="107"/>
  <c r="H5" i="107"/>
  <c r="I4" i="107"/>
  <c r="H4" i="107"/>
  <c r="I13" i="105"/>
  <c r="H13" i="105"/>
  <c r="I12" i="105"/>
  <c r="H12" i="105"/>
  <c r="I11" i="105"/>
  <c r="H11" i="105"/>
  <c r="I10" i="105"/>
  <c r="H10" i="105"/>
  <c r="I9" i="105"/>
  <c r="H9" i="105"/>
  <c r="I8" i="105"/>
  <c r="H8" i="105"/>
  <c r="I7" i="105"/>
  <c r="H7" i="105"/>
  <c r="I6" i="105"/>
  <c r="H6" i="105"/>
  <c r="I5" i="105"/>
  <c r="H5" i="105"/>
  <c r="I4" i="105"/>
  <c r="H4" i="105"/>
  <c r="I13" i="103"/>
  <c r="H13" i="103"/>
  <c r="I12" i="103"/>
  <c r="H12" i="103"/>
  <c r="G12" i="103"/>
  <c r="H11" i="103"/>
  <c r="G11" i="103"/>
  <c r="I10" i="103"/>
  <c r="H10" i="103"/>
  <c r="G10" i="103"/>
  <c r="I9" i="103"/>
  <c r="H9" i="103"/>
  <c r="G9" i="103"/>
  <c r="I8" i="103"/>
  <c r="H8" i="103"/>
  <c r="G8" i="103"/>
  <c r="I7" i="103"/>
  <c r="H7" i="103"/>
  <c r="G7" i="103"/>
  <c r="I6" i="103"/>
  <c r="H6" i="103"/>
  <c r="G6" i="103"/>
  <c r="I5" i="103"/>
  <c r="H5" i="103"/>
  <c r="G5" i="103"/>
  <c r="I4" i="103"/>
  <c r="H4" i="103"/>
  <c r="F14" i="101"/>
  <c r="C14" i="101"/>
  <c r="F13" i="101"/>
  <c r="C13" i="101"/>
  <c r="F12" i="101"/>
  <c r="C12" i="101"/>
  <c r="F11" i="101"/>
  <c r="C11" i="101"/>
  <c r="F10" i="101"/>
  <c r="C10" i="101"/>
  <c r="F9" i="101"/>
  <c r="C9" i="101"/>
  <c r="F8" i="101"/>
  <c r="C8" i="101"/>
  <c r="F7" i="101"/>
  <c r="C7" i="101"/>
  <c r="F6" i="101"/>
  <c r="C6" i="101"/>
  <c r="F5" i="101"/>
  <c r="C5" i="101"/>
  <c r="F4" i="101"/>
  <c r="C4" i="101"/>
  <c r="G58" i="97"/>
  <c r="E58" i="97"/>
  <c r="C250" i="97"/>
  <c r="E250" i="97"/>
  <c r="I83" i="97"/>
  <c r="H74" i="97"/>
  <c r="E74" i="97"/>
  <c r="I73" i="97"/>
  <c r="H73" i="97"/>
  <c r="H61" i="97"/>
  <c r="C61" i="97"/>
  <c r="H58" i="97"/>
  <c r="I131" i="97"/>
  <c r="H131" i="97"/>
  <c r="H171" i="97"/>
  <c r="I77" i="97"/>
  <c r="H77" i="97"/>
  <c r="E77" i="97"/>
  <c r="I128" i="97"/>
  <c r="H128" i="97"/>
  <c r="I60" i="97"/>
  <c r="I167" i="97"/>
  <c r="I50" i="97"/>
  <c r="H50" i="97"/>
  <c r="C50" i="97"/>
  <c r="I89" i="97"/>
  <c r="H89" i="97"/>
  <c r="I44" i="97"/>
  <c r="H67" i="97"/>
  <c r="H165" i="97"/>
  <c r="E165" i="97"/>
  <c r="I70" i="97"/>
  <c r="H70" i="97"/>
  <c r="H172" i="97"/>
  <c r="I59" i="97"/>
  <c r="I135" i="97"/>
  <c r="H135" i="97"/>
  <c r="I228" i="97"/>
  <c r="H228" i="97"/>
  <c r="E228" i="97"/>
  <c r="I5" i="97"/>
  <c r="H5" i="97"/>
  <c r="I62" i="97"/>
  <c r="H62" i="97"/>
  <c r="I116" i="97"/>
  <c r="H116" i="97"/>
  <c r="I169" i="97"/>
  <c r="H169" i="97"/>
  <c r="I104" i="97"/>
  <c r="H104" i="97"/>
  <c r="C104" i="97"/>
  <c r="I22" i="97"/>
  <c r="H22" i="97"/>
  <c r="E22" i="97"/>
  <c r="I33" i="97"/>
  <c r="H33" i="97"/>
  <c r="I14" i="97"/>
  <c r="H14" i="97"/>
  <c r="I46" i="97"/>
  <c r="H46" i="97"/>
  <c r="C46" i="97"/>
  <c r="I162" i="97"/>
  <c r="H162" i="97"/>
  <c r="I106" i="97"/>
  <c r="H106" i="97"/>
  <c r="E106" i="97"/>
  <c r="I249" i="97"/>
  <c r="H249" i="97"/>
  <c r="E249" i="97"/>
  <c r="I48" i="97"/>
  <c r="H48" i="97"/>
  <c r="I76" i="97"/>
  <c r="H76" i="97"/>
  <c r="I100" i="97"/>
  <c r="H100" i="97"/>
  <c r="E100" i="97"/>
  <c r="I99" i="97"/>
  <c r="H99" i="97"/>
  <c r="E99" i="97"/>
  <c r="I122" i="97"/>
  <c r="H122" i="97"/>
  <c r="E122" i="97"/>
  <c r="I52" i="97"/>
  <c r="H52" i="97"/>
  <c r="I91" i="97"/>
  <c r="H91" i="97"/>
  <c r="I182" i="97"/>
  <c r="H182" i="97"/>
  <c r="E182" i="97"/>
  <c r="H82" i="97"/>
  <c r="E82" i="97"/>
  <c r="I64" i="97"/>
  <c r="H64" i="97"/>
  <c r="I144" i="97"/>
  <c r="H144" i="97"/>
  <c r="E144" i="97"/>
  <c r="C144" i="97"/>
  <c r="I141" i="97"/>
  <c r="H141" i="97"/>
  <c r="I63" i="97"/>
  <c r="H63" i="97"/>
  <c r="I21" i="97"/>
  <c r="H21" i="97"/>
  <c r="C21" i="97"/>
  <c r="I140" i="97"/>
  <c r="H140" i="97"/>
  <c r="I47" i="97"/>
  <c r="H47" i="97"/>
  <c r="I157" i="97"/>
  <c r="H157" i="97"/>
  <c r="E157" i="97"/>
  <c r="I130" i="97"/>
  <c r="H130" i="97"/>
  <c r="E130" i="97"/>
  <c r="I94" i="97"/>
  <c r="H94" i="97"/>
  <c r="E94" i="97"/>
  <c r="E42" i="97"/>
  <c r="I248" i="97"/>
  <c r="H248" i="97"/>
  <c r="I212" i="97"/>
  <c r="H212" i="97"/>
  <c r="E258" i="97"/>
  <c r="I197" i="97"/>
  <c r="H197" i="97"/>
  <c r="I12" i="97"/>
  <c r="H12" i="97"/>
  <c r="C12" i="97"/>
  <c r="I191" i="97"/>
  <c r="H191" i="97"/>
  <c r="E191" i="97"/>
  <c r="I51" i="97"/>
  <c r="H51" i="97"/>
  <c r="I181" i="97"/>
  <c r="H181" i="97"/>
  <c r="E181" i="97"/>
  <c r="I145" i="97"/>
  <c r="H145" i="97"/>
  <c r="C145" i="97"/>
  <c r="I196" i="97"/>
  <c r="H196" i="97"/>
  <c r="I97" i="97"/>
  <c r="H97" i="97"/>
  <c r="I23" i="97"/>
  <c r="H23" i="97"/>
  <c r="I96" i="97"/>
  <c r="H96" i="97"/>
  <c r="I105" i="97"/>
  <c r="H105" i="97"/>
  <c r="E105" i="97"/>
  <c r="C69" i="97"/>
  <c r="I129" i="97"/>
  <c r="H129" i="97"/>
  <c r="I115" i="97"/>
  <c r="H115" i="97"/>
  <c r="C115" i="97"/>
  <c r="E244" i="97"/>
  <c r="I160" i="97"/>
  <c r="H160" i="97"/>
  <c r="I184" i="97"/>
  <c r="H184" i="97"/>
  <c r="I15" i="97"/>
  <c r="H15" i="97"/>
  <c r="E15" i="97"/>
  <c r="I65" i="97"/>
  <c r="H65" i="97"/>
  <c r="I195" i="97"/>
  <c r="H195" i="97"/>
  <c r="G195" i="97"/>
  <c r="E195" i="97"/>
  <c r="C195" i="97"/>
  <c r="I143" i="97"/>
  <c r="H143" i="97"/>
  <c r="C143" i="97"/>
  <c r="H252" i="97"/>
  <c r="E252" i="97"/>
  <c r="C252" i="97"/>
  <c r="I246" i="97"/>
  <c r="C246" i="97"/>
  <c r="I198" i="97"/>
  <c r="H198" i="97"/>
  <c r="E198" i="97"/>
  <c r="C198" i="97"/>
  <c r="I213" i="97"/>
  <c r="H213" i="97"/>
  <c r="E213" i="97"/>
  <c r="C213" i="97"/>
  <c r="I142" i="97"/>
  <c r="H142" i="97"/>
  <c r="E142" i="97"/>
  <c r="C142" i="97"/>
  <c r="I4" i="97"/>
  <c r="H4" i="97"/>
  <c r="E4" i="97"/>
  <c r="C4" i="97"/>
  <c r="I10" i="97"/>
  <c r="H10" i="97"/>
  <c r="G10" i="97"/>
  <c r="E10" i="97"/>
  <c r="C10" i="97"/>
  <c r="I210" i="97"/>
  <c r="H210" i="97"/>
  <c r="E210" i="97"/>
  <c r="C210" i="97"/>
  <c r="I93" i="97"/>
  <c r="H93" i="97"/>
  <c r="E93" i="97"/>
  <c r="C93" i="97"/>
  <c r="E87" i="97"/>
  <c r="I230" i="97"/>
  <c r="H230" i="97"/>
  <c r="E230" i="97"/>
  <c r="I86" i="97"/>
  <c r="H86" i="97"/>
  <c r="E86" i="97"/>
  <c r="I154" i="97"/>
  <c r="H154" i="97"/>
  <c r="E154" i="97"/>
  <c r="I192" i="97"/>
  <c r="H192" i="97"/>
  <c r="E192" i="97"/>
  <c r="I178" i="97"/>
  <c r="H178" i="97"/>
  <c r="E178" i="97"/>
  <c r="I190" i="97"/>
  <c r="H190" i="97"/>
  <c r="E190" i="97"/>
  <c r="I78" i="97"/>
  <c r="H78" i="97"/>
  <c r="G78" i="97"/>
  <c r="E78" i="97"/>
  <c r="C78" i="97"/>
  <c r="E259" i="97"/>
  <c r="I35" i="97"/>
  <c r="H35" i="97"/>
  <c r="G35" i="97"/>
  <c r="E35" i="97"/>
  <c r="E80" i="97"/>
  <c r="C80" i="97"/>
  <c r="I166" i="97"/>
  <c r="H166" i="97"/>
  <c r="G166" i="97"/>
  <c r="E166" i="97"/>
  <c r="C166" i="97"/>
  <c r="I232" i="97"/>
  <c r="H232" i="97"/>
  <c r="E232" i="97"/>
  <c r="E263" i="97"/>
  <c r="C263" i="97"/>
  <c r="E260" i="97"/>
  <c r="I88" i="97"/>
  <c r="H88" i="97"/>
  <c r="E88" i="97"/>
  <c r="C88" i="97"/>
  <c r="E257" i="97"/>
  <c r="I148" i="97"/>
  <c r="H148" i="97"/>
  <c r="E148" i="97"/>
  <c r="C148" i="97"/>
  <c r="I117" i="97"/>
  <c r="H117" i="97"/>
  <c r="E117" i="97"/>
  <c r="I149" i="97"/>
  <c r="H149" i="97"/>
  <c r="G149" i="97"/>
  <c r="E149" i="97"/>
  <c r="I156" i="97"/>
  <c r="H156" i="97"/>
  <c r="E156" i="97"/>
  <c r="I98" i="97"/>
  <c r="H98" i="97"/>
  <c r="E98" i="97"/>
  <c r="I124" i="97"/>
  <c r="H124" i="97"/>
  <c r="E124" i="97"/>
  <c r="I193" i="97"/>
  <c r="H193" i="97"/>
  <c r="E193" i="97"/>
  <c r="I85" i="97"/>
  <c r="H85" i="97"/>
  <c r="E85" i="97"/>
  <c r="E168" i="97"/>
  <c r="C168" i="97"/>
  <c r="I226" i="97"/>
  <c r="H226" i="97"/>
  <c r="E226" i="97"/>
  <c r="C226" i="97"/>
  <c r="I123" i="97"/>
  <c r="H123" i="97"/>
  <c r="E123" i="97"/>
  <c r="C123" i="97"/>
  <c r="I28" i="97"/>
  <c r="H28" i="97"/>
  <c r="E28" i="97"/>
  <c r="C28" i="97"/>
  <c r="I16" i="97"/>
  <c r="H16" i="97"/>
  <c r="G16" i="97"/>
  <c r="E16" i="97"/>
  <c r="C16" i="97"/>
  <c r="I204" i="97"/>
  <c r="H204" i="97"/>
  <c r="E204" i="97"/>
  <c r="I79" i="97"/>
  <c r="H79" i="97"/>
  <c r="E79" i="97"/>
  <c r="C79" i="97"/>
  <c r="I207" i="97"/>
  <c r="H207" i="97"/>
  <c r="E207" i="97"/>
  <c r="I95" i="97"/>
  <c r="H95" i="97"/>
  <c r="E95" i="97"/>
  <c r="C95" i="97"/>
  <c r="I163" i="97"/>
  <c r="H163" i="97"/>
  <c r="E163" i="97"/>
  <c r="I231" i="97"/>
  <c r="H231" i="97"/>
  <c r="E231" i="97"/>
  <c r="C231" i="97"/>
  <c r="I152" i="97"/>
  <c r="H152" i="97"/>
  <c r="E152" i="97"/>
  <c r="I251" i="97"/>
  <c r="G251" i="97"/>
  <c r="E251" i="97"/>
  <c r="I126" i="97"/>
  <c r="H126" i="97"/>
  <c r="E126" i="97"/>
  <c r="I187" i="97"/>
  <c r="H187" i="97"/>
  <c r="E187" i="97"/>
  <c r="I32" i="97"/>
  <c r="H32" i="97"/>
  <c r="E32" i="97"/>
  <c r="I137" i="97"/>
  <c r="H137" i="97"/>
  <c r="E137" i="97"/>
  <c r="I38" i="97"/>
  <c r="H38" i="97"/>
  <c r="E38" i="97"/>
  <c r="I132" i="97"/>
  <c r="H132" i="97"/>
  <c r="E132" i="97"/>
  <c r="C132" i="97"/>
  <c r="I146" i="97"/>
  <c r="H146" i="97"/>
  <c r="E146" i="97"/>
  <c r="I253" i="97"/>
  <c r="G253" i="97"/>
  <c r="E253" i="97"/>
  <c r="C253" i="97"/>
  <c r="I235" i="97"/>
  <c r="H235" i="97"/>
  <c r="E235" i="97"/>
  <c r="C235" i="97"/>
  <c r="H68" i="97"/>
  <c r="E68" i="97"/>
  <c r="C68" i="97"/>
  <c r="I242" i="97"/>
  <c r="H242" i="97"/>
  <c r="E242" i="97"/>
  <c r="I110" i="97"/>
  <c r="H110" i="97"/>
  <c r="E110" i="97"/>
  <c r="C110" i="97"/>
  <c r="E55" i="97"/>
  <c r="C55" i="97"/>
  <c r="I151" i="97"/>
  <c r="H151" i="97"/>
  <c r="E151" i="97"/>
  <c r="C151" i="97"/>
  <c r="I186" i="97"/>
  <c r="H186" i="97"/>
  <c r="G186" i="97"/>
  <c r="E186" i="97"/>
  <c r="I53" i="97"/>
  <c r="H53" i="97"/>
  <c r="E53" i="97"/>
  <c r="C53" i="97"/>
  <c r="I8" i="97"/>
  <c r="H8" i="97"/>
  <c r="E8" i="97"/>
  <c r="I256" i="97"/>
  <c r="H256" i="97"/>
  <c r="E256" i="97"/>
  <c r="C256" i="97"/>
  <c r="I211" i="97"/>
  <c r="H211" i="97"/>
  <c r="E211" i="97"/>
  <c r="H254" i="97"/>
  <c r="E254" i="97"/>
  <c r="C254" i="97"/>
  <c r="I121" i="97"/>
  <c r="H121" i="97"/>
  <c r="E121" i="97"/>
  <c r="I34" i="97"/>
  <c r="H34" i="97"/>
  <c r="E34" i="97"/>
  <c r="C34" i="97"/>
  <c r="I233" i="97"/>
  <c r="H233" i="97"/>
  <c r="G233" i="97"/>
  <c r="E233" i="97"/>
  <c r="I170" i="97"/>
  <c r="H170" i="97"/>
  <c r="E170" i="97"/>
  <c r="C170" i="97"/>
  <c r="I20" i="97"/>
  <c r="H20" i="97"/>
  <c r="E20" i="97"/>
  <c r="I54" i="97"/>
  <c r="H54" i="97"/>
  <c r="E54" i="97"/>
  <c r="C54" i="97"/>
  <c r="I179" i="97"/>
  <c r="H179" i="97"/>
  <c r="E179" i="97"/>
  <c r="I36" i="97"/>
  <c r="H36" i="97"/>
  <c r="E36" i="97"/>
  <c r="C36" i="97"/>
  <c r="I241" i="97"/>
  <c r="H241" i="97"/>
  <c r="E241" i="97"/>
  <c r="I150" i="97"/>
  <c r="H150" i="97"/>
  <c r="E150" i="97"/>
  <c r="C150" i="97"/>
  <c r="I11" i="97"/>
  <c r="H11" i="97"/>
  <c r="G11" i="97"/>
  <c r="E11" i="97"/>
  <c r="C11" i="97"/>
  <c r="I134" i="97"/>
  <c r="H134" i="97"/>
  <c r="E134" i="97"/>
  <c r="C134" i="97"/>
  <c r="I174" i="97"/>
  <c r="H174" i="97"/>
  <c r="E174" i="97"/>
  <c r="C174" i="97"/>
  <c r="I107" i="97"/>
  <c r="H107" i="97"/>
  <c r="E107" i="97"/>
  <c r="C107" i="97"/>
  <c r="I203" i="97"/>
  <c r="H203" i="97"/>
  <c r="E203" i="97"/>
  <c r="C203" i="97"/>
  <c r="I29" i="97"/>
  <c r="H29" i="97"/>
  <c r="E29" i="97"/>
  <c r="C29" i="97"/>
  <c r="I208" i="97"/>
  <c r="H208" i="97"/>
  <c r="E208" i="97"/>
  <c r="C208" i="97"/>
  <c r="I114" i="97"/>
  <c r="H114" i="97"/>
  <c r="E114" i="97"/>
  <c r="C114" i="97"/>
  <c r="I229" i="97"/>
  <c r="H229" i="97"/>
  <c r="G229" i="97"/>
  <c r="E229" i="97"/>
  <c r="C229" i="97"/>
  <c r="E136" i="97"/>
  <c r="C136" i="97"/>
  <c r="I43" i="97"/>
  <c r="H43" i="97"/>
  <c r="G43" i="97"/>
  <c r="E43" i="97"/>
  <c r="C43" i="97"/>
  <c r="I185" i="97"/>
  <c r="H185" i="97"/>
  <c r="E185" i="97"/>
  <c r="C185" i="97"/>
  <c r="I18" i="97"/>
  <c r="H18" i="97"/>
  <c r="E18" i="97"/>
  <c r="C18" i="97"/>
  <c r="I27" i="97"/>
  <c r="H27" i="97"/>
  <c r="E27" i="97"/>
  <c r="C27" i="97"/>
  <c r="E239" i="97"/>
  <c r="C239" i="97"/>
  <c r="I103" i="97"/>
  <c r="H103" i="97"/>
  <c r="E103" i="97"/>
  <c r="C103" i="97"/>
  <c r="I158" i="97"/>
  <c r="H158" i="97"/>
  <c r="E158" i="97"/>
  <c r="C158" i="97"/>
  <c r="I153" i="97"/>
  <c r="H153" i="97"/>
  <c r="E153" i="97"/>
  <c r="C153" i="97"/>
  <c r="I125" i="97"/>
  <c r="H125" i="97"/>
  <c r="G125" i="97"/>
  <c r="E125" i="97"/>
  <c r="C125" i="97"/>
  <c r="I25" i="97"/>
  <c r="H25" i="97"/>
  <c r="E25" i="97"/>
  <c r="C25" i="97"/>
  <c r="I31" i="97"/>
  <c r="H31" i="97"/>
  <c r="E31" i="97"/>
  <c r="C31" i="97"/>
  <c r="I176" i="97"/>
  <c r="H176" i="97"/>
  <c r="E176" i="97"/>
  <c r="C176" i="97"/>
  <c r="I9" i="97"/>
  <c r="H9" i="97"/>
  <c r="E9" i="97"/>
  <c r="C9" i="97"/>
  <c r="I237" i="97"/>
  <c r="H237" i="97"/>
  <c r="E237" i="97"/>
  <c r="C237" i="97"/>
  <c r="I26" i="97"/>
  <c r="H26" i="97"/>
  <c r="E26" i="97"/>
  <c r="C26" i="97"/>
  <c r="I238" i="97"/>
  <c r="H238" i="97"/>
  <c r="E238" i="97"/>
  <c r="C238" i="97"/>
  <c r="I236" i="97"/>
  <c r="H236" i="97"/>
  <c r="G236" i="97"/>
  <c r="E236" i="97"/>
  <c r="C236" i="97"/>
  <c r="E261" i="97"/>
  <c r="C261" i="97"/>
  <c r="I215" i="97"/>
  <c r="H215" i="97"/>
  <c r="E215" i="97"/>
  <c r="C215" i="97"/>
  <c r="I243" i="97"/>
  <c r="H243" i="97"/>
  <c r="E243" i="97"/>
  <c r="C243" i="97"/>
  <c r="I175" i="97"/>
  <c r="H175" i="97"/>
  <c r="E175" i="97"/>
  <c r="C175" i="97"/>
  <c r="I120" i="97"/>
  <c r="H120" i="97"/>
  <c r="E120" i="97"/>
  <c r="C120" i="97"/>
  <c r="I102" i="97"/>
  <c r="H102" i="97"/>
  <c r="E102" i="97"/>
  <c r="C102" i="97"/>
  <c r="I220" i="97"/>
  <c r="H220" i="97"/>
  <c r="E220" i="97"/>
  <c r="C220" i="97"/>
  <c r="I199" i="97"/>
  <c r="H199" i="97"/>
  <c r="G199" i="97"/>
  <c r="E199" i="97"/>
  <c r="C199" i="97"/>
  <c r="I206" i="97"/>
  <c r="H206" i="97"/>
  <c r="E206" i="97"/>
  <c r="C206" i="97"/>
  <c r="I139" i="97"/>
  <c r="H139" i="97"/>
  <c r="E139" i="97"/>
  <c r="C139" i="97"/>
  <c r="I108" i="97"/>
  <c r="H108" i="97"/>
  <c r="E108" i="97"/>
  <c r="C108" i="97"/>
  <c r="I40" i="97"/>
  <c r="H40" i="97"/>
  <c r="E40" i="97"/>
  <c r="C40" i="97"/>
  <c r="I205" i="97"/>
  <c r="H205" i="97"/>
  <c r="E205" i="97"/>
  <c r="C205" i="97"/>
  <c r="I177" i="97"/>
  <c r="H177" i="97"/>
  <c r="E177" i="97"/>
  <c r="C177" i="97"/>
  <c r="I92" i="97"/>
  <c r="H92" i="97"/>
  <c r="E92" i="97"/>
  <c r="C92" i="97"/>
  <c r="I224" i="97"/>
  <c r="H224" i="97"/>
  <c r="G224" i="97"/>
  <c r="E224" i="97"/>
  <c r="C224" i="97"/>
  <c r="I159" i="97"/>
  <c r="H159" i="97"/>
  <c r="E159" i="97"/>
  <c r="C159" i="97"/>
  <c r="I245" i="97"/>
  <c r="H245" i="97"/>
  <c r="E245" i="97"/>
  <c r="C245" i="97"/>
  <c r="I183" i="97"/>
  <c r="H183" i="97"/>
  <c r="E183" i="97"/>
  <c r="C183" i="97"/>
  <c r="I161" i="97"/>
  <c r="H161" i="97"/>
  <c r="E161" i="97"/>
  <c r="C161" i="97"/>
  <c r="I13" i="97"/>
  <c r="H13" i="97"/>
  <c r="E13" i="97"/>
  <c r="C13" i="97"/>
  <c r="I200" i="97"/>
  <c r="H200" i="97"/>
  <c r="E200" i="97"/>
  <c r="C200" i="97"/>
  <c r="I202" i="97"/>
  <c r="H202" i="97"/>
  <c r="E202" i="97"/>
  <c r="C202" i="97"/>
  <c r="I164" i="97"/>
  <c r="H164" i="97"/>
  <c r="G164" i="97"/>
  <c r="E164" i="97"/>
  <c r="C164" i="97"/>
  <c r="I227" i="97"/>
  <c r="H227" i="97"/>
  <c r="E227" i="97"/>
  <c r="C227" i="97"/>
  <c r="I209" i="97"/>
  <c r="H209" i="97"/>
  <c r="E209" i="97"/>
  <c r="C209" i="97"/>
  <c r="I147" i="97"/>
  <c r="H147" i="97"/>
  <c r="E147" i="97"/>
  <c r="C147" i="97"/>
  <c r="I217" i="97"/>
  <c r="H217" i="97"/>
  <c r="E217" i="97"/>
  <c r="C217" i="97"/>
  <c r="I118" i="97"/>
  <c r="H118" i="97"/>
  <c r="E118" i="97"/>
  <c r="C118" i="97"/>
  <c r="I218" i="97"/>
  <c r="H218" i="97"/>
  <c r="E218" i="97"/>
  <c r="C218" i="97"/>
  <c r="I138" i="97"/>
  <c r="H138" i="97"/>
  <c r="E138" i="97"/>
  <c r="C138" i="97"/>
  <c r="I216" i="97"/>
  <c r="H216" i="97"/>
  <c r="G216" i="97"/>
  <c r="E216" i="97"/>
  <c r="C216" i="97"/>
  <c r="I173" i="97"/>
  <c r="H173" i="97"/>
  <c r="E173" i="97"/>
  <c r="C173" i="97"/>
  <c r="I219" i="97"/>
  <c r="H219" i="97"/>
  <c r="E219" i="97"/>
  <c r="C219" i="97"/>
  <c r="I247" i="97"/>
  <c r="H247" i="97"/>
  <c r="E247" i="97"/>
  <c r="C247" i="97"/>
  <c r="I37" i="97"/>
  <c r="H37" i="97"/>
  <c r="E37" i="97"/>
  <c r="C37" i="97"/>
  <c r="I234" i="97"/>
  <c r="H234" i="97"/>
  <c r="E234" i="97"/>
  <c r="C234" i="97"/>
  <c r="I188" i="97"/>
  <c r="H188" i="97"/>
  <c r="E188" i="97"/>
  <c r="C188" i="97"/>
  <c r="I221" i="97"/>
  <c r="H221" i="97"/>
  <c r="E221" i="97"/>
  <c r="C221" i="97"/>
  <c r="I24" i="97"/>
  <c r="H24" i="97"/>
  <c r="G24" i="97"/>
  <c r="E24" i="97"/>
  <c r="C24" i="97"/>
  <c r="I30" i="97"/>
  <c r="H30" i="97"/>
  <c r="E30" i="97"/>
  <c r="C30" i="97"/>
  <c r="I240" i="97"/>
  <c r="H240" i="97"/>
  <c r="E240" i="97"/>
  <c r="C240" i="97"/>
  <c r="I101" i="97"/>
  <c r="H101" i="97"/>
  <c r="E101" i="97"/>
  <c r="C101" i="97"/>
  <c r="I39" i="97"/>
  <c r="H39" i="97"/>
  <c r="E39" i="97"/>
  <c r="C39" i="97"/>
  <c r="I6" i="97"/>
  <c r="H6" i="97"/>
  <c r="E6" i="97"/>
  <c r="C6" i="97"/>
  <c r="I113" i="97"/>
  <c r="H113" i="97"/>
  <c r="E113" i="97"/>
  <c r="C113" i="97"/>
  <c r="I180" i="97"/>
  <c r="H180" i="97"/>
  <c r="E180" i="97"/>
  <c r="C180" i="97"/>
  <c r="I112" i="97"/>
  <c r="H112" i="97"/>
  <c r="G112" i="97"/>
  <c r="E112" i="97"/>
  <c r="C112" i="97"/>
  <c r="I225" i="97"/>
  <c r="H225" i="97"/>
  <c r="E225" i="97"/>
  <c r="C225" i="97"/>
  <c r="I255" i="97"/>
  <c r="H255" i="97"/>
  <c r="E255" i="97"/>
  <c r="C255" i="97"/>
  <c r="I111" i="97"/>
  <c r="H111" i="97"/>
  <c r="E111" i="97"/>
  <c r="C111" i="97"/>
  <c r="I194" i="97"/>
  <c r="H194" i="97"/>
  <c r="E194" i="97"/>
  <c r="C194" i="97"/>
  <c r="I155" i="97"/>
  <c r="H155" i="97"/>
  <c r="E155" i="97"/>
  <c r="C155" i="97"/>
  <c r="H127" i="97"/>
  <c r="E127" i="97"/>
  <c r="C127" i="97"/>
  <c r="G75" i="97"/>
  <c r="E75" i="97"/>
  <c r="C75" i="97"/>
  <c r="I41" i="97"/>
  <c r="H41" i="97"/>
  <c r="E41" i="97"/>
  <c r="C41" i="97"/>
  <c r="I214" i="97"/>
  <c r="H214" i="97"/>
  <c r="E214" i="97"/>
  <c r="C214" i="97"/>
  <c r="I201" i="97"/>
  <c r="H201" i="97"/>
  <c r="E201" i="97"/>
  <c r="C201" i="97"/>
  <c r="I109" i="97"/>
  <c r="H109" i="97"/>
  <c r="E109" i="97"/>
  <c r="C109" i="97"/>
  <c r="I189" i="97"/>
  <c r="H189" i="97"/>
  <c r="E189" i="97"/>
  <c r="C189" i="97"/>
  <c r="I133" i="97"/>
  <c r="H133" i="97"/>
  <c r="E133" i="97"/>
  <c r="C133" i="97"/>
  <c r="I17" i="97"/>
  <c r="H17" i="97"/>
  <c r="E17" i="97"/>
  <c r="C17" i="97"/>
  <c r="I222" i="97"/>
  <c r="H222" i="97"/>
  <c r="G222" i="97"/>
  <c r="E222" i="97"/>
  <c r="C222" i="97"/>
  <c r="I66" i="97"/>
  <c r="H66" i="97"/>
  <c r="E66" i="97"/>
  <c r="C66" i="97"/>
  <c r="I223" i="97"/>
  <c r="H223" i="97"/>
  <c r="E223" i="97"/>
  <c r="C223" i="97"/>
  <c r="H72" i="97"/>
  <c r="E72" i="97"/>
  <c r="C72" i="97"/>
  <c r="I84" i="97"/>
  <c r="H84" i="97"/>
  <c r="E84" i="97"/>
  <c r="C84" i="97"/>
  <c r="F209" i="96"/>
  <c r="D209" i="96"/>
  <c r="E128" i="96" s="1"/>
  <c r="B209" i="96"/>
  <c r="C206" i="96" s="1"/>
  <c r="I204" i="96"/>
  <c r="H201" i="96"/>
  <c r="I191" i="96"/>
  <c r="H189" i="96"/>
  <c r="I188" i="96"/>
  <c r="I182" i="96"/>
  <c r="H177" i="96"/>
  <c r="C167" i="96"/>
  <c r="I164" i="96"/>
  <c r="I162" i="96"/>
  <c r="H162" i="96"/>
  <c r="H161" i="96"/>
  <c r="H159" i="96"/>
  <c r="I158" i="96"/>
  <c r="H156" i="96"/>
  <c r="I151" i="96"/>
  <c r="I150" i="96"/>
  <c r="I148" i="96"/>
  <c r="I145" i="96"/>
  <c r="I141" i="96"/>
  <c r="I138" i="96"/>
  <c r="I137" i="96"/>
  <c r="I135" i="96"/>
  <c r="I134" i="96"/>
  <c r="H132" i="96"/>
  <c r="I130" i="96"/>
  <c r="I128" i="96"/>
  <c r="I127" i="96"/>
  <c r="I126" i="96"/>
  <c r="H125" i="96"/>
  <c r="I124" i="96"/>
  <c r="I123" i="96"/>
  <c r="I119" i="96"/>
  <c r="I116" i="96"/>
  <c r="I114" i="96"/>
  <c r="I110" i="96"/>
  <c r="I107" i="96"/>
  <c r="I105" i="96"/>
  <c r="I104" i="96"/>
  <c r="I103" i="96"/>
  <c r="I101" i="96"/>
  <c r="H101" i="96"/>
  <c r="I100" i="96"/>
  <c r="I98" i="96"/>
  <c r="H98" i="96"/>
  <c r="I96" i="96"/>
  <c r="H96" i="96"/>
  <c r="I95" i="96"/>
  <c r="H95" i="96"/>
  <c r="I94" i="96"/>
  <c r="I93" i="96"/>
  <c r="H93" i="96"/>
  <c r="I90" i="96"/>
  <c r="I89" i="96"/>
  <c r="H89" i="96"/>
  <c r="I88" i="96"/>
  <c r="I87" i="96"/>
  <c r="H87" i="96"/>
  <c r="I86" i="96"/>
  <c r="I85" i="96"/>
  <c r="H85" i="96"/>
  <c r="I84" i="96"/>
  <c r="I83" i="96"/>
  <c r="G83" i="96"/>
  <c r="I82" i="96"/>
  <c r="H82" i="96"/>
  <c r="I81" i="96"/>
  <c r="H81" i="96"/>
  <c r="I79" i="96"/>
  <c r="H79" i="96"/>
  <c r="G78" i="96"/>
  <c r="I76" i="96"/>
  <c r="H76" i="96"/>
  <c r="I75" i="96"/>
  <c r="I72" i="96"/>
  <c r="H72" i="96"/>
  <c r="I71" i="96"/>
  <c r="H71" i="96"/>
  <c r="H70" i="96"/>
  <c r="G70" i="96"/>
  <c r="I69" i="96"/>
  <c r="H69" i="96"/>
  <c r="I68" i="96"/>
  <c r="H68" i="96"/>
  <c r="G66" i="96"/>
  <c r="I65" i="96"/>
  <c r="I64" i="96"/>
  <c r="I63" i="96"/>
  <c r="I62" i="96"/>
  <c r="H62" i="96"/>
  <c r="I61" i="96"/>
  <c r="H61" i="96"/>
  <c r="I60" i="96"/>
  <c r="H60" i="96"/>
  <c r="I58" i="96"/>
  <c r="H58" i="96"/>
  <c r="I57" i="96"/>
  <c r="H57" i="96"/>
  <c r="I56" i="96"/>
  <c r="C55" i="96"/>
  <c r="I54" i="96"/>
  <c r="I53" i="96"/>
  <c r="I52" i="96"/>
  <c r="H52" i="96"/>
  <c r="I51" i="96"/>
  <c r="H51" i="96"/>
  <c r="G51" i="96"/>
  <c r="I50" i="96"/>
  <c r="I48" i="96"/>
  <c r="H48" i="96"/>
  <c r="I47" i="96"/>
  <c r="H47" i="96"/>
  <c r="I46" i="96"/>
  <c r="H46" i="96"/>
  <c r="I45" i="96"/>
  <c r="H45" i="96"/>
  <c r="I44" i="96"/>
  <c r="H43" i="96"/>
  <c r="I42" i="96"/>
  <c r="I41" i="96"/>
  <c r="H41" i="96"/>
  <c r="G40" i="96"/>
  <c r="I39" i="96"/>
  <c r="H39" i="96"/>
  <c r="I38" i="96"/>
  <c r="H38" i="96"/>
  <c r="I37" i="96"/>
  <c r="H37" i="96"/>
  <c r="I36" i="96"/>
  <c r="H36" i="96"/>
  <c r="I35" i="96"/>
  <c r="I34" i="96"/>
  <c r="H34" i="96"/>
  <c r="I33" i="96"/>
  <c r="H33" i="96"/>
  <c r="H31" i="96"/>
  <c r="I30" i="96"/>
  <c r="H30" i="96"/>
  <c r="I29" i="96"/>
  <c r="H29" i="96"/>
  <c r="I27" i="96"/>
  <c r="H27" i="96"/>
  <c r="G27" i="96"/>
  <c r="I26" i="96"/>
  <c r="H26" i="96"/>
  <c r="H25" i="96"/>
  <c r="I23" i="96"/>
  <c r="H23" i="96"/>
  <c r="I22" i="96"/>
  <c r="H22" i="96"/>
  <c r="I20" i="96"/>
  <c r="H20" i="96"/>
  <c r="I19" i="96"/>
  <c r="H19" i="96"/>
  <c r="H18" i="96"/>
  <c r="I17" i="96"/>
  <c r="H17" i="96"/>
  <c r="I16" i="96"/>
  <c r="H16" i="96"/>
  <c r="I15" i="96"/>
  <c r="H15" i="96"/>
  <c r="I14" i="96"/>
  <c r="H14" i="96"/>
  <c r="H12" i="96"/>
  <c r="G12" i="96"/>
  <c r="H11" i="96"/>
  <c r="I10" i="96"/>
  <c r="H10" i="96"/>
  <c r="I9" i="96"/>
  <c r="H9" i="96"/>
  <c r="I7" i="96"/>
  <c r="H7" i="96"/>
  <c r="I6" i="96"/>
  <c r="H6" i="96"/>
  <c r="I5" i="96"/>
  <c r="H5" i="96"/>
  <c r="I4" i="96"/>
  <c r="H4" i="96"/>
  <c r="G267" i="95"/>
  <c r="F267" i="95"/>
  <c r="D267" i="95"/>
  <c r="B267" i="95"/>
  <c r="K191" i="95"/>
  <c r="L172" i="95"/>
  <c r="L170" i="95"/>
  <c r="K157" i="95"/>
  <c r="K156" i="95"/>
  <c r="K141" i="95"/>
  <c r="K116" i="95"/>
  <c r="L115" i="95"/>
  <c r="L104" i="95"/>
  <c r="L98" i="95"/>
  <c r="L96" i="95"/>
  <c r="L87" i="95"/>
  <c r="L35" i="95"/>
  <c r="L21" i="95"/>
  <c r="L62" i="95"/>
  <c r="K52" i="95"/>
  <c r="L22" i="95"/>
  <c r="L18" i="95"/>
  <c r="K143" i="95"/>
  <c r="K128" i="95"/>
  <c r="K12" i="95"/>
  <c r="K198" i="95"/>
  <c r="K86" i="95"/>
  <c r="L11" i="95"/>
  <c r="K97" i="95"/>
  <c r="K144" i="95"/>
  <c r="K130" i="95"/>
  <c r="L67" i="95"/>
  <c r="L168" i="95"/>
  <c r="K135" i="95"/>
  <c r="K197" i="95"/>
  <c r="L145" i="95"/>
  <c r="K26" i="95"/>
  <c r="L260" i="95"/>
  <c r="L122" i="95"/>
  <c r="L32" i="95"/>
  <c r="K244" i="95"/>
  <c r="K212" i="95"/>
  <c r="K246" i="95"/>
  <c r="L77" i="95"/>
  <c r="K49" i="95"/>
  <c r="K154" i="95"/>
  <c r="L83" i="95"/>
  <c r="L190" i="95"/>
  <c r="L237" i="95"/>
  <c r="K251" i="95"/>
  <c r="L31" i="95"/>
  <c r="L192" i="95"/>
  <c r="L241" i="95"/>
  <c r="K30" i="95"/>
  <c r="L140" i="95"/>
  <c r="L238" i="95"/>
  <c r="K124" i="95"/>
  <c r="L196" i="95"/>
  <c r="L69" i="95"/>
  <c r="K63" i="95"/>
  <c r="K181" i="95"/>
  <c r="L150" i="95"/>
  <c r="L125" i="95"/>
  <c r="L232" i="95"/>
  <c r="K211" i="95"/>
  <c r="L148" i="95"/>
  <c r="L81" i="95"/>
  <c r="L240" i="95"/>
  <c r="L34" i="95"/>
  <c r="K193" i="95"/>
  <c r="L210" i="95"/>
  <c r="K7" i="95"/>
  <c r="L54" i="95"/>
  <c r="K100" i="95"/>
  <c r="L40" i="95"/>
  <c r="L209" i="95"/>
  <c r="K9" i="95"/>
  <c r="L91" i="95"/>
  <c r="L139" i="95"/>
  <c r="L101" i="95"/>
  <c r="K179" i="95"/>
  <c r="K8" i="95"/>
  <c r="L187" i="95"/>
  <c r="K136" i="95"/>
  <c r="K43" i="95"/>
  <c r="K10" i="95"/>
  <c r="K207" i="95"/>
  <c r="L138" i="95"/>
  <c r="K217" i="95"/>
  <c r="L146" i="95"/>
  <c r="K29" i="95"/>
  <c r="L132" i="95"/>
  <c r="K261" i="95"/>
  <c r="L103" i="95"/>
  <c r="K202" i="95"/>
  <c r="L44" i="95"/>
  <c r="L175" i="95"/>
  <c r="K93" i="95"/>
  <c r="L254" i="95"/>
  <c r="K78" i="95"/>
  <c r="L117" i="95"/>
  <c r="L23" i="95"/>
  <c r="L152" i="95"/>
  <c r="K121" i="95"/>
  <c r="L195" i="95"/>
  <c r="K120" i="95"/>
  <c r="L131" i="95"/>
  <c r="K159" i="95"/>
  <c r="L64" i="95"/>
  <c r="L222" i="95"/>
  <c r="L126" i="95"/>
  <c r="L158" i="95"/>
  <c r="L215" i="95"/>
  <c r="K147" i="95"/>
  <c r="K28" i="95"/>
  <c r="L109" i="95"/>
  <c r="L176" i="95"/>
  <c r="K204" i="95"/>
  <c r="L134" i="95"/>
  <c r="K85" i="95"/>
  <c r="L184" i="95"/>
  <c r="L110" i="95"/>
  <c r="K206" i="95"/>
  <c r="K245" i="95"/>
  <c r="L92" i="95"/>
  <c r="L107" i="95"/>
  <c r="L137" i="95"/>
  <c r="L194" i="95"/>
  <c r="L95" i="95"/>
  <c r="L164" i="95"/>
  <c r="L183" i="95"/>
  <c r="L247" i="95"/>
  <c r="K188" i="95"/>
  <c r="K151" i="95"/>
  <c r="L25" i="95"/>
  <c r="L46" i="95"/>
  <c r="L258" i="95"/>
  <c r="K205" i="95"/>
  <c r="L102" i="95"/>
  <c r="L79" i="95"/>
  <c r="L177" i="95"/>
  <c r="C177" i="95"/>
  <c r="L14" i="95"/>
  <c r="C14" i="95"/>
  <c r="L255" i="95"/>
  <c r="L199" i="95"/>
  <c r="L112" i="95"/>
  <c r="L37" i="95"/>
  <c r="K24" i="95"/>
  <c r="L173" i="95"/>
  <c r="L71" i="95"/>
  <c r="L16" i="95"/>
  <c r="L17" i="95"/>
  <c r="L129" i="95"/>
  <c r="L70" i="95"/>
  <c r="C189" i="95"/>
  <c r="K76" i="95"/>
  <c r="K161" i="95"/>
  <c r="L118" i="95"/>
  <c r="L39" i="95"/>
  <c r="K180" i="95"/>
  <c r="L15" i="95"/>
  <c r="L27" i="95"/>
  <c r="L41" i="95"/>
  <c r="L149" i="95"/>
  <c r="L166" i="95"/>
  <c r="K68" i="95"/>
  <c r="L51" i="95"/>
  <c r="L113" i="95"/>
  <c r="K127" i="95"/>
  <c r="L66" i="95"/>
  <c r="L5" i="95"/>
  <c r="L75" i="95"/>
  <c r="L84" i="95"/>
  <c r="K72" i="95"/>
  <c r="K155" i="95"/>
  <c r="K13" i="95"/>
  <c r="L74" i="95"/>
  <c r="G189" i="94"/>
  <c r="E183" i="94"/>
  <c r="I193" i="94"/>
  <c r="I192" i="94"/>
  <c r="E192" i="94"/>
  <c r="I191" i="94"/>
  <c r="E191" i="94"/>
  <c r="C191" i="94"/>
  <c r="I188" i="94"/>
  <c r="E188" i="94"/>
  <c r="C188" i="94"/>
  <c r="G187" i="94"/>
  <c r="E187" i="94"/>
  <c r="G185" i="94"/>
  <c r="H183" i="94"/>
  <c r="G183" i="94"/>
  <c r="C183" i="94"/>
  <c r="G182" i="94"/>
  <c r="H181" i="94"/>
  <c r="G180" i="94"/>
  <c r="E180" i="94"/>
  <c r="H179" i="94"/>
  <c r="G179" i="94"/>
  <c r="C179" i="94"/>
  <c r="G178" i="94"/>
  <c r="E176" i="94"/>
  <c r="C176" i="94"/>
  <c r="G175" i="94"/>
  <c r="E175" i="94"/>
  <c r="I174" i="94"/>
  <c r="G174" i="94"/>
  <c r="C174" i="94"/>
  <c r="G173" i="94"/>
  <c r="E173" i="94"/>
  <c r="C173" i="94"/>
  <c r="I172" i="94"/>
  <c r="I171" i="94"/>
  <c r="G171" i="94"/>
  <c r="E171" i="94"/>
  <c r="C171" i="94"/>
  <c r="C169" i="94"/>
  <c r="G168" i="94"/>
  <c r="G166" i="94"/>
  <c r="E166" i="94"/>
  <c r="C166" i="94"/>
  <c r="G165" i="94"/>
  <c r="G164" i="94"/>
  <c r="C164" i="94"/>
  <c r="H163" i="94"/>
  <c r="G163" i="94"/>
  <c r="E163" i="94"/>
  <c r="G161" i="94"/>
  <c r="E161" i="94"/>
  <c r="C161" i="94"/>
  <c r="G160" i="94"/>
  <c r="G159" i="94"/>
  <c r="C159" i="94"/>
  <c r="G158" i="94"/>
  <c r="E158" i="94"/>
  <c r="G156" i="94"/>
  <c r="G155" i="94"/>
  <c r="G154" i="94"/>
  <c r="C154" i="94"/>
  <c r="G153" i="94"/>
  <c r="E153" i="94"/>
  <c r="C153" i="94"/>
  <c r="H151" i="94"/>
  <c r="G151" i="94"/>
  <c r="E151" i="94"/>
  <c r="C151" i="94"/>
  <c r="I150" i="94"/>
  <c r="H150" i="94"/>
  <c r="G150" i="94"/>
  <c r="G149" i="94"/>
  <c r="I148" i="94"/>
  <c r="G147" i="94"/>
  <c r="E147" i="94"/>
  <c r="C147" i="94"/>
  <c r="G146" i="94"/>
  <c r="G145" i="94"/>
  <c r="G144" i="94"/>
  <c r="E144" i="94"/>
  <c r="C144" i="94"/>
  <c r="G143" i="94"/>
  <c r="C143" i="94"/>
  <c r="H142" i="94"/>
  <c r="G142" i="94"/>
  <c r="E142" i="94"/>
  <c r="G141" i="94"/>
  <c r="G140" i="94"/>
  <c r="E140" i="94"/>
  <c r="C140" i="94"/>
  <c r="G139" i="94"/>
  <c r="G138" i="94"/>
  <c r="C138" i="94"/>
  <c r="H137" i="94"/>
  <c r="G137" i="94"/>
  <c r="E137" i="94"/>
  <c r="I136" i="94"/>
  <c r="G136" i="94"/>
  <c r="C136" i="94"/>
  <c r="G135" i="94"/>
  <c r="E135" i="94"/>
  <c r="C135" i="94"/>
  <c r="G134" i="94"/>
  <c r="G133" i="94"/>
  <c r="H132" i="94"/>
  <c r="G132" i="94"/>
  <c r="I131" i="94"/>
  <c r="H131" i="94"/>
  <c r="G131" i="94"/>
  <c r="E131" i="94"/>
  <c r="I130" i="94"/>
  <c r="H130" i="94"/>
  <c r="E130" i="94"/>
  <c r="C130" i="94"/>
  <c r="G129" i="94"/>
  <c r="E129" i="94"/>
  <c r="G128" i="94"/>
  <c r="C128" i="94"/>
  <c r="H127" i="94"/>
  <c r="G127" i="94"/>
  <c r="E127" i="94"/>
  <c r="G126" i="94"/>
  <c r="G125" i="94"/>
  <c r="E125" i="94"/>
  <c r="C125" i="94"/>
  <c r="G124" i="94"/>
  <c r="I123" i="94"/>
  <c r="G123" i="94"/>
  <c r="E123" i="94"/>
  <c r="C123" i="94"/>
  <c r="H122" i="94"/>
  <c r="G122" i="94"/>
  <c r="H121" i="94"/>
  <c r="G121" i="94"/>
  <c r="C121" i="94"/>
  <c r="G120" i="94"/>
  <c r="G119" i="94"/>
  <c r="C119" i="94"/>
  <c r="I118" i="94"/>
  <c r="G118" i="94"/>
  <c r="G117" i="94"/>
  <c r="E117" i="94"/>
  <c r="C117" i="94"/>
  <c r="H116" i="94"/>
  <c r="G116" i="94"/>
  <c r="G115" i="94"/>
  <c r="C115" i="94"/>
  <c r="G114" i="94"/>
  <c r="C114" i="94"/>
  <c r="G113" i="94"/>
  <c r="H112" i="94"/>
  <c r="G112" i="94"/>
  <c r="C112" i="94"/>
  <c r="I111" i="94"/>
  <c r="G111" i="94"/>
  <c r="I110" i="94"/>
  <c r="H110" i="94"/>
  <c r="G110" i="94"/>
  <c r="G109" i="94"/>
  <c r="H108" i="94"/>
  <c r="G108" i="94"/>
  <c r="E108" i="94"/>
  <c r="C108" i="94"/>
  <c r="I107" i="94"/>
  <c r="H107" i="94"/>
  <c r="G107" i="94"/>
  <c r="C107" i="94"/>
  <c r="I106" i="94"/>
  <c r="H106" i="94"/>
  <c r="G106" i="94"/>
  <c r="I105" i="94"/>
  <c r="H105" i="94"/>
  <c r="G105" i="94"/>
  <c r="C105" i="94"/>
  <c r="I104" i="94"/>
  <c r="G104" i="94"/>
  <c r="H103" i="94"/>
  <c r="G103" i="94"/>
  <c r="E103" i="94"/>
  <c r="C103" i="94"/>
  <c r="I102" i="94"/>
  <c r="H102" i="94"/>
  <c r="G102" i="94"/>
  <c r="G101" i="94"/>
  <c r="E101" i="94"/>
  <c r="C101" i="94"/>
  <c r="H100" i="94"/>
  <c r="G100" i="94"/>
  <c r="G99" i="94"/>
  <c r="E99" i="94"/>
  <c r="C99" i="94"/>
  <c r="G98" i="94"/>
  <c r="E98" i="94"/>
  <c r="I97" i="94"/>
  <c r="G97" i="94"/>
  <c r="C97" i="94"/>
  <c r="I96" i="94"/>
  <c r="H96" i="94"/>
  <c r="G96" i="94"/>
  <c r="H95" i="94"/>
  <c r="G95" i="94"/>
  <c r="C95" i="94"/>
  <c r="H94" i="94"/>
  <c r="G94" i="94"/>
  <c r="I93" i="94"/>
  <c r="H93" i="94"/>
  <c r="G93" i="94"/>
  <c r="I92" i="94"/>
  <c r="H92" i="94"/>
  <c r="G92" i="94"/>
  <c r="C92" i="94"/>
  <c r="H91" i="94"/>
  <c r="G91" i="94"/>
  <c r="I90" i="94"/>
  <c r="H90" i="94"/>
  <c r="G90" i="94"/>
  <c r="C90" i="94"/>
  <c r="I89" i="94"/>
  <c r="H89" i="94"/>
  <c r="G89" i="94"/>
  <c r="I88" i="94"/>
  <c r="H88" i="94"/>
  <c r="G88" i="94"/>
  <c r="I87" i="94"/>
  <c r="G87" i="94"/>
  <c r="E87" i="94"/>
  <c r="C87" i="94"/>
  <c r="G86" i="94"/>
  <c r="E86" i="94"/>
  <c r="G85" i="94"/>
  <c r="I84" i="94"/>
  <c r="H84" i="94"/>
  <c r="G84" i="94"/>
  <c r="E84" i="94"/>
  <c r="I83" i="94"/>
  <c r="H83" i="94"/>
  <c r="G83" i="94"/>
  <c r="E83" i="94"/>
  <c r="C83" i="94"/>
  <c r="H82" i="94"/>
  <c r="G82" i="94"/>
  <c r="I81" i="94"/>
  <c r="H81" i="94"/>
  <c r="G81" i="94"/>
  <c r="E81" i="94"/>
  <c r="C81" i="94"/>
  <c r="I80" i="94"/>
  <c r="H80" i="94"/>
  <c r="G80" i="94"/>
  <c r="I79" i="94"/>
  <c r="H79" i="94"/>
  <c r="G79" i="94"/>
  <c r="E79" i="94"/>
  <c r="I78" i="94"/>
  <c r="H78" i="94"/>
  <c r="G78" i="94"/>
  <c r="E78" i="94"/>
  <c r="C78" i="94"/>
  <c r="I77" i="94"/>
  <c r="H77" i="94"/>
  <c r="G77" i="94"/>
  <c r="I76" i="94"/>
  <c r="H76" i="94"/>
  <c r="G76" i="94"/>
  <c r="E76" i="94"/>
  <c r="C76" i="94"/>
  <c r="I75" i="94"/>
  <c r="H75" i="94"/>
  <c r="G75" i="94"/>
  <c r="C75" i="94"/>
  <c r="I74" i="94"/>
  <c r="G74" i="94"/>
  <c r="E74" i="94"/>
  <c r="I73" i="94"/>
  <c r="H73" i="94"/>
  <c r="G73" i="94"/>
  <c r="E73" i="94"/>
  <c r="C73" i="94"/>
  <c r="I72" i="94"/>
  <c r="G72" i="94"/>
  <c r="I71" i="94"/>
  <c r="H71" i="94"/>
  <c r="G71" i="94"/>
  <c r="E71" i="94"/>
  <c r="C71" i="94"/>
  <c r="H70" i="94"/>
  <c r="G70" i="94"/>
  <c r="C70" i="94"/>
  <c r="I69" i="94"/>
  <c r="H69" i="94"/>
  <c r="G69" i="94"/>
  <c r="I68" i="94"/>
  <c r="H68" i="94"/>
  <c r="G68" i="94"/>
  <c r="E68" i="94"/>
  <c r="C68" i="94"/>
  <c r="I67" i="94"/>
  <c r="H67" i="94"/>
  <c r="G67" i="94"/>
  <c r="I66" i="94"/>
  <c r="H66" i="94"/>
  <c r="G66" i="94"/>
  <c r="E66" i="94"/>
  <c r="I65" i="94"/>
  <c r="H65" i="94"/>
  <c r="G65" i="94"/>
  <c r="E65" i="94"/>
  <c r="C65" i="94"/>
  <c r="G64" i="94"/>
  <c r="I63" i="94"/>
  <c r="H63" i="94"/>
  <c r="G63" i="94"/>
  <c r="C63" i="94"/>
  <c r="I62" i="94"/>
  <c r="H62" i="94"/>
  <c r="G62" i="94"/>
  <c r="I61" i="94"/>
  <c r="H61" i="94"/>
  <c r="G61" i="94"/>
  <c r="I60" i="94"/>
  <c r="H60" i="94"/>
  <c r="G60" i="94"/>
  <c r="E60" i="94"/>
  <c r="C60" i="94"/>
  <c r="I59" i="94"/>
  <c r="H59" i="94"/>
  <c r="G59" i="94"/>
  <c r="I58" i="94"/>
  <c r="H58" i="94"/>
  <c r="G58" i="94"/>
  <c r="E58" i="94"/>
  <c r="C58" i="94"/>
  <c r="I57" i="94"/>
  <c r="H57" i="94"/>
  <c r="G57" i="94"/>
  <c r="C57" i="94"/>
  <c r="I56" i="94"/>
  <c r="H56" i="94"/>
  <c r="G56" i="94"/>
  <c r="I55" i="94"/>
  <c r="H55" i="94"/>
  <c r="G55" i="94"/>
  <c r="C55" i="94"/>
  <c r="I54" i="94"/>
  <c r="H54" i="94"/>
  <c r="G54" i="94"/>
  <c r="I53" i="94"/>
  <c r="H53" i="94"/>
  <c r="G53" i="94"/>
  <c r="I52" i="94"/>
  <c r="H52" i="94"/>
  <c r="G52" i="94"/>
  <c r="E52" i="94"/>
  <c r="C52" i="94"/>
  <c r="I51" i="94"/>
  <c r="H51" i="94"/>
  <c r="G51" i="94"/>
  <c r="I50" i="94"/>
  <c r="H50" i="94"/>
  <c r="G50" i="94"/>
  <c r="E50" i="94"/>
  <c r="C50" i="94"/>
  <c r="G49" i="94"/>
  <c r="I48" i="94"/>
  <c r="H48" i="94"/>
  <c r="G48" i="94"/>
  <c r="E48" i="94"/>
  <c r="C48" i="94"/>
  <c r="I47" i="94"/>
  <c r="H47" i="94"/>
  <c r="G47" i="94"/>
  <c r="C47" i="94"/>
  <c r="I46" i="94"/>
  <c r="H46" i="94"/>
  <c r="G46" i="94"/>
  <c r="I45" i="94"/>
  <c r="H45" i="94"/>
  <c r="G45" i="94"/>
  <c r="E45" i="94"/>
  <c r="C45" i="94"/>
  <c r="I44" i="94"/>
  <c r="H44" i="94"/>
  <c r="G44" i="94"/>
  <c r="I43" i="94"/>
  <c r="H43" i="94"/>
  <c r="G43" i="94"/>
  <c r="E43" i="94"/>
  <c r="I42" i="94"/>
  <c r="H42" i="94"/>
  <c r="G42" i="94"/>
  <c r="E42" i="94"/>
  <c r="C42" i="94"/>
  <c r="I41" i="94"/>
  <c r="H41" i="94"/>
  <c r="G41" i="94"/>
  <c r="I40" i="94"/>
  <c r="H40" i="94"/>
  <c r="G40" i="94"/>
  <c r="E40" i="94"/>
  <c r="C40" i="94"/>
  <c r="I39" i="94"/>
  <c r="H39" i="94"/>
  <c r="G39" i="94"/>
  <c r="C39" i="94"/>
  <c r="I38" i="94"/>
  <c r="H38" i="94"/>
  <c r="G38" i="94"/>
  <c r="I37" i="94"/>
  <c r="H37" i="94"/>
  <c r="G37" i="94"/>
  <c r="E37" i="94"/>
  <c r="C37" i="94"/>
  <c r="I36" i="94"/>
  <c r="H36" i="94"/>
  <c r="G36" i="94"/>
  <c r="I35" i="94"/>
  <c r="H35" i="94"/>
  <c r="G35" i="94"/>
  <c r="E35" i="94"/>
  <c r="I34" i="94"/>
  <c r="H34" i="94"/>
  <c r="G34" i="94"/>
  <c r="E34" i="94"/>
  <c r="C34" i="94"/>
  <c r="I33" i="94"/>
  <c r="H33" i="94"/>
  <c r="G33" i="94"/>
  <c r="I32" i="94"/>
  <c r="H32" i="94"/>
  <c r="G32" i="94"/>
  <c r="E32" i="94"/>
  <c r="C32" i="94"/>
  <c r="I31" i="94"/>
  <c r="G31" i="94"/>
  <c r="I30" i="94"/>
  <c r="H30" i="94"/>
  <c r="G30" i="94"/>
  <c r="E30" i="94"/>
  <c r="I29" i="94"/>
  <c r="H29" i="94"/>
  <c r="G29" i="94"/>
  <c r="E29" i="94"/>
  <c r="C29" i="94"/>
  <c r="I28" i="94"/>
  <c r="H28" i="94"/>
  <c r="G28" i="94"/>
  <c r="I27" i="94"/>
  <c r="H27" i="94"/>
  <c r="G27" i="94"/>
  <c r="E27" i="94"/>
  <c r="C27" i="94"/>
  <c r="I26" i="94"/>
  <c r="H26" i="94"/>
  <c r="G26" i="94"/>
  <c r="C26" i="94"/>
  <c r="I25" i="94"/>
  <c r="H25" i="94"/>
  <c r="G25" i="94"/>
  <c r="I24" i="94"/>
  <c r="H24" i="94"/>
  <c r="G24" i="94"/>
  <c r="E24" i="94"/>
  <c r="C24" i="94"/>
  <c r="I23" i="94"/>
  <c r="H23" i="94"/>
  <c r="G23" i="94"/>
  <c r="I22" i="94"/>
  <c r="H22" i="94"/>
  <c r="G22" i="94"/>
  <c r="E22" i="94"/>
  <c r="I21" i="94"/>
  <c r="H21" i="94"/>
  <c r="G21" i="94"/>
  <c r="E21" i="94"/>
  <c r="C21" i="94"/>
  <c r="I20" i="94"/>
  <c r="H20" i="94"/>
  <c r="G20" i="94"/>
  <c r="I19" i="94"/>
  <c r="H19" i="94"/>
  <c r="G19" i="94"/>
  <c r="E19" i="94"/>
  <c r="C19" i="94"/>
  <c r="I18" i="94"/>
  <c r="H18" i="94"/>
  <c r="G18" i="94"/>
  <c r="C18" i="94"/>
  <c r="I17" i="94"/>
  <c r="H17" i="94"/>
  <c r="G17" i="94"/>
  <c r="I16" i="94"/>
  <c r="H16" i="94"/>
  <c r="G16" i="94"/>
  <c r="E16" i="94"/>
  <c r="C16" i="94"/>
  <c r="H15" i="94"/>
  <c r="G15" i="94"/>
  <c r="I14" i="94"/>
  <c r="H14" i="94"/>
  <c r="G14" i="94"/>
  <c r="C14" i="94"/>
  <c r="I13" i="94"/>
  <c r="H13" i="94"/>
  <c r="G13" i="94"/>
  <c r="C13" i="94"/>
  <c r="I12" i="94"/>
  <c r="H12" i="94"/>
  <c r="G12" i="94"/>
  <c r="I11" i="94"/>
  <c r="H11" i="94"/>
  <c r="G11" i="94"/>
  <c r="E11" i="94"/>
  <c r="C11" i="94"/>
  <c r="I10" i="94"/>
  <c r="H10" i="94"/>
  <c r="G10" i="94"/>
  <c r="H9" i="94"/>
  <c r="G9" i="94"/>
  <c r="E9" i="94"/>
  <c r="C9" i="94"/>
  <c r="I8" i="94"/>
  <c r="H8" i="94"/>
  <c r="G8" i="94"/>
  <c r="C8" i="94"/>
  <c r="I7" i="94"/>
  <c r="G7" i="94"/>
  <c r="I6" i="94"/>
  <c r="H6" i="94"/>
  <c r="G6" i="94"/>
  <c r="E6" i="94"/>
  <c r="C6" i="94"/>
  <c r="I5" i="94"/>
  <c r="H5" i="94"/>
  <c r="G5" i="94"/>
  <c r="I4" i="94"/>
  <c r="H4" i="94"/>
  <c r="G4" i="94"/>
  <c r="E4" i="94"/>
  <c r="G136" i="93"/>
  <c r="D139" i="93"/>
  <c r="E21" i="93" s="1"/>
  <c r="I137" i="93"/>
  <c r="G81" i="93"/>
  <c r="C81" i="93"/>
  <c r="I87" i="93"/>
  <c r="G87" i="93"/>
  <c r="I136" i="93"/>
  <c r="C136" i="93"/>
  <c r="I135" i="93"/>
  <c r="G135" i="93"/>
  <c r="I134" i="93"/>
  <c r="G134" i="93"/>
  <c r="C134" i="93"/>
  <c r="G96" i="93"/>
  <c r="I133" i="93"/>
  <c r="G133" i="93"/>
  <c r="C133" i="93"/>
  <c r="G63" i="93"/>
  <c r="G37" i="93"/>
  <c r="C37" i="93"/>
  <c r="I132" i="93"/>
  <c r="G131" i="93"/>
  <c r="C131" i="93"/>
  <c r="G111" i="93"/>
  <c r="C130" i="93"/>
  <c r="G66" i="93"/>
  <c r="G129" i="93"/>
  <c r="C129" i="93"/>
  <c r="G91" i="93"/>
  <c r="G128" i="93"/>
  <c r="C68" i="93"/>
  <c r="G127" i="93"/>
  <c r="G89" i="93"/>
  <c r="C89" i="93"/>
  <c r="G126" i="93"/>
  <c r="G125" i="93"/>
  <c r="C125" i="93"/>
  <c r="G124" i="93"/>
  <c r="C124" i="93"/>
  <c r="G31" i="93"/>
  <c r="G72" i="93"/>
  <c r="C72" i="93"/>
  <c r="G123" i="93"/>
  <c r="G105" i="93"/>
  <c r="C105" i="93"/>
  <c r="G122" i="93"/>
  <c r="C122" i="93"/>
  <c r="G103" i="93"/>
  <c r="I62" i="93"/>
  <c r="G62" i="93"/>
  <c r="C62" i="93"/>
  <c r="G121" i="93"/>
  <c r="G120" i="93"/>
  <c r="C120" i="93"/>
  <c r="G98" i="93"/>
  <c r="C98" i="93"/>
  <c r="G106" i="93"/>
  <c r="H101" i="93"/>
  <c r="G101" i="93"/>
  <c r="C101" i="93"/>
  <c r="H78" i="93"/>
  <c r="G78" i="93"/>
  <c r="C112" i="93"/>
  <c r="I53" i="93"/>
  <c r="H53" i="93"/>
  <c r="G53" i="93"/>
  <c r="G94" i="93"/>
  <c r="C94" i="93"/>
  <c r="G104" i="93"/>
  <c r="H80" i="93"/>
  <c r="C80" i="93"/>
  <c r="G119" i="93"/>
  <c r="G118" i="93"/>
  <c r="C118" i="93"/>
  <c r="G102" i="93"/>
  <c r="I70" i="93"/>
  <c r="C70" i="93"/>
  <c r="G92" i="93"/>
  <c r="H60" i="93"/>
  <c r="G60" i="93"/>
  <c r="G84" i="93"/>
  <c r="C84" i="93"/>
  <c r="H93" i="93"/>
  <c r="G93" i="93"/>
  <c r="I109" i="93"/>
  <c r="G109" i="93"/>
  <c r="C109" i="93"/>
  <c r="G65" i="93"/>
  <c r="C65" i="93"/>
  <c r="I67" i="93"/>
  <c r="H67" i="93"/>
  <c r="G67" i="93"/>
  <c r="C67" i="93"/>
  <c r="I97" i="93"/>
  <c r="G97" i="93"/>
  <c r="G99" i="93"/>
  <c r="C99" i="93"/>
  <c r="I85" i="93"/>
  <c r="H85" i="93"/>
  <c r="G85" i="93"/>
  <c r="I74" i="93"/>
  <c r="G74" i="93"/>
  <c r="C74" i="93"/>
  <c r="I90" i="93"/>
  <c r="H90" i="93"/>
  <c r="G90" i="93"/>
  <c r="C90" i="93"/>
  <c r="G117" i="93"/>
  <c r="C117" i="93"/>
  <c r="G116" i="93"/>
  <c r="I52" i="93"/>
  <c r="H52" i="93"/>
  <c r="G52" i="93"/>
  <c r="C52" i="93"/>
  <c r="I55" i="93"/>
  <c r="G55" i="93"/>
  <c r="G115" i="93"/>
  <c r="C115" i="93"/>
  <c r="I86" i="93"/>
  <c r="G86" i="93"/>
  <c r="C86" i="93"/>
  <c r="G95" i="93"/>
  <c r="C95" i="93"/>
  <c r="H77" i="93"/>
  <c r="G77" i="93"/>
  <c r="C77" i="93"/>
  <c r="I54" i="93"/>
  <c r="G54" i="93"/>
  <c r="C54" i="93"/>
  <c r="G88" i="93"/>
  <c r="I75" i="93"/>
  <c r="H75" i="93"/>
  <c r="G75" i="93"/>
  <c r="G114" i="93"/>
  <c r="H76" i="93"/>
  <c r="G76" i="93"/>
  <c r="C76" i="93"/>
  <c r="H51" i="93"/>
  <c r="G51" i="93"/>
  <c r="C51" i="93"/>
  <c r="I59" i="93"/>
  <c r="H59" i="93"/>
  <c r="G59" i="93"/>
  <c r="C59" i="93"/>
  <c r="G113" i="93"/>
  <c r="C113" i="93"/>
  <c r="G42" i="93"/>
  <c r="C42" i="93"/>
  <c r="I64" i="93"/>
  <c r="H64" i="93"/>
  <c r="G64" i="93"/>
  <c r="G44" i="93"/>
  <c r="C44" i="93"/>
  <c r="H79" i="93"/>
  <c r="G79" i="93"/>
  <c r="C79" i="93"/>
  <c r="I61" i="93"/>
  <c r="H61" i="93"/>
  <c r="G61" i="93"/>
  <c r="C61" i="93"/>
  <c r="H73" i="93"/>
  <c r="G73" i="93"/>
  <c r="H82" i="93"/>
  <c r="G82" i="93"/>
  <c r="C82" i="93"/>
  <c r="I58" i="93"/>
  <c r="H58" i="93"/>
  <c r="G58" i="93"/>
  <c r="C58" i="93"/>
  <c r="I47" i="93"/>
  <c r="H47" i="93"/>
  <c r="G47" i="93"/>
  <c r="C47" i="93"/>
  <c r="I46" i="93"/>
  <c r="H46" i="93"/>
  <c r="G46" i="93"/>
  <c r="C46" i="93"/>
  <c r="I69" i="93"/>
  <c r="G69" i="93"/>
  <c r="C69" i="93"/>
  <c r="H57" i="93"/>
  <c r="G57" i="93"/>
  <c r="C57" i="93"/>
  <c r="I43" i="93"/>
  <c r="H43" i="93"/>
  <c r="G43" i="93"/>
  <c r="H48" i="93"/>
  <c r="G48" i="93"/>
  <c r="C48" i="93"/>
  <c r="I50" i="93"/>
  <c r="H50" i="93"/>
  <c r="G50" i="93"/>
  <c r="C50" i="93"/>
  <c r="I83" i="93"/>
  <c r="H83" i="93"/>
  <c r="G83" i="93"/>
  <c r="C83" i="93"/>
  <c r="I39" i="93"/>
  <c r="H39" i="93"/>
  <c r="G39" i="93"/>
  <c r="C39" i="93"/>
  <c r="I17" i="93"/>
  <c r="H17" i="93"/>
  <c r="G17" i="93"/>
  <c r="I100" i="93"/>
  <c r="H100" i="93"/>
  <c r="G100" i="93"/>
  <c r="C100" i="93"/>
  <c r="I41" i="93"/>
  <c r="H41" i="93"/>
  <c r="G41" i="93"/>
  <c r="C41" i="93"/>
  <c r="I49" i="93"/>
  <c r="H49" i="93"/>
  <c r="G49" i="93"/>
  <c r="C49" i="93"/>
  <c r="I36" i="93"/>
  <c r="H36" i="93"/>
  <c r="G36" i="93"/>
  <c r="C36" i="93"/>
  <c r="I45" i="93"/>
  <c r="H45" i="93"/>
  <c r="G45" i="93"/>
  <c r="C45" i="93"/>
  <c r="I40" i="93"/>
  <c r="H40" i="93"/>
  <c r="G40" i="93"/>
  <c r="C40" i="93"/>
  <c r="I16" i="93"/>
  <c r="H16" i="93"/>
  <c r="G16" i="93"/>
  <c r="C16" i="93"/>
  <c r="I38" i="93"/>
  <c r="H38" i="93"/>
  <c r="G38" i="93"/>
  <c r="C38" i="93"/>
  <c r="I19" i="93"/>
  <c r="H19" i="93"/>
  <c r="G19" i="93"/>
  <c r="C19" i="93"/>
  <c r="I32" i="93"/>
  <c r="H32" i="93"/>
  <c r="G32" i="93"/>
  <c r="C32" i="93"/>
  <c r="I24" i="93"/>
  <c r="H24" i="93"/>
  <c r="G24" i="93"/>
  <c r="C24" i="93"/>
  <c r="H33" i="93"/>
  <c r="G33" i="93"/>
  <c r="C33" i="93"/>
  <c r="I30" i="93"/>
  <c r="H30" i="93"/>
  <c r="G30" i="93"/>
  <c r="C30" i="93"/>
  <c r="I35" i="93"/>
  <c r="H35" i="93"/>
  <c r="G35" i="93"/>
  <c r="C35" i="93"/>
  <c r="I34" i="93"/>
  <c r="H34" i="93"/>
  <c r="G34" i="93"/>
  <c r="C34" i="93"/>
  <c r="I23" i="93"/>
  <c r="H23" i="93"/>
  <c r="G23" i="93"/>
  <c r="C23" i="93"/>
  <c r="I26" i="93"/>
  <c r="H26" i="93"/>
  <c r="G26" i="93"/>
  <c r="C26" i="93"/>
  <c r="I28" i="93"/>
  <c r="H28" i="93"/>
  <c r="G28" i="93"/>
  <c r="C28" i="93"/>
  <c r="I14" i="93"/>
  <c r="H14" i="93"/>
  <c r="G14" i="93"/>
  <c r="C14" i="93"/>
  <c r="I25" i="93"/>
  <c r="H25" i="93"/>
  <c r="G25" i="93"/>
  <c r="C25" i="93"/>
  <c r="I18" i="93"/>
  <c r="H18" i="93"/>
  <c r="G18" i="93"/>
  <c r="C18" i="93"/>
  <c r="I8" i="93"/>
  <c r="H8" i="93"/>
  <c r="G8" i="93"/>
  <c r="C8" i="93"/>
  <c r="I21" i="93"/>
  <c r="H21" i="93"/>
  <c r="G21" i="93"/>
  <c r="C21" i="93"/>
  <c r="I20" i="93"/>
  <c r="H20" i="93"/>
  <c r="G20" i="93"/>
  <c r="C20" i="93"/>
  <c r="I12" i="93"/>
  <c r="H12" i="93"/>
  <c r="G12" i="93"/>
  <c r="C12" i="93"/>
  <c r="I11" i="93"/>
  <c r="H11" i="93"/>
  <c r="G11" i="93"/>
  <c r="C11" i="93"/>
  <c r="I15" i="93"/>
  <c r="H15" i="93"/>
  <c r="G15" i="93"/>
  <c r="C15" i="93"/>
  <c r="I10" i="93"/>
  <c r="H10" i="93"/>
  <c r="G10" i="93"/>
  <c r="C10" i="93"/>
  <c r="I22" i="93"/>
  <c r="H22" i="93"/>
  <c r="G22" i="93"/>
  <c r="C22" i="93"/>
  <c r="I9" i="93"/>
  <c r="H9" i="93"/>
  <c r="G9" i="93"/>
  <c r="C9" i="93"/>
  <c r="I13" i="93"/>
  <c r="H13" i="93"/>
  <c r="G13" i="93"/>
  <c r="C13" i="93"/>
  <c r="I7" i="93"/>
  <c r="H7" i="93"/>
  <c r="G7" i="93"/>
  <c r="C7" i="93"/>
  <c r="I6" i="93"/>
  <c r="H6" i="93"/>
  <c r="G6" i="93"/>
  <c r="C6" i="93"/>
  <c r="I5" i="93"/>
  <c r="H5" i="93"/>
  <c r="C5" i="93"/>
  <c r="I4" i="93"/>
  <c r="H4" i="93"/>
  <c r="G4" i="93"/>
  <c r="C4" i="93"/>
  <c r="C255" i="92"/>
  <c r="B255" i="92"/>
  <c r="D254" i="92"/>
  <c r="D253" i="92"/>
  <c r="D252" i="92"/>
  <c r="D251" i="92"/>
  <c r="D250" i="92"/>
  <c r="D249" i="92"/>
  <c r="D248" i="92"/>
  <c r="D247" i="92"/>
  <c r="D246" i="92"/>
  <c r="D245" i="92"/>
  <c r="D244" i="92"/>
  <c r="D243" i="92"/>
  <c r="D242" i="92"/>
  <c r="D241" i="92"/>
  <c r="D240" i="92"/>
  <c r="D239" i="92"/>
  <c r="D238" i="92"/>
  <c r="D237" i="92"/>
  <c r="D236" i="92"/>
  <c r="D235" i="92"/>
  <c r="D234" i="92"/>
  <c r="D233" i="92"/>
  <c r="D232" i="92"/>
  <c r="D231" i="92"/>
  <c r="D230" i="92"/>
  <c r="D229" i="92"/>
  <c r="D228" i="92"/>
  <c r="D227" i="92"/>
  <c r="D226" i="92"/>
  <c r="D225" i="92"/>
  <c r="D224" i="92"/>
  <c r="D223" i="92"/>
  <c r="D222" i="92"/>
  <c r="D221" i="92"/>
  <c r="D220" i="92"/>
  <c r="D219" i="92"/>
  <c r="D218" i="92"/>
  <c r="D217" i="92"/>
  <c r="D216" i="92"/>
  <c r="D215" i="92"/>
  <c r="D214" i="92"/>
  <c r="D213" i="92"/>
  <c r="D212" i="92"/>
  <c r="D211" i="92"/>
  <c r="D210" i="92"/>
  <c r="D209" i="92"/>
  <c r="D208" i="92"/>
  <c r="D207" i="92"/>
  <c r="D206" i="92"/>
  <c r="D205" i="92"/>
  <c r="D204" i="92"/>
  <c r="D203" i="92"/>
  <c r="D202" i="92"/>
  <c r="D201" i="92"/>
  <c r="D200" i="92"/>
  <c r="D199" i="92"/>
  <c r="D198" i="92"/>
  <c r="D197" i="92"/>
  <c r="D196" i="92"/>
  <c r="D195" i="92"/>
  <c r="D194" i="92"/>
  <c r="D193" i="92"/>
  <c r="D192" i="92"/>
  <c r="D191" i="92"/>
  <c r="D190" i="92"/>
  <c r="D189" i="92"/>
  <c r="D188" i="92"/>
  <c r="D187" i="92"/>
  <c r="D186" i="92"/>
  <c r="D185" i="92"/>
  <c r="D184" i="92"/>
  <c r="D183" i="92"/>
  <c r="D182" i="92"/>
  <c r="D181" i="92"/>
  <c r="D180" i="92"/>
  <c r="D179" i="92"/>
  <c r="D178" i="92"/>
  <c r="D177" i="92"/>
  <c r="D176" i="92"/>
  <c r="D175" i="92"/>
  <c r="D174" i="92"/>
  <c r="D173" i="92"/>
  <c r="D172" i="92"/>
  <c r="D171" i="92"/>
  <c r="D170" i="92"/>
  <c r="D169" i="92"/>
  <c r="D168" i="92"/>
  <c r="D167" i="92"/>
  <c r="D166" i="92"/>
  <c r="D165" i="92"/>
  <c r="D164" i="92"/>
  <c r="D163" i="92"/>
  <c r="D162" i="92"/>
  <c r="D161" i="92"/>
  <c r="D160" i="92"/>
  <c r="D159" i="92"/>
  <c r="D158" i="92"/>
  <c r="D157" i="92"/>
  <c r="D156" i="92"/>
  <c r="D155" i="92"/>
  <c r="D154" i="92"/>
  <c r="D153" i="92"/>
  <c r="D152" i="92"/>
  <c r="D151" i="92"/>
  <c r="D150" i="92"/>
  <c r="D149" i="92"/>
  <c r="D148" i="92"/>
  <c r="D147" i="92"/>
  <c r="D146" i="92"/>
  <c r="D145" i="92"/>
  <c r="D144" i="92"/>
  <c r="D143" i="92"/>
  <c r="D142" i="92"/>
  <c r="D141" i="92"/>
  <c r="D140" i="92"/>
  <c r="D139" i="92"/>
  <c r="D138" i="92"/>
  <c r="D137" i="92"/>
  <c r="D136" i="92"/>
  <c r="D135" i="92"/>
  <c r="D134" i="92"/>
  <c r="D133" i="92"/>
  <c r="D132" i="92"/>
  <c r="D131" i="92"/>
  <c r="D130" i="92"/>
  <c r="D129" i="92"/>
  <c r="D128" i="92"/>
  <c r="D127" i="92"/>
  <c r="D126" i="92"/>
  <c r="D125" i="92"/>
  <c r="D124" i="92"/>
  <c r="D123" i="92"/>
  <c r="D122" i="92"/>
  <c r="D121" i="92"/>
  <c r="D120" i="92"/>
  <c r="D119" i="92"/>
  <c r="D118" i="92"/>
  <c r="D117" i="92"/>
  <c r="D116" i="92"/>
  <c r="D115" i="92"/>
  <c r="D114" i="92"/>
  <c r="D113" i="92"/>
  <c r="D112" i="92"/>
  <c r="D111" i="92"/>
  <c r="D110" i="92"/>
  <c r="D109" i="92"/>
  <c r="D108" i="92"/>
  <c r="D107" i="92"/>
  <c r="D106" i="92"/>
  <c r="D105" i="92"/>
  <c r="D104" i="92"/>
  <c r="D103" i="92"/>
  <c r="D102" i="92"/>
  <c r="D101" i="92"/>
  <c r="D100" i="92"/>
  <c r="D99" i="92"/>
  <c r="D98" i="92"/>
  <c r="D97" i="92"/>
  <c r="D96" i="92"/>
  <c r="D95" i="92"/>
  <c r="D94" i="92"/>
  <c r="D93" i="92"/>
  <c r="D92" i="92"/>
  <c r="D91" i="92"/>
  <c r="D90" i="92"/>
  <c r="D89" i="92"/>
  <c r="D88" i="92"/>
  <c r="D87" i="92"/>
  <c r="D86" i="92"/>
  <c r="D85" i="92"/>
  <c r="D84" i="92"/>
  <c r="D83" i="92"/>
  <c r="D82" i="92"/>
  <c r="D81" i="92"/>
  <c r="D80" i="92"/>
  <c r="D79" i="92"/>
  <c r="D78" i="92"/>
  <c r="D77" i="92"/>
  <c r="D76" i="92"/>
  <c r="D75" i="92"/>
  <c r="D74" i="92"/>
  <c r="D73" i="92"/>
  <c r="D72" i="92"/>
  <c r="D71" i="92"/>
  <c r="D70" i="92"/>
  <c r="D69" i="92"/>
  <c r="D68" i="92"/>
  <c r="D67" i="92"/>
  <c r="D66" i="92"/>
  <c r="D65" i="92"/>
  <c r="D64" i="92"/>
  <c r="D63" i="92"/>
  <c r="D62" i="92"/>
  <c r="D61" i="92"/>
  <c r="D60" i="92"/>
  <c r="D59" i="92"/>
  <c r="D58" i="92"/>
  <c r="D57" i="92"/>
  <c r="D56" i="92"/>
  <c r="D55" i="92"/>
  <c r="D54" i="92"/>
  <c r="D53" i="92"/>
  <c r="D52" i="92"/>
  <c r="D51" i="92"/>
  <c r="D50" i="92"/>
  <c r="D49" i="92"/>
  <c r="D48" i="92"/>
  <c r="D47" i="92"/>
  <c r="D46" i="92"/>
  <c r="D45" i="92"/>
  <c r="D44" i="92"/>
  <c r="D43" i="92"/>
  <c r="D42" i="92"/>
  <c r="D41" i="92"/>
  <c r="D40" i="92"/>
  <c r="D39" i="92"/>
  <c r="D38" i="92"/>
  <c r="D37" i="92"/>
  <c r="D36" i="92"/>
  <c r="D35" i="92"/>
  <c r="D34" i="92"/>
  <c r="D33" i="92"/>
  <c r="D32" i="92"/>
  <c r="D31" i="92"/>
  <c r="D30" i="92"/>
  <c r="D29" i="92"/>
  <c r="D28" i="92"/>
  <c r="D27" i="92"/>
  <c r="D26" i="92"/>
  <c r="D25" i="92"/>
  <c r="D24" i="92"/>
  <c r="D23" i="92"/>
  <c r="D22" i="92"/>
  <c r="D21" i="92"/>
  <c r="D20" i="92"/>
  <c r="D19" i="92"/>
  <c r="D18" i="92"/>
  <c r="D17" i="92"/>
  <c r="D16" i="92"/>
  <c r="D15" i="92"/>
  <c r="D14" i="92"/>
  <c r="D13" i="92"/>
  <c r="D12" i="92"/>
  <c r="D11" i="92"/>
  <c r="D10" i="92"/>
  <c r="D9" i="92"/>
  <c r="D8" i="92"/>
  <c r="D7" i="92"/>
  <c r="D6" i="92"/>
  <c r="D5" i="92"/>
  <c r="D4" i="92"/>
  <c r="D3" i="92"/>
  <c r="B174" i="91"/>
  <c r="D72" i="91"/>
  <c r="D139" i="91"/>
  <c r="D171" i="91"/>
  <c r="D28" i="91"/>
  <c r="D154" i="91"/>
  <c r="D93" i="91"/>
  <c r="D167" i="91"/>
  <c r="D117" i="91"/>
  <c r="D38" i="91"/>
  <c r="D168" i="91"/>
  <c r="D13" i="91"/>
  <c r="D5" i="91"/>
  <c r="D41" i="91"/>
  <c r="D134" i="91"/>
  <c r="D156" i="91"/>
  <c r="D165" i="91"/>
  <c r="D26" i="91"/>
  <c r="D22" i="91"/>
  <c r="D162" i="91"/>
  <c r="D111" i="91"/>
  <c r="D145" i="91"/>
  <c r="D138" i="91"/>
  <c r="D125" i="91"/>
  <c r="D151" i="91"/>
  <c r="D61" i="91"/>
  <c r="D4" i="91"/>
  <c r="D143" i="91"/>
  <c r="D129" i="91"/>
  <c r="D62" i="91"/>
  <c r="D79" i="91"/>
  <c r="D115" i="91"/>
  <c r="D78" i="91"/>
  <c r="D149" i="91"/>
  <c r="D87" i="91"/>
  <c r="D70" i="91"/>
  <c r="D77" i="91"/>
  <c r="D152" i="91"/>
  <c r="D53" i="91"/>
  <c r="D55" i="91"/>
  <c r="D8" i="91"/>
  <c r="D137" i="91"/>
  <c r="D35" i="91"/>
  <c r="D23" i="91"/>
  <c r="D34" i="91"/>
  <c r="D24" i="91"/>
  <c r="D110" i="91"/>
  <c r="D57" i="91"/>
  <c r="D147" i="91"/>
  <c r="D104" i="91"/>
  <c r="D56" i="91"/>
  <c r="D27" i="91"/>
  <c r="D9" i="91"/>
  <c r="D52" i="91"/>
  <c r="D148" i="91"/>
  <c r="D71" i="91"/>
  <c r="D39" i="91"/>
  <c r="D25" i="91"/>
  <c r="D123" i="91"/>
  <c r="D163" i="91"/>
  <c r="D76" i="91"/>
  <c r="D74" i="91"/>
  <c r="D42" i="91"/>
  <c r="D14" i="91"/>
  <c r="D90" i="91"/>
  <c r="D96" i="91"/>
  <c r="D172" i="91"/>
  <c r="D48" i="91"/>
  <c r="D124" i="91"/>
  <c r="D69" i="91"/>
  <c r="D146" i="91"/>
  <c r="D67" i="91"/>
  <c r="D59" i="91"/>
  <c r="D81" i="91"/>
  <c r="D102" i="91"/>
  <c r="D84" i="91"/>
  <c r="D83" i="91"/>
  <c r="D144" i="91"/>
  <c r="D15" i="91"/>
  <c r="D109" i="91"/>
  <c r="D112" i="91"/>
  <c r="D30" i="91"/>
  <c r="D140" i="91"/>
  <c r="D65" i="91"/>
  <c r="D164" i="91"/>
  <c r="D105" i="91"/>
  <c r="D122" i="91"/>
  <c r="D98" i="91"/>
  <c r="D40" i="91"/>
  <c r="D85" i="91"/>
  <c r="D49" i="91"/>
  <c r="D141" i="91"/>
  <c r="D127" i="91"/>
  <c r="D108" i="91"/>
  <c r="D45" i="91"/>
  <c r="D10" i="91"/>
  <c r="D46" i="91"/>
  <c r="D132" i="91"/>
  <c r="D29" i="91"/>
  <c r="D66" i="91"/>
  <c r="D64" i="91"/>
  <c r="D120" i="91"/>
  <c r="D75" i="91"/>
  <c r="D130" i="91"/>
  <c r="D37" i="91"/>
  <c r="D97" i="91"/>
  <c r="D51" i="91"/>
  <c r="D94" i="91"/>
  <c r="D169" i="91"/>
  <c r="D159" i="91"/>
  <c r="D21" i="91"/>
  <c r="D173" i="91"/>
  <c r="D89" i="91"/>
  <c r="D100" i="91"/>
  <c r="D68" i="91"/>
  <c r="D12" i="91"/>
  <c r="D91" i="91"/>
  <c r="D88" i="91"/>
  <c r="D6" i="91"/>
  <c r="D107" i="91"/>
  <c r="D161" i="91"/>
  <c r="D20" i="91"/>
  <c r="D170" i="91"/>
  <c r="D116" i="91"/>
  <c r="D36" i="91"/>
  <c r="D135" i="91"/>
  <c r="D18" i="91"/>
  <c r="D153" i="91"/>
  <c r="D128" i="91"/>
  <c r="D142" i="91"/>
  <c r="D101" i="91"/>
  <c r="D99" i="91"/>
  <c r="D136" i="91"/>
  <c r="D47" i="91"/>
  <c r="D43" i="91"/>
  <c r="D3" i="91"/>
  <c r="D31" i="91"/>
  <c r="D50" i="91"/>
  <c r="D95" i="91"/>
  <c r="D131" i="91"/>
  <c r="D121" i="91"/>
  <c r="D33" i="91"/>
  <c r="D166" i="91"/>
  <c r="D44" i="91"/>
  <c r="D86" i="91"/>
  <c r="D106" i="91"/>
  <c r="D11" i="91"/>
  <c r="D92" i="91"/>
  <c r="D82" i="91"/>
  <c r="D157" i="91"/>
  <c r="D73" i="91"/>
  <c r="D155" i="91"/>
  <c r="D114" i="91"/>
  <c r="D19" i="91"/>
  <c r="D16" i="91"/>
  <c r="D17" i="91"/>
  <c r="D63" i="91"/>
  <c r="D126" i="91"/>
  <c r="D7" i="91"/>
  <c r="D133" i="91"/>
  <c r="D118" i="91"/>
  <c r="D158" i="91"/>
  <c r="D60" i="91"/>
  <c r="D113" i="91"/>
  <c r="D103" i="91"/>
  <c r="D54" i="91"/>
  <c r="D160" i="91"/>
  <c r="D150" i="91"/>
  <c r="D32" i="91"/>
  <c r="D80" i="91"/>
  <c r="D119" i="91"/>
  <c r="D58" i="91"/>
  <c r="F15" i="90"/>
  <c r="E15" i="90"/>
  <c r="F14" i="90"/>
  <c r="E14" i="90"/>
  <c r="F13" i="90"/>
  <c r="E13" i="90"/>
  <c r="F12" i="90"/>
  <c r="E12" i="90"/>
  <c r="F11" i="90"/>
  <c r="E11" i="90"/>
  <c r="F10" i="90"/>
  <c r="E10" i="90"/>
  <c r="F9" i="90"/>
  <c r="E9" i="90"/>
  <c r="F8" i="90"/>
  <c r="E8" i="90"/>
  <c r="F7" i="90"/>
  <c r="E7" i="90"/>
  <c r="F6" i="90"/>
  <c r="E6" i="90"/>
  <c r="F5" i="90"/>
  <c r="E5" i="90"/>
  <c r="F4" i="90"/>
  <c r="E4" i="90"/>
  <c r="D8" i="89"/>
  <c r="F6" i="89"/>
  <c r="F26" i="88"/>
  <c r="D26" i="88"/>
  <c r="B26" i="88"/>
  <c r="G11" i="87"/>
  <c r="D14" i="87"/>
  <c r="E4" i="87" s="1"/>
  <c r="B14" i="87"/>
  <c r="C11" i="87" s="1"/>
  <c r="H11" i="87"/>
  <c r="H10" i="87"/>
  <c r="H9" i="87"/>
  <c r="H8" i="87"/>
  <c r="H7" i="87"/>
  <c r="H6" i="87"/>
  <c r="F11" i="86"/>
  <c r="G5" i="86" s="1"/>
  <c r="D11" i="86"/>
  <c r="E6" i="86" s="1"/>
  <c r="B11" i="86"/>
  <c r="C6" i="86" s="1"/>
  <c r="H10" i="86"/>
  <c r="H9" i="86"/>
  <c r="H8" i="86"/>
  <c r="H7" i="86"/>
  <c r="H6" i="86"/>
  <c r="H5" i="86"/>
  <c r="H4" i="86"/>
  <c r="F13" i="85"/>
  <c r="G6" i="85" s="1"/>
  <c r="D13" i="85"/>
  <c r="E12" i="85" s="1"/>
  <c r="B13" i="85"/>
  <c r="C11" i="85" s="1"/>
  <c r="H12" i="85"/>
  <c r="H11" i="85"/>
  <c r="H10" i="85"/>
  <c r="H9" i="85"/>
  <c r="H8" i="85"/>
  <c r="H7" i="85"/>
  <c r="H6" i="85"/>
  <c r="H5" i="85"/>
  <c r="I209" i="96" l="1"/>
  <c r="H209" i="96"/>
  <c r="C27" i="96"/>
  <c r="C37" i="96"/>
  <c r="C41" i="96"/>
  <c r="C57" i="96"/>
  <c r="C52" i="96"/>
  <c r="F7" i="109"/>
  <c r="C138" i="96"/>
  <c r="C19" i="96"/>
  <c r="E4" i="93"/>
  <c r="E57" i="93"/>
  <c r="C10" i="96"/>
  <c r="C49" i="96"/>
  <c r="C64" i="96"/>
  <c r="C149" i="96"/>
  <c r="C8" i="110"/>
  <c r="C4" i="110"/>
  <c r="C7" i="110"/>
  <c r="C6" i="110"/>
  <c r="C5" i="110"/>
  <c r="E8" i="110"/>
  <c r="E4" i="110"/>
  <c r="E7" i="110"/>
  <c r="E6" i="110"/>
  <c r="E5" i="110"/>
  <c r="G5" i="110"/>
  <c r="C4" i="107"/>
  <c r="C6" i="107"/>
  <c r="C7" i="107"/>
  <c r="C5" i="107"/>
  <c r="E6" i="107"/>
  <c r="E4" i="107"/>
  <c r="E5" i="107"/>
  <c r="E7" i="107"/>
  <c r="G6" i="107"/>
  <c r="G4" i="107"/>
  <c r="G104" i="96"/>
  <c r="G9" i="96"/>
  <c r="C84" i="96"/>
  <c r="C95" i="96"/>
  <c r="G73" i="96"/>
  <c r="C74" i="96"/>
  <c r="C76" i="96"/>
  <c r="G86" i="96"/>
  <c r="G93" i="96"/>
  <c r="C105" i="96"/>
  <c r="E37" i="93"/>
  <c r="E10" i="93"/>
  <c r="E34" i="93"/>
  <c r="E19" i="93"/>
  <c r="E46" i="93"/>
  <c r="E23" i="93"/>
  <c r="E15" i="93"/>
  <c r="G7" i="110"/>
  <c r="D255" i="92"/>
  <c r="E264" i="95"/>
  <c r="C59" i="95"/>
  <c r="E161" i="95"/>
  <c r="E17" i="95"/>
  <c r="E68" i="95"/>
  <c r="E15" i="95"/>
  <c r="E175" i="95"/>
  <c r="E46" i="95"/>
  <c r="E200" i="95"/>
  <c r="C5" i="85"/>
  <c r="E74" i="95"/>
  <c r="E177" i="95"/>
  <c r="E91" i="95"/>
  <c r="E124" i="93"/>
  <c r="H139" i="93"/>
  <c r="E71" i="95"/>
  <c r="E151" i="95"/>
  <c r="E219" i="95"/>
  <c r="E226" i="95"/>
  <c r="H8" i="107"/>
  <c r="E155" i="95"/>
  <c r="E114" i="95"/>
  <c r="E41" i="93"/>
  <c r="E245" i="95"/>
  <c r="E146" i="95"/>
  <c r="I9" i="110"/>
  <c r="C9" i="85"/>
  <c r="E24" i="95"/>
  <c r="G142" i="96"/>
  <c r="E72" i="95"/>
  <c r="E247" i="95"/>
  <c r="E230" i="95"/>
  <c r="K146" i="95"/>
  <c r="G22" i="96"/>
  <c r="G30" i="96"/>
  <c r="G47" i="96"/>
  <c r="G53" i="96"/>
  <c r="G57" i="96"/>
  <c r="G77" i="96"/>
  <c r="G109" i="96"/>
  <c r="G119" i="96"/>
  <c r="G160" i="96"/>
  <c r="G179" i="96"/>
  <c r="G45" i="96"/>
  <c r="G97" i="96"/>
  <c r="G112" i="96"/>
  <c r="E13" i="96"/>
  <c r="E20" i="96"/>
  <c r="G23" i="96"/>
  <c r="E31" i="96"/>
  <c r="G38" i="96"/>
  <c r="G41" i="96"/>
  <c r="G48" i="96"/>
  <c r="G68" i="96"/>
  <c r="G71" i="96"/>
  <c r="G74" i="96"/>
  <c r="G113" i="96"/>
  <c r="G54" i="96"/>
  <c r="E6" i="96"/>
  <c r="G20" i="96"/>
  <c r="G31" i="96"/>
  <c r="G63" i="96"/>
  <c r="G84" i="96"/>
  <c r="G105" i="96"/>
  <c r="G114" i="96"/>
  <c r="C124" i="96"/>
  <c r="G139" i="96"/>
  <c r="G153" i="96"/>
  <c r="G8" i="110"/>
  <c r="G67" i="96"/>
  <c r="G6" i="96"/>
  <c r="G28" i="96"/>
  <c r="G36" i="96"/>
  <c r="G52" i="96"/>
  <c r="G55" i="96"/>
  <c r="G60" i="96"/>
  <c r="G133" i="96"/>
  <c r="G198" i="96"/>
  <c r="G121" i="96"/>
  <c r="E15" i="96"/>
  <c r="G18" i="96"/>
  <c r="G32" i="96"/>
  <c r="G39" i="96"/>
  <c r="G42" i="96"/>
  <c r="G69" i="96"/>
  <c r="G72" i="96"/>
  <c r="G82" i="96"/>
  <c r="G85" i="96"/>
  <c r="G107" i="96"/>
  <c r="G116" i="96"/>
  <c r="G134" i="96"/>
  <c r="G143" i="96"/>
  <c r="G174" i="96"/>
  <c r="G5" i="107"/>
  <c r="G6" i="110"/>
  <c r="H267" i="95"/>
  <c r="E4" i="96"/>
  <c r="G15" i="96"/>
  <c r="E22" i="96"/>
  <c r="G33" i="96"/>
  <c r="E47" i="96"/>
  <c r="G50" i="96"/>
  <c r="G126" i="96"/>
  <c r="D18" i="117"/>
  <c r="C15" i="101"/>
  <c r="F15" i="101"/>
  <c r="G192" i="94"/>
  <c r="E84" i="93"/>
  <c r="E74" i="93"/>
  <c r="E97" i="93"/>
  <c r="E133" i="93"/>
  <c r="E13" i="93"/>
  <c r="E18" i="93"/>
  <c r="E16" i="93"/>
  <c r="E136" i="93"/>
  <c r="E20" i="93"/>
  <c r="E35" i="93"/>
  <c r="E49" i="93"/>
  <c r="E59" i="93"/>
  <c r="E76" i="93"/>
  <c r="E22" i="93"/>
  <c r="E14" i="93"/>
  <c r="E33" i="93"/>
  <c r="E32" i="93"/>
  <c r="E69" i="93"/>
  <c r="E7" i="93"/>
  <c r="E8" i="93"/>
  <c r="E100" i="93"/>
  <c r="E39" i="93"/>
  <c r="E93" i="93"/>
  <c r="E92" i="93"/>
  <c r="E9" i="93"/>
  <c r="E25" i="93"/>
  <c r="E114" i="93"/>
  <c r="E115" i="93"/>
  <c r="E70" i="93"/>
  <c r="E112" i="93"/>
  <c r="E24" i="93"/>
  <c r="E40" i="93"/>
  <c r="E47" i="93"/>
  <c r="E117" i="93"/>
  <c r="E122" i="93"/>
  <c r="E131" i="93"/>
  <c r="E127" i="93"/>
  <c r="E101" i="93"/>
  <c r="E129" i="93"/>
  <c r="E110" i="93"/>
  <c r="E56" i="93"/>
  <c r="E138" i="93"/>
  <c r="E83" i="93"/>
  <c r="E52" i="93"/>
  <c r="E109" i="93"/>
  <c r="E62" i="93"/>
  <c r="E87" i="93"/>
  <c r="E118" i="93"/>
  <c r="E94" i="93"/>
  <c r="E98" i="93"/>
  <c r="E130" i="93"/>
  <c r="E95" i="93"/>
  <c r="E99" i="93"/>
  <c r="E29" i="93"/>
  <c r="H9" i="110"/>
  <c r="G10" i="85"/>
  <c r="E6" i="93"/>
  <c r="E12" i="93"/>
  <c r="E26" i="93"/>
  <c r="E36" i="93"/>
  <c r="E48" i="93"/>
  <c r="E82" i="93"/>
  <c r="E61" i="93"/>
  <c r="E44" i="93"/>
  <c r="E42" i="93"/>
  <c r="E88" i="93"/>
  <c r="E85" i="93"/>
  <c r="E119" i="93"/>
  <c r="E72" i="93"/>
  <c r="E68" i="93"/>
  <c r="C87" i="93"/>
  <c r="C66" i="93"/>
  <c r="C127" i="93"/>
  <c r="C119" i="93"/>
  <c r="C92" i="93"/>
  <c r="C135" i="93"/>
  <c r="C128" i="93"/>
  <c r="C126" i="93"/>
  <c r="C123" i="93"/>
  <c r="C121" i="93"/>
  <c r="C104" i="93"/>
  <c r="C102" i="93"/>
  <c r="C88" i="93"/>
  <c r="C114" i="93"/>
  <c r="C96" i="93"/>
  <c r="C63" i="93"/>
  <c r="C111" i="93"/>
  <c r="C31" i="93"/>
  <c r="C103" i="93"/>
  <c r="C106" i="93"/>
  <c r="C78" i="93"/>
  <c r="C53" i="93"/>
  <c r="C137" i="93"/>
  <c r="C108" i="93"/>
  <c r="C132" i="93"/>
  <c r="C107" i="93"/>
  <c r="C27" i="93"/>
  <c r="C71" i="93"/>
  <c r="C29" i="93"/>
  <c r="C93" i="93"/>
  <c r="C97" i="93"/>
  <c r="C85" i="93"/>
  <c r="C55" i="93"/>
  <c r="E90" i="94"/>
  <c r="E92" i="94"/>
  <c r="E114" i="94"/>
  <c r="E120" i="94"/>
  <c r="E168" i="94"/>
  <c r="C192" i="94"/>
  <c r="C187" i="94"/>
  <c r="C180" i="94"/>
  <c r="C175" i="94"/>
  <c r="C168" i="94"/>
  <c r="C163" i="94"/>
  <c r="C158" i="94"/>
  <c r="C142" i="94"/>
  <c r="C137" i="94"/>
  <c r="C131" i="94"/>
  <c r="C129" i="94"/>
  <c r="C127" i="94"/>
  <c r="C120" i="94"/>
  <c r="C110" i="94"/>
  <c r="C98" i="94"/>
  <c r="C93" i="94"/>
  <c r="C86" i="94"/>
  <c r="C84" i="94"/>
  <c r="C79" i="94"/>
  <c r="C74" i="94"/>
  <c r="C66" i="94"/>
  <c r="C61" i="94"/>
  <c r="C53" i="94"/>
  <c r="C43" i="94"/>
  <c r="C35" i="94"/>
  <c r="C30" i="94"/>
  <c r="C22" i="94"/>
  <c r="C4" i="94"/>
  <c r="C189" i="94"/>
  <c r="C182" i="94"/>
  <c r="C165" i="94"/>
  <c r="C160" i="94"/>
  <c r="C155" i="94"/>
  <c r="C146" i="94"/>
  <c r="C139" i="94"/>
  <c r="C124" i="94"/>
  <c r="C122" i="94"/>
  <c r="C118" i="94"/>
  <c r="C116" i="94"/>
  <c r="C106" i="94"/>
  <c r="C88" i="94"/>
  <c r="C82" i="94"/>
  <c r="C69" i="94"/>
  <c r="C64" i="94"/>
  <c r="C56" i="94"/>
  <c r="C46" i="94"/>
  <c r="C38" i="94"/>
  <c r="C25" i="94"/>
  <c r="C17" i="94"/>
  <c r="C12" i="94"/>
  <c r="C7" i="94"/>
  <c r="C184" i="94"/>
  <c r="C177" i="94"/>
  <c r="C170" i="94"/>
  <c r="C152" i="94"/>
  <c r="C148" i="94"/>
  <c r="C134" i="94"/>
  <c r="C113" i="94"/>
  <c r="C104" i="94"/>
  <c r="C100" i="94"/>
  <c r="C96" i="94"/>
  <c r="C91" i="94"/>
  <c r="C77" i="94"/>
  <c r="C72" i="94"/>
  <c r="C59" i="94"/>
  <c r="C51" i="94"/>
  <c r="C49" i="94"/>
  <c r="C41" i="94"/>
  <c r="C33" i="94"/>
  <c r="C28" i="94"/>
  <c r="C20" i="94"/>
  <c r="C15" i="94"/>
  <c r="C193" i="94"/>
  <c r="C186" i="94"/>
  <c r="C172" i="94"/>
  <c r="C167" i="94"/>
  <c r="C162" i="94"/>
  <c r="C157" i="94"/>
  <c r="C150" i="94"/>
  <c r="C141" i="94"/>
  <c r="C132" i="94"/>
  <c r="C126" i="94"/>
  <c r="C111" i="94"/>
  <c r="C109" i="94"/>
  <c r="C102" i="94"/>
  <c r="C94" i="94"/>
  <c r="C85" i="94"/>
  <c r="C80" i="94"/>
  <c r="C67" i="94"/>
  <c r="C62" i="94"/>
  <c r="C54" i="94"/>
  <c r="C44" i="94"/>
  <c r="C36" i="94"/>
  <c r="C31" i="94"/>
  <c r="C23" i="94"/>
  <c r="C10" i="94"/>
  <c r="C5" i="94"/>
  <c r="E135" i="93"/>
  <c r="E128" i="93"/>
  <c r="E126" i="93"/>
  <c r="E123" i="93"/>
  <c r="E121" i="93"/>
  <c r="E104" i="93"/>
  <c r="E102" i="93"/>
  <c r="E96" i="93"/>
  <c r="E63" i="93"/>
  <c r="E111" i="93"/>
  <c r="E31" i="93"/>
  <c r="E103" i="93"/>
  <c r="E106" i="93"/>
  <c r="E78" i="93"/>
  <c r="E53" i="93"/>
  <c r="E65" i="93"/>
  <c r="E116" i="93"/>
  <c r="E86" i="93"/>
  <c r="E77" i="93"/>
  <c r="E51" i="93"/>
  <c r="E113" i="93"/>
  <c r="E64" i="93"/>
  <c r="E79" i="93"/>
  <c r="E137" i="93"/>
  <c r="E108" i="93"/>
  <c r="E132" i="93"/>
  <c r="E107" i="93"/>
  <c r="E27" i="93"/>
  <c r="E71" i="93"/>
  <c r="E125" i="93"/>
  <c r="E105" i="93"/>
  <c r="E120" i="93"/>
  <c r="E60" i="93"/>
  <c r="E90" i="93"/>
  <c r="E189" i="94"/>
  <c r="E182" i="94"/>
  <c r="E165" i="94"/>
  <c r="E160" i="94"/>
  <c r="E155" i="94"/>
  <c r="E146" i="94"/>
  <c r="E139" i="94"/>
  <c r="E124" i="94"/>
  <c r="E122" i="94"/>
  <c r="E118" i="94"/>
  <c r="E116" i="94"/>
  <c r="E106" i="94"/>
  <c r="E88" i="94"/>
  <c r="E82" i="94"/>
  <c r="E69" i="94"/>
  <c r="E64" i="94"/>
  <c r="E56" i="94"/>
  <c r="E46" i="94"/>
  <c r="E38" i="94"/>
  <c r="E25" i="94"/>
  <c r="E17" i="94"/>
  <c r="E12" i="94"/>
  <c r="E7" i="94"/>
  <c r="E184" i="94"/>
  <c r="E177" i="94"/>
  <c r="E170" i="94"/>
  <c r="E152" i="94"/>
  <c r="E148" i="94"/>
  <c r="E134" i="94"/>
  <c r="E113" i="94"/>
  <c r="E104" i="94"/>
  <c r="E100" i="94"/>
  <c r="E96" i="94"/>
  <c r="E91" i="94"/>
  <c r="E77" i="94"/>
  <c r="E72" i="94"/>
  <c r="E59" i="94"/>
  <c r="E51" i="94"/>
  <c r="E49" i="94"/>
  <c r="E41" i="94"/>
  <c r="E33" i="94"/>
  <c r="E28" i="94"/>
  <c r="E20" i="94"/>
  <c r="E15" i="94"/>
  <c r="E193" i="94"/>
  <c r="E186" i="94"/>
  <c r="E172" i="94"/>
  <c r="E167" i="94"/>
  <c r="E162" i="94"/>
  <c r="E157" i="94"/>
  <c r="E150" i="94"/>
  <c r="E141" i="94"/>
  <c r="E132" i="94"/>
  <c r="E126" i="94"/>
  <c r="E111" i="94"/>
  <c r="E109" i="94"/>
  <c r="E102" i="94"/>
  <c r="E94" i="94"/>
  <c r="E85" i="94"/>
  <c r="E80" i="94"/>
  <c r="E67" i="94"/>
  <c r="E62" i="94"/>
  <c r="E54" i="94"/>
  <c r="E44" i="94"/>
  <c r="E36" i="94"/>
  <c r="E31" i="94"/>
  <c r="E23" i="94"/>
  <c r="E10" i="94"/>
  <c r="E5" i="94"/>
  <c r="E179" i="94"/>
  <c r="E174" i="94"/>
  <c r="E164" i="94"/>
  <c r="E159" i="94"/>
  <c r="E154" i="94"/>
  <c r="E145" i="94"/>
  <c r="E143" i="94"/>
  <c r="E138" i="94"/>
  <c r="E136" i="94"/>
  <c r="E128" i="94"/>
  <c r="E119" i="94"/>
  <c r="E115" i="94"/>
  <c r="E107" i="94"/>
  <c r="E89" i="94"/>
  <c r="E75" i="94"/>
  <c r="E70" i="94"/>
  <c r="E57" i="94"/>
  <c r="E47" i="94"/>
  <c r="E39" i="94"/>
  <c r="E26" i="94"/>
  <c r="E18" i="94"/>
  <c r="E13" i="94"/>
  <c r="E8" i="94"/>
  <c r="D174" i="91"/>
  <c r="G7" i="85"/>
  <c r="E5" i="93"/>
  <c r="E11" i="93"/>
  <c r="E28" i="93"/>
  <c r="E45" i="93"/>
  <c r="C17" i="93"/>
  <c r="E50" i="93"/>
  <c r="C43" i="93"/>
  <c r="E58" i="93"/>
  <c r="C73" i="93"/>
  <c r="C64" i="93"/>
  <c r="C75" i="93"/>
  <c r="E54" i="93"/>
  <c r="E55" i="93"/>
  <c r="C116" i="93"/>
  <c r="E67" i="93"/>
  <c r="C60" i="93"/>
  <c r="E80" i="93"/>
  <c r="E89" i="93"/>
  <c r="C91" i="93"/>
  <c r="E66" i="93"/>
  <c r="E134" i="93"/>
  <c r="E81" i="93"/>
  <c r="E14" i="94"/>
  <c r="E53" i="94"/>
  <c r="E55" i="94"/>
  <c r="E61" i="94"/>
  <c r="E63" i="94"/>
  <c r="C89" i="94"/>
  <c r="E95" i="94"/>
  <c r="E97" i="94"/>
  <c r="E105" i="94"/>
  <c r="E110" i="94"/>
  <c r="E112" i="94"/>
  <c r="E121" i="94"/>
  <c r="C133" i="94"/>
  <c r="C145" i="94"/>
  <c r="C149" i="94"/>
  <c r="C156" i="94"/>
  <c r="E169" i="94"/>
  <c r="C178" i="94"/>
  <c r="C181" i="94"/>
  <c r="C185" i="94"/>
  <c r="H200" i="94"/>
  <c r="E30" i="93"/>
  <c r="E38" i="93"/>
  <c r="E17" i="93"/>
  <c r="E43" i="93"/>
  <c r="E73" i="93"/>
  <c r="E75" i="93"/>
  <c r="E91" i="93"/>
  <c r="E93" i="94"/>
  <c r="E133" i="94"/>
  <c r="E149" i="94"/>
  <c r="E156" i="94"/>
  <c r="E178" i="94"/>
  <c r="E181" i="94"/>
  <c r="E185" i="94"/>
  <c r="I200" i="94"/>
  <c r="L157" i="95"/>
  <c r="G7" i="96"/>
  <c r="G10" i="96"/>
  <c r="G13" i="96"/>
  <c r="G16" i="96"/>
  <c r="G21" i="96"/>
  <c r="G24" i="96"/>
  <c r="G34" i="96"/>
  <c r="G46" i="96"/>
  <c r="G61" i="96"/>
  <c r="G75" i="96"/>
  <c r="G79" i="96"/>
  <c r="G89" i="96"/>
  <c r="G98" i="96"/>
  <c r="G103" i="96"/>
  <c r="G122" i="96"/>
  <c r="G151" i="96"/>
  <c r="G180" i="96"/>
  <c r="G70" i="93"/>
  <c r="G80" i="93"/>
  <c r="G112" i="93"/>
  <c r="G68" i="93"/>
  <c r="G130" i="93"/>
  <c r="G130" i="94"/>
  <c r="G169" i="94"/>
  <c r="G176" i="94"/>
  <c r="G181" i="94"/>
  <c r="G188" i="94"/>
  <c r="G191" i="94"/>
  <c r="G14" i="96"/>
  <c r="G19" i="96"/>
  <c r="G25" i="96"/>
  <c r="G37" i="96"/>
  <c r="G43" i="96"/>
  <c r="G58" i="96"/>
  <c r="G64" i="96"/>
  <c r="G108" i="96"/>
  <c r="G115" i="96"/>
  <c r="G128" i="96"/>
  <c r="G135" i="96"/>
  <c r="G186" i="96"/>
  <c r="G141" i="96"/>
  <c r="G132" i="96"/>
  <c r="G127" i="96"/>
  <c r="G117" i="96"/>
  <c r="G111" i="96"/>
  <c r="G106" i="96"/>
  <c r="G102" i="96"/>
  <c r="G92" i="96"/>
  <c r="G88" i="96"/>
  <c r="G164" i="96"/>
  <c r="G158" i="96"/>
  <c r="G140" i="96"/>
  <c r="G136" i="96"/>
  <c r="G131" i="96"/>
  <c r="G123" i="96"/>
  <c r="G95" i="96"/>
  <c r="G91" i="96"/>
  <c r="G162" i="96"/>
  <c r="G144" i="96"/>
  <c r="G138" i="96"/>
  <c r="G129" i="96"/>
  <c r="G125" i="96"/>
  <c r="G120" i="96"/>
  <c r="G101" i="96"/>
  <c r="G94" i="96"/>
  <c r="G29" i="93"/>
  <c r="G71" i="93"/>
  <c r="G27" i="93"/>
  <c r="G107" i="93"/>
  <c r="G132" i="93"/>
  <c r="G108" i="93"/>
  <c r="G137" i="93"/>
  <c r="G157" i="94"/>
  <c r="G162" i="94"/>
  <c r="G167" i="94"/>
  <c r="G172" i="94"/>
  <c r="G186" i="94"/>
  <c r="G193" i="94"/>
  <c r="G8" i="96"/>
  <c r="G11" i="96"/>
  <c r="G17" i="96"/>
  <c r="G26" i="96"/>
  <c r="G29" i="96"/>
  <c r="G35" i="96"/>
  <c r="G44" i="96"/>
  <c r="G49" i="96"/>
  <c r="G56" i="96"/>
  <c r="G62" i="96"/>
  <c r="G65" i="96"/>
  <c r="G76" i="96"/>
  <c r="G80" i="96"/>
  <c r="G90" i="96"/>
  <c r="G99" i="96"/>
  <c r="G110" i="96"/>
  <c r="G124" i="96"/>
  <c r="G130" i="96"/>
  <c r="G137" i="96"/>
  <c r="G145" i="96"/>
  <c r="G148" i="94"/>
  <c r="G152" i="94"/>
  <c r="G170" i="94"/>
  <c r="G177" i="94"/>
  <c r="G184" i="94"/>
  <c r="G59" i="96"/>
  <c r="G81" i="96"/>
  <c r="G87" i="96"/>
  <c r="G96" i="96"/>
  <c r="G100" i="96"/>
  <c r="G118" i="96"/>
  <c r="G170" i="96"/>
  <c r="C109" i="96"/>
  <c r="C198" i="96"/>
  <c r="C102" i="96"/>
  <c r="C147" i="96"/>
  <c r="G7" i="107"/>
  <c r="I8" i="107"/>
  <c r="C137" i="96"/>
  <c r="C184" i="96"/>
  <c r="C205" i="96"/>
  <c r="E9" i="87"/>
  <c r="E5" i="87"/>
  <c r="E10" i="87"/>
  <c r="E6" i="87"/>
  <c r="E7" i="87"/>
  <c r="E11" i="87"/>
  <c r="E8" i="87"/>
  <c r="E13" i="87"/>
  <c r="C6" i="87"/>
  <c r="C4" i="87"/>
  <c r="C5" i="87"/>
  <c r="C8" i="87"/>
  <c r="C10" i="87"/>
  <c r="C13" i="87"/>
  <c r="H14" i="87"/>
  <c r="G6" i="87"/>
  <c r="G8" i="87"/>
  <c r="G10" i="87"/>
  <c r="G13" i="87"/>
  <c r="G4" i="87"/>
  <c r="C7" i="87"/>
  <c r="C9" i="87"/>
  <c r="G7" i="87"/>
  <c r="G9" i="87"/>
  <c r="E5" i="86"/>
  <c r="G6" i="86"/>
  <c r="E4" i="86"/>
  <c r="E7" i="86"/>
  <c r="H11" i="86"/>
  <c r="G4" i="86"/>
  <c r="G7" i="86"/>
  <c r="C4" i="86"/>
  <c r="C5" i="86"/>
  <c r="C7" i="86"/>
  <c r="G11" i="85"/>
  <c r="G4" i="85"/>
  <c r="G8" i="85"/>
  <c r="G12" i="85"/>
  <c r="G5" i="85"/>
  <c r="G9" i="85"/>
  <c r="H13" i="85"/>
  <c r="C6" i="85"/>
  <c r="C4" i="85"/>
  <c r="C12" i="85"/>
  <c r="C7" i="85"/>
  <c r="C10" i="85"/>
  <c r="C8" i="85"/>
  <c r="E5" i="85"/>
  <c r="E7" i="85"/>
  <c r="E9" i="85"/>
  <c r="E11" i="85"/>
  <c r="E4" i="85"/>
  <c r="E6" i="85"/>
  <c r="E8" i="85"/>
  <c r="E10" i="85"/>
  <c r="C18" i="96"/>
  <c r="C23" i="96"/>
  <c r="C43" i="96"/>
  <c r="C46" i="96"/>
  <c r="C54" i="96"/>
  <c r="C83" i="96"/>
  <c r="C98" i="96"/>
  <c r="C108" i="96"/>
  <c r="C112" i="96"/>
  <c r="E117" i="96"/>
  <c r="C126" i="96"/>
  <c r="G147" i="96"/>
  <c r="C155" i="96"/>
  <c r="C161" i="96"/>
  <c r="G165" i="96"/>
  <c r="G175" i="96"/>
  <c r="G184" i="96"/>
  <c r="G195" i="96"/>
  <c r="G206" i="96"/>
  <c r="C8" i="96"/>
  <c r="C16" i="96"/>
  <c r="C93" i="96"/>
  <c r="E126" i="96"/>
  <c r="C129" i="96"/>
  <c r="G155" i="96"/>
  <c r="C166" i="96"/>
  <c r="C177" i="96"/>
  <c r="G185" i="96"/>
  <c r="G197" i="96"/>
  <c r="G207" i="96"/>
  <c r="C158" i="96"/>
  <c r="C170" i="96"/>
  <c r="C189" i="96"/>
  <c r="C4" i="96"/>
  <c r="C12" i="96"/>
  <c r="C15" i="96"/>
  <c r="C90" i="96"/>
  <c r="C25" i="96"/>
  <c r="C34" i="96"/>
  <c r="C39" i="96"/>
  <c r="C69" i="96"/>
  <c r="C79" i="96"/>
  <c r="C100" i="96"/>
  <c r="C103" i="96"/>
  <c r="C131" i="96"/>
  <c r="C163" i="96"/>
  <c r="G172" i="96"/>
  <c r="G181" i="96"/>
  <c r="G190" i="96"/>
  <c r="G203" i="96"/>
  <c r="C59" i="96"/>
  <c r="C72" i="96"/>
  <c r="C88" i="96"/>
  <c r="C97" i="96"/>
  <c r="C111" i="96"/>
  <c r="C121" i="96"/>
  <c r="C140" i="96"/>
  <c r="C152" i="96"/>
  <c r="C173" i="96"/>
  <c r="C191" i="96"/>
  <c r="G202" i="96"/>
  <c r="G208" i="96"/>
  <c r="C188" i="96"/>
  <c r="C192" i="96"/>
  <c r="G163" i="96"/>
  <c r="G169" i="96"/>
  <c r="G176" i="96"/>
  <c r="C183" i="96"/>
  <c r="G188" i="96"/>
  <c r="G193" i="96"/>
  <c r="C199" i="96"/>
  <c r="G149" i="96"/>
  <c r="G157" i="96"/>
  <c r="G167" i="96"/>
  <c r="G178" i="96"/>
  <c r="G183" i="96"/>
  <c r="G187" i="96"/>
  <c r="G200" i="96"/>
  <c r="G146" i="96"/>
  <c r="G150" i="96"/>
  <c r="G154" i="96"/>
  <c r="G161" i="96"/>
  <c r="G168" i="96"/>
  <c r="G173" i="96"/>
  <c r="G191" i="96"/>
  <c r="G196" i="96"/>
  <c r="G201" i="96"/>
  <c r="G148" i="96"/>
  <c r="G156" i="96"/>
  <c r="G159" i="96"/>
  <c r="G182" i="96"/>
  <c r="G189" i="96"/>
  <c r="G194" i="96"/>
  <c r="G204" i="96"/>
  <c r="G152" i="96"/>
  <c r="G166" i="96"/>
  <c r="G171" i="96"/>
  <c r="G177" i="96"/>
  <c r="E79" i="96"/>
  <c r="E148" i="96"/>
  <c r="E184" i="96"/>
  <c r="E177" i="96"/>
  <c r="E88" i="96"/>
  <c r="E94" i="96"/>
  <c r="E81" i="96"/>
  <c r="E92" i="96"/>
  <c r="E186" i="96"/>
  <c r="E124" i="96"/>
  <c r="E179" i="96"/>
  <c r="E195" i="96"/>
  <c r="C6" i="96"/>
  <c r="C30" i="96"/>
  <c r="C32" i="96"/>
  <c r="C50" i="96"/>
  <c r="C60" i="96"/>
  <c r="C62" i="96"/>
  <c r="C67" i="96"/>
  <c r="C86" i="96"/>
  <c r="C115" i="96"/>
  <c r="C118" i="96"/>
  <c r="C132" i="96"/>
  <c r="C135" i="96"/>
  <c r="C141" i="96"/>
  <c r="C144" i="96"/>
  <c r="C150" i="96"/>
  <c r="C153" i="96"/>
  <c r="C156" i="96"/>
  <c r="C174" i="96"/>
  <c r="C180" i="96"/>
  <c r="C186" i="96"/>
  <c r="C202" i="96"/>
  <c r="C13" i="96"/>
  <c r="C17" i="96"/>
  <c r="C21" i="96"/>
  <c r="C26" i="96"/>
  <c r="C28" i="96"/>
  <c r="C33" i="96"/>
  <c r="C35" i="96"/>
  <c r="C44" i="96"/>
  <c r="C48" i="96"/>
  <c r="C58" i="96"/>
  <c r="C65" i="96"/>
  <c r="C68" i="96"/>
  <c r="C70" i="96"/>
  <c r="C77" i="96"/>
  <c r="C82" i="96"/>
  <c r="C91" i="96"/>
  <c r="C101" i="96"/>
  <c r="C106" i="96"/>
  <c r="C116" i="96"/>
  <c r="C119" i="96"/>
  <c r="C122" i="96"/>
  <c r="C127" i="96"/>
  <c r="C145" i="96"/>
  <c r="C148" i="96"/>
  <c r="C159" i="96"/>
  <c r="C162" i="96"/>
  <c r="C164" i="96"/>
  <c r="C171" i="96"/>
  <c r="C175" i="96"/>
  <c r="C178" i="96"/>
  <c r="C181" i="96"/>
  <c r="C193" i="96"/>
  <c r="C196" i="96"/>
  <c r="C203" i="96"/>
  <c r="C9" i="96"/>
  <c r="C11" i="96"/>
  <c r="C42" i="96"/>
  <c r="C51" i="96"/>
  <c r="C53" i="96"/>
  <c r="C56" i="96"/>
  <c r="C75" i="96"/>
  <c r="C80" i="96"/>
  <c r="C87" i="96"/>
  <c r="C89" i="96"/>
  <c r="C94" i="96"/>
  <c r="C96" i="96"/>
  <c r="C110" i="96"/>
  <c r="C113" i="96"/>
  <c r="C125" i="96"/>
  <c r="C130" i="96"/>
  <c r="C133" i="96"/>
  <c r="C136" i="96"/>
  <c r="C142" i="96"/>
  <c r="C151" i="96"/>
  <c r="C154" i="96"/>
  <c r="C168" i="96"/>
  <c r="C200" i="96"/>
  <c r="C207" i="96"/>
  <c r="C22" i="96"/>
  <c r="C29" i="96"/>
  <c r="C31" i="96"/>
  <c r="C61" i="96"/>
  <c r="C63" i="96"/>
  <c r="C78" i="96"/>
  <c r="C85" i="96"/>
  <c r="C92" i="96"/>
  <c r="C104" i="96"/>
  <c r="C107" i="96"/>
  <c r="C123" i="96"/>
  <c r="C139" i="96"/>
  <c r="C157" i="96"/>
  <c r="C172" i="96"/>
  <c r="C176" i="96"/>
  <c r="C182" i="96"/>
  <c r="C187" i="96"/>
  <c r="C190" i="96"/>
  <c r="C194" i="96"/>
  <c r="C197" i="96"/>
  <c r="C204" i="96"/>
  <c r="C5" i="96"/>
  <c r="C7" i="96"/>
  <c r="C14" i="96"/>
  <c r="C20" i="96"/>
  <c r="C24" i="96"/>
  <c r="C36" i="96"/>
  <c r="C38" i="96"/>
  <c r="C40" i="96"/>
  <c r="C45" i="96"/>
  <c r="C47" i="96"/>
  <c r="C66" i="96"/>
  <c r="C71" i="96"/>
  <c r="C73" i="96"/>
  <c r="C81" i="96"/>
  <c r="C99" i="96"/>
  <c r="C114" i="96"/>
  <c r="C117" i="96"/>
  <c r="C120" i="96"/>
  <c r="C128" i="96"/>
  <c r="C134" i="96"/>
  <c r="C143" i="96"/>
  <c r="C146" i="96"/>
  <c r="C160" i="96"/>
  <c r="C165" i="96"/>
  <c r="C169" i="96"/>
  <c r="C179" i="96"/>
  <c r="C185" i="96"/>
  <c r="C201" i="96"/>
  <c r="E73" i="96"/>
  <c r="E90" i="96"/>
  <c r="E98" i="96"/>
  <c r="E108" i="96"/>
  <c r="E115" i="96"/>
  <c r="E122" i="96"/>
  <c r="E137" i="96"/>
  <c r="E146" i="96"/>
  <c r="E161" i="96"/>
  <c r="E167" i="96"/>
  <c r="E172" i="96"/>
  <c r="E182" i="96"/>
  <c r="E193" i="96"/>
  <c r="E202" i="96"/>
  <c r="E8" i="96"/>
  <c r="E10" i="96"/>
  <c r="E17" i="96"/>
  <c r="E24" i="96"/>
  <c r="E37" i="96"/>
  <c r="E44" i="96"/>
  <c r="E49" i="96"/>
  <c r="E57" i="96"/>
  <c r="E64" i="96"/>
  <c r="E66" i="96"/>
  <c r="E77" i="96"/>
  <c r="E83" i="96"/>
  <c r="E85" i="96"/>
  <c r="E102" i="96"/>
  <c r="E104" i="96"/>
  <c r="E106" i="96"/>
  <c r="E113" i="96"/>
  <c r="E120" i="96"/>
  <c r="E133" i="96"/>
  <c r="E144" i="96"/>
  <c r="E153" i="96"/>
  <c r="E155" i="96"/>
  <c r="E157" i="96"/>
  <c r="E159" i="96"/>
  <c r="E163" i="96"/>
  <c r="E170" i="96"/>
  <c r="E175" i="96"/>
  <c r="E191" i="96"/>
  <c r="E198" i="96"/>
  <c r="E200" i="96"/>
  <c r="E207" i="96"/>
  <c r="G5" i="96"/>
  <c r="G4" i="96"/>
  <c r="E40" i="96"/>
  <c r="E51" i="96"/>
  <c r="E96" i="96"/>
  <c r="E135" i="96"/>
  <c r="E139" i="96"/>
  <c r="E14" i="96"/>
  <c r="E28" i="96"/>
  <c r="E46" i="96"/>
  <c r="E55" i="96"/>
  <c r="E70" i="96"/>
  <c r="E93" i="96"/>
  <c r="E118" i="96"/>
  <c r="E131" i="96"/>
  <c r="E165" i="96"/>
  <c r="E205" i="96"/>
  <c r="E5" i="96"/>
  <c r="E12" i="96"/>
  <c r="E32" i="96"/>
  <c r="E34" i="96"/>
  <c r="E39" i="96"/>
  <c r="E41" i="96"/>
  <c r="E59" i="96"/>
  <c r="E61" i="96"/>
  <c r="E72" i="96"/>
  <c r="E74" i="96"/>
  <c r="E89" i="96"/>
  <c r="E95" i="96"/>
  <c r="E109" i="96"/>
  <c r="E116" i="96"/>
  <c r="E123" i="96"/>
  <c r="E125" i="96"/>
  <c r="E127" i="96"/>
  <c r="E129" i="96"/>
  <c r="E140" i="96"/>
  <c r="E147" i="96"/>
  <c r="E149" i="96"/>
  <c r="E168" i="96"/>
  <c r="E173" i="96"/>
  <c r="E178" i="96"/>
  <c r="E185" i="96"/>
  <c r="E187" i="96"/>
  <c r="E194" i="96"/>
  <c r="E196" i="96"/>
  <c r="E203" i="96"/>
  <c r="G205" i="96"/>
  <c r="C208" i="96"/>
  <c r="E7" i="96"/>
  <c r="E9" i="96"/>
  <c r="E16" i="96"/>
  <c r="E21" i="96"/>
  <c r="E23" i="96"/>
  <c r="E25" i="96"/>
  <c r="E36" i="96"/>
  <c r="E43" i="96"/>
  <c r="E48" i="96"/>
  <c r="E50" i="96"/>
  <c r="E76" i="96"/>
  <c r="E78" i="96"/>
  <c r="E80" i="96"/>
  <c r="E82" i="96"/>
  <c r="E91" i="96"/>
  <c r="E101" i="96"/>
  <c r="E107" i="96"/>
  <c r="E114" i="96"/>
  <c r="E121" i="96"/>
  <c r="E134" i="96"/>
  <c r="E136" i="96"/>
  <c r="E138" i="96"/>
  <c r="E145" i="96"/>
  <c r="E156" i="96"/>
  <c r="E162" i="96"/>
  <c r="E176" i="96"/>
  <c r="E183" i="96"/>
  <c r="E201" i="96"/>
  <c r="E208" i="96"/>
  <c r="E27" i="96"/>
  <c r="E29" i="96"/>
  <c r="E45" i="96"/>
  <c r="E52" i="96"/>
  <c r="E56" i="96"/>
  <c r="E63" i="96"/>
  <c r="E65" i="96"/>
  <c r="E67" i="96"/>
  <c r="E69" i="96"/>
  <c r="E84" i="96"/>
  <c r="E97" i="96"/>
  <c r="E99" i="96"/>
  <c r="E103" i="96"/>
  <c r="E105" i="96"/>
  <c r="E119" i="96"/>
  <c r="E132" i="96"/>
  <c r="E143" i="96"/>
  <c r="E154" i="96"/>
  <c r="E158" i="96"/>
  <c r="E160" i="96"/>
  <c r="E166" i="96"/>
  <c r="E171" i="96"/>
  <c r="E181" i="96"/>
  <c r="E192" i="96"/>
  <c r="E199" i="96"/>
  <c r="E26" i="96"/>
  <c r="E35" i="96"/>
  <c r="E42" i="96"/>
  <c r="E62" i="96"/>
  <c r="E68" i="96"/>
  <c r="E75" i="96"/>
  <c r="E100" i="96"/>
  <c r="E19" i="96"/>
  <c r="E30" i="96"/>
  <c r="E53" i="96"/>
  <c r="E87" i="96"/>
  <c r="E111" i="96"/>
  <c r="E142" i="96"/>
  <c r="E151" i="96"/>
  <c r="E180" i="96"/>
  <c r="E189" i="96"/>
  <c r="E11" i="96"/>
  <c r="E18" i="96"/>
  <c r="E33" i="96"/>
  <c r="E38" i="96"/>
  <c r="E54" i="96"/>
  <c r="E58" i="96"/>
  <c r="E60" i="96"/>
  <c r="E71" i="96"/>
  <c r="E86" i="96"/>
  <c r="E110" i="96"/>
  <c r="E112" i="96"/>
  <c r="E130" i="96"/>
  <c r="E141" i="96"/>
  <c r="E150" i="96"/>
  <c r="E152" i="96"/>
  <c r="E164" i="96"/>
  <c r="E169" i="96"/>
  <c r="E174" i="96"/>
  <c r="E188" i="96"/>
  <c r="E190" i="96"/>
  <c r="G192" i="96"/>
  <c r="C195" i="96"/>
  <c r="E197" i="96"/>
  <c r="G199" i="96"/>
  <c r="E204" i="96"/>
  <c r="E206" i="96"/>
  <c r="K140" i="95"/>
  <c r="K79" i="95"/>
  <c r="L261" i="95"/>
  <c r="L72" i="95"/>
  <c r="L78" i="95"/>
  <c r="L154" i="95"/>
  <c r="L121" i="95"/>
  <c r="K139" i="95"/>
  <c r="L248" i="95"/>
  <c r="L124" i="95"/>
  <c r="L147" i="95"/>
  <c r="K54" i="95"/>
  <c r="K257" i="95"/>
  <c r="L12" i="95"/>
  <c r="K189" i="95"/>
  <c r="K175" i="95"/>
  <c r="L179" i="95"/>
  <c r="K125" i="95"/>
  <c r="K190" i="95"/>
  <c r="E11" i="95"/>
  <c r="E80" i="95"/>
  <c r="E75" i="95"/>
  <c r="E4" i="95"/>
  <c r="E39" i="95"/>
  <c r="E185" i="95"/>
  <c r="E205" i="95"/>
  <c r="E225" i="95"/>
  <c r="E184" i="95"/>
  <c r="E117" i="95"/>
  <c r="E139" i="95"/>
  <c r="E81" i="95"/>
  <c r="E167" i="95"/>
  <c r="E265" i="95"/>
  <c r="E27" i="95"/>
  <c r="E16" i="95"/>
  <c r="E79" i="95"/>
  <c r="E109" i="95"/>
  <c r="E126" i="95"/>
  <c r="E40" i="95"/>
  <c r="E156" i="95"/>
  <c r="E5" i="95"/>
  <c r="E113" i="95"/>
  <c r="E133" i="95"/>
  <c r="E37" i="95"/>
  <c r="E255" i="95"/>
  <c r="E229" i="95"/>
  <c r="E137" i="95"/>
  <c r="E53" i="95"/>
  <c r="E85" i="95"/>
  <c r="E152" i="95"/>
  <c r="E153" i="95"/>
  <c r="E8" i="95"/>
  <c r="E63" i="95"/>
  <c r="E66" i="95"/>
  <c r="E166" i="95"/>
  <c r="E70" i="95"/>
  <c r="E107" i="95"/>
  <c r="E147" i="95"/>
  <c r="E64" i="95"/>
  <c r="E120" i="95"/>
  <c r="E254" i="95"/>
  <c r="E214" i="95"/>
  <c r="E163" i="95"/>
  <c r="E54" i="95"/>
  <c r="E150" i="95"/>
  <c r="E30" i="95"/>
  <c r="E89" i="95"/>
  <c r="E250" i="95"/>
  <c r="E13" i="95"/>
  <c r="E65" i="95"/>
  <c r="E76" i="95"/>
  <c r="E173" i="95"/>
  <c r="E55" i="95"/>
  <c r="E263" i="95"/>
  <c r="E25" i="95"/>
  <c r="E183" i="95"/>
  <c r="E95" i="95"/>
  <c r="E234" i="95"/>
  <c r="E134" i="95"/>
  <c r="E111" i="95"/>
  <c r="E84" i="95"/>
  <c r="E127" i="95"/>
  <c r="E149" i="95"/>
  <c r="E223" i="95"/>
  <c r="E195" i="95"/>
  <c r="E9" i="95"/>
  <c r="E33" i="95"/>
  <c r="E50" i="95"/>
  <c r="C225" i="95"/>
  <c r="C196" i="95"/>
  <c r="C176" i="95"/>
  <c r="C7" i="95"/>
  <c r="C51" i="95"/>
  <c r="C118" i="95"/>
  <c r="E189" i="95"/>
  <c r="E14" i="95"/>
  <c r="E258" i="95"/>
  <c r="E164" i="95"/>
  <c r="E194" i="95"/>
  <c r="K137" i="95"/>
  <c r="E206" i="95"/>
  <c r="E110" i="95"/>
  <c r="L85" i="95"/>
  <c r="E176" i="95"/>
  <c r="E222" i="95"/>
  <c r="E202" i="95"/>
  <c r="E132" i="95"/>
  <c r="E217" i="95"/>
  <c r="E136" i="95"/>
  <c r="C259" i="95"/>
  <c r="K40" i="95"/>
  <c r="E248" i="95"/>
  <c r="E242" i="95"/>
  <c r="E257" i="95"/>
  <c r="E196" i="95"/>
  <c r="E140" i="95"/>
  <c r="E97" i="95"/>
  <c r="E12" i="95"/>
  <c r="K22" i="95"/>
  <c r="E47" i="95"/>
  <c r="E141" i="95"/>
  <c r="E266" i="95"/>
  <c r="E51" i="95"/>
  <c r="E6" i="95"/>
  <c r="E41" i="95"/>
  <c r="E180" i="95"/>
  <c r="E118" i="95"/>
  <c r="E129" i="95"/>
  <c r="C71" i="95"/>
  <c r="E199" i="95"/>
  <c r="E102" i="95"/>
  <c r="E188" i="95"/>
  <c r="C183" i="95"/>
  <c r="E186" i="95"/>
  <c r="C195" i="95"/>
  <c r="E23" i="95"/>
  <c r="C9" i="95"/>
  <c r="E100" i="95"/>
  <c r="E240" i="95"/>
  <c r="E239" i="95"/>
  <c r="C244" i="95"/>
  <c r="C135" i="95"/>
  <c r="E52" i="95"/>
  <c r="E21" i="95"/>
  <c r="E104" i="95"/>
  <c r="E182" i="95"/>
  <c r="L249" i="95"/>
  <c r="C5" i="95"/>
  <c r="K129" i="95"/>
  <c r="C108" i="95"/>
  <c r="C216" i="95"/>
  <c r="K239" i="95"/>
  <c r="C144" i="95"/>
  <c r="C174" i="95"/>
  <c r="C65" i="95"/>
  <c r="L180" i="95"/>
  <c r="E220" i="95"/>
  <c r="C173" i="95"/>
  <c r="E112" i="95"/>
  <c r="K46" i="95"/>
  <c r="E108" i="95"/>
  <c r="K183" i="95"/>
  <c r="E201" i="95"/>
  <c r="E92" i="95"/>
  <c r="E231" i="95"/>
  <c r="E158" i="95"/>
  <c r="E159" i="95"/>
  <c r="C121" i="95"/>
  <c r="K44" i="95"/>
  <c r="E138" i="95"/>
  <c r="L9" i="95"/>
  <c r="E235" i="95"/>
  <c r="E124" i="95"/>
  <c r="E246" i="95"/>
  <c r="C48" i="95"/>
  <c r="K168" i="95"/>
  <c r="L156" i="95"/>
  <c r="C184" i="95"/>
  <c r="C109" i="95"/>
  <c r="C20" i="95"/>
  <c r="C27" i="95"/>
  <c r="C137" i="95"/>
  <c r="C85" i="95"/>
  <c r="E204" i="95"/>
  <c r="E28" i="95"/>
  <c r="E131" i="95"/>
  <c r="E227" i="95"/>
  <c r="E93" i="95"/>
  <c r="E10" i="95"/>
  <c r="E179" i="95"/>
  <c r="E125" i="95"/>
  <c r="E69" i="95"/>
  <c r="E241" i="95"/>
  <c r="E190" i="95"/>
  <c r="C49" i="95"/>
  <c r="E105" i="95"/>
  <c r="E99" i="95"/>
  <c r="E82" i="95"/>
  <c r="E96" i="95"/>
  <c r="E262" i="95"/>
  <c r="C66" i="95"/>
  <c r="C68" i="95"/>
  <c r="C15" i="95"/>
  <c r="C70" i="95"/>
  <c r="C55" i="95"/>
  <c r="C247" i="95"/>
  <c r="C219" i="95"/>
  <c r="C207" i="95"/>
  <c r="E49" i="95"/>
  <c r="E212" i="95"/>
  <c r="E122" i="95"/>
  <c r="E22" i="95"/>
  <c r="E171" i="95"/>
  <c r="E228" i="95"/>
  <c r="K260" i="95"/>
  <c r="L30" i="95"/>
  <c r="K213" i="95"/>
  <c r="K138" i="95"/>
  <c r="L49" i="95"/>
  <c r="E67" i="95"/>
  <c r="E130" i="95"/>
  <c r="E198" i="95"/>
  <c r="E19" i="95"/>
  <c r="E58" i="95"/>
  <c r="E90" i="95"/>
  <c r="E160" i="95"/>
  <c r="L205" i="95"/>
  <c r="K186" i="95"/>
  <c r="L227" i="95"/>
  <c r="K62" i="95"/>
  <c r="L127" i="95"/>
  <c r="L13" i="95"/>
  <c r="K70" i="95"/>
  <c r="K173" i="95"/>
  <c r="K177" i="95"/>
  <c r="L151" i="95"/>
  <c r="K107" i="95"/>
  <c r="K195" i="95"/>
  <c r="K117" i="95"/>
  <c r="K163" i="95"/>
  <c r="K101" i="95"/>
  <c r="K241" i="95"/>
  <c r="K77" i="95"/>
  <c r="K67" i="95"/>
  <c r="K172" i="95"/>
  <c r="L202" i="95"/>
  <c r="L201" i="95"/>
  <c r="L206" i="95"/>
  <c r="L93" i="95"/>
  <c r="L155" i="95"/>
  <c r="L161" i="95"/>
  <c r="E260" i="95"/>
  <c r="E145" i="95"/>
  <c r="E213" i="95"/>
  <c r="E86" i="95"/>
  <c r="E62" i="95"/>
  <c r="E56" i="95"/>
  <c r="E73" i="95"/>
  <c r="E246" i="97"/>
  <c r="E143" i="97"/>
  <c r="E65" i="97"/>
  <c r="E12" i="97"/>
  <c r="E248" i="97"/>
  <c r="E64" i="97"/>
  <c r="E49" i="97"/>
  <c r="E44" i="97"/>
  <c r="E73" i="97"/>
  <c r="E265" i="97"/>
  <c r="E160" i="97"/>
  <c r="C129" i="97"/>
  <c r="E196" i="97"/>
  <c r="C141" i="97"/>
  <c r="E5" i="97"/>
  <c r="E60" i="97"/>
  <c r="E131" i="97"/>
  <c r="E129" i="97"/>
  <c r="C157" i="97"/>
  <c r="C100" i="97"/>
  <c r="E162" i="97"/>
  <c r="E169" i="97"/>
  <c r="E89" i="97"/>
  <c r="E184" i="97"/>
  <c r="E115" i="97"/>
  <c r="E69" i="97"/>
  <c r="C97" i="97"/>
  <c r="E47" i="97"/>
  <c r="E63" i="97"/>
  <c r="E81" i="97"/>
  <c r="E61" i="97"/>
  <c r="E90" i="97"/>
  <c r="C212" i="97"/>
  <c r="C94" i="97"/>
  <c r="C162" i="97"/>
  <c r="C90" i="97"/>
  <c r="C241" i="97"/>
  <c r="C179" i="97"/>
  <c r="C20" i="97"/>
  <c r="C233" i="97"/>
  <c r="C242" i="97"/>
  <c r="C146" i="97"/>
  <c r="C38" i="97"/>
  <c r="C32" i="97"/>
  <c r="C126" i="97"/>
  <c r="C85" i="97"/>
  <c r="C124" i="97"/>
  <c r="C156" i="97"/>
  <c r="C190" i="97"/>
  <c r="C192" i="97"/>
  <c r="C86" i="97"/>
  <c r="C87" i="97"/>
  <c r="C65" i="97"/>
  <c r="C184" i="97"/>
  <c r="C244" i="97"/>
  <c r="C96" i="97"/>
  <c r="E97" i="97"/>
  <c r="E145" i="97"/>
  <c r="E21" i="97"/>
  <c r="C91" i="97"/>
  <c r="E33" i="97"/>
  <c r="E104" i="97"/>
  <c r="C7" i="97"/>
  <c r="C59" i="97"/>
  <c r="E67" i="97"/>
  <c r="E50" i="97"/>
  <c r="C128" i="97"/>
  <c r="C45" i="97"/>
  <c r="C119" i="97"/>
  <c r="C121" i="97"/>
  <c r="C211" i="97"/>
  <c r="C8" i="97"/>
  <c r="C186" i="97"/>
  <c r="C152" i="97"/>
  <c r="C163" i="97"/>
  <c r="C207" i="97"/>
  <c r="C204" i="97"/>
  <c r="C117" i="97"/>
  <c r="C257" i="97"/>
  <c r="C260" i="97"/>
  <c r="C232" i="97"/>
  <c r="C259" i="97"/>
  <c r="E96" i="97"/>
  <c r="C191" i="97"/>
  <c r="C197" i="97"/>
  <c r="C248" i="97"/>
  <c r="C47" i="97"/>
  <c r="C82" i="97"/>
  <c r="C99" i="97"/>
  <c r="C81" i="97"/>
  <c r="E62" i="97"/>
  <c r="C228" i="97"/>
  <c r="C171" i="97"/>
  <c r="C56" i="97"/>
  <c r="C74" i="97"/>
  <c r="E119" i="97"/>
  <c r="C266" i="97"/>
  <c r="C196" i="97"/>
  <c r="C181" i="97"/>
  <c r="C63" i="97"/>
  <c r="C52" i="97"/>
  <c r="C22" i="97"/>
  <c r="C169" i="97"/>
  <c r="C70" i="97"/>
  <c r="C167" i="97"/>
  <c r="C19" i="97"/>
  <c r="C131" i="97"/>
  <c r="C262" i="97"/>
  <c r="C137" i="97"/>
  <c r="C187" i="97"/>
  <c r="C251" i="97"/>
  <c r="C193" i="97"/>
  <c r="C98" i="97"/>
  <c r="C149" i="97"/>
  <c r="C35" i="97"/>
  <c r="C178" i="97"/>
  <c r="C154" i="97"/>
  <c r="C230" i="97"/>
  <c r="C15" i="97"/>
  <c r="C160" i="97"/>
  <c r="C105" i="97"/>
  <c r="C23" i="97"/>
  <c r="C258" i="97"/>
  <c r="C182" i="97"/>
  <c r="C5" i="97"/>
  <c r="C71" i="97"/>
  <c r="C83" i="97"/>
  <c r="C264" i="97"/>
  <c r="C14" i="97"/>
  <c r="C135" i="97"/>
  <c r="C60" i="97"/>
  <c r="C77" i="97"/>
  <c r="C73" i="97"/>
  <c r="C265" i="97"/>
  <c r="G84" i="97"/>
  <c r="G138" i="97"/>
  <c r="G220" i="97"/>
  <c r="G136" i="97"/>
  <c r="G151" i="97"/>
  <c r="G28" i="97"/>
  <c r="G117" i="97"/>
  <c r="G80" i="97"/>
  <c r="G223" i="97"/>
  <c r="G214" i="97"/>
  <c r="G255" i="97"/>
  <c r="G240" i="97"/>
  <c r="G219" i="97"/>
  <c r="G209" i="97"/>
  <c r="G245" i="97"/>
  <c r="G139" i="97"/>
  <c r="G215" i="97"/>
  <c r="G31" i="97"/>
  <c r="G18" i="97"/>
  <c r="G174" i="97"/>
  <c r="G20" i="97"/>
  <c r="G8" i="97"/>
  <c r="G187" i="97"/>
  <c r="G79" i="97"/>
  <c r="G98" i="97"/>
  <c r="G263" i="97"/>
  <c r="G230" i="97"/>
  <c r="G93" i="97"/>
  <c r="G252" i="97"/>
  <c r="G69" i="97"/>
  <c r="G96" i="97"/>
  <c r="G12" i="97"/>
  <c r="G63" i="97"/>
  <c r="G182" i="97"/>
  <c r="G81" i="97"/>
  <c r="G162" i="97"/>
  <c r="G5" i="97"/>
  <c r="G228" i="97"/>
  <c r="G50" i="97"/>
  <c r="G77" i="97"/>
  <c r="G61" i="97"/>
  <c r="G265" i="97"/>
  <c r="G97" i="97"/>
  <c r="G248" i="97"/>
  <c r="G144" i="97"/>
  <c r="G52" i="97"/>
  <c r="G59" i="97"/>
  <c r="G19" i="97"/>
  <c r="G262" i="97"/>
  <c r="G17" i="97"/>
  <c r="G180" i="97"/>
  <c r="G221" i="97"/>
  <c r="G202" i="97"/>
  <c r="G92" i="97"/>
  <c r="G238" i="97"/>
  <c r="G153" i="97"/>
  <c r="G114" i="97"/>
  <c r="G150" i="97"/>
  <c r="G34" i="97"/>
  <c r="G110" i="97"/>
  <c r="G146" i="97"/>
  <c r="G152" i="97"/>
  <c r="G259" i="97"/>
  <c r="G190" i="97"/>
  <c r="G4" i="97"/>
  <c r="G65" i="97"/>
  <c r="G196" i="97"/>
  <c r="G42" i="97"/>
  <c r="G130" i="97"/>
  <c r="G64" i="97"/>
  <c r="G122" i="97"/>
  <c r="G33" i="97"/>
  <c r="G165" i="97"/>
  <c r="G44" i="97"/>
  <c r="G250" i="97"/>
  <c r="G189" i="97"/>
  <c r="G155" i="97"/>
  <c r="G6" i="97"/>
  <c r="G234" i="97"/>
  <c r="G118" i="97"/>
  <c r="G13" i="97"/>
  <c r="G205" i="97"/>
  <c r="G120" i="97"/>
  <c r="G237" i="97"/>
  <c r="G103" i="97"/>
  <c r="G29" i="97"/>
  <c r="G36" i="97"/>
  <c r="G254" i="97"/>
  <c r="G68" i="97"/>
  <c r="G38" i="97"/>
  <c r="G163" i="97"/>
  <c r="G226" i="97"/>
  <c r="G85" i="97"/>
  <c r="G257" i="97"/>
  <c r="G192" i="97"/>
  <c r="G213" i="97"/>
  <c r="G184" i="97"/>
  <c r="G181" i="97"/>
  <c r="G47" i="97"/>
  <c r="E52" i="97"/>
  <c r="G100" i="97"/>
  <c r="C49" i="97"/>
  <c r="C249" i="97"/>
  <c r="C106" i="97"/>
  <c r="E14" i="97"/>
  <c r="G104" i="97"/>
  <c r="G169" i="97"/>
  <c r="C62" i="97"/>
  <c r="E59" i="97"/>
  <c r="E70" i="97"/>
  <c r="C67" i="97"/>
  <c r="C89" i="97"/>
  <c r="G60" i="97"/>
  <c r="E19" i="97"/>
  <c r="G131" i="97"/>
  <c r="E45" i="97"/>
  <c r="G74" i="97"/>
  <c r="G90" i="97"/>
  <c r="E262" i="97"/>
  <c r="G101" i="97"/>
  <c r="G176" i="97"/>
  <c r="G107" i="97"/>
  <c r="G32" i="97"/>
  <c r="G260" i="97"/>
  <c r="G86" i="97"/>
  <c r="G62" i="97"/>
  <c r="G258" i="97"/>
  <c r="G94" i="97"/>
  <c r="G14" i="97"/>
  <c r="G70" i="97"/>
  <c r="G45" i="97"/>
  <c r="G201" i="97"/>
  <c r="G247" i="97"/>
  <c r="G54" i="97"/>
  <c r="G256" i="97"/>
  <c r="G246" i="97"/>
  <c r="G244" i="97"/>
  <c r="G129" i="97"/>
  <c r="G191" i="97"/>
  <c r="G21" i="97"/>
  <c r="G49" i="97"/>
  <c r="G249" i="97"/>
  <c r="G106" i="97"/>
  <c r="G67" i="97"/>
  <c r="G89" i="97"/>
  <c r="G72" i="97"/>
  <c r="G133" i="97"/>
  <c r="G113" i="97"/>
  <c r="G188" i="97"/>
  <c r="G218" i="97"/>
  <c r="G200" i="97"/>
  <c r="G177" i="97"/>
  <c r="G102" i="97"/>
  <c r="G26" i="97"/>
  <c r="G158" i="97"/>
  <c r="G208" i="97"/>
  <c r="G241" i="97"/>
  <c r="G121" i="97"/>
  <c r="G55" i="97"/>
  <c r="G242" i="97"/>
  <c r="G132" i="97"/>
  <c r="G231" i="97"/>
  <c r="G123" i="97"/>
  <c r="G148" i="97"/>
  <c r="G178" i="97"/>
  <c r="G142" i="97"/>
  <c r="G15" i="97"/>
  <c r="E23" i="97"/>
  <c r="G145" i="97"/>
  <c r="C51" i="97"/>
  <c r="E197" i="97"/>
  <c r="E212" i="97"/>
  <c r="G157" i="97"/>
  <c r="C140" i="97"/>
  <c r="E141" i="97"/>
  <c r="G82" i="97"/>
  <c r="E91" i="97"/>
  <c r="G99" i="97"/>
  <c r="C76" i="97"/>
  <c r="C48" i="97"/>
  <c r="E46" i="97"/>
  <c r="G22" i="97"/>
  <c r="C57" i="97"/>
  <c r="C116" i="97"/>
  <c r="E7" i="97"/>
  <c r="E135" i="97"/>
  <c r="C172" i="97"/>
  <c r="E167" i="97"/>
  <c r="E128" i="97"/>
  <c r="E71" i="97"/>
  <c r="E171" i="97"/>
  <c r="C58" i="97"/>
  <c r="E56" i="97"/>
  <c r="G73" i="97"/>
  <c r="E83" i="97"/>
  <c r="G119" i="97"/>
  <c r="E264" i="97"/>
  <c r="E266" i="97"/>
  <c r="H268" i="97"/>
  <c r="G111" i="97"/>
  <c r="G147" i="97"/>
  <c r="G183" i="97"/>
  <c r="G108" i="97"/>
  <c r="G243" i="97"/>
  <c r="G27" i="97"/>
  <c r="G207" i="97"/>
  <c r="G124" i="97"/>
  <c r="G105" i="97"/>
  <c r="G66" i="97"/>
  <c r="G41" i="97"/>
  <c r="G127" i="97"/>
  <c r="G225" i="97"/>
  <c r="G30" i="97"/>
  <c r="G173" i="97"/>
  <c r="G227" i="97"/>
  <c r="G159" i="97"/>
  <c r="G206" i="97"/>
  <c r="G261" i="97"/>
  <c r="G25" i="97"/>
  <c r="G185" i="97"/>
  <c r="G134" i="97"/>
  <c r="G170" i="97"/>
  <c r="G53" i="97"/>
  <c r="G235" i="97"/>
  <c r="G126" i="97"/>
  <c r="G204" i="97"/>
  <c r="G156" i="97"/>
  <c r="G232" i="97"/>
  <c r="G87" i="97"/>
  <c r="G210" i="97"/>
  <c r="G143" i="97"/>
  <c r="G23" i="97"/>
  <c r="E51" i="97"/>
  <c r="G197" i="97"/>
  <c r="G212" i="97"/>
  <c r="C42" i="97"/>
  <c r="C130" i="97"/>
  <c r="E140" i="97"/>
  <c r="G141" i="97"/>
  <c r="C64" i="97"/>
  <c r="G91" i="97"/>
  <c r="C122" i="97"/>
  <c r="E76" i="97"/>
  <c r="E48" i="97"/>
  <c r="G46" i="97"/>
  <c r="C33" i="97"/>
  <c r="E57" i="97"/>
  <c r="E116" i="97"/>
  <c r="G7" i="97"/>
  <c r="G135" i="97"/>
  <c r="E172" i="97"/>
  <c r="C165" i="97"/>
  <c r="C44" i="97"/>
  <c r="G167" i="97"/>
  <c r="G128" i="97"/>
  <c r="G71" i="97"/>
  <c r="G171" i="97"/>
  <c r="G56" i="97"/>
  <c r="G83" i="97"/>
  <c r="G264" i="97"/>
  <c r="G266" i="97"/>
  <c r="I268" i="97"/>
  <c r="G109" i="97"/>
  <c r="G194" i="97"/>
  <c r="G39" i="97"/>
  <c r="G37" i="97"/>
  <c r="G217" i="97"/>
  <c r="G161" i="97"/>
  <c r="G40" i="97"/>
  <c r="G175" i="97"/>
  <c r="G9" i="97"/>
  <c r="G239" i="97"/>
  <c r="G203" i="97"/>
  <c r="G179" i="97"/>
  <c r="G211" i="97"/>
  <c r="G137" i="97"/>
  <c r="G95" i="97"/>
  <c r="G168" i="97"/>
  <c r="G193" i="97"/>
  <c r="G88" i="97"/>
  <c r="G154" i="97"/>
  <c r="G198" i="97"/>
  <c r="G160" i="97"/>
  <c r="G115" i="97"/>
  <c r="G51" i="97"/>
  <c r="G140" i="97"/>
  <c r="G76" i="97"/>
  <c r="G48" i="97"/>
  <c r="G57" i="97"/>
  <c r="G116" i="97"/>
  <c r="G172" i="97"/>
  <c r="C45" i="95"/>
  <c r="C61" i="95"/>
  <c r="C191" i="95"/>
  <c r="C253" i="95"/>
  <c r="C265" i="95"/>
  <c r="K75" i="95"/>
  <c r="C4" i="95"/>
  <c r="K113" i="95"/>
  <c r="C149" i="95"/>
  <c r="K41" i="95"/>
  <c r="C223" i="95"/>
  <c r="K39" i="95"/>
  <c r="K16" i="95"/>
  <c r="C37" i="95"/>
  <c r="K112" i="95"/>
  <c r="K255" i="95"/>
  <c r="C258" i="95"/>
  <c r="C95" i="95"/>
  <c r="K194" i="95"/>
  <c r="C53" i="95"/>
  <c r="C234" i="95"/>
  <c r="K110" i="95"/>
  <c r="C134" i="95"/>
  <c r="L28" i="95"/>
  <c r="K215" i="95"/>
  <c r="C222" i="95"/>
  <c r="C117" i="95"/>
  <c r="C175" i="95"/>
  <c r="K174" i="95"/>
  <c r="L174" i="95"/>
  <c r="C190" i="95"/>
  <c r="C154" i="95"/>
  <c r="K48" i="95"/>
  <c r="L48" i="95"/>
  <c r="C128" i="95"/>
  <c r="C157" i="95"/>
  <c r="C167" i="95"/>
  <c r="C57" i="95"/>
  <c r="C87" i="95"/>
  <c r="C266" i="95"/>
  <c r="C74" i="95"/>
  <c r="C84" i="95"/>
  <c r="C133" i="95"/>
  <c r="C17" i="95"/>
  <c r="C185" i="95"/>
  <c r="C102" i="95"/>
  <c r="C25" i="95"/>
  <c r="C164" i="95"/>
  <c r="C92" i="95"/>
  <c r="C147" i="95"/>
  <c r="L159" i="95"/>
  <c r="L120" i="95"/>
  <c r="C221" i="95"/>
  <c r="L207" i="95"/>
  <c r="C187" i="95"/>
  <c r="C235" i="95"/>
  <c r="C193" i="95"/>
  <c r="C124" i="95"/>
  <c r="C251" i="95"/>
  <c r="C122" i="95"/>
  <c r="C26" i="95"/>
  <c r="C168" i="95"/>
  <c r="C58" i="95"/>
  <c r="C115" i="95"/>
  <c r="C172" i="95"/>
  <c r="C249" i="95"/>
  <c r="C155" i="95"/>
  <c r="C127" i="95"/>
  <c r="K4" i="95"/>
  <c r="K149" i="95"/>
  <c r="C180" i="95"/>
  <c r="C76" i="95"/>
  <c r="K37" i="95"/>
  <c r="C205" i="95"/>
  <c r="C188" i="95"/>
  <c r="C201" i="95"/>
  <c r="K95" i="95"/>
  <c r="C206" i="95"/>
  <c r="C231" i="95"/>
  <c r="C64" i="95"/>
  <c r="C203" i="95"/>
  <c r="C148" i="95"/>
  <c r="C181" i="95"/>
  <c r="C252" i="95"/>
  <c r="C197" i="95"/>
  <c r="C123" i="95"/>
  <c r="C12" i="95"/>
  <c r="C143" i="95"/>
  <c r="K35" i="95"/>
  <c r="C116" i="95"/>
  <c r="C156" i="95"/>
  <c r="C169" i="95"/>
  <c r="K74" i="95"/>
  <c r="C72" i="95"/>
  <c r="L4" i="95"/>
  <c r="C166" i="95"/>
  <c r="C220" i="95"/>
  <c r="C129" i="95"/>
  <c r="C24" i="95"/>
  <c r="C79" i="95"/>
  <c r="K102" i="95"/>
  <c r="C46" i="95"/>
  <c r="K25" i="95"/>
  <c r="C200" i="95"/>
  <c r="K164" i="95"/>
  <c r="C107" i="95"/>
  <c r="K92" i="95"/>
  <c r="C186" i="95"/>
  <c r="C204" i="95"/>
  <c r="K158" i="95"/>
  <c r="C227" i="95"/>
  <c r="C93" i="95"/>
  <c r="C202" i="95"/>
  <c r="C103" i="95"/>
  <c r="C101" i="95"/>
  <c r="C209" i="95"/>
  <c r="L7" i="95"/>
  <c r="C211" i="95"/>
  <c r="C192" i="95"/>
  <c r="C77" i="95"/>
  <c r="L244" i="95"/>
  <c r="K123" i="95"/>
  <c r="L123" i="95"/>
  <c r="C86" i="95"/>
  <c r="C38" i="95"/>
  <c r="C224" i="95"/>
  <c r="C170" i="95"/>
  <c r="C106" i="95"/>
  <c r="C98" i="95"/>
  <c r="C60" i="95"/>
  <c r="C42" i="95"/>
  <c r="C35" i="95"/>
  <c r="C18" i="95"/>
  <c r="C165" i="95"/>
  <c r="C142" i="95"/>
  <c r="C32" i="95"/>
  <c r="C236" i="95"/>
  <c r="C237" i="95"/>
  <c r="C232" i="95"/>
  <c r="C34" i="95"/>
  <c r="C210" i="95"/>
  <c r="C233" i="95"/>
  <c r="C208" i="95"/>
  <c r="C29" i="95"/>
  <c r="C254" i="95"/>
  <c r="C23" i="95"/>
  <c r="C131" i="95"/>
  <c r="C158" i="95"/>
  <c r="C141" i="95"/>
  <c r="C89" i="95"/>
  <c r="C73" i="95"/>
  <c r="C47" i="95"/>
  <c r="C114" i="95"/>
  <c r="C198" i="95"/>
  <c r="C11" i="95"/>
  <c r="C260" i="95"/>
  <c r="C212" i="95"/>
  <c r="C241" i="95"/>
  <c r="C69" i="95"/>
  <c r="C150" i="95"/>
  <c r="C248" i="95"/>
  <c r="C54" i="95"/>
  <c r="C179" i="95"/>
  <c r="C138" i="95"/>
  <c r="C217" i="95"/>
  <c r="C230" i="95"/>
  <c r="C262" i="95"/>
  <c r="C250" i="95"/>
  <c r="C228" i="95"/>
  <c r="C182" i="95"/>
  <c r="C171" i="95"/>
  <c r="C160" i="95"/>
  <c r="C104" i="95"/>
  <c r="C96" i="95"/>
  <c r="C82" i="95"/>
  <c r="C56" i="95"/>
  <c r="C21" i="95"/>
  <c r="C62" i="95"/>
  <c r="C22" i="95"/>
  <c r="C213" i="95"/>
  <c r="C67" i="95"/>
  <c r="C145" i="95"/>
  <c r="C239" i="95"/>
  <c r="C140" i="95"/>
  <c r="C257" i="95"/>
  <c r="C125" i="95"/>
  <c r="C240" i="95"/>
  <c r="C40" i="95"/>
  <c r="C139" i="95"/>
  <c r="C163" i="95"/>
  <c r="C146" i="95"/>
  <c r="C132" i="95"/>
  <c r="C214" i="95"/>
  <c r="C111" i="95"/>
  <c r="C152" i="95"/>
  <c r="C90" i="95"/>
  <c r="C80" i="95"/>
  <c r="C50" i="95"/>
  <c r="C19" i="95"/>
  <c r="C99" i="95"/>
  <c r="C52" i="95"/>
  <c r="C105" i="95"/>
  <c r="C130" i="95"/>
  <c r="C33" i="95"/>
  <c r="C246" i="95"/>
  <c r="C30" i="95"/>
  <c r="C63" i="95"/>
  <c r="C242" i="95"/>
  <c r="C226" i="95"/>
  <c r="C81" i="95"/>
  <c r="C100" i="95"/>
  <c r="C91" i="95"/>
  <c r="C8" i="95"/>
  <c r="C136" i="95"/>
  <c r="C10" i="95"/>
  <c r="C153" i="95"/>
  <c r="C75" i="95"/>
  <c r="K5" i="95"/>
  <c r="C113" i="95"/>
  <c r="K51" i="95"/>
  <c r="C41" i="95"/>
  <c r="K27" i="95"/>
  <c r="C39" i="95"/>
  <c r="C16" i="95"/>
  <c r="K71" i="95"/>
  <c r="C112" i="95"/>
  <c r="C199" i="95"/>
  <c r="C255" i="95"/>
  <c r="K14" i="95"/>
  <c r="K247" i="95"/>
  <c r="C194" i="95"/>
  <c r="C110" i="95"/>
  <c r="K184" i="95"/>
  <c r="C28" i="95"/>
  <c r="C126" i="95"/>
  <c r="K131" i="95"/>
  <c r="C78" i="95"/>
  <c r="C44" i="95"/>
  <c r="L203" i="95"/>
  <c r="C43" i="95"/>
  <c r="L8" i="95"/>
  <c r="C94" i="95"/>
  <c r="L100" i="95"/>
  <c r="C243" i="95"/>
  <c r="K237" i="95"/>
  <c r="C83" i="95"/>
  <c r="C36" i="95"/>
  <c r="L197" i="95"/>
  <c r="C97" i="95"/>
  <c r="L143" i="95"/>
  <c r="L52" i="95"/>
  <c r="C264" i="95"/>
  <c r="C88" i="95"/>
  <c r="C218" i="95"/>
  <c r="C13" i="95"/>
  <c r="C6" i="95"/>
  <c r="C161" i="95"/>
  <c r="C263" i="95"/>
  <c r="C151" i="95"/>
  <c r="C229" i="95"/>
  <c r="C245" i="95"/>
  <c r="C215" i="95"/>
  <c r="C159" i="95"/>
  <c r="C120" i="95"/>
  <c r="C261" i="95"/>
  <c r="K94" i="95"/>
  <c r="L94" i="95"/>
  <c r="K210" i="95"/>
  <c r="C256" i="95"/>
  <c r="L242" i="95"/>
  <c r="L63" i="95"/>
  <c r="C238" i="95"/>
  <c r="C31" i="95"/>
  <c r="C178" i="95"/>
  <c r="K36" i="95"/>
  <c r="L36" i="95"/>
  <c r="K32" i="95"/>
  <c r="C119" i="95"/>
  <c r="C162" i="95"/>
  <c r="E29" i="95"/>
  <c r="E208" i="95"/>
  <c r="E233" i="95"/>
  <c r="E210" i="95"/>
  <c r="E34" i="95"/>
  <c r="E232" i="95"/>
  <c r="E237" i="95"/>
  <c r="E236" i="95"/>
  <c r="E32" i="95"/>
  <c r="E142" i="95"/>
  <c r="E165" i="95"/>
  <c r="E18" i="95"/>
  <c r="E35" i="95"/>
  <c r="E42" i="95"/>
  <c r="E60" i="95"/>
  <c r="E98" i="95"/>
  <c r="E106" i="95"/>
  <c r="E170" i="95"/>
  <c r="E224" i="95"/>
  <c r="E215" i="95"/>
  <c r="E216" i="95"/>
  <c r="E78" i="95"/>
  <c r="E103" i="95"/>
  <c r="E221" i="95"/>
  <c r="E207" i="95"/>
  <c r="E203" i="95"/>
  <c r="E259" i="95"/>
  <c r="E7" i="95"/>
  <c r="E193" i="95"/>
  <c r="E211" i="95"/>
  <c r="E181" i="95"/>
  <c r="E192" i="95"/>
  <c r="E251" i="95"/>
  <c r="E154" i="95"/>
  <c r="E244" i="95"/>
  <c r="E26" i="95"/>
  <c r="E197" i="95"/>
  <c r="E135" i="95"/>
  <c r="E143" i="95"/>
  <c r="E45" i="95"/>
  <c r="E61" i="95"/>
  <c r="E88" i="95"/>
  <c r="E115" i="95"/>
  <c r="E119" i="95"/>
  <c r="E218" i="95"/>
  <c r="E43" i="95"/>
  <c r="E187" i="95"/>
  <c r="E94" i="95"/>
  <c r="E174" i="95"/>
  <c r="E148" i="95"/>
  <c r="E178" i="95"/>
  <c r="E36" i="95"/>
  <c r="E48" i="95"/>
  <c r="E144" i="95"/>
  <c r="E123" i="95"/>
  <c r="E38" i="95"/>
  <c r="E59" i="95"/>
  <c r="E169" i="95"/>
  <c r="E121" i="95"/>
  <c r="E44" i="95"/>
  <c r="E261" i="95"/>
  <c r="E101" i="95"/>
  <c r="E209" i="95"/>
  <c r="E256" i="95"/>
  <c r="E243" i="95"/>
  <c r="E20" i="95"/>
  <c r="E238" i="95"/>
  <c r="E31" i="95"/>
  <c r="E83" i="95"/>
  <c r="E77" i="95"/>
  <c r="E252" i="95"/>
  <c r="E168" i="95"/>
  <c r="E128" i="95"/>
  <c r="E57" i="95"/>
  <c r="E87" i="95"/>
  <c r="E116" i="95"/>
  <c r="E157" i="95"/>
  <c r="E162" i="95"/>
  <c r="E172" i="95"/>
  <c r="E191" i="95"/>
  <c r="E249" i="95"/>
  <c r="E253" i="95"/>
  <c r="C8" i="107" l="1"/>
  <c r="E8" i="107"/>
  <c r="G9" i="110"/>
  <c r="E11" i="86"/>
  <c r="I95" i="95"/>
  <c r="C9" i="110"/>
  <c r="C268" i="129"/>
  <c r="E200" i="94"/>
  <c r="G200" i="94"/>
  <c r="C139" i="93"/>
  <c r="E139" i="93"/>
  <c r="G139" i="93"/>
  <c r="F268" i="129"/>
  <c r="G13" i="85"/>
  <c r="C200" i="94"/>
  <c r="G8" i="107"/>
  <c r="E9" i="110"/>
  <c r="C14" i="87"/>
  <c r="E14" i="87"/>
  <c r="G14" i="87"/>
  <c r="G11" i="86"/>
  <c r="C11" i="86"/>
  <c r="C13" i="85"/>
  <c r="E13" i="85"/>
  <c r="E209" i="96"/>
  <c r="C209" i="96"/>
  <c r="G209" i="96"/>
  <c r="J231" i="95"/>
  <c r="J25" i="95"/>
  <c r="J113" i="95"/>
  <c r="I201" i="95"/>
  <c r="J140" i="95"/>
  <c r="I249" i="95"/>
  <c r="J142" i="95"/>
  <c r="J155" i="95"/>
  <c r="J144" i="95"/>
  <c r="J152" i="95"/>
  <c r="K267" i="95"/>
  <c r="J120" i="95"/>
  <c r="J96" i="95"/>
  <c r="J86" i="95"/>
  <c r="J103" i="95"/>
  <c r="J138" i="95"/>
  <c r="I67" i="95"/>
  <c r="E267" i="95"/>
  <c r="J192" i="95"/>
  <c r="J190" i="95"/>
  <c r="J186" i="95"/>
  <c r="J229" i="95"/>
  <c r="J94" i="95"/>
  <c r="I237" i="95"/>
  <c r="J197" i="95"/>
  <c r="J136" i="95"/>
  <c r="J108" i="95"/>
  <c r="J158" i="95"/>
  <c r="I145" i="95"/>
  <c r="I206" i="95"/>
  <c r="J264" i="95"/>
  <c r="J130" i="95"/>
  <c r="J209" i="95"/>
  <c r="J53" i="95"/>
  <c r="J84" i="95"/>
  <c r="I86" i="95"/>
  <c r="I174" i="95"/>
  <c r="I186" i="95"/>
  <c r="I113" i="95"/>
  <c r="I235" i="95"/>
  <c r="J157" i="95"/>
  <c r="J212" i="95"/>
  <c r="J207" i="95"/>
  <c r="J151" i="95"/>
  <c r="I171" i="95"/>
  <c r="I26" i="95"/>
  <c r="I43" i="95"/>
  <c r="I164" i="95"/>
  <c r="J42" i="95"/>
  <c r="J221" i="95"/>
  <c r="J46" i="95"/>
  <c r="I169" i="95"/>
  <c r="I122" i="95"/>
  <c r="I163" i="95"/>
  <c r="I183" i="95"/>
  <c r="I10" i="95"/>
  <c r="J250" i="95"/>
  <c r="J77" i="95"/>
  <c r="J217" i="95"/>
  <c r="J258" i="95"/>
  <c r="I167" i="95"/>
  <c r="I48" i="95"/>
  <c r="I233" i="95"/>
  <c r="I247" i="95"/>
  <c r="I227" i="95"/>
  <c r="J59" i="95"/>
  <c r="J123" i="95"/>
  <c r="J54" i="95"/>
  <c r="J110" i="95"/>
  <c r="J66" i="95"/>
  <c r="I128" i="95"/>
  <c r="I193" i="95"/>
  <c r="I176" i="95"/>
  <c r="I68" i="95"/>
  <c r="J171" i="95"/>
  <c r="J115" i="95"/>
  <c r="J36" i="95"/>
  <c r="J146" i="95"/>
  <c r="J263" i="95"/>
  <c r="I160" i="95"/>
  <c r="I244" i="95"/>
  <c r="I208" i="95"/>
  <c r="I188" i="95"/>
  <c r="L267" i="95"/>
  <c r="J112" i="95"/>
  <c r="J266" i="95"/>
  <c r="J245" i="95"/>
  <c r="I97" i="95"/>
  <c r="J218" i="95"/>
  <c r="J175" i="95"/>
  <c r="J194" i="95"/>
  <c r="J76" i="95"/>
  <c r="I170" i="95"/>
  <c r="J41" i="95"/>
  <c r="I83" i="95"/>
  <c r="I151" i="95"/>
  <c r="J160" i="95"/>
  <c r="J244" i="95"/>
  <c r="J208" i="95"/>
  <c r="J188" i="95"/>
  <c r="I172" i="95"/>
  <c r="I252" i="95"/>
  <c r="I136" i="95"/>
  <c r="I229" i="95"/>
  <c r="I182" i="95"/>
  <c r="I261" i="95"/>
  <c r="J73" i="95"/>
  <c r="J30" i="95"/>
  <c r="J254" i="95"/>
  <c r="J24" i="95"/>
  <c r="I90" i="95"/>
  <c r="I178" i="95"/>
  <c r="I230" i="95"/>
  <c r="I255" i="95"/>
  <c r="J238" i="95"/>
  <c r="J117" i="95"/>
  <c r="J71" i="95"/>
  <c r="I88" i="95"/>
  <c r="I251" i="95"/>
  <c r="I214" i="95"/>
  <c r="I199" i="95"/>
  <c r="I216" i="95"/>
  <c r="J67" i="95"/>
  <c r="J124" i="95"/>
  <c r="J227" i="95"/>
  <c r="J16" i="95"/>
  <c r="I87" i="95"/>
  <c r="I31" i="95"/>
  <c r="I44" i="95"/>
  <c r="I55" i="95"/>
  <c r="I13" i="95"/>
  <c r="J169" i="95"/>
  <c r="J122" i="95"/>
  <c r="J163" i="95"/>
  <c r="J183" i="95"/>
  <c r="I218" i="95"/>
  <c r="I197" i="95"/>
  <c r="I179" i="95"/>
  <c r="I194" i="95"/>
  <c r="I150" i="95"/>
  <c r="J52" i="95"/>
  <c r="J57" i="95"/>
  <c r="J196" i="95"/>
  <c r="J23" i="95"/>
  <c r="J129" i="95"/>
  <c r="I80" i="95"/>
  <c r="I241" i="95"/>
  <c r="I93" i="95"/>
  <c r="I37" i="95"/>
  <c r="J180" i="95"/>
  <c r="J8" i="95"/>
  <c r="I33" i="95"/>
  <c r="I245" i="95"/>
  <c r="J98" i="95"/>
  <c r="J177" i="95"/>
  <c r="I221" i="95"/>
  <c r="J255" i="95"/>
  <c r="I153" i="95"/>
  <c r="I202" i="95"/>
  <c r="J185" i="95"/>
  <c r="I146" i="95"/>
  <c r="J228" i="95"/>
  <c r="J137" i="95"/>
  <c r="I40" i="95"/>
  <c r="J90" i="95"/>
  <c r="J44" i="95"/>
  <c r="I132" i="95"/>
  <c r="J128" i="95"/>
  <c r="J75" i="95"/>
  <c r="J82" i="95"/>
  <c r="I118" i="95"/>
  <c r="J106" i="95"/>
  <c r="J179" i="95"/>
  <c r="J253" i="95"/>
  <c r="I262" i="95"/>
  <c r="J19" i="95"/>
  <c r="J156" i="95"/>
  <c r="I157" i="95"/>
  <c r="I257" i="95"/>
  <c r="I177" i="95"/>
  <c r="J104" i="95"/>
  <c r="J154" i="95"/>
  <c r="J132" i="95"/>
  <c r="J79" i="95"/>
  <c r="I156" i="95"/>
  <c r="I246" i="95"/>
  <c r="I138" i="95"/>
  <c r="I25" i="95"/>
  <c r="I73" i="95"/>
  <c r="I195" i="95"/>
  <c r="J47" i="95"/>
  <c r="J257" i="95"/>
  <c r="J195" i="95"/>
  <c r="J189" i="95"/>
  <c r="I60" i="95"/>
  <c r="I238" i="95"/>
  <c r="I117" i="95"/>
  <c r="I71" i="95"/>
  <c r="J181" i="95"/>
  <c r="J131" i="95"/>
  <c r="J161" i="95"/>
  <c r="I58" i="95"/>
  <c r="I20" i="95"/>
  <c r="I111" i="95"/>
  <c r="I17" i="95"/>
  <c r="I184" i="95"/>
  <c r="J89" i="95"/>
  <c r="J150" i="95"/>
  <c r="J216" i="95"/>
  <c r="J118" i="95"/>
  <c r="I57" i="95"/>
  <c r="I196" i="95"/>
  <c r="I23" i="95"/>
  <c r="I129" i="95"/>
  <c r="J141" i="95"/>
  <c r="J116" i="95"/>
  <c r="J49" i="95"/>
  <c r="J153" i="95"/>
  <c r="J205" i="95"/>
  <c r="I162" i="95"/>
  <c r="I32" i="95"/>
  <c r="I203" i="95"/>
  <c r="I108" i="95"/>
  <c r="I139" i="95"/>
  <c r="J178" i="95"/>
  <c r="J21" i="95"/>
  <c r="J125" i="95"/>
  <c r="J159" i="95"/>
  <c r="J223" i="95"/>
  <c r="I50" i="95"/>
  <c r="I63" i="95"/>
  <c r="I121" i="95"/>
  <c r="I220" i="95"/>
  <c r="I212" i="95"/>
  <c r="I253" i="95"/>
  <c r="I265" i="95"/>
  <c r="J83" i="95"/>
  <c r="I141" i="95"/>
  <c r="I46" i="95"/>
  <c r="J230" i="95"/>
  <c r="I49" i="95"/>
  <c r="J60" i="95"/>
  <c r="J202" i="95"/>
  <c r="I36" i="95"/>
  <c r="I185" i="95"/>
  <c r="J135" i="95"/>
  <c r="I266" i="95"/>
  <c r="I231" i="95"/>
  <c r="J87" i="95"/>
  <c r="J55" i="95"/>
  <c r="I154" i="95"/>
  <c r="I89" i="95"/>
  <c r="J33" i="95"/>
  <c r="J56" i="95"/>
  <c r="I119" i="95"/>
  <c r="J162" i="95"/>
  <c r="J61" i="95"/>
  <c r="I22" i="95"/>
  <c r="J32" i="95"/>
  <c r="J114" i="95"/>
  <c r="I260" i="95"/>
  <c r="I9" i="95"/>
  <c r="I24" i="95"/>
  <c r="J80" i="95"/>
  <c r="J241" i="95"/>
  <c r="J93" i="95"/>
  <c r="J37" i="95"/>
  <c r="I96" i="95"/>
  <c r="I190" i="95"/>
  <c r="I103" i="95"/>
  <c r="I14" i="95"/>
  <c r="I99" i="95"/>
  <c r="I134" i="95"/>
  <c r="J99" i="95"/>
  <c r="J248" i="95"/>
  <c r="J126" i="95"/>
  <c r="J27" i="95"/>
  <c r="I42" i="95"/>
  <c r="I181" i="95"/>
  <c r="I131" i="95"/>
  <c r="I161" i="95"/>
  <c r="J148" i="95"/>
  <c r="J215" i="95"/>
  <c r="J149" i="95"/>
  <c r="I35" i="95"/>
  <c r="I242" i="95"/>
  <c r="I219" i="95"/>
  <c r="I39" i="95"/>
  <c r="I107" i="95"/>
  <c r="J22" i="95"/>
  <c r="J81" i="95"/>
  <c r="J147" i="95"/>
  <c r="J166" i="95"/>
  <c r="I21" i="95"/>
  <c r="I125" i="95"/>
  <c r="I159" i="95"/>
  <c r="I223" i="95"/>
  <c r="J11" i="95"/>
  <c r="J88" i="95"/>
  <c r="J251" i="95"/>
  <c r="J214" i="95"/>
  <c r="J199" i="95"/>
  <c r="I106" i="95"/>
  <c r="I236" i="95"/>
  <c r="I29" i="95"/>
  <c r="I102" i="95"/>
  <c r="I217" i="95"/>
  <c r="J170" i="95"/>
  <c r="J143" i="95"/>
  <c r="J34" i="95"/>
  <c r="J109" i="95"/>
  <c r="J6" i="95"/>
  <c r="I62" i="95"/>
  <c r="I211" i="95"/>
  <c r="I222" i="95"/>
  <c r="I15" i="95"/>
  <c r="J191" i="95"/>
  <c r="J95" i="95"/>
  <c r="I94" i="95"/>
  <c r="I187" i="95"/>
  <c r="J261" i="95"/>
  <c r="I239" i="95"/>
  <c r="J26" i="95"/>
  <c r="I116" i="95"/>
  <c r="I205" i="95"/>
  <c r="J237" i="95"/>
  <c r="I115" i="95"/>
  <c r="I263" i="95"/>
  <c r="J101" i="95"/>
  <c r="I144" i="95"/>
  <c r="I75" i="95"/>
  <c r="J31" i="95"/>
  <c r="I104" i="95"/>
  <c r="I79" i="95"/>
  <c r="I59" i="95"/>
  <c r="J193" i="95"/>
  <c r="I124" i="95"/>
  <c r="J29" i="95"/>
  <c r="J69" i="95"/>
  <c r="J174" i="95"/>
  <c r="I168" i="95"/>
  <c r="J78" i="95"/>
  <c r="J172" i="95"/>
  <c r="J232" i="95"/>
  <c r="J246" i="95"/>
  <c r="I98" i="95"/>
  <c r="I207" i="95"/>
  <c r="I189" i="95"/>
  <c r="J50" i="95"/>
  <c r="J63" i="95"/>
  <c r="J121" i="95"/>
  <c r="J220" i="95"/>
  <c r="I61" i="95"/>
  <c r="I140" i="95"/>
  <c r="I78" i="95"/>
  <c r="I173" i="95"/>
  <c r="I213" i="95"/>
  <c r="I27" i="95"/>
  <c r="J198" i="95"/>
  <c r="J235" i="95"/>
  <c r="J134" i="95"/>
  <c r="J51" i="95"/>
  <c r="I52" i="95"/>
  <c r="I148" i="95"/>
  <c r="I215" i="95"/>
  <c r="I149" i="95"/>
  <c r="J210" i="95"/>
  <c r="J85" i="95"/>
  <c r="J4" i="95"/>
  <c r="I18" i="95"/>
  <c r="I240" i="95"/>
  <c r="I28" i="95"/>
  <c r="I133" i="95"/>
  <c r="I200" i="95"/>
  <c r="J97" i="95"/>
  <c r="J7" i="95"/>
  <c r="J184" i="95"/>
  <c r="J127" i="95"/>
  <c r="I143" i="95"/>
  <c r="I34" i="95"/>
  <c r="I109" i="95"/>
  <c r="I6" i="95"/>
  <c r="J239" i="95"/>
  <c r="J58" i="95"/>
  <c r="J20" i="95"/>
  <c r="J111" i="95"/>
  <c r="J17" i="95"/>
  <c r="I82" i="95"/>
  <c r="I192" i="95"/>
  <c r="I175" i="95"/>
  <c r="I112" i="95"/>
  <c r="I147" i="95"/>
  <c r="J38" i="95"/>
  <c r="J105" i="95"/>
  <c r="J100" i="95"/>
  <c r="J234" i="95"/>
  <c r="J5" i="95"/>
  <c r="I12" i="95"/>
  <c r="I256" i="95"/>
  <c r="I204" i="95"/>
  <c r="I65" i="95"/>
  <c r="I77" i="95"/>
  <c r="J236" i="95"/>
  <c r="J68" i="95"/>
  <c r="J70" i="95"/>
  <c r="J14" i="95"/>
  <c r="J176" i="95"/>
  <c r="J173" i="95"/>
  <c r="J45" i="95"/>
  <c r="J203" i="95"/>
  <c r="J226" i="95"/>
  <c r="I47" i="95"/>
  <c r="I254" i="95"/>
  <c r="I51" i="95"/>
  <c r="J62" i="95"/>
  <c r="J211" i="95"/>
  <c r="J222" i="95"/>
  <c r="J15" i="95"/>
  <c r="I45" i="95"/>
  <c r="I243" i="95"/>
  <c r="I120" i="95"/>
  <c r="I76" i="95"/>
  <c r="I30" i="95"/>
  <c r="J262" i="95"/>
  <c r="J213" i="95"/>
  <c r="J9" i="95"/>
  <c r="J206" i="95"/>
  <c r="J72" i="95"/>
  <c r="I11" i="95"/>
  <c r="I210" i="95"/>
  <c r="I85" i="95"/>
  <c r="I4" i="95"/>
  <c r="J91" i="95"/>
  <c r="J92" i="95"/>
  <c r="J13" i="95"/>
  <c r="I123" i="95"/>
  <c r="I54" i="95"/>
  <c r="I110" i="95"/>
  <c r="I66" i="95"/>
  <c r="I16" i="95"/>
  <c r="J168" i="95"/>
  <c r="J139" i="95"/>
  <c r="J107" i="95"/>
  <c r="I74" i="95"/>
  <c r="I105" i="95"/>
  <c r="I100" i="95"/>
  <c r="I234" i="95"/>
  <c r="I5" i="95"/>
  <c r="J249" i="95"/>
  <c r="J35" i="95"/>
  <c r="J242" i="95"/>
  <c r="J219" i="95"/>
  <c r="J39" i="95"/>
  <c r="I56" i="95"/>
  <c r="I69" i="95"/>
  <c r="I152" i="95"/>
  <c r="I70" i="95"/>
  <c r="I258" i="95"/>
  <c r="J224" i="95"/>
  <c r="J165" i="95"/>
  <c r="J259" i="95"/>
  <c r="J225" i="95"/>
  <c r="I264" i="95"/>
  <c r="I130" i="95"/>
  <c r="I209" i="95"/>
  <c r="I53" i="95"/>
  <c r="I84" i="95"/>
  <c r="J102" i="95"/>
  <c r="J243" i="95"/>
  <c r="J40" i="95"/>
  <c r="I38" i="95"/>
  <c r="J252" i="95"/>
  <c r="J64" i="95"/>
  <c r="I198" i="95"/>
  <c r="I126" i="95"/>
  <c r="I72" i="95"/>
  <c r="J12" i="95"/>
  <c r="J256" i="95"/>
  <c r="J204" i="95"/>
  <c r="J65" i="95"/>
  <c r="I114" i="95"/>
  <c r="I226" i="95"/>
  <c r="I158" i="95"/>
  <c r="I41" i="95"/>
  <c r="I248" i="95"/>
  <c r="J182" i="95"/>
  <c r="J145" i="95"/>
  <c r="J187" i="95"/>
  <c r="J201" i="95"/>
  <c r="I250" i="95"/>
  <c r="I91" i="95"/>
  <c r="I92" i="95"/>
  <c r="I155" i="95"/>
  <c r="J43" i="95"/>
  <c r="J164" i="95"/>
  <c r="I228" i="95"/>
  <c r="I135" i="95"/>
  <c r="I101" i="95"/>
  <c r="I137" i="95"/>
  <c r="I81" i="95"/>
  <c r="I166" i="95"/>
  <c r="J260" i="95"/>
  <c r="J10" i="95"/>
  <c r="J200" i="95"/>
  <c r="I224" i="95"/>
  <c r="I165" i="95"/>
  <c r="I259" i="95"/>
  <c r="I225" i="95"/>
  <c r="I7" i="95"/>
  <c r="J119" i="95"/>
  <c r="J18" i="95"/>
  <c r="J240" i="95"/>
  <c r="J28" i="95"/>
  <c r="J133" i="95"/>
  <c r="I19" i="95"/>
  <c r="I232" i="95"/>
  <c r="I64" i="95"/>
  <c r="I180" i="95"/>
  <c r="I127" i="95"/>
  <c r="J167" i="95"/>
  <c r="J48" i="95"/>
  <c r="J233" i="95"/>
  <c r="J247" i="95"/>
  <c r="I191" i="95"/>
  <c r="I142" i="95"/>
  <c r="I8" i="95"/>
  <c r="E268" i="97"/>
  <c r="C268" i="97"/>
  <c r="G268" i="97"/>
  <c r="C267" i="95"/>
  <c r="I267" i="95" l="1"/>
  <c r="J267" i="95"/>
  <c r="C5" i="82" l="1"/>
  <c r="B5" i="82"/>
  <c r="E5" i="82" l="1"/>
  <c r="D5" i="82"/>
  <c r="F30" i="117" l="1"/>
  <c r="B6" i="82" l="1"/>
  <c r="B4" i="82"/>
  <c r="B274" i="82"/>
  <c r="D274" i="82"/>
  <c r="E4" i="82"/>
  <c r="D4" i="82"/>
  <c r="E6" i="82"/>
  <c r="C274" i="82"/>
  <c r="C4" i="82"/>
  <c r="C6" i="82"/>
  <c r="D6" i="82"/>
</calcChain>
</file>

<file path=xl/sharedStrings.xml><?xml version="1.0" encoding="utf-8"?>
<sst xmlns="http://schemas.openxmlformats.org/spreadsheetml/2006/main" count="6957" uniqueCount="1272">
  <si>
    <t>001:Live animals other than animals of division 03</t>
  </si>
  <si>
    <t>011:Meat of bovine animals, fresh, chilled or frozen</t>
  </si>
  <si>
    <t>012:Other meat and edible meat offal, fresh, chilled or frozen (except meat and meat offal unfit or unsuitable for human consumption)</t>
  </si>
  <si>
    <t>016:Meat and edible meat offal, salted, in brine, dried or smoked; edible flours and meals of meat or meat offal</t>
  </si>
  <si>
    <t>017:Meat and edible meat offal, prepared or preserved, n.e.s.</t>
  </si>
  <si>
    <t>022:Milk and cream and milk products other than butter or cheese</t>
  </si>
  <si>
    <t>023:Butter and other fats and oils derived from milk</t>
  </si>
  <si>
    <t>025:Eggs, birds', and egg yolks, fresh, dried or otherwise preserved, sweetened or not; egg albumin</t>
  </si>
  <si>
    <t>034:Fish, fresh (live or dead), chilled or frozen</t>
  </si>
  <si>
    <t>035:Fish, dried, salted or in brine; smoked fish (whether or not cooked before or during the smoking process); flours, meals and pellets of fish, fit for human consumption</t>
  </si>
  <si>
    <t xml:space="preserve">036:Crustaceans, molluscs and aquatic invertebrates, whether in shell or not, fresh (live or dead), </t>
  </si>
  <si>
    <t>037:Fish, crustaceans, molluscs and other aquatic invertebrates, prepared or preserved, n.e.s.</t>
  </si>
  <si>
    <t>044:Maize (not including sweet corn), unmilled</t>
  </si>
  <si>
    <t>046:Meal and flour of wheat and flour of meslin</t>
  </si>
  <si>
    <t>047:Other cereal meals and flours</t>
  </si>
  <si>
    <t>048:Cereal preparations and preparations of flour or starch of fruits or vegetables</t>
  </si>
  <si>
    <t xml:space="preserve">054:Vegetables, fresh, chilled, frozen or simply preserved (including dried leguminous vegetables); </t>
  </si>
  <si>
    <t>056:Vegetables, roots and tubers, prepared or preserved, n.e.s.</t>
  </si>
  <si>
    <t>057:Fruit and nuts (not including oil nuts), fresh or dried</t>
  </si>
  <si>
    <t>058:Fruit, preserved, and fruit preparations (excluding fruit juices)</t>
  </si>
  <si>
    <t xml:space="preserve">059:Fruit juices (including grape must) and vegetable juices, unfermented and not containing added spirit, </t>
  </si>
  <si>
    <t>061:Sugars, molasses and honey</t>
  </si>
  <si>
    <t>062:Sugar confectionery</t>
  </si>
  <si>
    <t>071:Coffee and coffee substitutes</t>
  </si>
  <si>
    <t>073:Chocolate and other food preparations containing cocoa, n.e.s.</t>
  </si>
  <si>
    <t>074:Tea and maté</t>
  </si>
  <si>
    <t>075:Spices</t>
  </si>
  <si>
    <t>081:Feeding stuff for animals (not including unmilled cereals)</t>
  </si>
  <si>
    <t>098:Edible products and preparations, n.e.s.</t>
  </si>
  <si>
    <t>111:Non-alcoholic beverages, n.e.s.</t>
  </si>
  <si>
    <t>112:Alcoholic beverages</t>
  </si>
  <si>
    <t>122:Tobacco, manufactured (whether or not containing tobacco substitutes)</t>
  </si>
  <si>
    <t>211:Hides and skins (except furskins), raw</t>
  </si>
  <si>
    <t>222:Oil-seeds and oleaginous fruits of a kind used for the extraction of “soft” fixed vegetable oils (excluding flours and meals)</t>
  </si>
  <si>
    <t>231:Natural rubber, balata, gutta-percha, guayule, chicle and similar natural gums, in primary forms (including latex) or in plates, sheets or strip</t>
  </si>
  <si>
    <t>232:Synthetic rubber; reclaimed rubber; waste, parings and scrap of unhardened rubber</t>
  </si>
  <si>
    <t>245:Fuel wood (excluding wood waste) and wood charcoal</t>
  </si>
  <si>
    <t>246:Wood in chips or particles and wood waste</t>
  </si>
  <si>
    <t>247:Wood in the rough, whether or not stripped of bark or sapwood, or roughly squared</t>
  </si>
  <si>
    <t>248:Wood, simply worked, and railway sleepers of wood</t>
  </si>
  <si>
    <t>251:Pulp and waste paper</t>
  </si>
  <si>
    <t>263:Cotton</t>
  </si>
  <si>
    <t>268:Wool and other animal hair (including wool tops)</t>
  </si>
  <si>
    <t>269:Worn clothing and other worn textile articles; rags</t>
  </si>
  <si>
    <t>272:Fertilizers, crude, other than those of division 56</t>
  </si>
  <si>
    <t>273:Stone, sand and gravel</t>
  </si>
  <si>
    <t>274:Sulphur and unroasted iron pyrites</t>
  </si>
  <si>
    <t>277:Natural abrasives, n.e.s. (including industrial diamonds)</t>
  </si>
  <si>
    <t>278:Other crude minerals</t>
  </si>
  <si>
    <t>281:Iron ore and concentrates</t>
  </si>
  <si>
    <t>282:Ferrous waste and scrap; remelting scrap ingots of iron or steel</t>
  </si>
  <si>
    <t>283:Copper ores and concentrates; copper mattes; cement copper</t>
  </si>
  <si>
    <t>284:Nickel ores and concentrates; nickel mattes, nickel oxide sinters and other intermediate products of nickel metallurgy</t>
  </si>
  <si>
    <t>286:Uranium or thorium ores and concentrates</t>
  </si>
  <si>
    <t>287:Ores and concentrates of base metals, n.e.s.</t>
  </si>
  <si>
    <t>288:Non-ferrous base metal waste and scrap, n.e.s.</t>
  </si>
  <si>
    <t>289:Ores and concentrates of precious metals; waste, scrap and sweepings of precious metals (other than of gold)</t>
  </si>
  <si>
    <t>291:Crude animal materials, n.e.s.</t>
  </si>
  <si>
    <t>292:Crude vegetable materials, n.e.s.</t>
  </si>
  <si>
    <t>321:Coal, whether or not pulverized, but not agglomerated</t>
  </si>
  <si>
    <t>322:Briquettes, lignite and peat</t>
  </si>
  <si>
    <t>333:Petroleum oils and oils obtained from bituminous minerals, crude</t>
  </si>
  <si>
    <t xml:space="preserve">334:Petroleum oils and oils obtained from bituminous minerals (other than crude); preparations, n.e.s., </t>
  </si>
  <si>
    <t>335:Residual petroleum products, n.e.s., and related materials</t>
  </si>
  <si>
    <t>344:Petroleum gases and other gaseous hydrocarbons, n.e.s.</t>
  </si>
  <si>
    <t>411:Animal oils and fats</t>
  </si>
  <si>
    <t>421:Fixed vegetable fats and oils, 'soft', crude, refined or fractionated</t>
  </si>
  <si>
    <t>422:Fixed vegetable fats and oils, crude, refined or fractionated, other than “soft”</t>
  </si>
  <si>
    <t>511:Hydrocarbons, n.e.s., and their halogenated, sulphonated, nitrated or nitrosated derivatives</t>
  </si>
  <si>
    <t>512:Alcohols, phenols, phenol-alcohols, and their halogenated, sulphonated, nitrated or nitrosated derivatives</t>
  </si>
  <si>
    <t>513:Carboxylic acids and their anhydrides, halides, peroxides and peroxyacids; their halogenated, sulphonated, nitrated or nitrosated derivatives</t>
  </si>
  <si>
    <t>514:Nitrogen-function compounds</t>
  </si>
  <si>
    <t>515:Organo-inorganic compounds, heterocyclic compounds, nucleic acids and their salts, and sulphonamides</t>
  </si>
  <si>
    <t>516:Other organic chemicals</t>
  </si>
  <si>
    <t>522:Inorganic chemical elements, oxides and halogen salts</t>
  </si>
  <si>
    <t>523:Salts and peroxysalts, of inorganic acids and metals</t>
  </si>
  <si>
    <t>524:Other inorganic chemicals; organic and inorganic compounds of precious metals</t>
  </si>
  <si>
    <t>525:Radioactive and associated materials</t>
  </si>
  <si>
    <t>532:Dyeing and tanning extracts, and synthetic tanning materials</t>
  </si>
  <si>
    <t>533:Pigments, paints, varnishes and related materials</t>
  </si>
  <si>
    <t>541:Medicinal and pharmaceutical products, other than medicaments of group 542</t>
  </si>
  <si>
    <t>542:Medicaments (including veterinary medicaments)</t>
  </si>
  <si>
    <t>551:Essential oils, perfume and flavour materials</t>
  </si>
  <si>
    <t>553:Perfumery, cosmetic or toilet preparations (excluding soaps)</t>
  </si>
  <si>
    <t>554:Soap, cleansing and polishing preparations</t>
  </si>
  <si>
    <t>562:Fertilizers (other than those of group 272)</t>
  </si>
  <si>
    <t>571:Polymers of ethylene, in primary forms</t>
  </si>
  <si>
    <t>574:Polyacetals, other polyethers and epoxide resins, in primary forms; polycarbonates, alkyd resins, polyallyl esters and other polyesters, in primary forms</t>
  </si>
  <si>
    <t>575:Other plastics, in primary forms</t>
  </si>
  <si>
    <t>581:Tubes, pipes and hoses, and fittings therefor, of plastics</t>
  </si>
  <si>
    <t>582:Plates, sheets, film, foil and strip, of plastics</t>
  </si>
  <si>
    <t>583:Monofilament of which any cross-sectional dimension exceeds 1 mm, rods, sticks and profile shapes, whether or not surface-worked but not otherwise worked, of plastics</t>
  </si>
  <si>
    <t xml:space="preserve">591:Insecticides, rodenticides, fungicides, herbicides, anti-sprouting products and plant-growth regulators, disinfectants ad similar products, </t>
  </si>
  <si>
    <t>592:Starches, inulin and wheat gluten; albuminoidal substances; glues</t>
  </si>
  <si>
    <t>593:Explosives and pyrotechnic products</t>
  </si>
  <si>
    <t>597:Prepared additives for mineral oils and the like; prepared liquids for hydraulic transmission; anti-freezing preparations and prepared de-icing fluids; lubricating preparations</t>
  </si>
  <si>
    <t>598:Miscellaneous chemical products, n.e.s.</t>
  </si>
  <si>
    <t>611:Leather</t>
  </si>
  <si>
    <t>612:Manufactures of leather or of composition leather, n.e.s.; saddlery and harness</t>
  </si>
  <si>
    <t>613:Furskins, tanned or dressed (including heads, tails, paws and other pieces or cuttings), unassembled, or assembled</t>
  </si>
  <si>
    <t>621:Materials of rubber (e.g., pastes, plates, sheets, rods, thread, tubes, of rubber)</t>
  </si>
  <si>
    <t>625:Rubber tyres, interchangeable tyre treads, tyre flaps and inner tubes for wheels of all kinds</t>
  </si>
  <si>
    <t>629:Articles of rubber, n.e.s.</t>
  </si>
  <si>
    <t>634:Veneers, plywood, particle board, and other wood, worked, n.e.s.</t>
  </si>
  <si>
    <t>635:Wood manufactures, n.e.s.</t>
  </si>
  <si>
    <t>641:Paper and paperboard</t>
  </si>
  <si>
    <t>642:Paper and paperboard, cut to size or shape, and articles of paper or paperboard</t>
  </si>
  <si>
    <t>651:Textile yarn</t>
  </si>
  <si>
    <t>652:Cotton fabrics, woven (not including narrow or special fabrics)</t>
  </si>
  <si>
    <t>653:Fabrics, woven, of man-made textile materials (not including narrow or special fabrics)</t>
  </si>
  <si>
    <t>654:Other textile fabrics, woven</t>
  </si>
  <si>
    <t>656:Tulles, lace, embroidery, ribbons, trimmings and other smallwares</t>
  </si>
  <si>
    <t>657:Special yarns, special textile fabrics and related products</t>
  </si>
  <si>
    <t>658:Made-up articles, wholly or chiefly of textile materials, n.e.s.</t>
  </si>
  <si>
    <t>659:Floor coverings, etc.</t>
  </si>
  <si>
    <t>661:Lime, cement, and fabricated construction materials (except glass and clay materials)</t>
  </si>
  <si>
    <t>662:Clay construction materials and refractory construction materials</t>
  </si>
  <si>
    <t>663:Mineral manufactures, n.e.s.</t>
  </si>
  <si>
    <t>664:Glass</t>
  </si>
  <si>
    <t>665:Glassware</t>
  </si>
  <si>
    <t>666:Pottery</t>
  </si>
  <si>
    <t>667:Pearls and precious or semiprecious stones, unworked or worked</t>
  </si>
  <si>
    <t>672:Ingots and other primary forms, of iron or steel; semi-finished products of iron or steel</t>
  </si>
  <si>
    <t>673:Flat-rolled products of iron or non-alloy steel, not clad, plated or coated</t>
  </si>
  <si>
    <t>674:Flat-rolled products of iron or non-alloy steel, clad, plated or coated</t>
  </si>
  <si>
    <t>676:Iron and steel bars, rods, angles, shapes and sections (including sheet piling)</t>
  </si>
  <si>
    <t>678:Wire of iron or steel</t>
  </si>
  <si>
    <t>679:Tubes, pipes and hollow profiles, and tube or pipe fittings, of iron or steel</t>
  </si>
  <si>
    <t>683:Nickel</t>
  </si>
  <si>
    <t>684:Aluminium</t>
  </si>
  <si>
    <t>686:Zinc</t>
  </si>
  <si>
    <t>691:Structures and parts of structures, n.e.s., of iron, steel or aluminium</t>
  </si>
  <si>
    <t>692:Metal containers for storage or transport</t>
  </si>
  <si>
    <t>693:Wire products (excluding insulated electrical wiring) and fencing grills</t>
  </si>
  <si>
    <t>694:Nails, screws, nuts, bolts, rivets and the like, of iron, steel, copper or aluminium</t>
  </si>
  <si>
    <t>695:Tools for use in the hand or in machines</t>
  </si>
  <si>
    <t>696:Cutlery</t>
  </si>
  <si>
    <t>697:Household equipment of base metal, n.e.s.</t>
  </si>
  <si>
    <t>699:Manufactures of base metal, n.e.s.</t>
  </si>
  <si>
    <t>711:Steam or other vapour-generating boilers, superheated water boilers, and auxiliary plant for use therewith; parts thereof</t>
  </si>
  <si>
    <t>713:Internal combustion piston engines and parts thereof, n.e.s.</t>
  </si>
  <si>
    <t>714:Engines and motors, non-electric (other than those of groups 712, 713 and 718); parts, n.e.s., of these engines and motors</t>
  </si>
  <si>
    <t>716:Rotating electric plant and parts thereof, n.e.s.</t>
  </si>
  <si>
    <t>718:Power-generating machinery and parts thereof, n.e.s.</t>
  </si>
  <si>
    <t>721:Agricultural machinery (excluding tractors) and parts thereof</t>
  </si>
  <si>
    <t>722:Tractors (other than those of headings 744.14 and 744.15)</t>
  </si>
  <si>
    <t>723:Civil engineering and contractors' plant and equipment; parts thereof</t>
  </si>
  <si>
    <t>724:Textile and leather machinery and parts thereof, n.e.s.</t>
  </si>
  <si>
    <t>725:Paper mill and pulp mill machinery, paper-cutting machines and other machinery for the manufacture of paper articles; parts thereof</t>
  </si>
  <si>
    <t>726:Printing and bookbinding machinery and parts thereof</t>
  </si>
  <si>
    <t>727:Food-processing machines (excluding domestic); parts thereof</t>
  </si>
  <si>
    <t>728:Other machinery and equipment specialized for particular industries; parts thereof, n.e.s.</t>
  </si>
  <si>
    <t>731:Machine tools working by removing metal or other material</t>
  </si>
  <si>
    <t>733:Machine tools for working metal, sintered metal carbides or cermets, without removing material</t>
  </si>
  <si>
    <t xml:space="preserve">735:Parts, n.e.s., and accessories suitable for use solely or principally with the machines falling within groups 731 and 733 </t>
  </si>
  <si>
    <t>737:Metalworking machinery (other than machine tools) and parts thereof, n.e.s.</t>
  </si>
  <si>
    <t>741:Heating and cooling equipment and parts thereof, n.e.s.</t>
  </si>
  <si>
    <t>742:Pumps for liquids, whether or not fitted with a measuring device; liquid elevators; parts for such pumps and liquid elevators</t>
  </si>
  <si>
    <t>743:Pumps (other than pumps for liquids), air or other gas compressors and fans; ventilating or recycling hoods incorporating a fan, whether or not fitted with filters; centrifuges; filtering or purifying apparatus; parts thereof</t>
  </si>
  <si>
    <t>744:Mechanical handling equipment and parts thereof, n.e.s.</t>
  </si>
  <si>
    <t>745:Non-electrical machinery, tools and mechanical apparatus and parts thereof, n.e.s.</t>
  </si>
  <si>
    <t>746:Ball- or roller bearings</t>
  </si>
  <si>
    <t>747:Taps, cocks, valves and similar appliances for pipes, boiler shells, tanks, vats or the like, including pressure-reducing valves and thermostatically controlled valves</t>
  </si>
  <si>
    <t xml:space="preserve">748:Transmission shafts (including camshafts and crankshafts) and cranks; bearing housings and plain shaft bearings; gears and gearing; </t>
  </si>
  <si>
    <t>749:Non-electric parts and accessories of machinery, n.e.s.</t>
  </si>
  <si>
    <t>751:Office machines</t>
  </si>
  <si>
    <t>752:Automatic data-processing machines and units thereof; magnetic or optical readers, machines for transcribing data onto data media in coded form and machines for processing such data, n.e.s.</t>
  </si>
  <si>
    <t>759:Parts and accessories (other than covers, carrying cases and the like) suitable for use solely or principally with machines falling withing groups 751 and 752</t>
  </si>
  <si>
    <t xml:space="preserve">761:Monitors and projectors, not incorporating television reception apparatus; reception apparatus for television, </t>
  </si>
  <si>
    <t>762:Reception apparatus for radio-broadcasting, whether or not combined, in the same housing, with sound recording or reproducing apparatus or a clock</t>
  </si>
  <si>
    <t>763:Sound recording or reproducing apparatus; video recording or reproducing apparatus; whether or not incorporating a video tuner</t>
  </si>
  <si>
    <t>764:Telecommunications equipment, n.e.s., and parts, n.e.s., and accessories of apparatus falling within division 76</t>
  </si>
  <si>
    <t>771:Electric power machinery (other than rotating electric plant of group 716) and parts thereof</t>
  </si>
  <si>
    <t xml:space="preserve">772:Electrical apparatus for switching or protecting electrical circuits or for making connections to or in electrical circuits </t>
  </si>
  <si>
    <t>773:Equipment for distributing electricity, n.e.s.</t>
  </si>
  <si>
    <t>774:Electrodiagnostic apparatus for medical, surgical, dental or veterinary purposes, and radiological apparatus</t>
  </si>
  <si>
    <t>775:Household-type electrical and non-electrical equipment, n.e.s.</t>
  </si>
  <si>
    <t xml:space="preserve">776:Thermionic, cold cathode or photo-cathode valves and tubes (e.g., vacuum or vapour or gas-filled valves and tubes, mercury arc rectifying valves and tubes, </t>
  </si>
  <si>
    <t>778:Electrical machinery and apparatus, n.e.s.</t>
  </si>
  <si>
    <t>782:Motor vehicles for the transport of goods and special-purpose motor vehicles</t>
  </si>
  <si>
    <t>784:Parts and accessories of the motor vehicles of groups 722, 781, 782 and 783</t>
  </si>
  <si>
    <t>785:Motor cycles (including mopeds) and cycles, motorized and non-motirized; invalid carriages</t>
  </si>
  <si>
    <t>786:Trailers and semi-trailers; other vehicles, not mechanically-propelled; specially designed and equipped transport containers</t>
  </si>
  <si>
    <t>791:Railway vehicles (including hovertrains) and associated equipment</t>
  </si>
  <si>
    <t>792:Aircraft and associated equipment; spacecraft (including satellites) and spacecraft launch vehicles; parts thereof</t>
  </si>
  <si>
    <t>793:Ships, boats (including hovercraft) and floating structures</t>
  </si>
  <si>
    <t>811:Prefabricated buildings</t>
  </si>
  <si>
    <t>812:Sanitary, plumbing and heating fixtures and fittings, n.e.s.</t>
  </si>
  <si>
    <t>813:Lighting fixtures and fittings, n.e.s.</t>
  </si>
  <si>
    <t>821:Furniture and parts thereof; bedding, mattresses, mattress supports, cushions and similar stuffed furnishings</t>
  </si>
  <si>
    <t xml:space="preserve">831:Trunks, suitcases, vanity cases, executive cases, briefcases, school satches, spectacle cases, binocular cases, camera cases, </t>
  </si>
  <si>
    <t>841:Men's or boys' coats, capes, jackets, suits, blazers, trousers, shorts, shirts, underwear, nightwear and similar articles of textile fabrics,</t>
  </si>
  <si>
    <t xml:space="preserve">842:Women's or girls' coats, capes, jackets, suits, trousers, shorts, shirts, dresses and skirts, underwear, nightwear and similar articles of textile fabrics, </t>
  </si>
  <si>
    <t>843:Men's or boys' coats, capes, jackets, suits, blazers, trousers, shorts, shirts, underwear, nightwear and similar articles of textile fabrics,</t>
  </si>
  <si>
    <t xml:space="preserve">844:Women's or girls' coats, capes, jackets, suits, trousers, shorts, shirts, dresses and skirts, underwear, nightwear and similar articles of textile fabrics, </t>
  </si>
  <si>
    <t>845:Articles of apparel, of textile fabrics, whether or not knitted or crocheted, n.e.s.</t>
  </si>
  <si>
    <t>846:Clothing accessories, of textile fabrics, whether or not knitted or crocheted (other than those for babies)</t>
  </si>
  <si>
    <t>848:Articles of apparel and clothing accessories of other than textile fabrics; headgear of all materials</t>
  </si>
  <si>
    <t>851:Footwear</t>
  </si>
  <si>
    <t>871:Optical instruments and apparatus, n.e.s.</t>
  </si>
  <si>
    <t>872:Instruments and appliances, n.e.s., for medical, surgical, dental or veterinary purposes</t>
  </si>
  <si>
    <t>873:Meters and counters, n.e.s.</t>
  </si>
  <si>
    <t>874:Measuring, checking, analysing and controlling instruments and apparatus, n.e.s.</t>
  </si>
  <si>
    <t>882:Photographic and cinematographic supplies</t>
  </si>
  <si>
    <t>884:Optical goods, n.e.s.</t>
  </si>
  <si>
    <t>885:Watches and clocks</t>
  </si>
  <si>
    <t>891:Arms and ammunition</t>
  </si>
  <si>
    <t>892:Printed matter</t>
  </si>
  <si>
    <t>893:Articles, n.e.s., of plastics</t>
  </si>
  <si>
    <t>894:Baby carriages, toys, games and sporting goods</t>
  </si>
  <si>
    <t>895:Office and stationery supplies, n.e.s.</t>
  </si>
  <si>
    <t>896:Works of art, collectors' pieces and antiques</t>
  </si>
  <si>
    <t>897:Jewellery, goldsmiths' and silversmiths' wares, and other articles of precious or semiprecious materials, n.e.s.</t>
  </si>
  <si>
    <t>898:Musical instruments and parts and accessories thereof; records, tapes and other sound or similar recordings (excluding goods of groups 763 and 883)</t>
  </si>
  <si>
    <t>899:Miscellaneous manufactured articles, n.e.s.</t>
  </si>
  <si>
    <t>931:Special transactions and commodities not classified according to kind</t>
  </si>
  <si>
    <t>971:Gold, non-monetary (excluding gold ores and concentrates)</t>
  </si>
  <si>
    <t>Total</t>
  </si>
  <si>
    <t>Flow</t>
  </si>
  <si>
    <t>Total Imports</t>
  </si>
  <si>
    <t>Period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</si>
  <si>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</si>
  <si>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</si>
  <si>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</si>
  <si>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</si>
  <si>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</si>
  <si>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</si>
  <si>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</si>
  <si>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</si>
  <si>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</si>
  <si>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</si>
  <si>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</si>
  <si>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</si>
  <si>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%∆m/m</t>
  </si>
  <si>
    <t>%Share</t>
  </si>
  <si>
    <t>South Africa</t>
  </si>
  <si>
    <t>Cote D'Ivoire</t>
  </si>
  <si>
    <t>Congo - Brazaville</t>
  </si>
  <si>
    <t>Madagascar</t>
  </si>
  <si>
    <t>Table of Content</t>
  </si>
  <si>
    <t>-</t>
  </si>
  <si>
    <t>∆m/m</t>
  </si>
  <si>
    <t>TABLE OF CONTENT</t>
  </si>
  <si>
    <t>Total Exports</t>
  </si>
  <si>
    <t>Partner \ FLOW</t>
  </si>
  <si>
    <t>Botswana</t>
  </si>
  <si>
    <t>China</t>
  </si>
  <si>
    <t>Zambia</t>
  </si>
  <si>
    <t>Netherlands</t>
  </si>
  <si>
    <t>Democratic Republic Of Congo</t>
  </si>
  <si>
    <t>United Arab Emirates</t>
  </si>
  <si>
    <t>Belgium</t>
  </si>
  <si>
    <t>Israel</t>
  </si>
  <si>
    <t>Zimbabwe</t>
  </si>
  <si>
    <t>Angola</t>
  </si>
  <si>
    <t>Italy</t>
  </si>
  <si>
    <t>France</t>
  </si>
  <si>
    <t>Germany</t>
  </si>
  <si>
    <t>Mozambique</t>
  </si>
  <si>
    <t>Portugal</t>
  </si>
  <si>
    <t>Poland</t>
  </si>
  <si>
    <t>Greece</t>
  </si>
  <si>
    <t>Australia</t>
  </si>
  <si>
    <t>Norway</t>
  </si>
  <si>
    <t>Saudi Arabia</t>
  </si>
  <si>
    <t>Tanzania</t>
  </si>
  <si>
    <t>Canada</t>
  </si>
  <si>
    <t>Turkey</t>
  </si>
  <si>
    <t>Malawi</t>
  </si>
  <si>
    <t>Ghana</t>
  </si>
  <si>
    <t>Cyprus</t>
  </si>
  <si>
    <t>Lesotho</t>
  </si>
  <si>
    <t>Kenya</t>
  </si>
  <si>
    <t>Mauritius</t>
  </si>
  <si>
    <t>Seychelles</t>
  </si>
  <si>
    <t>Senegal</t>
  </si>
  <si>
    <t>Nigeria</t>
  </si>
  <si>
    <t>Egypt</t>
  </si>
  <si>
    <t>Cameroon</t>
  </si>
  <si>
    <t>Mali</t>
  </si>
  <si>
    <t>Uganda</t>
  </si>
  <si>
    <t>Tunisia</t>
  </si>
  <si>
    <t>Ethiopia</t>
  </si>
  <si>
    <t>Gabon</t>
  </si>
  <si>
    <t>Lebanon</t>
  </si>
  <si>
    <t>Malaysia</t>
  </si>
  <si>
    <t>Morocco</t>
  </si>
  <si>
    <t>Sierra Leone</t>
  </si>
  <si>
    <t>Niger</t>
  </si>
  <si>
    <t>Imports</t>
  </si>
  <si>
    <t>Exports</t>
  </si>
  <si>
    <t>Table 4: Export by ISIC</t>
  </si>
  <si>
    <t>Table 5: Re-export by ISIC</t>
  </si>
  <si>
    <t>Table 6: Import by ISIC</t>
  </si>
  <si>
    <t>Reunion</t>
  </si>
  <si>
    <t>Liberia</t>
  </si>
  <si>
    <t>Value(N$ m)</t>
  </si>
  <si>
    <t>Re-exports(N$ m)</t>
  </si>
  <si>
    <t>Domestic exports(N$ m)</t>
  </si>
  <si>
    <r>
      <t>%</t>
    </r>
    <r>
      <rPr>
        <b/>
        <sz val="10"/>
        <color indexed="8"/>
        <rFont val="Arial"/>
        <family val="2"/>
      </rPr>
      <t>∆y/y</t>
    </r>
  </si>
  <si>
    <t xml:space="preserve">Table 9: Trade balance </t>
  </si>
  <si>
    <t>Table 10: Trade balance by partner</t>
  </si>
  <si>
    <t>Table 11: Trade balance by products</t>
  </si>
  <si>
    <t>Table 12: Exports by Partner</t>
  </si>
  <si>
    <t>Table 13: Imports by Partner</t>
  </si>
  <si>
    <t>Table 14: Export by Product</t>
  </si>
  <si>
    <t>Table 15: Re-export by Product</t>
  </si>
  <si>
    <t>Table 16: Imports by products</t>
  </si>
  <si>
    <t>Table 17: Top 5 Exported products by partner</t>
  </si>
  <si>
    <t>Table 18: Top 5 Re-exported products by partner</t>
  </si>
  <si>
    <t>Table 19: Top 5 Imported products by partner</t>
  </si>
  <si>
    <t>Guinea-Bissau</t>
  </si>
  <si>
    <t xml:space="preserve"> Total </t>
  </si>
  <si>
    <t>Table 7: Exports by top 3 Sectors</t>
  </si>
  <si>
    <t>Table 8: Imports by top 3 Sectors</t>
  </si>
  <si>
    <t>Algeria</t>
  </si>
  <si>
    <t>Burundi</t>
  </si>
  <si>
    <t>United Kingdom(Un Of Gb&amp;North Irela</t>
  </si>
  <si>
    <t>COMESA_excl_SADC</t>
  </si>
  <si>
    <t>MERCOSUR</t>
  </si>
  <si>
    <t>EFTA</t>
  </si>
  <si>
    <t>BRIC+</t>
  </si>
  <si>
    <t>COMESA</t>
  </si>
  <si>
    <t>SADC_excl_SACU</t>
  </si>
  <si>
    <t>EU</t>
  </si>
  <si>
    <t>OECD</t>
  </si>
  <si>
    <t>SACU</t>
  </si>
  <si>
    <t>Regional Grouping</t>
  </si>
  <si>
    <t>072:Cocoa</t>
  </si>
  <si>
    <t>573:Polymers of vinyl chloride or of other halogenated olefins, in primary forms</t>
  </si>
  <si>
    <t>655:Knitted or crocheted fabrics (including tubular knit fabrics, n.e.s., pile fabrics and openwork fabrics), n.e.s.</t>
  </si>
  <si>
    <t>024:Cheese and curd</t>
  </si>
  <si>
    <t>041:Wheat (including spelt) and meslin, unmilled</t>
  </si>
  <si>
    <t>285:Aluminium ores and concentrates (including alumina)</t>
  </si>
  <si>
    <t>671:Pig-iron, spiegeleisen, sponge iron, iron or steel granules and powders and ferro-alloys</t>
  </si>
  <si>
    <t>431:Animal or vegetable fats and oils, processed; waxes; inedible mixtures or preparations of animal or vegetable fats or oils, n.e.s.</t>
  </si>
  <si>
    <t>781:Motor vehicles for the transport of persons</t>
  </si>
  <si>
    <t>881:Photographic apparatus and equipment, n.e.s.</t>
  </si>
  <si>
    <t>042:Rice</t>
  </si>
  <si>
    <t>BRIC</t>
  </si>
  <si>
    <t>SITC_Description</t>
  </si>
  <si>
    <t>TOTAL</t>
  </si>
  <si>
    <t>345:Coal gas, water gas, producer gas and similar gases, other than petroleum gases and other gaseous hydrocarbons</t>
  </si>
  <si>
    <t>599:Residual products of the chemical or allied industries, n.e.s.; municipal waste; sewage sludge; other wastes</t>
  </si>
  <si>
    <t>677:Rails or railway track construction material, of iron or steel</t>
  </si>
  <si>
    <t>244:Cork, natural, raw and waste (including natural cork in blocks or sheets)</t>
  </si>
  <si>
    <t>685:Lead</t>
  </si>
  <si>
    <t>712:Steam turbines and other vapour turbines and parts thereof, n.e.s.</t>
  </si>
  <si>
    <t>343:Natural gas, whether or not liquefied</t>
  </si>
  <si>
    <t>045:Cereals, unmilled (other than wheat, rice, barley and maize)</t>
  </si>
  <si>
    <t>961:Coin (other than gold coin), not being legal tender</t>
  </si>
  <si>
    <t>266:Synthetic fibres suitable for spinning</t>
  </si>
  <si>
    <t>267:Other man-made fibres suitable for spinning; waste of man-made fibres</t>
  </si>
  <si>
    <t>689:Miscellaneous non-ferrous base metals employed in metallurgy, and cermets</t>
  </si>
  <si>
    <t>342:Liquefied propane and butane</t>
  </si>
  <si>
    <t>633:Cork manufactures</t>
  </si>
  <si>
    <t>265:Vegetable textile fibres (other than cotton and jute), raw or processed but not spun; waste of these fibres</t>
  </si>
  <si>
    <t>572:Polymers of styrene, in primary forms</t>
  </si>
  <si>
    <t>531:Synthetic organic colouring matter and colour lakes, and preparations based thereon</t>
  </si>
  <si>
    <t>675:Flat-rolled products of alloy steel</t>
  </si>
  <si>
    <t>783:Road motor vehicles, n.e.s.</t>
  </si>
  <si>
    <t>223:Oil-seeds and oleaginous fruits, whole or broken, of a kind used for the extraction of other fixed vegetable oils (including flours and meals of oil-seeds or oleaginous fruit, n.e.s.)</t>
  </si>
  <si>
    <t>091:Margarine and shortening</t>
  </si>
  <si>
    <t>Rail</t>
  </si>
  <si>
    <t>Air</t>
  </si>
  <si>
    <t>Road</t>
  </si>
  <si>
    <t>Sea</t>
  </si>
  <si>
    <t>∆y/y</t>
  </si>
  <si>
    <t>Mode of Transport</t>
  </si>
  <si>
    <t>681:Silver, platinum and other metals of the platinum group</t>
  </si>
  <si>
    <t>Year</t>
  </si>
  <si>
    <t>687:Tin</t>
  </si>
  <si>
    <t>264:Jute and other textile bast fibres, n.e.s., raw or processed but not spun; tow and waste of these fibres (including yarn waste and garnetted stock)</t>
  </si>
  <si>
    <t>043:Barley, unmilled</t>
  </si>
  <si>
    <t>Omahenene</t>
  </si>
  <si>
    <t>Walvis Bay Airport</t>
  </si>
  <si>
    <t>Impalila Island</t>
  </si>
  <si>
    <t>Mohembo</t>
  </si>
  <si>
    <t>Oshikango</t>
  </si>
  <si>
    <t>Oranjemund</t>
  </si>
  <si>
    <t>Ngoma</t>
  </si>
  <si>
    <t>Eros Airport</t>
  </si>
  <si>
    <t>Luderitz</t>
  </si>
  <si>
    <t>Noordoewer</t>
  </si>
  <si>
    <t>Chief Hosea Kutako Intl Airport</t>
  </si>
  <si>
    <t>Ariamsvlei</t>
  </si>
  <si>
    <t>Katima Mulilo</t>
  </si>
  <si>
    <t>Trans Kalahari</t>
  </si>
  <si>
    <t>Walvis Bay</t>
  </si>
  <si>
    <t>Imports  (N$ m)</t>
  </si>
  <si>
    <t>HS Commodity description</t>
  </si>
  <si>
    <t>Exports (N$ m)</t>
  </si>
  <si>
    <t>Office</t>
  </si>
  <si>
    <t>Commodities by SITC</t>
  </si>
  <si>
    <t>Partners</t>
  </si>
  <si>
    <t>Average</t>
  </si>
  <si>
    <t>% Share</t>
  </si>
  <si>
    <t>Imports(N$ m)</t>
  </si>
  <si>
    <t xml:space="preserve">Partner </t>
  </si>
  <si>
    <t>% Δ-IM</t>
  </si>
  <si>
    <t>Months</t>
  </si>
  <si>
    <t>% change m-m</t>
  </si>
  <si>
    <t>%change y-y</t>
  </si>
  <si>
    <t>13: Lac; gums, resins and other vegetable saps and extracts</t>
  </si>
  <si>
    <t>12: Oil seeds and oleaginous fruits; miscellaneous grains, seeds and fruit</t>
  </si>
  <si>
    <t>18: Cocoa and cocoa preparations</t>
  </si>
  <si>
    <t>07: Edible vegetables and certain roots and tubers</t>
  </si>
  <si>
    <t>16: Preparations of meat, fish or crustaceans, molluscs or other aquatic invertebrates</t>
  </si>
  <si>
    <t>08: Edible fruit and nuts; peel of citrus fruit or melons</t>
  </si>
  <si>
    <t>09: Coffee, tea, mate and spices</t>
  </si>
  <si>
    <t>04: Dairy produce; birds' eggs; natural honey; edible products of animal origin, n.e.s.</t>
  </si>
  <si>
    <t>11: Products of the milling industry; malt; starches; inulin; wheat gluten</t>
  </si>
  <si>
    <t>15: Animal or vegetable fats and oils and their cleavage products</t>
  </si>
  <si>
    <t>20: Preparations of vegetables, fruit, nuts or other parts of plants</t>
  </si>
  <si>
    <t>03: Fish and crustaceans, molluscs and other aquatic invertebrates</t>
  </si>
  <si>
    <t>21: Miscellaneous edible preparations</t>
  </si>
  <si>
    <t>02: Meat and edible meat offal</t>
  </si>
  <si>
    <t>23: Residues and waste from the food industries; prepared animal fodder</t>
  </si>
  <si>
    <t>17: Sugar and sugar confectionery</t>
  </si>
  <si>
    <t>10: Cereals</t>
  </si>
  <si>
    <t xml:space="preserve">   Shares</t>
  </si>
  <si>
    <t>Trade balance</t>
  </si>
  <si>
    <t xml:space="preserve">Period </t>
  </si>
  <si>
    <t xml:space="preserve">Trade on Food Items </t>
  </si>
  <si>
    <t>Difference  (N$ m)</t>
  </si>
  <si>
    <t>SITC/COMMODITY DESCRIPTION</t>
  </si>
  <si>
    <t>IMPORTS</t>
  </si>
  <si>
    <t>EXPORTS</t>
  </si>
  <si>
    <t xml:space="preserve">Difference in % </t>
  </si>
  <si>
    <t xml:space="preserve">Cumulative Imports </t>
  </si>
  <si>
    <t xml:space="preserve">Cumulative Exports </t>
  </si>
  <si>
    <t>Cumulative Imports</t>
  </si>
  <si>
    <t>% share</t>
  </si>
  <si>
    <t>%share</t>
  </si>
  <si>
    <t>m-m</t>
  </si>
  <si>
    <t>ISIC</t>
  </si>
  <si>
    <t>Table 4: Exports by International Standard Industrial Classification -ISIC by Value (N$ m) &amp; percentage share</t>
  </si>
  <si>
    <t>Table 5: Re-exports by International Standard Industrial Classification -ISIC by Value (N$ m) &amp; percentage share</t>
  </si>
  <si>
    <t>Table 6: Imports by International Standard Industrial Classification -ISIC by Value (N$ m) &amp; percentage share</t>
  </si>
  <si>
    <t>Agriculture</t>
  </si>
  <si>
    <t>Mining and quarrying</t>
  </si>
  <si>
    <t>Mining_and_quarrying</t>
  </si>
  <si>
    <t>Trade bal</t>
  </si>
  <si>
    <t>Imports (-)</t>
  </si>
  <si>
    <t>Oman</t>
  </si>
  <si>
    <t>Bahrain</t>
  </si>
  <si>
    <t>India</t>
  </si>
  <si>
    <t>Latvia</t>
  </si>
  <si>
    <t>Japan</t>
  </si>
  <si>
    <t>Malta</t>
  </si>
  <si>
    <t>Indonesia</t>
  </si>
  <si>
    <t>Singapore</t>
  </si>
  <si>
    <t>Sweden</t>
  </si>
  <si>
    <t>Ireland</t>
  </si>
  <si>
    <t>Falkland Islands (Malvinas)</t>
  </si>
  <si>
    <t>Holy See (Vatican City State)</t>
  </si>
  <si>
    <t>Georgia</t>
  </si>
  <si>
    <t>Korea, Republic Of (South Korea)</t>
  </si>
  <si>
    <t>Russian Federation</t>
  </si>
  <si>
    <t>Czech Republic</t>
  </si>
  <si>
    <t>Switzerland</t>
  </si>
  <si>
    <t>Lithuania</t>
  </si>
  <si>
    <t>Bulgaria</t>
  </si>
  <si>
    <t>Viet Nam</t>
  </si>
  <si>
    <t>Mexico</t>
  </si>
  <si>
    <t>Argentina</t>
  </si>
  <si>
    <t>Chile</t>
  </si>
  <si>
    <t>Denmark</t>
  </si>
  <si>
    <t>Finland</t>
  </si>
  <si>
    <t>Austria</t>
  </si>
  <si>
    <t>Taiwan, Province Of China</t>
  </si>
  <si>
    <t>Hungary</t>
  </si>
  <si>
    <t>Bosnia And Herzegovina</t>
  </si>
  <si>
    <t>Uruguay</t>
  </si>
  <si>
    <t>Romania</t>
  </si>
  <si>
    <t>Pakistan</t>
  </si>
  <si>
    <t>Philippines</t>
  </si>
  <si>
    <t>Marshall Islands</t>
  </si>
  <si>
    <t>Slovenia</t>
  </si>
  <si>
    <t>Bangladesh</t>
  </si>
  <si>
    <t>New Zealand</t>
  </si>
  <si>
    <t>Iran, Islamic Republic Of Iran</t>
  </si>
  <si>
    <t>Cayman Island</t>
  </si>
  <si>
    <t>Cambodia</t>
  </si>
  <si>
    <t>Slovakia</t>
  </si>
  <si>
    <t>Iceland</t>
  </si>
  <si>
    <t>Andorra</t>
  </si>
  <si>
    <t>Nicaragua</t>
  </si>
  <si>
    <t>Serbia</t>
  </si>
  <si>
    <t>Costa Rica</t>
  </si>
  <si>
    <t>Myanmar</t>
  </si>
  <si>
    <t>Colombia</t>
  </si>
  <si>
    <t>El Salvador</t>
  </si>
  <si>
    <t>Dominican Republic</t>
  </si>
  <si>
    <t>Serbia And Montenegro</t>
  </si>
  <si>
    <t>Sri Lanka</t>
  </si>
  <si>
    <t>Qatar</t>
  </si>
  <si>
    <t>Peru</t>
  </si>
  <si>
    <t>Macedonia, The Former Yuguslaw Repu</t>
  </si>
  <si>
    <t>Puerto Rico</t>
  </si>
  <si>
    <t>Estonia</t>
  </si>
  <si>
    <t>Crotia</t>
  </si>
  <si>
    <t>Jordan</t>
  </si>
  <si>
    <t>British Virgin Islands</t>
  </si>
  <si>
    <t>Brunei Darassalam</t>
  </si>
  <si>
    <t>Macau</t>
  </si>
  <si>
    <t>Monaco</t>
  </si>
  <si>
    <t>Tokelau</t>
  </si>
  <si>
    <t>Moldova</t>
  </si>
  <si>
    <t>American Samoa</t>
  </si>
  <si>
    <t>Ecuador</t>
  </si>
  <si>
    <t>Afghanistan</t>
  </si>
  <si>
    <t>Jamaica</t>
  </si>
  <si>
    <t>Suriname</t>
  </si>
  <si>
    <t>Paraguay</t>
  </si>
  <si>
    <t>Democratic Peoples Rep -North Korea</t>
  </si>
  <si>
    <t>Regional Office For Asia/Pacific</t>
  </si>
  <si>
    <t>Guatamala</t>
  </si>
  <si>
    <t>Honduras</t>
  </si>
  <si>
    <t>Liechtenstein</t>
  </si>
  <si>
    <t>Turks &amp; Caicos Islands</t>
  </si>
  <si>
    <t>Mongolia</t>
  </si>
  <si>
    <t>Barbados</t>
  </si>
  <si>
    <t>Antigua And Barbuda</t>
  </si>
  <si>
    <t>Azerbaijan</t>
  </si>
  <si>
    <t>Saint Helena</t>
  </si>
  <si>
    <t>Bahamas</t>
  </si>
  <si>
    <t>St.Vincent And The Grenadines</t>
  </si>
  <si>
    <t>Kuwait</t>
  </si>
  <si>
    <t>Ukraine</t>
  </si>
  <si>
    <t>Luxembourg</t>
  </si>
  <si>
    <t>High Sea</t>
  </si>
  <si>
    <t>Panama</t>
  </si>
  <si>
    <t>Brazil</t>
  </si>
  <si>
    <t>Thailand</t>
  </si>
  <si>
    <t>Hong Kong</t>
  </si>
  <si>
    <t>Spain</t>
  </si>
  <si>
    <t>United States Of America</t>
  </si>
  <si>
    <t>SITC \ FLOW</t>
  </si>
  <si>
    <t>Trinadad &amp; Tobago</t>
  </si>
  <si>
    <t>Guinea</t>
  </si>
  <si>
    <t>Cuba</t>
  </si>
  <si>
    <t>Bermuda</t>
  </si>
  <si>
    <t>Value (N$ m)</t>
  </si>
  <si>
    <t>%∆y/y</t>
  </si>
  <si>
    <t>Partner</t>
  </si>
  <si>
    <t>Table 12: Exports by partner</t>
  </si>
  <si>
    <t>Rwanda</t>
  </si>
  <si>
    <t>Nauru</t>
  </si>
  <si>
    <t>Lao Peoples Democratic Republic</t>
  </si>
  <si>
    <t>Haiti</t>
  </si>
  <si>
    <t>Gambia</t>
  </si>
  <si>
    <t>Bhutan</t>
  </si>
  <si>
    <t>Albania</t>
  </si>
  <si>
    <t xml:space="preserve">Table 13: Imports by partner </t>
  </si>
  <si>
    <t>Re-export % Share</t>
  </si>
  <si>
    <t>Domestic exports % Share</t>
  </si>
  <si>
    <t>Total Export(N$ m)</t>
  </si>
  <si>
    <t>Table 14: Exports by Product</t>
  </si>
  <si>
    <t>Table 15: Re-exports by Product</t>
  </si>
  <si>
    <t>Table 16: Imports by Products</t>
  </si>
  <si>
    <t xml:space="preserve">Table 17: Top five export products by country </t>
  </si>
  <si>
    <t>Table 18: Top five re-export products by Partner (N$ m)</t>
  </si>
  <si>
    <t>Table 19: Top five import products by Partner (N$ m)</t>
  </si>
  <si>
    <t>000: Other commodities</t>
  </si>
  <si>
    <t>SITC/Commodity Description</t>
  </si>
  <si>
    <t>Nepal</t>
  </si>
  <si>
    <t>Agriculture, forestry and fishing</t>
  </si>
  <si>
    <t>Netherlands Antilles</t>
  </si>
  <si>
    <t>325:Coke and semi-coke (including char) of coal, of lignite or of peat, whether or not agglomerated; retort carbon</t>
  </si>
  <si>
    <t>Syrian Arab Republic</t>
  </si>
  <si>
    <t>New Caledonia</t>
  </si>
  <si>
    <t>Katwitwi</t>
  </si>
  <si>
    <t>19: Preparations of cereals, flour, starch or milk; pastrycooks' products</t>
  </si>
  <si>
    <t>Eswatini</t>
  </si>
  <si>
    <t>Table 2: Cumulative Trade Value - 2025</t>
  </si>
  <si>
    <t>Table 3: Cumulative Trade value - 2026</t>
  </si>
  <si>
    <t>Table 2: Cumulative Trade Value(N$ m) - 2025</t>
  </si>
  <si>
    <t>Table 3: Cumulative Trade Value (N$ m) - 2026</t>
  </si>
  <si>
    <t>Keetmanshoop</t>
  </si>
  <si>
    <t>Eritrea</t>
  </si>
  <si>
    <t>San Marino</t>
  </si>
  <si>
    <t>Guadeloupe</t>
  </si>
  <si>
    <t>Belarus</t>
  </si>
  <si>
    <t>Kazakhstan</t>
  </si>
  <si>
    <t>TotalExports(N$ m)</t>
  </si>
  <si>
    <t>SITC Commodity description</t>
  </si>
  <si>
    <t>121:Tobacco, unmanufactured; tobacco refuse</t>
  </si>
  <si>
    <t>Rundu</t>
  </si>
  <si>
    <t>Somalia</t>
  </si>
  <si>
    <t>Row Labels</t>
  </si>
  <si>
    <t>034 : Fish, fresh (live or dead), chilled or frozen</t>
  </si>
  <si>
    <t>284 : Nickel ores and concentrates; nickel mattes, nickel oxide sinters and other intermediate products of nickel metallurgy</t>
  </si>
  <si>
    <t>286 : Uranium or thorium ores and concentrates</t>
  </si>
  <si>
    <t>667 : Pearls and precious or semiprecious stones, unworked or worked</t>
  </si>
  <si>
    <t>971 : Gold, non-monetary (excluding gold ores and concentrates)</t>
  </si>
  <si>
    <t>Armenia</t>
  </si>
  <si>
    <t>Palestinian Territory</t>
  </si>
  <si>
    <t>Vanuatu</t>
  </si>
  <si>
    <t>011 : Meat of bovine animals, fresh, chilled or frozen</t>
  </si>
  <si>
    <t>287 : Ores and concentrates of base metals, n.e.s.</t>
  </si>
  <si>
    <t>001 : Live animals other than animals of division 03</t>
  </si>
  <si>
    <t>658 : Made-up articles, wholly or chiefly of textile materials, n.e.s.</t>
  </si>
  <si>
    <t>245 : Fuel wood (excluding wood waste) and wood charcoal</t>
  </si>
  <si>
    <t>273 : Stone, sand and gravel</t>
  </si>
  <si>
    <t>562 : Fertilizers (other than those of group 272)</t>
  </si>
  <si>
    <t>278 : Other crude minerals</t>
  </si>
  <si>
    <t xml:space="preserve">036 : Crustaceans, molluscs and aquatic invertebrates, whether in shell or not, fresh (live or dead), </t>
  </si>
  <si>
    <t>283 : Copper ores and concentrates; copper mattes; cement copper</t>
  </si>
  <si>
    <t>661 : Lime, cement, and fabricated construction materials (except glass and clay materials)</t>
  </si>
  <si>
    <t>288 : Non-ferrous base metal waste and scrap, n.e.s.</t>
  </si>
  <si>
    <t>282 : Ferrous waste and scrap; remelting scrap ingots of iron or steel</t>
  </si>
  <si>
    <t>611 : Leather</t>
  </si>
  <si>
    <t>057 : Fruit and nuts (not including oil nuts), fresh or dried</t>
  </si>
  <si>
    <t>035 : Fish, dried, salted or in brine; smoked fish (whether or not cooked before or during the smoking process); flours, meals and pellets of fish, fit for human consumption</t>
  </si>
  <si>
    <t>714 : Engines and motors, non-electric (other than those of groups 712, 713 and 718); parts, n.e.s., of these engines and motors</t>
  </si>
  <si>
    <t>272 : Fertilizers, crude, other than those of division 56</t>
  </si>
  <si>
    <t>251 : Pulp and waste paper</t>
  </si>
  <si>
    <t>211 : Hides and skins (except furskins), raw</t>
  </si>
  <si>
    <t>613 : Furskins, tanned or dressed (including heads, tails, paws and other pieces or cuttings), unassembled, or assembled</t>
  </si>
  <si>
    <t>896 : Works of art, collectors' pieces and antiques</t>
  </si>
  <si>
    <t>516 : Other organic chemicals</t>
  </si>
  <si>
    <t>016 : Meat and edible meat offal, salted, in brine, dried or smoked; edible flours and meals of meat or meat offal</t>
  </si>
  <si>
    <t>411 : Animal oils and fats</t>
  </si>
  <si>
    <t>931 : Special transactions and commodities not classified according to kind</t>
  </si>
  <si>
    <t>281 : Iron ore and concentrates</t>
  </si>
  <si>
    <t>285 : Aluminium ores and concentrates (including alumina)</t>
  </si>
  <si>
    <t>325 : Coke and semi-coke (including char) of coal, of lignite or of peat, whether or not agglomerated; retort carbon</t>
  </si>
  <si>
    <t>961 : Coin (other than gold coin), not being legal tender</t>
  </si>
  <si>
    <t>267 : Other man-made fibres suitable for spinning; waste of man-made fibres</t>
  </si>
  <si>
    <t>289 : Ores and concentrates of precious metals; waste, scrap and sweepings of precious metals (other than of gold)</t>
  </si>
  <si>
    <t>043 : Barley, unmilled</t>
  </si>
  <si>
    <t>244 : Cork, natural, raw and waste (including natural cork in blocks or sheets)</t>
  </si>
  <si>
    <t>264 : Jute and other textile bast fibres, n.e.s., raw or processed but not spun; tow and waste of these fibres (including yarn waste and garnetted stock)</t>
  </si>
  <si>
    <t>689 : Miscellaneous non-ferrous base metals employed in metallurgy, and cermets</t>
  </si>
  <si>
    <t>268 : Wool and other animal hair (including wool tops)</t>
  </si>
  <si>
    <t>633 : Cork manufactures</t>
  </si>
  <si>
    <t>681 : Silver, platinum and other metals of the platinum group</t>
  </si>
  <si>
    <t>345 : Coal gas, water gas, producer gas and similar gases, other than petroleum gases and other gaseous hydrocarbons</t>
  </si>
  <si>
    <t>121 : Tobacco, unmanufactured; tobacco refuse</t>
  </si>
  <si>
    <t>686 : Zinc</t>
  </si>
  <si>
    <t>322 : Briquettes, lignite and peat</t>
  </si>
  <si>
    <t>263 : Cotton</t>
  </si>
  <si>
    <t>333 : Petroleum oils and oils obtained from bituminous minerals, crude</t>
  </si>
  <si>
    <t>232 : Synthetic rubber; reclaimed rubber; waste, parings and scrap of unhardened rubber</t>
  </si>
  <si>
    <t>231 : Natural rubber, balata, gutta-percha, guayule, chicle and similar natural gums, in primary forms (including latex) or in plates, sheets or strip</t>
  </si>
  <si>
    <t>599 : Residual products of the chemical or allied industries, n.e.s.; municipal waste; sewage sludge; other wastes</t>
  </si>
  <si>
    <t>246 : Wood in chips or particles and wood waste</t>
  </si>
  <si>
    <t>683 : Nickel</t>
  </si>
  <si>
    <t>791 : Railway vehicles (including hovertrains) and associated equipment</t>
  </si>
  <si>
    <t>525 : Radioactive and associated materials</t>
  </si>
  <si>
    <t>222 : Oil-seeds and oleaginous fruits of a kind used for the extraction of “soft” fixed vegetable oils (excluding flours and meals)</t>
  </si>
  <si>
    <t>072 : Cocoa</t>
  </si>
  <si>
    <t>685 : Lead</t>
  </si>
  <si>
    <t>572 : Polymers of styrene, in primary forms</t>
  </si>
  <si>
    <t>712 : Steam turbines and other vapour turbines and parts thereof, n.e.s.</t>
  </si>
  <si>
    <t>672 : Ingots and other primary forms, of iron or steel; semi-finished products of iron or steel</t>
  </si>
  <si>
    <t xml:space="preserve">735 : Parts, n.e.s., and accessories suitable for use solely or principally with the machines falling within groups 731 and 733 </t>
  </si>
  <si>
    <t>266 : Synthetic fibres suitable for spinning</t>
  </si>
  <si>
    <t>277 : Natural abrasives, n.e.s. (including industrial diamonds)</t>
  </si>
  <si>
    <t>265 : Vegetable textile fibres (other than cotton and jute), raw or processed but not spun; waste of these fibres</t>
  </si>
  <si>
    <t>047 : Other cereal meals and flours</t>
  </si>
  <si>
    <t>269 : Worn clothing and other worn textile articles; rags</t>
  </si>
  <si>
    <t>431 : Animal or vegetable fats and oils, processed; waxes; inedible mixtures or preparations of animal or vegetable fats or oils, n.e.s.</t>
  </si>
  <si>
    <t>882 : Photographic and cinematographic supplies</t>
  </si>
  <si>
    <t>762 : Reception apparatus for radio-broadcasting, whether or not combined, in the same housing, with sound recording or reproducing apparatus or a clock</t>
  </si>
  <si>
    <t>531 : Synthetic organic colouring matter and colour lakes, and preparations based thereon</t>
  </si>
  <si>
    <t>046 : Meal and flour of wheat and flour of meslin</t>
  </si>
  <si>
    <t>612 : Manufactures of leather or of composition leather, n.e.s.; saddlery and harness</t>
  </si>
  <si>
    <t>583 : Monofilament of which any cross-sectional dimension exceeds 1 mm, rods, sticks and profile shapes, whether or not surface-worked but not otherwise worked, of plastics</t>
  </si>
  <si>
    <t>651 : Textile yarn</t>
  </si>
  <si>
    <t>045 : Cereals, unmilled (other than wheat, rice, barley and maize)</t>
  </si>
  <si>
    <t>532 : Dyeing and tanning extracts, and synthetic tanning materials</t>
  </si>
  <si>
    <t>025 : Eggs, birds', and egg yolks, fresh, dried or otherwise preserved, sweetened or not; egg albumin</t>
  </si>
  <si>
    <t>655 : Knitted or crocheted fabrics (including tubular knit fabrics, n.e.s., pile fabrics and openwork fabrics), n.e.s.</t>
  </si>
  <si>
    <t>763 : Sound recording or reproducing apparatus; video recording or reproducing apparatus; whether or not incorporating a video tuner</t>
  </si>
  <si>
    <t>512 : Alcohols, phenols, phenol-alcohols, and their halogenated, sulphonated, nitrated or nitrosated derivatives</t>
  </si>
  <si>
    <t>223 : Oil-seeds and oleaginous fruits, whole or broken, of a kind used for the extraction of other fixed vegetable oils (including flours and meals of oil-seeds or oleaginous fruit, n.e.s.)</t>
  </si>
  <si>
    <t>343 : Natural gas, whether or not liquefied</t>
  </si>
  <si>
    <t>652 : Cotton fabrics, woven (not including narrow or special fabrics)</t>
  </si>
  <si>
    <t>513 : Carboxylic acids and their anhydrides, halides, peroxides and peroxyacids; their halogenated, sulphonated, nitrated or nitrosated derivatives</t>
  </si>
  <si>
    <t>885 : Watches and clocks</t>
  </si>
  <si>
    <t>654 : Other textile fabrics, woven</t>
  </si>
  <si>
    <t>881 : Photographic apparatus and equipment, n.e.s.</t>
  </si>
  <si>
    <t>656 : Tulles, lace, embroidery, ribbons, trimmings and other smallwares</t>
  </si>
  <si>
    <t>725 : Paper mill and pulp mill machinery, paper-cutting machines and other machinery for the manufacture of paper articles; parts thereof</t>
  </si>
  <si>
    <t>733 : Machine tools for working metal, sintered metal carbides or cermets, without removing material</t>
  </si>
  <si>
    <t>335 : Residual petroleum products, n.e.s., and related materials</t>
  </si>
  <si>
    <t>573 : Polymers of vinyl chloride or of other halogenated olefins, in primary forms</t>
  </si>
  <si>
    <t>515 : Organo-inorganic compounds, heterocyclic compounds, nucleic acids and their salts, and sulphonamides</t>
  </si>
  <si>
    <t>422 : Fixed vegetable fats and oils, crude, refined or fractionated, other than “soft”</t>
  </si>
  <si>
    <t>675 : Flat-rolled products of alloy steel</t>
  </si>
  <si>
    <t>793 : Ships, boats (including hovercraft) and floating structures</t>
  </si>
  <si>
    <t>671 : Pig-iron, spiegeleisen, sponge iron, iron or steel granules and powders and ferro-alloys</t>
  </si>
  <si>
    <t>659 : Floor coverings, etc.</t>
  </si>
  <si>
    <t>726 : Printing and bookbinding machinery and parts thereof</t>
  </si>
  <si>
    <t>023 : Butter and other fats and oils derived from milk</t>
  </si>
  <si>
    <t>737 : Metalworking machinery (other than machine tools) and parts thereof, n.e.s.</t>
  </si>
  <si>
    <t>653 : Fabrics, woven, of man-made textile materials (not including narrow or special fabrics)</t>
  </si>
  <si>
    <t>291 : Crude animal materials, n.e.s.</t>
  </si>
  <si>
    <t>574 : Polyacetals, other polyethers and epoxide resins, in primary forms; polycarbonates, alkyd resins, polyallyl esters and other polyesters, in primary forms</t>
  </si>
  <si>
    <t>666 : Pottery</t>
  </si>
  <si>
    <t>342 : Liquefied propane and butane</t>
  </si>
  <si>
    <t>759 : Parts and accessories (other than covers, carrying cases and the like) suitable for use solely or principally with machines falling withing groups 751 and 752</t>
  </si>
  <si>
    <t>897 : Jewellery, goldsmiths' and silversmiths' wares, and other articles of precious or semiprecious materials, n.e.s.</t>
  </si>
  <si>
    <t>871 : Optical instruments and apparatus, n.e.s.</t>
  </si>
  <si>
    <t>321 : Coal, whether or not pulverized, but not agglomerated</t>
  </si>
  <si>
    <t>812 : Sanitary, plumbing and heating fixtures and fittings, n.e.s.</t>
  </si>
  <si>
    <t>711 : Steam or other vapour-generating boilers, superheated water boilers, and auxiliary plant for use therewith; parts thereof</t>
  </si>
  <si>
    <t>696 : Cutlery</t>
  </si>
  <si>
    <t>724 : Textile and leather machinery and parts thereof, n.e.s.</t>
  </si>
  <si>
    <t>774 : Electrodiagnostic apparatus for medical, surgical, dental or veterinary purposes, and radiological apparatus</t>
  </si>
  <si>
    <t>684 : Aluminium</t>
  </si>
  <si>
    <t>898 : Musical instruments and parts and accessories thereof; records, tapes and other sound or similar recordings (excluding goods of groups 763 and 883)</t>
  </si>
  <si>
    <t>514 : Nitrogen-function compounds</t>
  </si>
  <si>
    <t>074 : Tea and maté</t>
  </si>
  <si>
    <t>731 : Machine tools working by removing metal or other material</t>
  </si>
  <si>
    <t>344 : Petroleum gases and other gaseous hydrocarbons, n.e.s.</t>
  </si>
  <si>
    <t>895 : Office and stationery supplies, n.e.s.</t>
  </si>
  <si>
    <t>873 : Meters and counters, n.e.s.</t>
  </si>
  <si>
    <t>017 : Meat and edible meat offal, prepared or preserved, n.e.s.</t>
  </si>
  <si>
    <t>592 : Starches, inulin and wheat gluten; albuminoidal substances; glues</t>
  </si>
  <si>
    <t>621 : Materials of rubber (e.g., pastes, plates, sheets, rods, thread, tubes, of rubber)</t>
  </si>
  <si>
    <t>678 : Wire of iron or steel</t>
  </si>
  <si>
    <t>292 : Crude vegetable materials, n.e.s.</t>
  </si>
  <si>
    <t>785 : Motor cycles (including mopeds) and cycles, motorized and non-motirized; invalid carriages</t>
  </si>
  <si>
    <t>792 : Aircraft and associated equipment; spacecraft (including satellites) and spacecraft launch vehicles; parts thereof</t>
  </si>
  <si>
    <t>727 : Food-processing machines (excluding domestic); parts thereof</t>
  </si>
  <si>
    <t>746 : Ball- or roller bearings</t>
  </si>
  <si>
    <t>891 : Arms and ammunition</t>
  </si>
  <si>
    <t xml:space="preserve">776 : Thermionic, cold cathode or photo-cathode valves and tubes (e.g., vacuum or vapour or gas-filled valves and tubes, mercury arc rectifying valves and tubes, </t>
  </si>
  <si>
    <t>664 : Glass</t>
  </si>
  <si>
    <t>846 : Clothing accessories, of textile fabrics, whether or not knitted or crocheted (other than those for babies)</t>
  </si>
  <si>
    <t>597 : Prepared additives for mineral oils and the like; prepared liquids for hydraulic transmission; anti-freezing preparations and prepared de-icing fluids; lubricating preparations</t>
  </si>
  <si>
    <t>749 : Non-electric parts and accessories of machinery, n.e.s.</t>
  </si>
  <si>
    <t>058 : Fruit, preserved, and fruit preparations (excluding fruit juices)</t>
  </si>
  <si>
    <t>071 : Coffee and coffee substitutes</t>
  </si>
  <si>
    <t>663 : Mineral manufactures, n.e.s.</t>
  </si>
  <si>
    <t>721 : Agricultural machinery (excluding tractors) and parts thereof</t>
  </si>
  <si>
    <t>593 : Explosives and pyrotechnic products</t>
  </si>
  <si>
    <t>718 : Power-generating machinery and parts thereof, n.e.s.</t>
  </si>
  <si>
    <t>091 : Margarine and shortening</t>
  </si>
  <si>
    <t>884 : Optical goods, n.e.s.</t>
  </si>
  <si>
    <t>635 : Wood manufactures, n.e.s.</t>
  </si>
  <si>
    <t xml:space="preserve">591 : Insecticides, rodenticides, fungicides, herbicides, anti-sprouting products and plant-growth regulators, disinfectants ad similar products, </t>
  </si>
  <si>
    <t>247 : Wood in the rough, whether or not stripped of bark or sapwood, or roughly squared</t>
  </si>
  <si>
    <t xml:space="preserve">831 : Trunks, suitcases, vanity cases, executive cases, briefcases, school satches, spectacle cases, binocular cases, camera cases, </t>
  </si>
  <si>
    <t>894 : Baby carriages, toys, games and sporting goods</t>
  </si>
  <si>
    <t>673 : Flat-rolled products of iron or non-alloy steel, not clad, plated or coated</t>
  </si>
  <si>
    <t>657 : Special yarns, special textile fabrics and related products</t>
  </si>
  <si>
    <t>024 : Cheese and curd</t>
  </si>
  <si>
    <t>037 : Fish, crustaceans, molluscs and other aquatic invertebrates, prepared or preserved, n.e.s.</t>
  </si>
  <si>
    <t>848 : Articles of apparel and clothing accessories of other than textile fabrics; headgear of all materials</t>
  </si>
  <si>
    <t>811 : Prefabricated buildings</t>
  </si>
  <si>
    <t>511 : Hydrocarbons, n.e.s., and their halogenated, sulphonated, nitrated or nitrosated derivatives</t>
  </si>
  <si>
    <t>075 : Spices</t>
  </si>
  <si>
    <t>582 : Plates, sheets, film, foil and strip, of plastics</t>
  </si>
  <si>
    <t>783 : Road motor vehicles, n.e.s.</t>
  </si>
  <si>
    <t>629 : Articles of rubber, n.e.s.</t>
  </si>
  <si>
    <t>813 : Lighting fixtures and fittings, n.e.s.</t>
  </si>
  <si>
    <t>692 : Metal containers for storage or transport</t>
  </si>
  <si>
    <t>697 : Household equipment of base metal, n.e.s.</t>
  </si>
  <si>
    <t>551 : Essential oils, perfume and flavour materials</t>
  </si>
  <si>
    <t>248 : Wood, simply worked, and railway sleepers of wood</t>
  </si>
  <si>
    <t>073 : Chocolate and other food preparations containing cocoa, n.e.s.</t>
  </si>
  <si>
    <t>892 : Printed matter</t>
  </si>
  <si>
    <t xml:space="preserve">761 : Monitors and projectors, not incorporating television reception apparatus; reception apparatus for television, </t>
  </si>
  <si>
    <t>662 : Clay construction materials and refractory construction materials</t>
  </si>
  <si>
    <t>634 : Veneers, plywood, particle board, and other wood, worked, n.e.s.</t>
  </si>
  <si>
    <t xml:space="preserve">844 : Women's or girls' coats, capes, jackets, suits, trousers, shorts, shirts, dresses and skirts, underwear, nightwear and similar articles of textile fabrics, </t>
  </si>
  <si>
    <t>122 : Tobacco, manufactured (whether or not containing tobacco substitutes)</t>
  </si>
  <si>
    <t>581 : Tubes, pipes and hoses, and fittings therefor, of plastics</t>
  </si>
  <si>
    <t>056 : Vegetables, roots and tubers, prepared or preserved, n.e.s.</t>
  </si>
  <si>
    <t xml:space="preserve">059 : Fruit juices (including grape must) and vegetable juices, unfermented and not containing added spirit, </t>
  </si>
  <si>
    <t>694 : Nails, screws, nuts, bolts, rivets and the like, of iron, steel, copper or aluminium</t>
  </si>
  <si>
    <t>716 : Rotating electric plant and parts thereof, n.e.s.</t>
  </si>
  <si>
    <t>693 : Wire products (excluding insulated electrical wiring) and fencing grills</t>
  </si>
  <si>
    <t>524 : Other inorganic chemicals; organic and inorganic compounds of precious metals</t>
  </si>
  <si>
    <t>533 : Pigments, paints, varnishes and related materials</t>
  </si>
  <si>
    <t>042 : Rice</t>
  </si>
  <si>
    <t>843 : Men's or boys' coats, capes, jackets, suits, blazers, trousers, shorts, shirts, underwear, nightwear and similar articles of textile fabrics,</t>
  </si>
  <si>
    <t>523 : Salts and peroxysalts, of inorganic acids and metals</t>
  </si>
  <si>
    <t>665 : Glassware</t>
  </si>
  <si>
    <t>841 : Men's or boys' coats, capes, jackets, suits, blazers, trousers, shorts, shirts, underwear, nightwear and similar articles of textile fabrics,</t>
  </si>
  <si>
    <t>575 : Other plastics, in primary forms</t>
  </si>
  <si>
    <t>745 : Non-electrical machinery, tools and mechanical apparatus and parts thereof, n.e.s.</t>
  </si>
  <si>
    <t xml:space="preserve">842 : Women's or girls' coats, capes, jackets, suits, trousers, shorts, shirts, dresses and skirts, underwear, nightwear and similar articles of textile fabrics, </t>
  </si>
  <si>
    <t>571 : Polymers of ethylene, in primary forms</t>
  </si>
  <si>
    <t>022 : Milk and cream and milk products other than butter or cheese</t>
  </si>
  <si>
    <t>695 : Tools for use in the hand or in machines</t>
  </si>
  <si>
    <t>062 : Sugar confectionery</t>
  </si>
  <si>
    <t>747 : Taps, cocks, valves and similar appliances for pipes, boiler shells, tanks, vats or the like, including pressure-reducing valves and thermostatically controlled valves</t>
  </si>
  <si>
    <t xml:space="preserve">054 : Vegetables, fresh, chilled, frozen or simply preserved (including dried leguminous vegetables); </t>
  </si>
  <si>
    <t xml:space="preserve">748 : Transmission shafts (including camshafts and crankshafts) and cranks; bearing housings and plain shaft bearings; gears and gearing; </t>
  </si>
  <si>
    <t>674 : Flat-rolled products of iron or non-alloy steel, clad, plated or coated</t>
  </si>
  <si>
    <t>899 : Miscellaneous manufactured articles, n.e.s.</t>
  </si>
  <si>
    <t>851 : Footwear</t>
  </si>
  <si>
    <t>676 : Iron and steel bars, rods, angles, shapes and sections (including sheet piling)</t>
  </si>
  <si>
    <t xml:space="preserve">772 : Electrical apparatus for switching or protecting electrical circuits or for making connections to or in electrical circuits </t>
  </si>
  <si>
    <t>691 : Structures and parts of structures, n.e.s., of iron, steel or aluminium</t>
  </si>
  <si>
    <t>751 : Office machines</t>
  </si>
  <si>
    <t>775 : Household-type electrical and non-electrical equipment, n.e.s.</t>
  </si>
  <si>
    <t>012 : Other meat and edible meat offal, fresh, chilled or frozen (except meat and meat offal unfit or unsuitable for human consumption)</t>
  </si>
  <si>
    <t>642 : Paper and paperboard, cut to size or shape, and articles of paper or paperboard</t>
  </si>
  <si>
    <t>786 : Trailers and semi-trailers; other vehicles, not mechanically-propelled; specially designed and equipped transport containers</t>
  </si>
  <si>
    <t>874 : Measuring, checking, analysing and controlling instruments and apparatus, n.e.s.</t>
  </si>
  <si>
    <t>112 : Alcoholic beverages</t>
  </si>
  <si>
    <t>111 : Non-alcoholic beverages, n.e.s.</t>
  </si>
  <si>
    <t>872 : Instruments and appliances, n.e.s., for medical, surgical, dental or veterinary purposes</t>
  </si>
  <si>
    <t>713 : Internal combustion piston engines and parts thereof, n.e.s.</t>
  </si>
  <si>
    <t>081 : Feeding stuff for animals (not including unmilled cereals)</t>
  </si>
  <si>
    <t>741 : Heating and cooling equipment and parts thereof, n.e.s.</t>
  </si>
  <si>
    <t>821 : Furniture and parts thereof; bedding, mattresses, mattress supports, cushions and similar stuffed furnishings</t>
  </si>
  <si>
    <t>752 : Automatic data-processing machines and units thereof; magnetic or optical readers, machines for transcribing data onto data media in coded form and machines for processing such data, n.e.s.</t>
  </si>
  <si>
    <t>641 : Paper and paperboard</t>
  </si>
  <si>
    <t>598 : Miscellaneous chemical products, n.e.s.</t>
  </si>
  <si>
    <t>041 : Wheat (including spelt) and meslin, unmilled</t>
  </si>
  <si>
    <t>541 : Medicinal and pharmaceutical products, other than medicaments of group 542</t>
  </si>
  <si>
    <t>773 : Equipment for distributing electricity, n.e.s.</t>
  </si>
  <si>
    <t>742 : Pumps for liquids, whether or not fitted with a measuring device; liquid elevators; parts for such pumps and liquid elevators</t>
  </si>
  <si>
    <t>421 : Fixed vegetable fats and oils, 'soft', crude, refined or fractionated</t>
  </si>
  <si>
    <t>048 : Cereal preparations and preparations of flour or starch of fruits or vegetables</t>
  </si>
  <si>
    <t>743 : Pumps (other than pumps for liquids), air or other gas compressors and fans; ventilating or recycling hoods incorporating a fan, whether or not fitted with filters; centrifuges; filtering or purifying apparatus; parts thereof</t>
  </si>
  <si>
    <t>098 : Edible products and preparations, n.e.s.</t>
  </si>
  <si>
    <t>845 : Articles of apparel, of textile fabrics, whether or not knitted or crocheted, n.e.s.</t>
  </si>
  <si>
    <t>744 : Mechanical handling equipment and parts thereof, n.e.s.</t>
  </si>
  <si>
    <t>893 : Articles, n.e.s., of plastics</t>
  </si>
  <si>
    <t>044 : Maize (not including sweet corn), unmilled</t>
  </si>
  <si>
    <t>274 : Sulphur and unroasted iron pyrites</t>
  </si>
  <si>
    <t>722 : Tractors (other than those of headings 744.14 and 744.15)</t>
  </si>
  <si>
    <t>625 : Rubber tyres, interchangeable tyre treads, tyre flaps and inner tubes for wheels of all kinds</t>
  </si>
  <si>
    <t>554 : Soap, cleansing and polishing preparations</t>
  </si>
  <si>
    <t>061 : Sugars, molasses and honey</t>
  </si>
  <si>
    <t>553 : Perfumery, cosmetic or toilet preparations (excluding soaps)</t>
  </si>
  <si>
    <t>784 : Parts and accessories of the motor vehicles of groups 722, 781, 782 and 783</t>
  </si>
  <si>
    <t>522 : Inorganic chemical elements, oxides and halogen salts</t>
  </si>
  <si>
    <t>778 : Electrical machinery and apparatus, n.e.s.</t>
  </si>
  <si>
    <t>699 : Manufactures of base metal, n.e.s.</t>
  </si>
  <si>
    <t>771 : Electric power machinery (other than rotating electric plant of group 716) and parts thereof</t>
  </si>
  <si>
    <t>764 : Telecommunications equipment, n.e.s., and parts, n.e.s., and accessories of apparatus falling within division 76</t>
  </si>
  <si>
    <t>679 : Tubes, pipes and hollow profiles, and tube or pipe fittings, of iron or steel</t>
  </si>
  <si>
    <t>728 : Other machinery and equipment specialized for particular industries; parts thereof, n.e.s.</t>
  </si>
  <si>
    <t>542 : Medicaments (including veterinary medicaments)</t>
  </si>
  <si>
    <t>677 : Rails or railway track construction material, of iron or steel</t>
  </si>
  <si>
    <t>723 : Civil engineering and contractors' plant and equipment; parts thereof</t>
  </si>
  <si>
    <t>781 : Motor vehicles for the transport of persons</t>
  </si>
  <si>
    <t>782 : Motor vehicles for the transport of goods and special-purpose motor vehicles</t>
  </si>
  <si>
    <t xml:space="preserve">334 : Petroleum oils and oils obtained from bituminous minerals (other than crude); preparations, n.e.s., </t>
  </si>
  <si>
    <t>Venezuela</t>
  </si>
  <si>
    <t>Partner/SITC</t>
  </si>
  <si>
    <t>Ruacana</t>
  </si>
  <si>
    <t>Sept</t>
  </si>
  <si>
    <t>Namibia Intra-Africa trade by products, April 2026, (N$ m)</t>
  </si>
  <si>
    <t>Burkinafaso</t>
  </si>
  <si>
    <t>Apr 2026 %</t>
  </si>
  <si>
    <t>Namibia Intra-SADC trade by partners, April 2026, (N$ m)</t>
  </si>
  <si>
    <t>Namibia Intra-SADC trade by products, April 2026, (N$ m)</t>
  </si>
  <si>
    <t>Bolivia</t>
  </si>
  <si>
    <t>687 : Tin</t>
  </si>
  <si>
    <t>Mauritania</t>
  </si>
  <si>
    <t>Benin</t>
  </si>
  <si>
    <t>B:Mining and quarrying</t>
  </si>
  <si>
    <t>C:Manufacturing</t>
  </si>
  <si>
    <t>A:Agriculture, forestry and fishing</t>
  </si>
  <si>
    <t>E:Water supply; sewerage, waste management and remediation activities</t>
  </si>
  <si>
    <t>R:Arts, entertainment and recreation</t>
  </si>
  <si>
    <t>J:Information and communication</t>
  </si>
  <si>
    <t>Q:Human health and social work activities</t>
  </si>
  <si>
    <t>H:Transportation and storage</t>
  </si>
  <si>
    <t>D:Electricity, gas, steam and air conditioning supply</t>
  </si>
  <si>
    <t>M:Professional, scientific and technical activities</t>
  </si>
  <si>
    <t>B07: Mining of metal ores</t>
  </si>
  <si>
    <t>C10: Manufacture of food products</t>
  </si>
  <si>
    <t>A01: Crop and animal production, hunting and related service activities</t>
  </si>
  <si>
    <t>B08: Other mining and quarrying</t>
  </si>
  <si>
    <t>C24: Manufacture of basic metals</t>
  </si>
  <si>
    <t>A02: Forestry and logging</t>
  </si>
  <si>
    <t>B09: Mining support service activities</t>
  </si>
  <si>
    <t>C20: Manufacture of chemicals and chemical products</t>
  </si>
  <si>
    <t>A03: Fishing and aquaculture</t>
  </si>
  <si>
    <t>B06: Extraction of crude petroleum and natural gas</t>
  </si>
  <si>
    <t>C32: Other manufacturing</t>
  </si>
  <si>
    <t>C28: Manufacture of machinery and equipment n.e.c.</t>
  </si>
  <si>
    <t>C22: Manufacture of rubber and plastics products</t>
  </si>
  <si>
    <t>C25: Manufacture of fabricated metal products, except machinery and equipment</t>
  </si>
  <si>
    <t>C23: Manufacture of other non-metallic mineral products</t>
  </si>
  <si>
    <t>C11: Manufacture of beverages</t>
  </si>
  <si>
    <t>C26: Manufacture of computer, electronic and optical products</t>
  </si>
  <si>
    <t>C15: Manufacture of leather and related products</t>
  </si>
  <si>
    <t>C27: Manufacture of electrical equipment</t>
  </si>
  <si>
    <t>C17: Manufacture of paper and paper products</t>
  </si>
  <si>
    <t>C29: Manufacture of motor vehicles, trailers and semi-trailers</t>
  </si>
  <si>
    <t>C16: Manufacture of wood and of products of wood and cork, except furniture; manufacture of articles of straw and plaiting materials</t>
  </si>
  <si>
    <t>C30: Manufacture of other transport equipment</t>
  </si>
  <si>
    <t>C19: Manufacture of coke and refined petroleum products</t>
  </si>
  <si>
    <t>C13: Manufacture of textiles</t>
  </si>
  <si>
    <t>C31: Manufacture of furniture</t>
  </si>
  <si>
    <t>C21: Manufacture of basic pharmaceutical products and pharmaceutical preparations</t>
  </si>
  <si>
    <t>C14: Manufacture of wearing apparel</t>
  </si>
  <si>
    <t>C12: Manufacture of tobacco products</t>
  </si>
  <si>
    <t>C18: Printing and reproduction of recorded media</t>
  </si>
  <si>
    <t xml:space="preserve">Manufacturing  </t>
  </si>
  <si>
    <t>B05: Mining of coal and lignite</t>
  </si>
  <si>
    <t>Libya</t>
  </si>
  <si>
    <t>Cabo Verde</t>
  </si>
  <si>
    <t>Cocos (Keeling) Island</t>
  </si>
  <si>
    <t>Comoros</t>
  </si>
  <si>
    <t>Iraq</t>
  </si>
  <si>
    <t>Turkmenistan</t>
  </si>
  <si>
    <t>Kiribati</t>
  </si>
  <si>
    <t>Grenada</t>
  </si>
  <si>
    <t>Christmas Island</t>
  </si>
  <si>
    <t>Change Of Warehouse</t>
  </si>
  <si>
    <t>Belize</t>
  </si>
  <si>
    <t>Togo</t>
  </si>
  <si>
    <t>Vr</t>
  </si>
  <si>
    <t>British Indian Ocean Territory</t>
  </si>
  <si>
    <t>212:Furskins, raw (including heads, tails, paws and other pieces or  cuttings, suitable for furriers’ use), other than hides and skins of group 211</t>
  </si>
  <si>
    <t>261:Silk</t>
  </si>
  <si>
    <t>351:Electric current</t>
  </si>
  <si>
    <t>579:Waste, parings and scrap, of plastics</t>
  </si>
  <si>
    <t>883:Cinematographic film, exposed and developed, whether or not incorporating soundtrack or consisting only of soundtrack</t>
  </si>
  <si>
    <t>911:Postal packages not classified according to kind</t>
  </si>
  <si>
    <t>III:Gold coin and current coin</t>
  </si>
  <si>
    <t>284: Nickel ores and concentrates</t>
  </si>
  <si>
    <t xml:space="preserve"> 334: Petroleum oils</t>
  </si>
  <si>
    <t>287: Ores and concentrates of base metals</t>
  </si>
  <si>
    <t>274: Sulphur and unroasted iron pyrites</t>
  </si>
  <si>
    <t>284:Nickel ores and concentrates</t>
  </si>
  <si>
    <t>As reported in May_2026  Bulletin (N$ m)</t>
  </si>
  <si>
    <t>334: Petroleum oils</t>
  </si>
  <si>
    <t>782: Motor vehicles (for commercial purposes)</t>
  </si>
  <si>
    <t>Null</t>
  </si>
  <si>
    <t>Various Countries</t>
  </si>
  <si>
    <t>Dominica</t>
  </si>
  <si>
    <t>682 : Copper and articles of copper</t>
  </si>
  <si>
    <t>682:Copper and articles of copper</t>
  </si>
  <si>
    <t>SITC</t>
  </si>
  <si>
    <t>Export</t>
  </si>
  <si>
    <t>Import</t>
  </si>
  <si>
    <t>Table 21: Top 10 traded commodities</t>
  </si>
  <si>
    <t>As reported in June_2026  Bulletin (N$ m)</t>
  </si>
  <si>
    <t>Table 1: May 2026 Revisions</t>
  </si>
  <si>
    <t>June</t>
  </si>
  <si>
    <t>Table 7: Exports by top 3 Industries by top 5 commodities (N$), June 2026</t>
  </si>
  <si>
    <t>Table 8: Imports by top 3 Industries by top 5 commodities (N$), June 2026</t>
  </si>
  <si>
    <r>
      <t>Table 9: Import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>/Exports/Trade bal (N$ m) June 2025 to June 2026</t>
    </r>
  </si>
  <si>
    <t>Table 10: Trade balance by Partner (N$ m), June 2026</t>
  </si>
  <si>
    <t>Table 11: Trade balance by Product (N$ m), June 2026</t>
  </si>
  <si>
    <t>Table 20: Time series for the June 2026's top 5 exported and imported products, N$ m</t>
  </si>
  <si>
    <t>Table 21: Top 10 traded commodities, June 2026</t>
  </si>
  <si>
    <t>sul:NULL</t>
  </si>
  <si>
    <t>Mayotte</t>
  </si>
  <si>
    <t>Svalbard &amp; Jan Mayen</t>
  </si>
  <si>
    <t>Uzbekistan</t>
  </si>
  <si>
    <t>Antarctica</t>
  </si>
  <si>
    <t>Central African Republic</t>
  </si>
  <si>
    <t>Maldives</t>
  </si>
  <si>
    <t>South Georgia &amp; South S/Wich Island</t>
  </si>
  <si>
    <t>Guyana</t>
  </si>
  <si>
    <t>Cook Island</t>
  </si>
  <si>
    <t>Sudan</t>
  </si>
  <si>
    <t>French Southern Territories</t>
  </si>
  <si>
    <t>Montserrat</t>
  </si>
  <si>
    <t>286: Uranium or thorium ores and concentrates</t>
  </si>
  <si>
    <t>971: Gold, non-monetary (excluding gold ores and concentrates)</t>
  </si>
  <si>
    <t>667: Pearls and precious or semiprecious stones, unworked or worked</t>
  </si>
  <si>
    <t>034: Fish, fresh (live or dead), chilled or frozen</t>
  </si>
  <si>
    <t>625:Rubber tyres</t>
  </si>
  <si>
    <t>Table 22: Export by economic regions, Percent</t>
  </si>
  <si>
    <t xml:space="preserve">Manufacturing </t>
  </si>
  <si>
    <t>001: Live animals other than animals of division 03</t>
  </si>
  <si>
    <t>011: Meat of bovine animals, fresh, chilled or frozen</t>
  </si>
  <si>
    <t>012: Other meat and edible meat offal, fresh, chilled or frozen (except meat and meat offal unfit or unsuitable for human consumption)</t>
  </si>
  <si>
    <t>016: Meat and edible meat offal, salted, in brine, dried or smoked; edible flours and meals of meat or meat offal</t>
  </si>
  <si>
    <t>017: Meat and edible meat offal, prepared or preserved, n.e.s.</t>
  </si>
  <si>
    <t>022: Milk and cream and milk products other than butter or cheese</t>
  </si>
  <si>
    <t>023: Butter and other fats and oils derived from milk</t>
  </si>
  <si>
    <t>024: Cheese and curd</t>
  </si>
  <si>
    <t>025: Eggs, birds', and egg yolks, fresh, dried or otherwise preserved, sweetened or not; egg albumin</t>
  </si>
  <si>
    <t>035: Fish, dried, salted or in brine; smoked fish (whether or not cooked before or during the smoking process); flours, meals and pellets of fish, fit for human consumption</t>
  </si>
  <si>
    <t xml:space="preserve">036: Crustaceans, molluscs and aquatic invertebrates, whether in shell or not, fresh (live or dead), </t>
  </si>
  <si>
    <t>037: Fish, crustaceans, molluscs and other aquatic invertebrates, prepared or preserved, n.e.s.</t>
  </si>
  <si>
    <t>041: Wheat (including spelt) and meslin, unmilled</t>
  </si>
  <si>
    <t>042: Rice</t>
  </si>
  <si>
    <t>044: Maize (not including sweet corn), unmilled</t>
  </si>
  <si>
    <t>045: Cereals, unmilled (other than wheat, rice, barley and maize)</t>
  </si>
  <si>
    <t>046: Meal and flour of wheat and flour of meslin</t>
  </si>
  <si>
    <t>047: Other cereal meals and flours</t>
  </si>
  <si>
    <t>048: Cereal preparations and preparations of flour or starch of fruits or vegetables</t>
  </si>
  <si>
    <t xml:space="preserve">054: Vegetables, fresh, chilled, frozen or simply preserved (including dried leguminous vegetables); </t>
  </si>
  <si>
    <t>056: Vegetables, roots and tubers, prepared or preserved, n.e.s.</t>
  </si>
  <si>
    <t>057: Fruit and nuts (not including oil nuts), fresh or dried</t>
  </si>
  <si>
    <t>058: Fruit, preserved, and fruit preparations (excluding fruit juices)</t>
  </si>
  <si>
    <t xml:space="preserve">059: Fruit juices (including grape must) and vegetable juices, unfermented and not containing added spirit, </t>
  </si>
  <si>
    <t>061: Sugars, molasses and honey</t>
  </si>
  <si>
    <t>062: Sugar confectionery</t>
  </si>
  <si>
    <t>071: Coffee and coffee substitutes</t>
  </si>
  <si>
    <t>073: Chocolate and other food preparations containing cocoa, n.e.s.</t>
  </si>
  <si>
    <t>074: Tea and maté</t>
  </si>
  <si>
    <t>075: Spices</t>
  </si>
  <si>
    <t>081: Feeding stuff for animals (not including unmilled cereals)</t>
  </si>
  <si>
    <t>098: Edible products and preparations, n.e.s.</t>
  </si>
  <si>
    <t>111: Non-alcoholic beverages, n.e.s.</t>
  </si>
  <si>
    <t>112: Alcoholic beverages</t>
  </si>
  <si>
    <t>122: Tobacco, manufactured (whether or not containing tobacco substitutes)</t>
  </si>
  <si>
    <t>211: Hides and skins (except furskins), raw</t>
  </si>
  <si>
    <t>222: Oil-seeds and oleaginous fruits of a kind used for the extraction of “soft” fixed vegetable oils (excluding flours and meals)</t>
  </si>
  <si>
    <t>232: Synthetic rubber; reclaimed rubber; waste, parings and scrap of unhardened rubber</t>
  </si>
  <si>
    <t>245: Fuel wood (excluding wood waste) and wood charcoal</t>
  </si>
  <si>
    <t>246: Wood in chips or particles and wood waste</t>
  </si>
  <si>
    <t>247: Wood in the rough, whether or not stripped of bark or sapwood, or roughly squared</t>
  </si>
  <si>
    <t>248: Wood, simply worked, and railway sleepers of wood</t>
  </si>
  <si>
    <t>251: Pulp and waste paper</t>
  </si>
  <si>
    <t>266: Synthetic fibres suitable for spinning</t>
  </si>
  <si>
    <t>268: Wool and other animal hair (including wool tops)</t>
  </si>
  <si>
    <t>269: Worn clothing and other worn textile articles; rags</t>
  </si>
  <si>
    <t>272: Fertilizers, crude, other than those of division 56</t>
  </si>
  <si>
    <t>273: Stone, sand and gravel</t>
  </si>
  <si>
    <t>277: Natural abrasives, n.e.s. (including industrial diamonds)</t>
  </si>
  <si>
    <t>278: Other crude minerals</t>
  </si>
  <si>
    <t>281: Iron ore and concentrates</t>
  </si>
  <si>
    <t>282: Ferrous waste and scrap; remelting scrap ingots of iron or steel</t>
  </si>
  <si>
    <t>283: Copper ores and concentrates; copper mattes; cement copper</t>
  </si>
  <si>
    <t>284: Nickel ores and concentrates; nickel mattes, nickel oxide sinters and other intermediate products of nickel metallurgy</t>
  </si>
  <si>
    <t>287: Ores and concentrates of base metals, n.e.s.</t>
  </si>
  <si>
    <t>288: Non-ferrous base metal waste and scrap, n.e.s.</t>
  </si>
  <si>
    <t>289: Ores and concentrates of precious metals; waste, scrap and sweepings of precious metals (other than of gold)</t>
  </si>
  <si>
    <t>291: Crude animal materials, n.e.s.</t>
  </si>
  <si>
    <t>292: Crude vegetable materials, n.e.s.</t>
  </si>
  <si>
    <t>322: Briquettes, lignite and peat</t>
  </si>
  <si>
    <t xml:space="preserve">334: Petroleum oils and oils obtained from bituminous minerals (other than crude); preparations, n.e.s., </t>
  </si>
  <si>
    <t>335: Residual petroleum products, n.e.s., and related materials</t>
  </si>
  <si>
    <t>342: Liquefied propane and butane</t>
  </si>
  <si>
    <t>421: Fixed vegetable fats and oils, 'soft', crude, refined or fractionated</t>
  </si>
  <si>
    <t>422: Fixed vegetable fats and oils, crude, refined or fractionated, other than “soft”</t>
  </si>
  <si>
    <t>431: Animal or vegetable fats and oils, processed; waxes; inedible mixtures or preparations of animal or vegetable fats or oils, n.e.s.</t>
  </si>
  <si>
    <t>511: Hydrocarbons, n.e.s., and their halogenated, sulphonated, nitrated or nitrosated derivatives</t>
  </si>
  <si>
    <t>512: Alcohols, phenols, phenol-alcohols, and their halogenated, sulphonated, nitrated or nitrosated derivatives</t>
  </si>
  <si>
    <t>513: Carboxylic acids and their anhydrides, halides, peroxides and peroxyacids; their halogenated, sulphonated, nitrated or nitrosated derivatives</t>
  </si>
  <si>
    <t>514: Nitrogen-function compounds</t>
  </si>
  <si>
    <t>515: Organo-inorganic compounds, heterocyclic compounds, nucleic acids and their salts, and sulphonamides</t>
  </si>
  <si>
    <t>516: Other organic chemicals</t>
  </si>
  <si>
    <t>522: Inorganic chemical elements, oxides and halogen salts</t>
  </si>
  <si>
    <t>523: Salts and peroxysalts, of inorganic acids and metals</t>
  </si>
  <si>
    <t>524: Other inorganic chemicals; organic and inorganic compounds of precious metals</t>
  </si>
  <si>
    <t>533: Pigments, paints, varnishes and related materials</t>
  </si>
  <si>
    <t>541: Medicinal and pharmaceutical products, other than medicaments of group 542</t>
  </si>
  <si>
    <t>542: Medicaments (including veterinary medicaments)</t>
  </si>
  <si>
    <t>551: Essential oils, perfume and flavour materials</t>
  </si>
  <si>
    <t>553: Perfumery, cosmetic or toilet preparations (excluding soaps)</t>
  </si>
  <si>
    <t>554: Soap, cleansing and polishing preparations</t>
  </si>
  <si>
    <t>562: Fertilizers (other than those of group 272)</t>
  </si>
  <si>
    <t>572: Polymers of styrene, in primary forms</t>
  </si>
  <si>
    <t>574: Polyacetals, other polyethers and epoxide resins, in primary forms; polycarbonates, alkyd resins, polyallyl esters and other polyesters, in primary forms</t>
  </si>
  <si>
    <t>575: Other plastics, in primary forms</t>
  </si>
  <si>
    <t>581: Tubes, pipes and hoses, and fittings therefor, of plastics</t>
  </si>
  <si>
    <t>582: Plates, sheets, film, foil and strip, of plastics</t>
  </si>
  <si>
    <t>583: Monofilament of which any cross-sectional dimension exceeds 1 mm, rods, sticks and profile shapes, whether or not surface-worked but not otherwise worked, of plastics</t>
  </si>
  <si>
    <t xml:space="preserve">591: Insecticides, rodenticides, fungicides, herbicides, anti-sprouting products and plant-growth regulators, disinfectants ad similar products, </t>
  </si>
  <si>
    <t>592: Starches, inulin and wheat gluten; albuminoidal substances; glues</t>
  </si>
  <si>
    <t>593: Explosives and pyrotechnic products</t>
  </si>
  <si>
    <t>597: Prepared additives for mineral oils and the like; prepared liquids for hydraulic transmission; anti-freezing preparations and prepared de-icing fluids; lubricating preparations</t>
  </si>
  <si>
    <t>598: Miscellaneous chemical products, n.e.s.</t>
  </si>
  <si>
    <t>599: Residual products of the chemical or allied industries, n.e.s.; municipal waste; sewage sludge; other wastes</t>
  </si>
  <si>
    <t>611: Leather</t>
  </si>
  <si>
    <t>613: Furskins, tanned or dressed (including heads, tails, paws and other pieces or cuttings), unassembled, or assembled</t>
  </si>
  <si>
    <t>621: Materials of rubber (e.g., pastes, plates, sheets, rods, thread, tubes, of rubber)</t>
  </si>
  <si>
    <t>625: Rubber tyres, interchangeable tyre treads, tyre flaps and inner tubes for wheels of all kinds</t>
  </si>
  <si>
    <t>629: Articles of rubber, n.e.s.</t>
  </si>
  <si>
    <t>634: Veneers, plywood, particle board, and other wood, worked, n.e.s.</t>
  </si>
  <si>
    <t>635: Wood manufactures, n.e.s.</t>
  </si>
  <si>
    <t>641: Paper and paperboard</t>
  </si>
  <si>
    <t>642: Paper and paperboard, cut to size or shape, and articles of paper or paperboard</t>
  </si>
  <si>
    <t>651: Textile yarn</t>
  </si>
  <si>
    <t>652: Cotton fabrics, woven (not including narrow or special fabrics)</t>
  </si>
  <si>
    <t>654: Other textile fabrics, woven</t>
  </si>
  <si>
    <t>655: Knitted or crocheted fabrics (including tubular knit fabrics, n.e.s., pile fabrics and openwork fabrics), n.e.s.</t>
  </si>
  <si>
    <t>657: Special yarns, special textile fabrics and related products</t>
  </si>
  <si>
    <t>658: Made-up articles, wholly or chiefly of textile materials, n.e.s.</t>
  </si>
  <si>
    <t>659: Floor coverings, etc.</t>
  </si>
  <si>
    <t>661: Lime, cement, and fabricated construction materials (except glass and clay materials)</t>
  </si>
  <si>
    <t>662: Clay construction materials and refractory construction materials</t>
  </si>
  <si>
    <t>663: Mineral manufactures, n.e.s.</t>
  </si>
  <si>
    <t>664: Glass</t>
  </si>
  <si>
    <t>665: Glassware</t>
  </si>
  <si>
    <t>666: Pottery</t>
  </si>
  <si>
    <t>672: Ingots and other primary forms, of iron or steel; semi-finished products of iron or steel</t>
  </si>
  <si>
    <t>673: Flat-rolled products of iron or non-alloy steel, not clad, plated or coated</t>
  </si>
  <si>
    <t>674: Flat-rolled products of iron or non-alloy steel, clad, plated or coated</t>
  </si>
  <si>
    <t>676: Iron and steel bars, rods, angles, shapes and sections (including sheet piling)</t>
  </si>
  <si>
    <t>678: Wire of iron or steel</t>
  </si>
  <si>
    <t>679: Tubes, pipes and hollow profiles, and tube or pipe fittings, of iron or steel</t>
  </si>
  <si>
    <t>682: Copper</t>
  </si>
  <si>
    <t>684: Aluminium</t>
  </si>
  <si>
    <t>685: Lead</t>
  </si>
  <si>
    <t>686: Zinc</t>
  </si>
  <si>
    <t>691: Structures and parts of structures, n.e.s., of iron, steel or aluminium</t>
  </si>
  <si>
    <t>692: Metal containers for storage or transport</t>
  </si>
  <si>
    <t>693: Wire products (excluding insulated electrical wiring) and fencing grills</t>
  </si>
  <si>
    <t>694: Nails, screws, nuts, bolts, rivets and the like, of iron, steel, copper or aluminium</t>
  </si>
  <si>
    <t>695: Tools for use in the hand or in machines</t>
  </si>
  <si>
    <t>696: Cutlery</t>
  </si>
  <si>
    <t>697: Household equipment of base metal, n.e.s.</t>
  </si>
  <si>
    <t>699: Manufactures of base metal, n.e.s.</t>
  </si>
  <si>
    <t>713: Internal combustion piston engines and parts thereof, n.e.s.</t>
  </si>
  <si>
    <t>714: Engines and motors, non-electric (other than those of groups 712, 713 and 718); parts, n.e.s., of these engines and motors</t>
  </si>
  <si>
    <t>716: Rotating electric plant and parts thereof, n.e.s.</t>
  </si>
  <si>
    <t>718: Power-generating machinery and parts thereof, n.e.s.</t>
  </si>
  <si>
    <t>721: Agricultural machinery (excluding tractors) and parts thereof</t>
  </si>
  <si>
    <t>723: Civil engineering and contractors' plant and equipment; parts thereof</t>
  </si>
  <si>
    <t>724: Textile and leather machinery and parts thereof, n.e.s.</t>
  </si>
  <si>
    <t>725: Paper mill and pulp mill machinery, paper-cutting machines and other machinery for the manufacture of paper articles; parts thereof</t>
  </si>
  <si>
    <t>726: Printing and bookbinding machinery and parts thereof</t>
  </si>
  <si>
    <t>727: Food-processing machines (excluding domestic); parts thereof</t>
  </si>
  <si>
    <t>728: Other machinery and equipment specialized for particular industries; parts thereof, n.e.s.</t>
  </si>
  <si>
    <t>731: Machine tools working by removing metal or other material</t>
  </si>
  <si>
    <t xml:space="preserve">735: Parts, n.e.s., and accessories suitable for use solely or principally with the machines falling within groups 731 and 733 </t>
  </si>
  <si>
    <t>737: Metalworking machinery (other than machine tools) and parts thereof, n.e.s.</t>
  </si>
  <si>
    <t>741: Heating and cooling equipment and parts thereof, n.e.s.</t>
  </si>
  <si>
    <t>742: Pumps for liquids, whether or not fitted with a measuring device; liquid elevators; parts for such pumps and liquid elevators</t>
  </si>
  <si>
    <t>743: Pumps (other than pumps for liquids), air or other gas compressors and fans; ventilating or recycling hoods incorporating a fan, whether or not fitted with filters; centrifuges; filtering or purifying apparatus; parts thereof</t>
  </si>
  <si>
    <t>744: Mechanical handling equipment and parts thereof, n.e.s.</t>
  </si>
  <si>
    <t>745: Non-electrical machinery, tools and mechanical apparatus and parts thereof, n.e.s.</t>
  </si>
  <si>
    <t>746: Ball- or roller bearings</t>
  </si>
  <si>
    <t>747: Taps, cocks, valves and similar appliances for pipes, boiler shells, tanks, vats or the like, including pressure-reducing valves and thermostatically controlled valves</t>
  </si>
  <si>
    <t xml:space="preserve">748: Transmission shafts (including camshafts and crankshafts) and cranks; bearing housings and plain shaft bearings; gears and gearing; </t>
  </si>
  <si>
    <t>749: Non-electric parts and accessories of machinery, n.e.s.</t>
  </si>
  <si>
    <t>751: Office machines</t>
  </si>
  <si>
    <t>752: Automatic data-processing machines and units thereof; magnetic or optical readers, machines for transcribing data onto data media in coded form and machines for processing such data, n.e.s.</t>
  </si>
  <si>
    <t>759: Parts and accessories (other than covers, carrying cases and the like) suitable for use solely or principally with machines falling withing groups 751 and 752</t>
  </si>
  <si>
    <t xml:space="preserve">761: Monitors and projectors, not incorporating television reception apparatus; reception apparatus for television, </t>
  </si>
  <si>
    <t>762: Reception apparatus for radio-broadcasting, whether or not combined, in the same housing, with sound recording or reproducing apparatus or a clock</t>
  </si>
  <si>
    <t>763: Sound recording or reproducing apparatus; video recording or reproducing apparatus; whether or not incorporating a video tuner</t>
  </si>
  <si>
    <t>764: Telecommunications equipment, n.e.s., and parts, n.e.s., and accessories of apparatus falling within division 76</t>
  </si>
  <si>
    <t>771: Electric power machinery (other than rotating electric plant of group 716) and parts thereof</t>
  </si>
  <si>
    <t xml:space="preserve">772: Electrical apparatus for switching or protecting electrical circuits or for making connections to or in electrical circuits </t>
  </si>
  <si>
    <t>773: Equipment for distributing electricity, n.e.s.</t>
  </si>
  <si>
    <t>774: Electrodiagnostic apparatus for medical, surgical, dental or veterinary purposes, and radiological apparatus</t>
  </si>
  <si>
    <t>775: Household-type electrical and non-electrical equipment, n.e.s.</t>
  </si>
  <si>
    <t xml:space="preserve">776: Thermionic, cold cathode or photo-cathode valves and tubes (e.g., vacuum or vapour or gas-filled valves and tubes, mercury arc rectifying valves and tubes, </t>
  </si>
  <si>
    <t>778: Electrical machinery and apparatus, n.e.s.</t>
  </si>
  <si>
    <t>781: Motor vehicles for the transport of persons</t>
  </si>
  <si>
    <t>782: Motor vehicles for the transport of goods and special-purpose motor vehicles</t>
  </si>
  <si>
    <t>783: Road motor vehicles, n.e.s.</t>
  </si>
  <si>
    <t>784: Parts and accessories of the motor vehicles of groups 722, 781, 782 and 783</t>
  </si>
  <si>
    <t>785: Motor cycles (including mopeds) and cycles, motorized and non-motirized; invalid carriages</t>
  </si>
  <si>
    <t>786: Trailers and semi-trailers; other vehicles, not mechanically-propelled; specially designed and equipped transport containers</t>
  </si>
  <si>
    <t>792: Aircraft and associated equipment; spacecraft (including satellites) and spacecraft launch vehicles; parts thereof</t>
  </si>
  <si>
    <t>793: Ships, boats (including hovercraft) and floating structures</t>
  </si>
  <si>
    <t>812: Sanitary, plumbing and heating fixtures and fittings, n.e.s.</t>
  </si>
  <si>
    <t>813: Lighting fixtures and fittings, n.e.s.</t>
  </si>
  <si>
    <t>821: Furniture and parts thereof; bedding, mattresses, mattress supports, cushions and similar stuffed furnishings</t>
  </si>
  <si>
    <t xml:space="preserve">831: Trunks, suitcases, vanity cases, executive cases, briefcases, school satches, spectacle cases, binocular cases, camera cases, </t>
  </si>
  <si>
    <t>841: Men's or boys' coats, capes, jackets, suits, blazers, trousers, shorts, shirts, underwear, nightwear and similar articles of textile fabrics,</t>
  </si>
  <si>
    <t xml:space="preserve">842: Women's or girls' coats, capes, jackets, suits, trousers, shorts, shirts, dresses and skirts, underwear, nightwear and similar articles of textile fabrics, </t>
  </si>
  <si>
    <t>843: Men's or boys' coats, capes, jackets, suits, blazers, trousers, shorts, shirts, underwear, nightwear and similar articles of textile fabrics,</t>
  </si>
  <si>
    <t xml:space="preserve">844: Women's or girls' coats, capes, jackets, suits, trousers, shorts, shirts, dresses and skirts, underwear, nightwear and similar articles of textile fabrics, </t>
  </si>
  <si>
    <t>845: Articles of apparel, of textile fabrics, whether or not knitted or crocheted, n.e.s.</t>
  </si>
  <si>
    <t>846: Clothing accessories, of textile fabrics, whether or not knitted or crocheted (other than those for babies)</t>
  </si>
  <si>
    <t>848: Articles of apparel and clothing accessories of other than textile fabrics; headgear of all materials</t>
  </si>
  <si>
    <t>851: Footwear</t>
  </si>
  <si>
    <t>871: Optical instruments and apparatus, n.e.s.</t>
  </si>
  <si>
    <t>872: Instruments and appliances, n.e.s., for medical, surgical, dental or veterinary purposes</t>
  </si>
  <si>
    <t>873: Meters and counters, n.e.s.</t>
  </si>
  <si>
    <t>874: Measuring, checking, analysing and controlling instruments and apparatus, n.e.s.</t>
  </si>
  <si>
    <t>884: Optical goods, n.e.s.</t>
  </si>
  <si>
    <t>885: Watches and clocks</t>
  </si>
  <si>
    <t>891: Arms and ammunition</t>
  </si>
  <si>
    <t>892: Printed matter</t>
  </si>
  <si>
    <t>893: Articles, n.e.s., of plastics</t>
  </si>
  <si>
    <t>894: Baby carriages, toys, games and sporting goods</t>
  </si>
  <si>
    <t>895: Office and stationery supplies, n.e.s.</t>
  </si>
  <si>
    <t>896: Works of art, collectors' pieces and antiques</t>
  </si>
  <si>
    <t>897: Jewellery, goldsmiths' and silversmiths' wares, and other articles of precious or semiprecious materials, n.e.s.</t>
  </si>
  <si>
    <t>898: Musical instruments and parts and accessories thereof; records, tapes and other sound or similar recordings (excluding goods of groups 763 and 883)</t>
  </si>
  <si>
    <t>899: Miscellaneous manufactured articles, n.e.s.</t>
  </si>
  <si>
    <t>931: Special transactions and commodities not classified according to kind</t>
  </si>
  <si>
    <t>043: Barley, unmilled</t>
  </si>
  <si>
    <t>072: Cocoa</t>
  </si>
  <si>
    <t>091: Margarine and shortening</t>
  </si>
  <si>
    <t>223: Oil-seeds and oleaginous fruits, whole or broken, of a kind used for the extraction of other fixed vegetable oils (including flours and meals of oil-seeds or oleaginous fruit, n.e.s.)</t>
  </si>
  <si>
    <t>231: Natural rubber, balata, gutta-percha, guayule, chicle and similar natural gums, in primary forms (including latex) or in plates, sheets or strip</t>
  </si>
  <si>
    <t>244: Cork, natural, raw and waste (including natural cork in blocks or sheets)</t>
  </si>
  <si>
    <t>263: Cotton</t>
  </si>
  <si>
    <t>265: Vegetable textile fibres (other than cotton and jute), raw or processed but not spun; waste of these fibres</t>
  </si>
  <si>
    <t>285: Aluminium ores and concentrates (including alumina)</t>
  </si>
  <si>
    <t>321: Coal, whether or not pulverized, but not agglomerated</t>
  </si>
  <si>
    <t>325: Coke and semi-coke (including char) of coal, of lignite or of peat, whether or not agglomerated; retort carbon</t>
  </si>
  <si>
    <t>333: Petroleum oils and oils obtained from bituminous minerals, crude</t>
  </si>
  <si>
    <t>343: Natural gas, whether or not liquefied</t>
  </si>
  <si>
    <t>344: Petroleum gases and other gaseous hydrocarbons, n.e.s.</t>
  </si>
  <si>
    <t>345: Coal gas, water gas, producer gas and similar gases, other than petroleum gases and other gaseous hydrocarbons</t>
  </si>
  <si>
    <t>411: Animal oils and fats</t>
  </si>
  <si>
    <t>525: Radioactive and associated materials</t>
  </si>
  <si>
    <t>531: Synthetic organic colouring matter and colour lakes, and preparations based thereon</t>
  </si>
  <si>
    <t>532: Dyeing and tanning extracts, and synthetic tanning materials</t>
  </si>
  <si>
    <t>571: Polymers of ethylene, in primary forms</t>
  </si>
  <si>
    <t>573: Polymers of vinyl chloride or of other halogenated olefins, in primary forms</t>
  </si>
  <si>
    <t>612: Manufactures of leather or of composition leather, n.e.s.; saddlery and harness</t>
  </si>
  <si>
    <t>633: Cork manufactures</t>
  </si>
  <si>
    <t>653: Fabrics, woven, of man-made textile materials (not including narrow or special fabrics)</t>
  </si>
  <si>
    <t>656: Tulles, lace, embroidery, ribbons, trimmings and other smallwares</t>
  </si>
  <si>
    <t>671: Pig-iron, spiegeleisen, sponge iron, iron or steel granules and powders and ferro-alloys</t>
  </si>
  <si>
    <t>675: Flat-rolled products of alloy steel</t>
  </si>
  <si>
    <t>677: Rails or railway track construction material, of iron or steel</t>
  </si>
  <si>
    <t>683: Nickel</t>
  </si>
  <si>
    <t>687: Tin</t>
  </si>
  <si>
    <t>689: Miscellaneous non-ferrous base metals employed in metallurgy, and cermets</t>
  </si>
  <si>
    <t>711: Steam or other vapour-generating boilers, superheated water boilers, and auxiliary plant for use therewith; parts thereof</t>
  </si>
  <si>
    <t>712: Steam turbines and other vapour turbines and parts thereof, n.e.s.</t>
  </si>
  <si>
    <t>722: Tractors (other than those of headings 744.14 and 744.15)</t>
  </si>
  <si>
    <t>733: Machine tools for working metal, sintered metal carbides or cermets, without removing material</t>
  </si>
  <si>
    <t>791: Railway vehicles (including hovertrains) and associated equipment</t>
  </si>
  <si>
    <t>811: Prefabricated buildings</t>
  </si>
  <si>
    <t>881: Photographic apparatus and equipment, n.e.s.</t>
  </si>
  <si>
    <t>882: Photographic and cinematographic supplies</t>
  </si>
  <si>
    <t>961: Coin (other than gold coin), not being legal tender</t>
  </si>
  <si>
    <t>681: Silver, platinum and other metals of the platinum group</t>
  </si>
  <si>
    <t>Inland waterways</t>
  </si>
  <si>
    <t>121: Tobacco, unmanufactured; tobacco refuse</t>
  </si>
  <si>
    <t>264: Jute and other textile bast fibres, n.e.s., raw or processed but not spun; tow and waste of these fibres (including yarn waste and garnetted stock)</t>
  </si>
  <si>
    <t>267: Other man-made fibres suitable for spinning; waste of man-made fibres</t>
  </si>
  <si>
    <t>Time series-Luderitz</t>
  </si>
  <si>
    <t>Trade through Luderitz border post</t>
  </si>
  <si>
    <t>Other Windoek Offices</t>
  </si>
  <si>
    <t>Swakopmund</t>
  </si>
  <si>
    <t>Tsumeb</t>
  </si>
  <si>
    <t>Gobabis</t>
  </si>
  <si>
    <t>Oshakati</t>
  </si>
  <si>
    <t>Namibia Intra-Africa trade by partners, Jun 2026, (N$ m)</t>
  </si>
  <si>
    <t>Exports of Food items (Jun 2025 - Jun  2026)</t>
  </si>
  <si>
    <t>Imports of Food items (Jun 2025 - Jun  2026)</t>
  </si>
  <si>
    <t>Table 23: Exports by economic regions and product value (N$ m)</t>
  </si>
  <si>
    <t xml:space="preserve">Table 24: Imports by economic regions, Percent  </t>
  </si>
  <si>
    <t>Table 25: Imports by economic region and product value (N$ m)</t>
  </si>
  <si>
    <t>Table 26: Exports by Mode of Transport, Percent</t>
  </si>
  <si>
    <t>Table 27: Exported commodities by mode of transport (N$ m)</t>
  </si>
  <si>
    <t>Table 28: Exports by Mode of Transport (NetWeight (t))</t>
  </si>
  <si>
    <t>Table 29: Imports by mode of Transport, Percent</t>
  </si>
  <si>
    <t>Table 30: Imports commodities by mode of transport (N$ m)</t>
  </si>
  <si>
    <t>Table 31: Imports by mode of Transport (NetWeight (t))</t>
  </si>
  <si>
    <t>Table 32: Trade by border post/office (N$ m) for the month of Jun 2026</t>
  </si>
  <si>
    <t xml:space="preserve">Table 33: Intra-Africa  Trade Area (N$ m) </t>
  </si>
  <si>
    <t xml:space="preserve">Table 34: Namibia Intra SADC trade (N$ m) </t>
  </si>
  <si>
    <t>Table 35: Food items (N$ m), Jun 2025 to Jun  2026</t>
  </si>
  <si>
    <t>Table 36: Beverages (N$ m), Jun  2025 to Jun  2026</t>
  </si>
  <si>
    <t>United States of America</t>
  </si>
  <si>
    <t>Re-Exports</t>
  </si>
  <si>
    <t>Trade in Office Wooden Furniture (Jun  2025 - Jun  2026)</t>
  </si>
  <si>
    <t>Table 37: Commodity of the month -Office Wooden Furniture</t>
  </si>
  <si>
    <t>Table 24: Imports by economic regions</t>
  </si>
  <si>
    <t>Table 25: Import by Economic region and products</t>
  </si>
  <si>
    <t>Table 26: Export by mode of transport</t>
  </si>
  <si>
    <t>Table 27: Exported commodity by mode of transport</t>
  </si>
  <si>
    <t>Table 28: Export by NetWeight</t>
  </si>
  <si>
    <t>Table 29: Import by mode of transport</t>
  </si>
  <si>
    <t>Table 30: Imported commodity by mode of transport</t>
  </si>
  <si>
    <t>Table 31: Imports by NetWeight</t>
  </si>
  <si>
    <t>Table 32: Trade by Borderpost</t>
  </si>
  <si>
    <t>Table 33: Intra-Africa</t>
  </si>
  <si>
    <t>Table 34: Intra-SADC</t>
  </si>
  <si>
    <t>Table 35: Food items</t>
  </si>
  <si>
    <t>Table 36: Beverages</t>
  </si>
  <si>
    <t>Table 37: Commodity of the month</t>
  </si>
  <si>
    <t xml:space="preserve">Table 22: Export by economic region </t>
  </si>
  <si>
    <t>Table 23: Exports by economic regions and products</t>
  </si>
  <si>
    <t>Table 1: May 2026 Revisions by Value (N$ m)</t>
  </si>
  <si>
    <t xml:space="preserve">Sarusungu </t>
  </si>
  <si>
    <t xml:space="preserve">Kashamane </t>
  </si>
  <si>
    <t>Table 20: Top 5 Exported &amp;Imported products June 26</t>
  </si>
  <si>
    <t>Country of Destination and Origin for Office Wooden Furniture,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</si>
</sst>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0.0%"/>
    <numFmt numFmtId="168" formatCode="_-* #,##0.0_-;\-* #,##0.0_-;_-* &quot;-&quot;??_-;_-@_-"/>
    <numFmt numFmtId="169" formatCode="[$-409]mmm\-yy;@"/>
    <numFmt numFmtId="170" formatCode="_(* #,##0.0_);_(* \(#,##0.0\);_(* &quot;-&quot;??_);_(@_)"/>
    <numFmt numFmtId="171" formatCode="_(* #,##0.000_);_(* \(#,##0.000\);_(* &quot;-&quot;??_);_(@_)"/>
    <numFmt numFmtId="172" formatCode="#,##0_ ;[Red]\-#,##0\ "/>
    <numFmt numFmtId="173" formatCode="#,##0_ ;\-#,##0\ 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u/>
      <sz val="10"/>
      <color theme="4" tint="-0.249977111117893"/>
      <name val="Arial"/>
      <family val="2"/>
    </font>
    <font>
      <u/>
      <sz val="11"/>
      <color theme="10"/>
      <name val="Arial"/>
      <family val="2"/>
    </font>
    <font>
      <u/>
      <sz val="11"/>
      <color theme="4" tint="-0.249977111117893"/>
      <name val="Arial"/>
      <family val="2"/>
    </font>
    <font>
      <sz val="11"/>
      <color theme="1"/>
      <name val="Arial"/>
      <family val="2"/>
    </font>
    <font>
      <sz val="10"/>
      <color theme="1" tint="4.9989318521683403E-2"/>
      <name val="Arial"/>
      <family val="2"/>
    </font>
    <font>
      <b/>
      <sz val="11"/>
      <color theme="1"/>
      <name val="Arial"/>
      <family val="2"/>
    </font>
    <font>
      <b/>
      <sz val="10"/>
      <color rgb="FF92D050"/>
      <name val="Arial"/>
      <family val="2"/>
    </font>
    <font>
      <sz val="10"/>
      <color rgb="FF000000"/>
      <name val="Arial"/>
      <family val="2"/>
    </font>
    <font>
      <u/>
      <sz val="10"/>
      <color theme="4"/>
      <name val="Arial"/>
      <family val="2"/>
    </font>
    <font>
      <b/>
      <sz val="10"/>
      <color theme="1" tint="4.9989318521683403E-2"/>
      <name val="Arial"/>
      <family val="2"/>
    </font>
    <font>
      <b/>
      <u/>
      <sz val="10"/>
      <name val="Arial"/>
      <family val="2"/>
    </font>
    <font>
      <sz val="10"/>
      <color theme="2" tint="-0.89999084444715716"/>
      <name val="Arial"/>
      <family val="2"/>
    </font>
    <font>
      <b/>
      <sz val="10"/>
      <color theme="2" tint="-0.89999084444715716"/>
      <name val="Arial"/>
      <family val="2"/>
    </font>
    <font>
      <u/>
      <sz val="10"/>
      <color theme="8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u/>
      <sz val="10"/>
      <color theme="1" tint="4.9989318521683403E-2"/>
      <name val="Arial"/>
      <family val="2"/>
    </font>
    <font>
      <b/>
      <sz val="10"/>
      <name val="Aptos"/>
      <family val="2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u/>
      <sz val="10"/>
      <color theme="10"/>
      <name val="Apotos"/>
    </font>
    <font>
      <b/>
      <sz val="10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</borders>
  <cellStyleXfs count="4495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5">
    <xf numFmtId="0" fontId="0" fillId="0" borderId="0" xfId="0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165" fontId="5" fillId="0" borderId="0" xfId="1" applyNumberFormat="1" applyFont="1"/>
    <xf numFmtId="0" fontId="5" fillId="0" borderId="12" xfId="0" applyFont="1" applyBorder="1"/>
    <xf numFmtId="0" fontId="6" fillId="4" borderId="2" xfId="0" applyFont="1" applyFill="1" applyBorder="1"/>
    <xf numFmtId="0" fontId="9" fillId="0" borderId="0" xfId="282" applyFont="1"/>
    <xf numFmtId="167" fontId="5" fillId="0" borderId="0" xfId="280" applyNumberFormat="1" applyFont="1"/>
    <xf numFmtId="3" fontId="5" fillId="0" borderId="0" xfId="0" applyNumberFormat="1" applyFont="1"/>
    <xf numFmtId="0" fontId="5" fillId="0" borderId="0" xfId="0" applyFont="1" applyAlignment="1">
      <alignment wrapText="1"/>
    </xf>
    <xf numFmtId="0" fontId="8" fillId="0" borderId="0" xfId="0" applyFont="1"/>
    <xf numFmtId="166" fontId="5" fillId="0" borderId="0" xfId="0" applyNumberFormat="1" applyFont="1"/>
    <xf numFmtId="43" fontId="5" fillId="0" borderId="0" xfId="0" applyNumberFormat="1" applyFont="1"/>
    <xf numFmtId="168" fontId="5" fillId="0" borderId="0" xfId="1" applyNumberFormat="1" applyFont="1"/>
    <xf numFmtId="168" fontId="5" fillId="0" borderId="0" xfId="0" applyNumberFormat="1" applyFont="1"/>
    <xf numFmtId="165" fontId="7" fillId="0" borderId="0" xfId="1" applyNumberFormat="1" applyFont="1" applyAlignment="1">
      <alignment vertical="top"/>
    </xf>
    <xf numFmtId="165" fontId="7" fillId="0" borderId="0" xfId="1" applyNumberFormat="1" applyFont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4" xfId="0" applyFont="1" applyBorder="1"/>
    <xf numFmtId="0" fontId="5" fillId="3" borderId="0" xfId="0" applyFont="1" applyFill="1"/>
    <xf numFmtId="0" fontId="11" fillId="3" borderId="0" xfId="0" applyFont="1" applyFill="1"/>
    <xf numFmtId="0" fontId="9" fillId="3" borderId="0" xfId="282" applyFont="1" applyFill="1"/>
    <xf numFmtId="165" fontId="7" fillId="0" borderId="4" xfId="0" applyNumberFormat="1" applyFont="1" applyBorder="1"/>
    <xf numFmtId="0" fontId="8" fillId="4" borderId="2" xfId="0" applyFont="1" applyFill="1" applyBorder="1"/>
    <xf numFmtId="0" fontId="13" fillId="3" borderId="0" xfId="282" applyFont="1" applyFill="1"/>
    <xf numFmtId="0" fontId="14" fillId="3" borderId="0" xfId="282" applyFont="1" applyFill="1"/>
    <xf numFmtId="0" fontId="5" fillId="0" borderId="4" xfId="0" applyFont="1" applyBorder="1"/>
    <xf numFmtId="0" fontId="7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65" fontId="7" fillId="0" borderId="0" xfId="0" applyNumberFormat="1" applyFont="1"/>
    <xf numFmtId="165" fontId="7" fillId="0" borderId="0" xfId="1" applyNumberFormat="1" applyFont="1" applyBorder="1"/>
    <xf numFmtId="0" fontId="7" fillId="0" borderId="12" xfId="0" applyFont="1" applyBorder="1"/>
    <xf numFmtId="0" fontId="8" fillId="0" borderId="0" xfId="0" applyFont="1" applyAlignment="1">
      <alignment horizontal="left"/>
    </xf>
    <xf numFmtId="167" fontId="7" fillId="0" borderId="0" xfId="280" applyNumberFormat="1" applyFont="1"/>
    <xf numFmtId="0" fontId="13" fillId="3" borderId="0" xfId="282" quotePrefix="1" applyFont="1" applyFill="1"/>
    <xf numFmtId="168" fontId="7" fillId="0" borderId="0" xfId="1" applyNumberFormat="1" applyFont="1"/>
    <xf numFmtId="165" fontId="6" fillId="0" borderId="1" xfId="1" applyNumberFormat="1" applyFont="1" applyBorder="1"/>
    <xf numFmtId="43" fontId="7" fillId="0" borderId="0" xfId="0" applyNumberFormat="1" applyFont="1"/>
    <xf numFmtId="0" fontId="8" fillId="4" borderId="1" xfId="0" applyFont="1" applyFill="1" applyBorder="1"/>
    <xf numFmtId="165" fontId="7" fillId="0" borderId="2" xfId="1" applyNumberFormat="1" applyFont="1" applyBorder="1"/>
    <xf numFmtId="165" fontId="7" fillId="0" borderId="4" xfId="1" applyNumberFormat="1" applyFont="1" applyBorder="1"/>
    <xf numFmtId="165" fontId="7" fillId="0" borderId="3" xfId="1" applyNumberFormat="1" applyFont="1" applyBorder="1"/>
    <xf numFmtId="43" fontId="7" fillId="0" borderId="0" xfId="1" applyFont="1"/>
    <xf numFmtId="0" fontId="12" fillId="0" borderId="0" xfId="282" applyFont="1"/>
    <xf numFmtId="165" fontId="5" fillId="0" borderId="3" xfId="1" applyNumberFormat="1" applyFont="1" applyBorder="1"/>
    <xf numFmtId="165" fontId="16" fillId="0" borderId="4" xfId="1" applyNumberFormat="1" applyFont="1" applyFill="1" applyBorder="1"/>
    <xf numFmtId="0" fontId="7" fillId="0" borderId="3" xfId="0" applyFont="1" applyBorder="1"/>
    <xf numFmtId="0" fontId="5" fillId="0" borderId="0" xfId="0" applyFont="1" applyAlignment="1">
      <alignment vertical="top"/>
    </xf>
    <xf numFmtId="0" fontId="17" fillId="3" borderId="0" xfId="0" applyFont="1" applyFill="1"/>
    <xf numFmtId="0" fontId="15" fillId="3" borderId="0" xfId="0" applyFont="1" applyFill="1"/>
    <xf numFmtId="0" fontId="7" fillId="0" borderId="2" xfId="0" applyFont="1" applyBorder="1"/>
    <xf numFmtId="165" fontId="7" fillId="0" borderId="12" xfId="1" applyNumberFormat="1" applyFont="1" applyBorder="1"/>
    <xf numFmtId="0" fontId="6" fillId="4" borderId="2" xfId="0" applyFont="1" applyFill="1" applyBorder="1" applyAlignment="1">
      <alignment horizontal="center" vertical="center"/>
    </xf>
    <xf numFmtId="165" fontId="5" fillId="0" borderId="4" xfId="1" applyNumberFormat="1" applyFont="1" applyBorder="1"/>
    <xf numFmtId="0" fontId="5" fillId="0" borderId="2" xfId="0" applyFont="1" applyBorder="1"/>
    <xf numFmtId="0" fontId="5" fillId="0" borderId="3" xfId="0" applyFont="1" applyBorder="1"/>
    <xf numFmtId="165" fontId="18" fillId="0" borderId="0" xfId="1" applyNumberFormat="1" applyFont="1"/>
    <xf numFmtId="165" fontId="6" fillId="0" borderId="0" xfId="1" applyNumberFormat="1" applyFont="1"/>
    <xf numFmtId="166" fontId="5" fillId="0" borderId="0" xfId="284" applyNumberFormat="1" applyFont="1"/>
    <xf numFmtId="165" fontId="19" fillId="0" borderId="0" xfId="1" applyNumberFormat="1" applyFont="1"/>
    <xf numFmtId="168" fontId="5" fillId="0" borderId="3" xfId="1" applyNumberFormat="1" applyFont="1" applyFill="1" applyBorder="1"/>
    <xf numFmtId="168" fontId="5" fillId="0" borderId="4" xfId="1" applyNumberFormat="1" applyFont="1" applyFill="1" applyBorder="1"/>
    <xf numFmtId="168" fontId="5" fillId="0" borderId="2" xfId="1" applyNumberFormat="1" applyFont="1" applyFill="1" applyBorder="1"/>
    <xf numFmtId="168" fontId="5" fillId="0" borderId="4" xfId="1" applyNumberFormat="1" applyFont="1" applyBorder="1"/>
    <xf numFmtId="168" fontId="5" fillId="0" borderId="2" xfId="1" applyNumberFormat="1" applyFont="1" applyBorder="1"/>
    <xf numFmtId="0" fontId="6" fillId="4" borderId="1" xfId="0" applyFont="1" applyFill="1" applyBorder="1" applyAlignment="1">
      <alignment horizontal="center" vertical="center"/>
    </xf>
    <xf numFmtId="165" fontId="8" fillId="0" borderId="0" xfId="1" applyNumberFormat="1" applyFont="1"/>
    <xf numFmtId="0" fontId="7" fillId="2" borderId="0" xfId="0" applyFont="1" applyFill="1"/>
    <xf numFmtId="4" fontId="5" fillId="0" borderId="0" xfId="0" applyNumberFormat="1" applyFont="1"/>
    <xf numFmtId="17" fontId="6" fillId="4" borderId="2" xfId="0" applyNumberFormat="1" applyFont="1" applyFill="1" applyBorder="1"/>
    <xf numFmtId="0" fontId="6" fillId="4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2" xfId="0" applyFont="1" applyBorder="1"/>
    <xf numFmtId="168" fontId="5" fillId="0" borderId="4" xfId="1" applyNumberFormat="1" applyFont="1" applyBorder="1" applyAlignment="1">
      <alignment horizontal="right"/>
    </xf>
    <xf numFmtId="168" fontId="5" fillId="0" borderId="2" xfId="1" applyNumberFormat="1" applyFont="1" applyBorder="1" applyAlignment="1">
      <alignment horizontal="right"/>
    </xf>
    <xf numFmtId="0" fontId="6" fillId="4" borderId="4" xfId="0" applyFont="1" applyFill="1" applyBorder="1"/>
    <xf numFmtId="0" fontId="6" fillId="0" borderId="0" xfId="0" applyFont="1" applyAlignment="1">
      <alignment horizontal="left"/>
    </xf>
    <xf numFmtId="165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5" fillId="0" borderId="0" xfId="0" applyNumberFormat="1" applyFont="1"/>
    <xf numFmtId="2" fontId="5" fillId="0" borderId="0" xfId="0" applyNumberFormat="1" applyFont="1" applyAlignment="1">
      <alignment wrapText="1"/>
    </xf>
    <xf numFmtId="168" fontId="7" fillId="0" borderId="0" xfId="1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166" fontId="5" fillId="0" borderId="0" xfId="284" applyNumberFormat="1" applyFont="1" applyBorder="1"/>
    <xf numFmtId="165" fontId="7" fillId="0" borderId="4" xfId="1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65" fontId="7" fillId="0" borderId="0" xfId="1" applyNumberFormat="1" applyFont="1" applyAlignment="1"/>
    <xf numFmtId="165" fontId="8" fillId="4" borderId="2" xfId="1" applyNumberFormat="1" applyFont="1" applyFill="1" applyBorder="1" applyAlignment="1"/>
    <xf numFmtId="0" fontId="5" fillId="0" borderId="0" xfId="0" applyFont="1" applyAlignment="1">
      <alignment horizontal="left"/>
    </xf>
    <xf numFmtId="165" fontId="6" fillId="0" borderId="0" xfId="0" applyNumberFormat="1" applyFont="1"/>
    <xf numFmtId="165" fontId="5" fillId="0" borderId="2" xfId="1" applyNumberFormat="1" applyFont="1" applyBorder="1"/>
    <xf numFmtId="165" fontId="6" fillId="0" borderId="0" xfId="0" applyNumberFormat="1" applyFont="1" applyAlignment="1">
      <alignment vertical="center"/>
    </xf>
    <xf numFmtId="0" fontId="7" fillId="6" borderId="12" xfId="0" applyFont="1" applyFill="1" applyBorder="1"/>
    <xf numFmtId="165" fontId="7" fillId="6" borderId="4" xfId="0" applyNumberFormat="1" applyFont="1" applyFill="1" applyBorder="1"/>
    <xf numFmtId="165" fontId="16" fillId="0" borderId="4" xfId="1" applyNumberFormat="1" applyFont="1" applyBorder="1"/>
    <xf numFmtId="168" fontId="6" fillId="0" borderId="4" xfId="1" applyNumberFormat="1" applyFont="1" applyBorder="1"/>
    <xf numFmtId="168" fontId="6" fillId="0" borderId="11" xfId="1" applyNumberFormat="1" applyFont="1" applyBorder="1"/>
    <xf numFmtId="168" fontId="6" fillId="0" borderId="0" xfId="1" applyNumberFormat="1" applyFont="1" applyAlignment="1">
      <alignment vertical="top"/>
    </xf>
    <xf numFmtId="0" fontId="8" fillId="4" borderId="2" xfId="0" applyFont="1" applyFill="1" applyBorder="1" applyAlignment="1">
      <alignment vertical="top"/>
    </xf>
    <xf numFmtId="165" fontId="7" fillId="0" borderId="0" xfId="1" applyNumberFormat="1" applyFont="1" applyBorder="1" applyAlignment="1">
      <alignment vertical="top"/>
    </xf>
    <xf numFmtId="168" fontId="5" fillId="0" borderId="0" xfId="1" applyNumberFormat="1" applyFont="1" applyBorder="1" applyAlignment="1">
      <alignment vertical="top"/>
    </xf>
    <xf numFmtId="168" fontId="16" fillId="0" borderId="4" xfId="1" applyNumberFormat="1" applyFont="1" applyFill="1" applyBorder="1" applyAlignment="1">
      <alignment horizontal="left"/>
    </xf>
    <xf numFmtId="168" fontId="16" fillId="0" borderId="4" xfId="1" applyNumberFormat="1" applyFont="1" applyBorder="1"/>
    <xf numFmtId="0" fontId="16" fillId="0" borderId="12" xfId="0" applyFont="1" applyBorder="1"/>
    <xf numFmtId="0" fontId="16" fillId="0" borderId="4" xfId="0" applyFont="1" applyBorder="1"/>
    <xf numFmtId="168" fontId="16" fillId="0" borderId="11" xfId="1" applyNumberFormat="1" applyFont="1" applyBorder="1"/>
    <xf numFmtId="17" fontId="8" fillId="4" borderId="2" xfId="0" applyNumberFormat="1" applyFont="1" applyFill="1" applyBorder="1"/>
    <xf numFmtId="165" fontId="8" fillId="0" borderId="0" xfId="0" applyNumberFormat="1" applyFont="1"/>
    <xf numFmtId="165" fontId="7" fillId="0" borderId="0" xfId="1" applyNumberFormat="1" applyFont="1" applyAlignment="1">
      <alignment wrapText="1"/>
    </xf>
    <xf numFmtId="17" fontId="7" fillId="0" borderId="0" xfId="0" applyNumberFormat="1" applyFont="1"/>
    <xf numFmtId="165" fontId="8" fillId="0" borderId="1" xfId="1" applyNumberFormat="1" applyFont="1" applyBorder="1"/>
    <xf numFmtId="165" fontId="8" fillId="0" borderId="9" xfId="1" applyNumberFormat="1" applyFont="1" applyBorder="1"/>
    <xf numFmtId="165" fontId="16" fillId="6" borderId="3" xfId="1" applyNumberFormat="1" applyFont="1" applyFill="1" applyBorder="1"/>
    <xf numFmtId="165" fontId="16" fillId="6" borderId="4" xfId="1" applyNumberFormat="1" applyFont="1" applyFill="1" applyBorder="1"/>
    <xf numFmtId="165" fontId="16" fillId="6" borderId="18" xfId="1" applyNumberFormat="1" applyFont="1" applyFill="1" applyBorder="1"/>
    <xf numFmtId="0" fontId="8" fillId="7" borderId="1" xfId="0" applyFont="1" applyFill="1" applyBorder="1"/>
    <xf numFmtId="0" fontId="5" fillId="7" borderId="0" xfId="0" applyFont="1" applyFill="1"/>
    <xf numFmtId="0" fontId="6" fillId="7" borderId="0" xfId="0" applyFont="1" applyFill="1" applyAlignment="1">
      <alignment horizontal="center"/>
    </xf>
    <xf numFmtId="3" fontId="8" fillId="0" borderId="1" xfId="0" applyNumberFormat="1" applyFont="1" applyBorder="1"/>
    <xf numFmtId="3" fontId="21" fillId="0" borderId="1" xfId="0" applyNumberFormat="1" applyFont="1" applyBorder="1"/>
    <xf numFmtId="168" fontId="8" fillId="0" borderId="1" xfId="1" applyNumberFormat="1" applyFont="1" applyFill="1" applyBorder="1"/>
    <xf numFmtId="168" fontId="8" fillId="0" borderId="1" xfId="1" applyNumberFormat="1" applyFont="1" applyBorder="1"/>
    <xf numFmtId="165" fontId="5" fillId="0" borderId="0" xfId="1" applyNumberFormat="1" applyFont="1" applyFill="1" applyBorder="1"/>
    <xf numFmtId="165" fontId="7" fillId="0" borderId="3" xfId="1" applyNumberFormat="1" applyFont="1" applyFill="1" applyBorder="1"/>
    <xf numFmtId="165" fontId="6" fillId="0" borderId="0" xfId="1" applyNumberFormat="1" applyFont="1" applyFill="1" applyBorder="1"/>
    <xf numFmtId="165" fontId="7" fillId="0" borderId="4" xfId="1" applyNumberFormat="1" applyFont="1" applyFill="1" applyBorder="1"/>
    <xf numFmtId="165" fontId="7" fillId="0" borderId="2" xfId="1" applyNumberFormat="1" applyFont="1" applyFill="1" applyBorder="1"/>
    <xf numFmtId="168" fontId="6" fillId="6" borderId="2" xfId="1" applyNumberFormat="1" applyFont="1" applyFill="1" applyBorder="1"/>
    <xf numFmtId="168" fontId="6" fillId="6" borderId="1" xfId="1" applyNumberFormat="1" applyFont="1" applyFill="1" applyBorder="1"/>
    <xf numFmtId="168" fontId="5" fillId="0" borderId="0" xfId="1" applyNumberFormat="1" applyFont="1" applyFill="1" applyBorder="1"/>
    <xf numFmtId="168" fontId="7" fillId="0" borderId="4" xfId="1" applyNumberFormat="1" applyFont="1" applyFill="1" applyBorder="1"/>
    <xf numFmtId="9" fontId="8" fillId="0" borderId="0" xfId="280" applyFont="1" applyFill="1" applyBorder="1" applyAlignment="1"/>
    <xf numFmtId="4" fontId="8" fillId="0" borderId="0" xfId="0" applyNumberFormat="1" applyFont="1"/>
    <xf numFmtId="3" fontId="8" fillId="0" borderId="0" xfId="0" applyNumberFormat="1" applyFont="1"/>
    <xf numFmtId="0" fontId="8" fillId="5" borderId="1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165" fontId="7" fillId="0" borderId="0" xfId="1" applyNumberFormat="1" applyFont="1" applyAlignment="1">
      <alignment vertical="top" wrapText="1"/>
    </xf>
    <xf numFmtId="165" fontId="22" fillId="0" borderId="0" xfId="1" applyNumberFormat="1" applyFont="1" applyFill="1" applyAlignment="1">
      <alignment vertical="top"/>
    </xf>
    <xf numFmtId="0" fontId="12" fillId="0" borderId="0" xfId="282" applyFont="1" applyAlignment="1">
      <alignment wrapText="1"/>
    </xf>
    <xf numFmtId="171" fontId="7" fillId="0" borderId="0" xfId="0" applyNumberFormat="1" applyFont="1"/>
    <xf numFmtId="166" fontId="7" fillId="0" borderId="0" xfId="0" applyNumberFormat="1" applyFont="1"/>
    <xf numFmtId="0" fontId="8" fillId="8" borderId="8" xfId="0" applyFont="1" applyFill="1" applyBorder="1"/>
    <xf numFmtId="0" fontId="8" fillId="8" borderId="5" xfId="0" applyFont="1" applyFill="1" applyBorder="1"/>
    <xf numFmtId="168" fontId="8" fillId="8" borderId="2" xfId="1" applyNumberFormat="1" applyFont="1" applyFill="1" applyBorder="1"/>
    <xf numFmtId="168" fontId="8" fillId="8" borderId="8" xfId="1" applyNumberFormat="1" applyFont="1" applyFill="1" applyBorder="1"/>
    <xf numFmtId="168" fontId="8" fillId="8" borderId="15" xfId="1" applyNumberFormat="1" applyFont="1" applyFill="1" applyBorder="1"/>
    <xf numFmtId="168" fontId="12" fillId="0" borderId="0" xfId="1" applyNumberFormat="1" applyFont="1"/>
    <xf numFmtId="168" fontId="8" fillId="0" borderId="12" xfId="1" applyNumberFormat="1" applyFont="1" applyBorder="1" applyAlignment="1">
      <alignment horizontal="left"/>
    </xf>
    <xf numFmtId="168" fontId="16" fillId="0" borderId="4" xfId="1" applyNumberFormat="1" applyFont="1" applyFill="1" applyBorder="1"/>
    <xf numFmtId="165" fontId="16" fillId="0" borderId="2" xfId="1" applyNumberFormat="1" applyFont="1" applyFill="1" applyBorder="1"/>
    <xf numFmtId="168" fontId="16" fillId="0" borderId="2" xfId="1" applyNumberFormat="1" applyFont="1" applyFill="1" applyBorder="1"/>
    <xf numFmtId="168" fontId="8" fillId="4" borderId="2" xfId="1" applyNumberFormat="1" applyFont="1" applyFill="1" applyBorder="1"/>
    <xf numFmtId="0" fontId="12" fillId="0" borderId="0" xfId="282" applyFont="1" applyAlignment="1"/>
    <xf numFmtId="2" fontId="7" fillId="0" borderId="0" xfId="280" applyNumberFormat="1" applyFont="1"/>
    <xf numFmtId="1" fontId="7" fillId="0" borderId="0" xfId="280" applyNumberFormat="1" applyFont="1"/>
    <xf numFmtId="165" fontId="8" fillId="0" borderId="2" xfId="1" applyNumberFormat="1" applyFont="1" applyFill="1" applyBorder="1"/>
    <xf numFmtId="166" fontId="8" fillId="0" borderId="2" xfId="0" applyNumberFormat="1" applyFont="1" applyBorder="1"/>
    <xf numFmtId="0" fontId="8" fillId="0" borderId="7" xfId="0" applyFont="1" applyBorder="1"/>
    <xf numFmtId="0" fontId="7" fillId="0" borderId="0" xfId="0" applyFont="1" applyAlignment="1">
      <alignment horizontal="right"/>
    </xf>
    <xf numFmtId="165" fontId="7" fillId="0" borderId="13" xfId="1" applyNumberFormat="1" applyFont="1" applyBorder="1"/>
    <xf numFmtId="165" fontId="7" fillId="0" borderId="6" xfId="1" applyNumberFormat="1" applyFont="1" applyBorder="1"/>
    <xf numFmtId="0" fontId="8" fillId="4" borderId="8" xfId="0" applyFont="1" applyFill="1" applyBorder="1"/>
    <xf numFmtId="168" fontId="8" fillId="0" borderId="16" xfId="1" applyNumberFormat="1" applyFont="1" applyBorder="1"/>
    <xf numFmtId="0" fontId="8" fillId="0" borderId="16" xfId="0" applyFont="1" applyBorder="1"/>
    <xf numFmtId="165" fontId="23" fillId="0" borderId="11" xfId="1" applyNumberFormat="1" applyFont="1" applyFill="1" applyBorder="1"/>
    <xf numFmtId="2" fontId="7" fillId="0" borderId="0" xfId="0" applyNumberFormat="1" applyFont="1"/>
    <xf numFmtId="167" fontId="7" fillId="0" borderId="0" xfId="0" applyNumberFormat="1" applyFont="1"/>
    <xf numFmtId="165" fontId="8" fillId="4" borderId="2" xfId="1" applyNumberFormat="1" applyFont="1" applyFill="1" applyBorder="1"/>
    <xf numFmtId="164" fontId="7" fillId="0" borderId="0" xfId="0" applyNumberFormat="1" applyFont="1"/>
    <xf numFmtId="168" fontId="8" fillId="0" borderId="0" xfId="1" applyNumberFormat="1" applyFont="1"/>
    <xf numFmtId="168" fontId="5" fillId="0" borderId="11" xfId="1" applyNumberFormat="1" applyFont="1" applyFill="1" applyBorder="1" applyAlignment="1">
      <alignment horizontal="right"/>
    </xf>
    <xf numFmtId="168" fontId="5" fillId="0" borderId="4" xfId="1" applyNumberFormat="1" applyFont="1" applyFill="1" applyBorder="1" applyAlignment="1">
      <alignment horizontal="right"/>
    </xf>
    <xf numFmtId="1" fontId="5" fillId="0" borderId="0" xfId="0" applyNumberFormat="1" applyFont="1"/>
    <xf numFmtId="1" fontId="6" fillId="0" borderId="0" xfId="0" applyNumberFormat="1" applyFont="1"/>
    <xf numFmtId="0" fontId="9" fillId="0" borderId="0" xfId="282" applyFont="1" applyFill="1" applyBorder="1" applyAlignment="1"/>
    <xf numFmtId="166" fontId="5" fillId="0" borderId="0" xfId="1" applyNumberFormat="1" applyFont="1"/>
    <xf numFmtId="168" fontId="8" fillId="0" borderId="3" xfId="1" applyNumberFormat="1" applyFont="1" applyBorder="1" applyAlignment="1">
      <alignment horizontal="right"/>
    </xf>
    <xf numFmtId="165" fontId="8" fillId="0" borderId="3" xfId="1" applyNumberFormat="1" applyFont="1" applyBorder="1"/>
    <xf numFmtId="168" fontId="8" fillId="0" borderId="3" xfId="1" applyNumberFormat="1" applyFont="1" applyBorder="1"/>
    <xf numFmtId="167" fontId="7" fillId="0" borderId="0" xfId="280" applyNumberFormat="1" applyFont="1" applyBorder="1"/>
    <xf numFmtId="168" fontId="7" fillId="0" borderId="11" xfId="1" applyNumberFormat="1" applyFont="1" applyFill="1" applyBorder="1" applyAlignment="1">
      <alignment horizontal="right"/>
    </xf>
    <xf numFmtId="168" fontId="7" fillId="0" borderId="4" xfId="1" applyNumberFormat="1" applyFont="1" applyFill="1" applyBorder="1" applyAlignment="1">
      <alignment horizontal="right"/>
    </xf>
    <xf numFmtId="165" fontId="8" fillId="0" borderId="16" xfId="1" applyNumberFormat="1" applyFont="1" applyBorder="1"/>
    <xf numFmtId="49" fontId="5" fillId="0" borderId="0" xfId="280" applyNumberFormat="1" applyFont="1"/>
    <xf numFmtId="0" fontId="5" fillId="0" borderId="0" xfId="0" applyFont="1" applyAlignment="1">
      <alignment vertical="top" wrapText="1"/>
    </xf>
    <xf numFmtId="0" fontId="23" fillId="0" borderId="0" xfId="0" applyFont="1"/>
    <xf numFmtId="0" fontId="23" fillId="0" borderId="0" xfId="285" applyFont="1"/>
    <xf numFmtId="0" fontId="23" fillId="0" borderId="0" xfId="0" applyFont="1" applyAlignment="1">
      <alignment vertical="top" wrapText="1"/>
    </xf>
    <xf numFmtId="168" fontId="6" fillId="0" borderId="0" xfId="1" applyNumberFormat="1" applyFont="1" applyAlignment="1">
      <alignment vertical="top" wrapText="1"/>
    </xf>
    <xf numFmtId="168" fontId="6" fillId="0" borderId="1" xfId="1" applyNumberFormat="1" applyFont="1" applyBorder="1"/>
    <xf numFmtId="168" fontId="5" fillId="0" borderId="4" xfId="1" applyNumberFormat="1" applyFont="1" applyBorder="1" applyAlignment="1">
      <alignment vertical="top"/>
    </xf>
    <xf numFmtId="165" fontId="5" fillId="0" borderId="3" xfId="0" applyNumberFormat="1" applyFont="1" applyBorder="1" applyAlignment="1">
      <alignment vertical="top"/>
    </xf>
    <xf numFmtId="165" fontId="6" fillId="0" borderId="3" xfId="1" applyNumberFormat="1" applyFont="1" applyBorder="1"/>
    <xf numFmtId="0" fontId="8" fillId="5" borderId="1" xfId="0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vertical="top"/>
    </xf>
    <xf numFmtId="165" fontId="7" fillId="0" borderId="0" xfId="0" applyNumberFormat="1" applyFont="1" applyAlignment="1">
      <alignment vertical="top" wrapText="1"/>
    </xf>
    <xf numFmtId="0" fontId="8" fillId="5" borderId="2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top" wrapText="1"/>
    </xf>
    <xf numFmtId="168" fontId="5" fillId="0" borderId="11" xfId="1" applyNumberFormat="1" applyFont="1" applyFill="1" applyBorder="1"/>
    <xf numFmtId="165" fontId="16" fillId="0" borderId="0" xfId="1" applyNumberFormat="1" applyFont="1"/>
    <xf numFmtId="165" fontId="21" fillId="0" borderId="0" xfId="1" applyNumberFormat="1" applyFont="1"/>
    <xf numFmtId="165" fontId="21" fillId="4" borderId="2" xfId="1" applyNumberFormat="1" applyFont="1" applyFill="1" applyBorder="1"/>
    <xf numFmtId="165" fontId="16" fillId="0" borderId="0" xfId="1" applyNumberFormat="1" applyFont="1" applyFill="1" applyBorder="1"/>
    <xf numFmtId="0" fontId="16" fillId="0" borderId="12" xfId="0" applyFont="1" applyBorder="1" applyAlignment="1">
      <alignment vertical="top"/>
    </xf>
    <xf numFmtId="165" fontId="16" fillId="0" borderId="4" xfId="0" applyNumberFormat="1" applyFont="1" applyBorder="1" applyAlignment="1">
      <alignment vertical="top"/>
    </xf>
    <xf numFmtId="165" fontId="16" fillId="0" borderId="11" xfId="0" applyNumberFormat="1" applyFont="1" applyBorder="1" applyAlignment="1">
      <alignment horizontal="left"/>
    </xf>
    <xf numFmtId="165" fontId="8" fillId="5" borderId="1" xfId="1" applyNumberFormat="1" applyFont="1" applyFill="1" applyBorder="1"/>
    <xf numFmtId="165" fontId="8" fillId="0" borderId="6" xfId="1" applyNumberFormat="1" applyFont="1" applyFill="1" applyBorder="1"/>
    <xf numFmtId="165" fontId="8" fillId="0" borderId="1" xfId="1" applyNumberFormat="1" applyFont="1" applyFill="1" applyBorder="1"/>
    <xf numFmtId="168" fontId="16" fillId="0" borderId="11" xfId="1" applyNumberFormat="1" applyFont="1" applyFill="1" applyBorder="1"/>
    <xf numFmtId="168" fontId="8" fillId="0" borderId="11" xfId="1" applyNumberFormat="1" applyFont="1" applyFill="1" applyBorder="1"/>
    <xf numFmtId="165" fontId="7" fillId="0" borderId="3" xfId="0" applyNumberFormat="1" applyFont="1" applyBorder="1"/>
    <xf numFmtId="0" fontId="8" fillId="5" borderId="1" xfId="0" applyFont="1" applyFill="1" applyBorder="1"/>
    <xf numFmtId="0" fontId="8" fillId="5" borderId="8" xfId="0" applyFont="1" applyFill="1" applyBorder="1" applyAlignment="1">
      <alignment vertical="top" wrapText="1"/>
    </xf>
    <xf numFmtId="49" fontId="7" fillId="0" borderId="0" xfId="0" applyNumberFormat="1" applyFont="1"/>
    <xf numFmtId="0" fontId="8" fillId="0" borderId="0" xfId="25" applyFont="1"/>
    <xf numFmtId="0" fontId="5" fillId="0" borderId="0" xfId="25" applyFont="1"/>
    <xf numFmtId="0" fontId="6" fillId="0" borderId="0" xfId="25" applyFont="1"/>
    <xf numFmtId="0" fontId="7" fillId="0" borderId="0" xfId="25" applyFont="1" applyAlignment="1">
      <alignment wrapText="1"/>
    </xf>
    <xf numFmtId="165" fontId="5" fillId="0" borderId="0" xfId="25" applyNumberFormat="1" applyFont="1"/>
    <xf numFmtId="166" fontId="5" fillId="0" borderId="0" xfId="25" applyNumberFormat="1" applyFont="1"/>
    <xf numFmtId="49" fontId="8" fillId="0" borderId="0" xfId="0" applyNumberFormat="1" applyFont="1"/>
    <xf numFmtId="164" fontId="5" fillId="0" borderId="0" xfId="25" applyNumberFormat="1" applyFont="1"/>
    <xf numFmtId="165" fontId="7" fillId="0" borderId="0" xfId="1" applyNumberFormat="1" applyFont="1" applyFill="1" applyBorder="1" applyAlignment="1">
      <alignment vertical="top"/>
    </xf>
    <xf numFmtId="165" fontId="16" fillId="0" borderId="0" xfId="1" applyNumberFormat="1" applyFont="1" applyAlignment="1"/>
    <xf numFmtId="165" fontId="5" fillId="0" borderId="0" xfId="1" applyNumberFormat="1" applyFont="1" applyAlignment="1">
      <alignment wrapText="1"/>
    </xf>
    <xf numFmtId="165" fontId="7" fillId="0" borderId="11" xfId="0" applyNumberFormat="1" applyFont="1" applyBorder="1" applyAlignment="1">
      <alignment wrapText="1"/>
    </xf>
    <xf numFmtId="165" fontId="5" fillId="0" borderId="0" xfId="1" applyNumberFormat="1" applyFont="1" applyAlignment="1">
      <alignment vertical="top"/>
    </xf>
    <xf numFmtId="165" fontId="7" fillId="0" borderId="9" xfId="1" applyNumberFormat="1" applyFont="1" applyBorder="1"/>
    <xf numFmtId="168" fontId="16" fillId="0" borderId="11" xfId="1" applyNumberFormat="1" applyFont="1" applyBorder="1" applyAlignment="1">
      <alignment vertical="top"/>
    </xf>
    <xf numFmtId="165" fontId="16" fillId="6" borderId="4" xfId="1" applyNumberFormat="1" applyFont="1" applyFill="1" applyBorder="1" applyAlignment="1">
      <alignment vertical="top"/>
    </xf>
    <xf numFmtId="0" fontId="8" fillId="4" borderId="4" xfId="0" applyFont="1" applyFill="1" applyBorder="1"/>
    <xf numFmtId="0" fontId="8" fillId="4" borderId="2" xfId="0" applyFont="1" applyFill="1" applyBorder="1" applyAlignment="1">
      <alignment horizontal="center" vertical="center" wrapText="1"/>
    </xf>
    <xf numFmtId="3" fontId="8" fillId="0" borderId="3" xfId="0" applyNumberFormat="1" applyFont="1" applyBorder="1"/>
    <xf numFmtId="165" fontId="5" fillId="0" borderId="0" xfId="1" applyNumberFormat="1" applyFont="1" applyBorder="1"/>
    <xf numFmtId="168" fontId="6" fillId="6" borderId="11" xfId="1" applyNumberFormat="1" applyFont="1" applyFill="1" applyBorder="1"/>
    <xf numFmtId="168" fontId="12" fillId="0" borderId="0" xfId="1" applyNumberFormat="1" applyFont="1" applyFill="1"/>
    <xf numFmtId="168" fontId="5" fillId="0" borderId="1" xfId="0" applyNumberFormat="1" applyFont="1" applyBorder="1"/>
    <xf numFmtId="0" fontId="8" fillId="0" borderId="6" xfId="0" applyFont="1" applyBorder="1"/>
    <xf numFmtId="0" fontId="7" fillId="0" borderId="4" xfId="0" applyFont="1" applyBorder="1" applyAlignment="1">
      <alignment vertical="top"/>
    </xf>
    <xf numFmtId="49" fontId="5" fillId="0" borderId="0" xfId="0" applyNumberFormat="1" applyFont="1"/>
    <xf numFmtId="49" fontId="6" fillId="0" borderId="0" xfId="0" applyNumberFormat="1" applyFont="1"/>
    <xf numFmtId="165" fontId="23" fillId="0" borderId="0" xfId="1" applyNumberFormat="1" applyFont="1"/>
    <xf numFmtId="49" fontId="9" fillId="0" borderId="0" xfId="282" applyNumberFormat="1" applyFont="1" applyFill="1" applyAlignment="1"/>
    <xf numFmtId="165" fontId="7" fillId="0" borderId="0" xfId="1" applyNumberFormat="1" applyFont="1" applyAlignment="1">
      <alignment horizontal="left"/>
    </xf>
    <xf numFmtId="0" fontId="6" fillId="0" borderId="2" xfId="0" applyFont="1" applyBorder="1"/>
    <xf numFmtId="0" fontId="5" fillId="0" borderId="3" xfId="0" applyFont="1" applyBorder="1" applyAlignment="1">
      <alignment vertical="top"/>
    </xf>
    <xf numFmtId="168" fontId="5" fillId="0" borderId="3" xfId="1" applyNumberFormat="1" applyFont="1" applyBorder="1" applyAlignment="1">
      <alignment vertical="top"/>
    </xf>
    <xf numFmtId="165" fontId="7" fillId="0" borderId="11" xfId="0" applyNumberFormat="1" applyFont="1" applyBorder="1"/>
    <xf numFmtId="165" fontId="8" fillId="0" borderId="11" xfId="2795" applyNumberFormat="1" applyFont="1" applyFill="1" applyBorder="1" applyAlignment="1"/>
    <xf numFmtId="165" fontId="8" fillId="0" borderId="11" xfId="0" applyNumberFormat="1" applyFont="1" applyBorder="1"/>
    <xf numFmtId="0" fontId="8" fillId="0" borderId="11" xfId="0" applyFont="1" applyBorder="1"/>
    <xf numFmtId="165" fontId="7" fillId="0" borderId="7" xfId="0" applyNumberFormat="1" applyFont="1" applyBorder="1"/>
    <xf numFmtId="11" fontId="5" fillId="0" borderId="0" xfId="0" applyNumberFormat="1" applyFont="1"/>
    <xf numFmtId="165" fontId="7" fillId="6" borderId="2" xfId="1" applyNumberFormat="1" applyFont="1" applyFill="1" applyBorder="1"/>
    <xf numFmtId="165" fontId="7" fillId="6" borderId="4" xfId="1" applyNumberFormat="1" applyFont="1" applyFill="1" applyBorder="1"/>
    <xf numFmtId="0" fontId="7" fillId="0" borderId="0" xfId="0" applyFont="1" applyAlignment="1">
      <alignment horizontal="left"/>
    </xf>
    <xf numFmtId="168" fontId="16" fillId="0" borderId="2" xfId="1" applyNumberFormat="1" applyFont="1" applyBorder="1"/>
    <xf numFmtId="165" fontId="5" fillId="0" borderId="6" xfId="0" applyNumberFormat="1" applyFont="1" applyBorder="1"/>
    <xf numFmtId="0" fontId="6" fillId="0" borderId="12" xfId="0" applyFont="1" applyBorder="1" applyAlignment="1">
      <alignment horizontal="left"/>
    </xf>
    <xf numFmtId="165" fontId="6" fillId="0" borderId="1" xfId="0" applyNumberFormat="1" applyFont="1" applyBorder="1"/>
    <xf numFmtId="168" fontId="16" fillId="6" borderId="2" xfId="1" applyNumberFormat="1" applyFont="1" applyFill="1" applyBorder="1"/>
    <xf numFmtId="0" fontId="7" fillId="6" borderId="4" xfId="0" applyFont="1" applyFill="1" applyBorder="1"/>
    <xf numFmtId="168" fontId="16" fillId="6" borderId="4" xfId="1" applyNumberFormat="1" applyFont="1" applyFill="1" applyBorder="1"/>
    <xf numFmtId="165" fontId="7" fillId="0" borderId="4" xfId="1" applyNumberFormat="1" applyFont="1" applyFill="1" applyBorder="1" applyAlignment="1">
      <alignment vertical="top"/>
    </xf>
    <xf numFmtId="165" fontId="7" fillId="0" borderId="0" xfId="1" applyNumberFormat="1" applyFont="1" applyAlignment="1">
      <alignment horizontal="right"/>
    </xf>
    <xf numFmtId="168" fontId="7" fillId="0" borderId="11" xfId="1" applyNumberFormat="1" applyFont="1" applyFill="1" applyBorder="1"/>
    <xf numFmtId="168" fontId="7" fillId="0" borderId="0" xfId="1" applyNumberFormat="1" applyFont="1" applyFill="1" applyBorder="1"/>
    <xf numFmtId="168" fontId="7" fillId="0" borderId="0" xfId="1" applyNumberFormat="1" applyFont="1" applyFill="1"/>
    <xf numFmtId="168" fontId="8" fillId="0" borderId="0" xfId="1" applyNumberFormat="1" applyFont="1" applyFill="1" applyBorder="1" applyAlignment="1">
      <alignment horizontal="center" vertical="center"/>
    </xf>
    <xf numFmtId="168" fontId="7" fillId="0" borderId="4" xfId="1" applyNumberFormat="1" applyFont="1" applyFill="1" applyBorder="1" applyAlignment="1">
      <alignment vertical="top"/>
    </xf>
    <xf numFmtId="168" fontId="7" fillId="0" borderId="0" xfId="0" applyNumberFormat="1" applyFont="1" applyAlignment="1">
      <alignment vertical="top"/>
    </xf>
    <xf numFmtId="43" fontId="7" fillId="0" borderId="0" xfId="0" applyNumberFormat="1" applyFont="1" applyAlignment="1">
      <alignment vertical="top"/>
    </xf>
    <xf numFmtId="168" fontId="7" fillId="0" borderId="0" xfId="1" applyNumberFormat="1" applyFont="1" applyAlignment="1">
      <alignment vertical="top"/>
    </xf>
    <xf numFmtId="0" fontId="8" fillId="5" borderId="3" xfId="0" applyFont="1" applyFill="1" applyBorder="1"/>
    <xf numFmtId="168" fontId="6" fillId="0" borderId="3" xfId="1" applyNumberFormat="1" applyFont="1" applyBorder="1" applyAlignment="1">
      <alignment horizontal="right"/>
    </xf>
    <xf numFmtId="168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5" fontId="7" fillId="2" borderId="0" xfId="1" applyNumberFormat="1" applyFont="1" applyFill="1"/>
    <xf numFmtId="0" fontId="6" fillId="0" borderId="3" xfId="0" applyFont="1" applyBorder="1"/>
    <xf numFmtId="165" fontId="6" fillId="0" borderId="3" xfId="1" applyNumberFormat="1" applyFont="1" applyBorder="1" applyAlignment="1">
      <alignment horizontal="right"/>
    </xf>
    <xf numFmtId="169" fontId="8" fillId="4" borderId="2" xfId="0" applyNumberFormat="1" applyFont="1" applyFill="1" applyBorder="1"/>
    <xf numFmtId="168" fontId="5" fillId="0" borderId="11" xfId="1" applyNumberFormat="1" applyFont="1" applyBorder="1"/>
    <xf numFmtId="166" fontId="6" fillId="0" borderId="4" xfId="284" applyNumberFormat="1" applyFont="1" applyBorder="1"/>
    <xf numFmtId="168" fontId="16" fillId="0" borderId="4" xfId="1" applyNumberFormat="1" applyFont="1" applyBorder="1" applyAlignment="1">
      <alignment vertical="top"/>
    </xf>
    <xf numFmtId="165" fontId="16" fillId="0" borderId="3" xfId="1" applyNumberFormat="1" applyFont="1" applyFill="1" applyBorder="1"/>
    <xf numFmtId="165" fontId="5" fillId="0" borderId="12" xfId="1" applyNumberFormat="1" applyFont="1" applyBorder="1"/>
    <xf numFmtId="165" fontId="16" fillId="0" borderId="4" xfId="1" applyNumberFormat="1" applyFont="1" applyBorder="1" applyAlignment="1"/>
    <xf numFmtId="165" fontId="16" fillId="6" borderId="4" xfId="1" applyNumberFormat="1" applyFont="1" applyFill="1" applyBorder="1" applyAlignment="1"/>
    <xf numFmtId="165" fontId="16" fillId="0" borderId="4" xfId="1" applyNumberFormat="1" applyFont="1" applyBorder="1" applyAlignment="1">
      <alignment vertical="top"/>
    </xf>
    <xf numFmtId="168" fontId="16" fillId="0" borderId="4" xfId="1" applyNumberFormat="1" applyFont="1" applyBorder="1" applyAlignment="1"/>
    <xf numFmtId="168" fontId="16" fillId="0" borderId="3" xfId="1" applyNumberFormat="1" applyFont="1" applyFill="1" applyBorder="1"/>
    <xf numFmtId="165" fontId="8" fillId="0" borderId="4" xfId="1" applyNumberFormat="1" applyFont="1" applyBorder="1" applyAlignment="1">
      <alignment horizontal="right"/>
    </xf>
    <xf numFmtId="168" fontId="8" fillId="0" borderId="4" xfId="1" applyNumberFormat="1" applyFont="1" applyBorder="1" applyAlignment="1">
      <alignment horizontal="right"/>
    </xf>
    <xf numFmtId="165" fontId="6" fillId="4" borderId="2" xfId="1" applyNumberFormat="1" applyFont="1" applyFill="1" applyBorder="1"/>
    <xf numFmtId="168" fontId="6" fillId="4" borderId="2" xfId="1" applyNumberFormat="1" applyFont="1" applyFill="1" applyBorder="1"/>
    <xf numFmtId="0" fontId="13" fillId="0" borderId="0" xfId="282" quotePrefix="1" applyFont="1"/>
    <xf numFmtId="0" fontId="13" fillId="0" borderId="0" xfId="282" quotePrefix="1" applyFont="1" applyAlignment="1"/>
    <xf numFmtId="0" fontId="15" fillId="0" borderId="0" xfId="0" applyFont="1"/>
    <xf numFmtId="165" fontId="15" fillId="0" borderId="0" xfId="1" applyNumberFormat="1" applyFont="1"/>
    <xf numFmtId="0" fontId="17" fillId="0" borderId="0" xfId="0" applyFont="1"/>
    <xf numFmtId="165" fontId="17" fillId="0" borderId="0" xfId="1" applyNumberFormat="1" applyFont="1"/>
    <xf numFmtId="165" fontId="8" fillId="2" borderId="0" xfId="1" applyNumberFormat="1" applyFont="1" applyFill="1"/>
    <xf numFmtId="49" fontId="8" fillId="4" borderId="2" xfId="0" applyNumberFormat="1" applyFont="1" applyFill="1" applyBorder="1"/>
    <xf numFmtId="49" fontId="8" fillId="2" borderId="0" xfId="1" applyNumberFormat="1" applyFont="1" applyFill="1"/>
    <xf numFmtId="49" fontId="8" fillId="4" borderId="2" xfId="1" applyNumberFormat="1" applyFont="1" applyFill="1" applyBorder="1"/>
    <xf numFmtId="165" fontId="8" fillId="2" borderId="0" xfId="1" applyNumberFormat="1" applyFont="1" applyFill="1" applyBorder="1"/>
    <xf numFmtId="168" fontId="7" fillId="0" borderId="2" xfId="1" applyNumberFormat="1" applyFont="1" applyBorder="1"/>
    <xf numFmtId="168" fontId="7" fillId="0" borderId="4" xfId="1" applyNumberFormat="1" applyFont="1" applyBorder="1"/>
    <xf numFmtId="168" fontId="7" fillId="0" borderId="3" xfId="1" applyNumberFormat="1" applyFont="1" applyBorder="1"/>
    <xf numFmtId="165" fontId="8" fillId="0" borderId="0" xfId="1" applyNumberFormat="1" applyFont="1" applyAlignment="1">
      <alignment vertical="top"/>
    </xf>
    <xf numFmtId="165" fontId="8" fillId="4" borderId="2" xfId="1" applyNumberFormat="1" applyFont="1" applyFill="1" applyBorder="1" applyAlignment="1">
      <alignment vertical="top"/>
    </xf>
    <xf numFmtId="165" fontId="7" fillId="0" borderId="0" xfId="1" applyNumberFormat="1" applyFont="1" applyBorder="1" applyAlignment="1">
      <alignment vertical="top" wrapText="1"/>
    </xf>
    <xf numFmtId="165" fontId="7" fillId="0" borderId="0" xfId="1" applyNumberFormat="1" applyFont="1" applyBorder="1" applyAlignment="1">
      <alignment horizontal="left"/>
    </xf>
    <xf numFmtId="43" fontId="6" fillId="0" borderId="3" xfId="1" applyFont="1" applyBorder="1" applyAlignment="1">
      <alignment horizontal="left"/>
    </xf>
    <xf numFmtId="165" fontId="7" fillId="0" borderId="4" xfId="1" applyNumberFormat="1" applyFont="1" applyFill="1" applyBorder="1" applyAlignment="1"/>
    <xf numFmtId="49" fontId="8" fillId="4" borderId="8" xfId="0" applyNumberFormat="1" applyFont="1" applyFill="1" applyBorder="1" applyAlignment="1">
      <alignment vertical="center"/>
    </xf>
    <xf numFmtId="165" fontId="8" fillId="4" borderId="2" xfId="1" applyNumberFormat="1" applyFont="1" applyFill="1" applyBorder="1" applyAlignment="1">
      <alignment vertical="center"/>
    </xf>
    <xf numFmtId="165" fontId="8" fillId="4" borderId="8" xfId="1" applyNumberFormat="1" applyFont="1" applyFill="1" applyBorder="1" applyAlignment="1">
      <alignment vertical="center"/>
    </xf>
    <xf numFmtId="49" fontId="8" fillId="4" borderId="12" xfId="0" applyNumberFormat="1" applyFont="1" applyFill="1" applyBorder="1" applyAlignment="1">
      <alignment vertical="center"/>
    </xf>
    <xf numFmtId="165" fontId="8" fillId="4" borderId="11" xfId="1" applyNumberFormat="1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vertical="center"/>
    </xf>
    <xf numFmtId="168" fontId="8" fillId="4" borderId="8" xfId="1" applyNumberFormat="1" applyFont="1" applyFill="1" applyBorder="1" applyAlignment="1">
      <alignment vertical="center"/>
    </xf>
    <xf numFmtId="168" fontId="23" fillId="0" borderId="2" xfId="1" applyNumberFormat="1" applyFont="1" applyBorder="1" applyAlignment="1">
      <alignment horizontal="right"/>
    </xf>
    <xf numFmtId="168" fontId="23" fillId="0" borderId="2" xfId="1" applyNumberFormat="1" applyFont="1" applyFill="1" applyBorder="1"/>
    <xf numFmtId="168" fontId="23" fillId="0" borderId="4" xfId="1" applyNumberFormat="1" applyFont="1" applyBorder="1" applyAlignment="1">
      <alignment horizontal="right"/>
    </xf>
    <xf numFmtId="168" fontId="23" fillId="0" borderId="4" xfId="1" applyNumberFormat="1" applyFont="1" applyFill="1" applyBorder="1"/>
    <xf numFmtId="165" fontId="7" fillId="0" borderId="4" xfId="0" applyNumberFormat="1" applyFont="1" applyBorder="1" applyAlignment="1">
      <alignment vertical="top"/>
    </xf>
    <xf numFmtId="165" fontId="7" fillId="0" borderId="4" xfId="0" applyNumberFormat="1" applyFont="1" applyBorder="1" applyAlignment="1">
      <alignment horizontal="left"/>
    </xf>
    <xf numFmtId="168" fontId="21" fillId="0" borderId="1" xfId="1" applyNumberFormat="1" applyFont="1" applyBorder="1"/>
    <xf numFmtId="0" fontId="16" fillId="0" borderId="3" xfId="0" applyFont="1" applyBorder="1"/>
    <xf numFmtId="165" fontId="7" fillId="0" borderId="4" xfId="1" applyNumberFormat="1" applyFont="1" applyBorder="1" applyAlignment="1"/>
    <xf numFmtId="168" fontId="5" fillId="0" borderId="3" xfId="1" applyNumberFormat="1" applyFont="1" applyBorder="1"/>
    <xf numFmtId="168" fontId="6" fillId="0" borderId="0" xfId="1" applyNumberFormat="1" applyFont="1"/>
    <xf numFmtId="168" fontId="7" fillId="0" borderId="4" xfId="1" applyNumberFormat="1" applyFont="1" applyBorder="1" applyAlignment="1">
      <alignment vertical="top"/>
    </xf>
    <xf numFmtId="165" fontId="7" fillId="0" borderId="4" xfId="1" applyNumberFormat="1" applyFont="1" applyBorder="1" applyAlignment="1">
      <alignment vertical="top"/>
    </xf>
    <xf numFmtId="172" fontId="7" fillId="0" borderId="1" xfId="1" applyNumberFormat="1" applyFont="1" applyBorder="1"/>
    <xf numFmtId="165" fontId="7" fillId="0" borderId="1" xfId="1" applyNumberFormat="1" applyFont="1" applyBorder="1" applyAlignment="1">
      <alignment horizontal="right"/>
    </xf>
    <xf numFmtId="167" fontId="7" fillId="0" borderId="1" xfId="280" applyNumberFormat="1" applyFont="1" applyBorder="1" applyAlignment="1"/>
    <xf numFmtId="167" fontId="8" fillId="5" borderId="1" xfId="280" applyNumberFormat="1" applyFont="1" applyFill="1" applyBorder="1" applyAlignment="1"/>
    <xf numFmtId="165" fontId="7" fillId="0" borderId="2" xfId="1" applyNumberFormat="1" applyFont="1" applyFill="1" applyBorder="1" applyAlignment="1"/>
    <xf numFmtId="165" fontId="7" fillId="0" borderId="11" xfId="1" applyNumberFormat="1" applyFont="1" applyFill="1" applyBorder="1" applyAlignment="1"/>
    <xf numFmtId="168" fontId="8" fillId="4" borderId="2" xfId="1" applyNumberFormat="1" applyFont="1" applyFill="1" applyBorder="1" applyAlignment="1">
      <alignment vertical="center"/>
    </xf>
    <xf numFmtId="0" fontId="8" fillId="5" borderId="13" xfId="0" applyFont="1" applyFill="1" applyBorder="1"/>
    <xf numFmtId="173" fontId="8" fillId="5" borderId="1" xfId="1" applyNumberFormat="1" applyFont="1" applyFill="1" applyBorder="1" applyAlignment="1">
      <alignment horizontal="right" vertical="center" wrapText="1"/>
    </xf>
    <xf numFmtId="173" fontId="8" fillId="5" borderId="1" xfId="1" applyNumberFormat="1" applyFont="1" applyFill="1" applyBorder="1" applyAlignment="1">
      <alignment horizontal="right"/>
    </xf>
    <xf numFmtId="0" fontId="8" fillId="8" borderId="2" xfId="0" applyFont="1" applyFill="1" applyBorder="1"/>
    <xf numFmtId="168" fontId="7" fillId="0" borderId="0" xfId="1" applyNumberFormat="1" applyFont="1" applyAlignment="1"/>
    <xf numFmtId="165" fontId="7" fillId="0" borderId="2" xfId="1" applyNumberFormat="1" applyFont="1" applyBorder="1" applyAlignment="1">
      <alignment vertical="top"/>
    </xf>
    <xf numFmtId="165" fontId="7" fillId="0" borderId="4" xfId="1" applyNumberFormat="1" applyFont="1" applyBorder="1" applyAlignment="1">
      <alignment vertical="center"/>
    </xf>
    <xf numFmtId="0" fontId="8" fillId="0" borderId="3" xfId="0" applyFont="1" applyBorder="1" applyAlignment="1">
      <alignment horizontal="left"/>
    </xf>
    <xf numFmtId="165" fontId="8" fillId="0" borderId="3" xfId="1" applyNumberFormat="1" applyFont="1" applyFill="1" applyBorder="1" applyAlignment="1"/>
    <xf numFmtId="165" fontId="8" fillId="0" borderId="3" xfId="1" applyNumberFormat="1" applyFont="1" applyBorder="1" applyAlignment="1">
      <alignment horizontal="left"/>
    </xf>
    <xf numFmtId="49" fontId="7" fillId="0" borderId="12" xfId="0" applyNumberFormat="1" applyFont="1" applyBorder="1"/>
    <xf numFmtId="165" fontId="8" fillId="0" borderId="3" xfId="1" applyNumberFormat="1" applyFont="1" applyBorder="1" applyAlignment="1"/>
    <xf numFmtId="168" fontId="6" fillId="6" borderId="1" xfId="1" applyNumberFormat="1" applyFont="1" applyFill="1" applyBorder="1" applyAlignment="1">
      <alignment horizontal="right"/>
    </xf>
    <xf numFmtId="168" fontId="7" fillId="0" borderId="0" xfId="1" applyNumberFormat="1" applyFont="1" applyFill="1" applyAlignment="1"/>
    <xf numFmtId="165" fontId="8" fillId="5" borderId="3" xfId="0" applyNumberFormat="1" applyFont="1" applyFill="1" applyBorder="1"/>
    <xf numFmtId="168" fontId="8" fillId="5" borderId="3" xfId="1" applyNumberFormat="1" applyFont="1" applyFill="1" applyBorder="1" applyAlignment="1"/>
    <xf numFmtId="168" fontId="8" fillId="6" borderId="3" xfId="1" applyNumberFormat="1" applyFont="1" applyFill="1" applyBorder="1" applyAlignment="1"/>
    <xf numFmtId="167" fontId="7" fillId="0" borderId="0" xfId="280" applyNumberFormat="1" applyFont="1" applyAlignment="1"/>
    <xf numFmtId="0" fontId="23" fillId="0" borderId="4" xfId="0" applyFont="1" applyBorder="1"/>
    <xf numFmtId="165" fontId="8" fillId="5" borderId="13" xfId="1" applyNumberFormat="1" applyFont="1" applyFill="1" applyBorder="1"/>
    <xf numFmtId="165" fontId="23" fillId="0" borderId="2" xfId="1" applyNumberFormat="1" applyFont="1" applyBorder="1"/>
    <xf numFmtId="165" fontId="23" fillId="0" borderId="4" xfId="1" applyNumberFormat="1" applyFont="1" applyBorder="1"/>
    <xf numFmtId="165" fontId="23" fillId="0" borderId="3" xfId="1" applyNumberFormat="1" applyFont="1" applyBorder="1"/>
    <xf numFmtId="165" fontId="7" fillId="0" borderId="3" xfId="1" applyNumberFormat="1" applyFont="1" applyBorder="1" applyAlignment="1">
      <alignment vertical="top"/>
    </xf>
    <xf numFmtId="165" fontId="7" fillId="0" borderId="11" xfId="1" applyNumberFormat="1" applyFont="1" applyBorder="1" applyAlignment="1">
      <alignment horizontal="right"/>
    </xf>
    <xf numFmtId="0" fontId="7" fillId="0" borderId="13" xfId="0" applyFont="1" applyBorder="1"/>
    <xf numFmtId="165" fontId="7" fillId="0" borderId="16" xfId="1" applyNumberFormat="1" applyFont="1" applyFill="1" applyBorder="1" applyAlignment="1"/>
    <xf numFmtId="165" fontId="7" fillId="0" borderId="3" xfId="1" applyNumberFormat="1" applyFont="1" applyFill="1" applyBorder="1" applyAlignment="1"/>
    <xf numFmtId="168" fontId="7" fillId="0" borderId="2" xfId="1" applyNumberFormat="1" applyFont="1" applyFill="1" applyBorder="1" applyAlignment="1">
      <alignment vertical="top"/>
    </xf>
    <xf numFmtId="165" fontId="7" fillId="0" borderId="2" xfId="1" applyNumberFormat="1" applyFont="1" applyFill="1" applyBorder="1" applyAlignment="1">
      <alignment vertical="top"/>
    </xf>
    <xf numFmtId="168" fontId="7" fillId="0" borderId="3" xfId="1" applyNumberFormat="1" applyFont="1" applyFill="1" applyBorder="1" applyAlignment="1">
      <alignment vertical="top"/>
    </xf>
    <xf numFmtId="165" fontId="7" fillId="0" borderId="3" xfId="1" applyNumberFormat="1" applyFont="1" applyFill="1" applyBorder="1" applyAlignment="1">
      <alignment vertical="top"/>
    </xf>
    <xf numFmtId="165" fontId="7" fillId="0" borderId="13" xfId="1" applyNumberFormat="1" applyFont="1" applyBorder="1" applyAlignment="1">
      <alignment vertical="top"/>
    </xf>
    <xf numFmtId="168" fontId="6" fillId="0" borderId="2" xfId="1" applyNumberFormat="1" applyFont="1" applyBorder="1"/>
    <xf numFmtId="168" fontId="5" fillId="0" borderId="2" xfId="1" applyNumberFormat="1" applyFont="1" applyBorder="1" applyAlignment="1">
      <alignment vertical="top"/>
    </xf>
    <xf numFmtId="168" fontId="23" fillId="0" borderId="4" xfId="1" applyNumberFormat="1" applyFont="1" applyFill="1" applyBorder="1" applyAlignment="1">
      <alignment horizontal="right"/>
    </xf>
    <xf numFmtId="165" fontId="7" fillId="0" borderId="12" xfId="0" applyNumberFormat="1" applyFont="1" applyBorder="1"/>
    <xf numFmtId="165" fontId="7" fillId="0" borderId="4" xfId="0" applyNumberFormat="1" applyFont="1" applyBorder="1" applyAlignment="1">
      <alignment horizontal="right"/>
    </xf>
    <xf numFmtId="168" fontId="23" fillId="0" borderId="4" xfId="0" applyNumberFormat="1" applyFont="1" applyBorder="1" applyAlignment="1">
      <alignment horizontal="right"/>
    </xf>
    <xf numFmtId="168" fontId="5" fillId="0" borderId="4" xfId="0" applyNumberFormat="1" applyFont="1" applyBorder="1" applyAlignment="1">
      <alignment horizontal="right"/>
    </xf>
    <xf numFmtId="168" fontId="24" fillId="0" borderId="4" xfId="1" applyNumberFormat="1" applyFont="1" applyBorder="1" applyAlignment="1">
      <alignment horizontal="right"/>
    </xf>
    <xf numFmtId="168" fontId="24" fillId="0" borderId="4" xfId="1" applyNumberFormat="1" applyFont="1" applyFill="1" applyBorder="1"/>
    <xf numFmtId="168" fontId="6" fillId="0" borderId="4" xfId="1" applyNumberFormat="1" applyFont="1" applyBorder="1" applyAlignment="1">
      <alignment horizontal="right"/>
    </xf>
    <xf numFmtId="168" fontId="23" fillId="0" borderId="3" xfId="1" applyNumberFormat="1" applyFont="1" applyBorder="1" applyAlignment="1">
      <alignment horizontal="right"/>
    </xf>
    <xf numFmtId="168" fontId="23" fillId="0" borderId="3" xfId="1" applyNumberFormat="1" applyFont="1" applyFill="1" applyBorder="1" applyAlignment="1">
      <alignment horizontal="right"/>
    </xf>
    <xf numFmtId="168" fontId="5" fillId="0" borderId="3" xfId="1" applyNumberFormat="1" applyFont="1" applyBorder="1" applyAlignment="1">
      <alignment horizontal="right"/>
    </xf>
    <xf numFmtId="165" fontId="17" fillId="0" borderId="16" xfId="22480" applyNumberFormat="1" applyFont="1" applyBorder="1"/>
    <xf numFmtId="43" fontId="7" fillId="0" borderId="0" xfId="1" applyFont="1" applyAlignment="1">
      <alignment vertical="top" wrapText="1"/>
    </xf>
    <xf numFmtId="165" fontId="8" fillId="0" borderId="11" xfId="1" applyNumberFormat="1" applyFont="1" applyBorder="1" applyAlignment="1">
      <alignment horizontal="right"/>
    </xf>
    <xf numFmtId="165" fontId="7" fillId="0" borderId="8" xfId="1" applyNumberFormat="1" applyFont="1" applyFill="1" applyBorder="1" applyAlignment="1">
      <alignment vertical="top"/>
    </xf>
    <xf numFmtId="165" fontId="7" fillId="0" borderId="11" xfId="1" applyNumberFormat="1" applyFont="1" applyFill="1" applyBorder="1" applyAlignment="1">
      <alignment vertical="top"/>
    </xf>
    <xf numFmtId="165" fontId="7" fillId="0" borderId="16" xfId="1" applyNumberFormat="1" applyFont="1" applyFill="1" applyBorder="1" applyAlignment="1">
      <alignment vertical="top"/>
    </xf>
    <xf numFmtId="168" fontId="7" fillId="0" borderId="6" xfId="1" applyNumberFormat="1" applyFont="1" applyFill="1" applyBorder="1" applyAlignment="1">
      <alignment vertical="top"/>
    </xf>
    <xf numFmtId="168" fontId="7" fillId="0" borderId="12" xfId="1" applyNumberFormat="1" applyFont="1" applyFill="1" applyBorder="1" applyAlignment="1">
      <alignment vertical="top"/>
    </xf>
    <xf numFmtId="168" fontId="7" fillId="0" borderId="13" xfId="1" applyNumberFormat="1" applyFont="1" applyFill="1" applyBorder="1" applyAlignment="1">
      <alignment vertical="top"/>
    </xf>
    <xf numFmtId="0" fontId="23" fillId="0" borderId="3" xfId="0" applyFont="1" applyBorder="1"/>
    <xf numFmtId="165" fontId="8" fillId="0" borderId="0" xfId="1" applyNumberFormat="1" applyFont="1" applyAlignment="1">
      <alignment horizontal="left"/>
    </xf>
    <xf numFmtId="165" fontId="7" fillId="0" borderId="12" xfId="1" applyNumberFormat="1" applyFont="1" applyBorder="1" applyAlignment="1">
      <alignment vertical="top"/>
    </xf>
    <xf numFmtId="0" fontId="7" fillId="0" borderId="0" xfId="0" applyFont="1" applyAlignment="1">
      <alignment horizontal="center"/>
    </xf>
    <xf numFmtId="165" fontId="8" fillId="0" borderId="4" xfId="1" applyNumberFormat="1" applyFont="1" applyBorder="1"/>
    <xf numFmtId="165" fontId="8" fillId="0" borderId="11" xfId="1" applyNumberFormat="1" applyFont="1" applyFill="1" applyBorder="1" applyAlignment="1"/>
    <xf numFmtId="168" fontId="16" fillId="0" borderId="16" xfId="1" applyNumberFormat="1" applyFont="1" applyFill="1" applyBorder="1"/>
    <xf numFmtId="168" fontId="7" fillId="0" borderId="11" xfId="1" applyNumberFormat="1" applyFont="1" applyBorder="1" applyAlignment="1"/>
    <xf numFmtId="165" fontId="16" fillId="0" borderId="2" xfId="1" applyNumberFormat="1" applyFont="1" applyBorder="1"/>
    <xf numFmtId="165" fontId="16" fillId="0" borderId="3" xfId="1" applyNumberFormat="1" applyFont="1" applyBorder="1"/>
    <xf numFmtId="0" fontId="8" fillId="0" borderId="4" xfId="0" applyFont="1" applyBorder="1"/>
    <xf numFmtId="165" fontId="6" fillId="0" borderId="16" xfId="1" applyNumberFormat="1" applyFont="1" applyBorder="1"/>
    <xf numFmtId="165" fontId="26" fillId="0" borderId="16" xfId="1" applyNumberFormat="1" applyFont="1" applyBorder="1"/>
    <xf numFmtId="0" fontId="16" fillId="0" borderId="2" xfId="0" applyFont="1" applyBorder="1"/>
    <xf numFmtId="0" fontId="21" fillId="0" borderId="0" xfId="0" applyFont="1" applyAlignment="1">
      <alignment vertical="top"/>
    </xf>
    <xf numFmtId="168" fontId="16" fillId="0" borderId="3" xfId="1" applyNumberFormat="1" applyFont="1" applyBorder="1"/>
    <xf numFmtId="165" fontId="21" fillId="0" borderId="0" xfId="1" applyNumberFormat="1" applyFont="1" applyAlignment="1">
      <alignment vertical="top"/>
    </xf>
    <xf numFmtId="165" fontId="23" fillId="0" borderId="0" xfId="1" applyNumberFormat="1" applyFont="1" applyAlignment="1">
      <alignment vertical="top" wrapText="1"/>
    </xf>
    <xf numFmtId="168" fontId="6" fillId="0" borderId="6" xfId="1" applyNumberFormat="1" applyFont="1" applyBorder="1"/>
    <xf numFmtId="165" fontId="5" fillId="0" borderId="13" xfId="0" applyNumberFormat="1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165" fontId="7" fillId="0" borderId="2" xfId="1" applyNumberFormat="1" applyFont="1" applyBorder="1" applyAlignment="1">
      <alignment vertical="top" wrapText="1"/>
    </xf>
    <xf numFmtId="165" fontId="7" fillId="0" borderId="4" xfId="1" applyNumberFormat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5" fontId="7" fillId="0" borderId="3" xfId="1" applyNumberFormat="1" applyFont="1" applyBorder="1" applyAlignment="1">
      <alignment vertical="top" wrapText="1"/>
    </xf>
    <xf numFmtId="165" fontId="21" fillId="0" borderId="3" xfId="1" applyNumberFormat="1" applyFont="1" applyBorder="1"/>
    <xf numFmtId="165" fontId="27" fillId="0" borderId="3" xfId="1" applyNumberFormat="1" applyFont="1" applyBorder="1"/>
    <xf numFmtId="168" fontId="7" fillId="0" borderId="7" xfId="1" applyNumberFormat="1" applyFont="1" applyBorder="1" applyAlignment="1">
      <alignment vertical="top"/>
    </xf>
    <xf numFmtId="0" fontId="7" fillId="0" borderId="7" xfId="0" applyFont="1" applyBorder="1" applyAlignment="1">
      <alignment vertical="top"/>
    </xf>
    <xf numFmtId="49" fontId="8" fillId="0" borderId="13" xfId="0" applyNumberFormat="1" applyFont="1" applyBorder="1"/>
    <xf numFmtId="0" fontId="7" fillId="0" borderId="3" xfId="0" applyFont="1" applyBorder="1" applyAlignment="1">
      <alignment vertical="top"/>
    </xf>
    <xf numFmtId="49" fontId="7" fillId="0" borderId="13" xfId="0" applyNumberFormat="1" applyFont="1" applyBorder="1"/>
    <xf numFmtId="0" fontId="6" fillId="6" borderId="3" xfId="0" applyFont="1" applyFill="1" applyBorder="1"/>
    <xf numFmtId="165" fontId="26" fillId="6" borderId="3" xfId="0" applyNumberFormat="1" applyFont="1" applyFill="1" applyBorder="1" applyAlignment="1">
      <alignment horizontal="right"/>
    </xf>
    <xf numFmtId="168" fontId="6" fillId="6" borderId="3" xfId="1" applyNumberFormat="1" applyFont="1" applyFill="1" applyBorder="1" applyAlignment="1">
      <alignment horizontal="right"/>
    </xf>
    <xf numFmtId="0" fontId="6" fillId="6" borderId="3" xfId="1" applyNumberFormat="1" applyFont="1" applyFill="1" applyBorder="1" applyAlignment="1">
      <alignment horizontal="right"/>
    </xf>
    <xf numFmtId="168" fontId="5" fillId="0" borderId="2" xfId="1" applyNumberFormat="1" applyFont="1" applyFill="1" applyBorder="1" applyAlignment="1">
      <alignment horizontal="right"/>
    </xf>
    <xf numFmtId="168" fontId="5" fillId="0" borderId="3" xfId="1" applyNumberFormat="1" applyFont="1" applyFill="1" applyBorder="1" applyAlignment="1">
      <alignment horizontal="right"/>
    </xf>
    <xf numFmtId="165" fontId="16" fillId="0" borderId="2" xfId="1" applyNumberFormat="1" applyFont="1" applyBorder="1" applyAlignment="1">
      <alignment vertical="top" wrapText="1"/>
    </xf>
    <xf numFmtId="165" fontId="16" fillId="0" borderId="4" xfId="1" applyNumberFormat="1" applyFont="1" applyBorder="1" applyAlignment="1">
      <alignment vertical="top" wrapText="1"/>
    </xf>
    <xf numFmtId="165" fontId="16" fillId="0" borderId="3" xfId="1" applyNumberFormat="1" applyFont="1" applyBorder="1" applyAlignment="1">
      <alignment vertical="top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 wrapText="1"/>
    </xf>
    <xf numFmtId="168" fontId="16" fillId="0" borderId="4" xfId="1" applyNumberFormat="1" applyFont="1" applyBorder="1" applyAlignment="1">
      <alignment vertical="top" wrapText="1"/>
    </xf>
    <xf numFmtId="0" fontId="6" fillId="0" borderId="12" xfId="25" applyFont="1" applyBorder="1"/>
    <xf numFmtId="165" fontId="6" fillId="0" borderId="4" xfId="1" applyNumberFormat="1" applyFont="1" applyBorder="1"/>
    <xf numFmtId="168" fontId="6" fillId="0" borderId="4" xfId="1" applyNumberFormat="1" applyFont="1" applyFill="1" applyBorder="1"/>
    <xf numFmtId="168" fontId="6" fillId="0" borderId="11" xfId="1" applyNumberFormat="1" applyFont="1" applyFill="1" applyBorder="1"/>
    <xf numFmtId="0" fontId="21" fillId="4" borderId="2" xfId="0" applyFont="1" applyFill="1" applyBorder="1"/>
    <xf numFmtId="0" fontId="21" fillId="4" borderId="2" xfId="0" applyFont="1" applyFill="1" applyBorder="1" applyAlignment="1">
      <alignment horizontal="center" vertical="top"/>
    </xf>
    <xf numFmtId="0" fontId="21" fillId="6" borderId="31" xfId="0" applyFont="1" applyFill="1" applyBorder="1"/>
    <xf numFmtId="165" fontId="21" fillId="6" borderId="31" xfId="0" applyNumberFormat="1" applyFont="1" applyFill="1" applyBorder="1"/>
    <xf numFmtId="168" fontId="6" fillId="0" borderId="3" xfId="1" applyNumberFormat="1" applyFont="1" applyBorder="1"/>
    <xf numFmtId="0" fontId="28" fillId="0" borderId="1" xfId="0" applyFont="1" applyBorder="1" applyAlignment="1">
      <alignment horizontal="center" vertical="top"/>
    </xf>
    <xf numFmtId="0" fontId="29" fillId="0" borderId="4" xfId="0" applyFont="1" applyBorder="1"/>
    <xf numFmtId="165" fontId="29" fillId="0" borderId="4" xfId="1" applyNumberFormat="1" applyFont="1" applyBorder="1"/>
    <xf numFmtId="0" fontId="29" fillId="0" borderId="3" xfId="0" applyFont="1" applyBorder="1"/>
    <xf numFmtId="165" fontId="29" fillId="0" borderId="3" xfId="1" applyNumberFormat="1" applyFont="1" applyBorder="1"/>
    <xf numFmtId="49" fontId="15" fillId="0" borderId="2" xfId="0" applyNumberFormat="1" applyFont="1" applyBorder="1"/>
    <xf numFmtId="165" fontId="15" fillId="0" borderId="2" xfId="1" applyNumberFormat="1" applyFont="1" applyBorder="1"/>
    <xf numFmtId="49" fontId="15" fillId="0" borderId="4" xfId="0" applyNumberFormat="1" applyFont="1" applyBorder="1"/>
    <xf numFmtId="165" fontId="15" fillId="0" borderId="4" xfId="1" applyNumberFormat="1" applyFont="1" applyBorder="1"/>
    <xf numFmtId="49" fontId="15" fillId="0" borderId="3" xfId="0" applyNumberFormat="1" applyFont="1" applyBorder="1"/>
    <xf numFmtId="165" fontId="15" fillId="0" borderId="3" xfId="1" applyNumberFormat="1" applyFont="1" applyBorder="1"/>
    <xf numFmtId="168" fontId="5" fillId="6" borderId="27" xfId="1" applyNumberFormat="1" applyFont="1" applyFill="1" applyBorder="1"/>
    <xf numFmtId="168" fontId="5" fillId="0" borderId="28" xfId="1" applyNumberFormat="1" applyFont="1" applyBorder="1"/>
    <xf numFmtId="168" fontId="5" fillId="6" borderId="28" xfId="1" applyNumberFormat="1" applyFont="1" applyFill="1" applyBorder="1"/>
    <xf numFmtId="168" fontId="5" fillId="0" borderId="14" xfId="1" applyNumberFormat="1" applyFont="1" applyBorder="1"/>
    <xf numFmtId="168" fontId="6" fillId="6" borderId="3" xfId="1" applyNumberFormat="1" applyFont="1" applyFill="1" applyBorder="1"/>
    <xf numFmtId="165" fontId="6" fillId="6" borderId="3" xfId="1" applyNumberFormat="1" applyFont="1" applyFill="1" applyBorder="1"/>
    <xf numFmtId="0" fontId="5" fillId="6" borderId="27" xfId="0" applyFont="1" applyFill="1" applyBorder="1"/>
    <xf numFmtId="165" fontId="5" fillId="6" borderId="27" xfId="1" applyNumberFormat="1" applyFont="1" applyFill="1" applyBorder="1"/>
    <xf numFmtId="165" fontId="5" fillId="6" borderId="30" xfId="1" applyNumberFormat="1" applyFont="1" applyFill="1" applyBorder="1"/>
    <xf numFmtId="0" fontId="5" fillId="0" borderId="28" xfId="0" applyFont="1" applyBorder="1"/>
    <xf numFmtId="165" fontId="5" fillId="0" borderId="28" xfId="1" applyNumberFormat="1" applyFont="1" applyBorder="1"/>
    <xf numFmtId="165" fontId="5" fillId="0" borderId="29" xfId="1" applyNumberFormat="1" applyFont="1" applyBorder="1"/>
    <xf numFmtId="0" fontId="5" fillId="6" borderId="28" xfId="0" applyFont="1" applyFill="1" applyBorder="1"/>
    <xf numFmtId="165" fontId="5" fillId="6" borderId="28" xfId="1" applyNumberFormat="1" applyFont="1" applyFill="1" applyBorder="1"/>
    <xf numFmtId="165" fontId="5" fillId="6" borderId="29" xfId="1" applyNumberFormat="1" applyFont="1" applyFill="1" applyBorder="1"/>
    <xf numFmtId="0" fontId="5" fillId="0" borderId="14" xfId="0" applyFont="1" applyBorder="1"/>
    <xf numFmtId="165" fontId="5" fillId="0" borderId="14" xfId="1" applyNumberFormat="1" applyFont="1" applyBorder="1"/>
    <xf numFmtId="0" fontId="26" fillId="0" borderId="0" xfId="0" applyFont="1"/>
    <xf numFmtId="0" fontId="7" fillId="6" borderId="2" xfId="0" applyFont="1" applyFill="1" applyBorder="1"/>
    <xf numFmtId="0" fontId="8" fillId="6" borderId="4" xfId="0" applyFont="1" applyFill="1" applyBorder="1"/>
    <xf numFmtId="165" fontId="8" fillId="6" borderId="4" xfId="1" applyNumberFormat="1" applyFont="1" applyFill="1" applyBorder="1"/>
    <xf numFmtId="165" fontId="5" fillId="0" borderId="11" xfId="1" applyNumberFormat="1" applyFont="1" applyBorder="1"/>
    <xf numFmtId="0" fontId="16" fillId="0" borderId="0" xfId="0" applyFont="1"/>
    <xf numFmtId="0" fontId="21" fillId="0" borderId="0" xfId="0" applyFont="1" applyAlignment="1">
      <alignment horizontal="left"/>
    </xf>
    <xf numFmtId="0" fontId="21" fillId="2" borderId="0" xfId="0" applyFont="1" applyFill="1" applyAlignment="1">
      <alignment horizontal="left"/>
    </xf>
    <xf numFmtId="165" fontId="16" fillId="2" borderId="0" xfId="1" applyNumberFormat="1" applyFont="1" applyFill="1"/>
    <xf numFmtId="49" fontId="8" fillId="4" borderId="9" xfId="1" applyNumberFormat="1" applyFont="1" applyFill="1" applyBorder="1" applyAlignment="1"/>
    <xf numFmtId="49" fontId="21" fillId="4" borderId="2" xfId="0" applyNumberFormat="1" applyFont="1" applyFill="1" applyBorder="1"/>
    <xf numFmtId="49" fontId="21" fillId="4" borderId="9" xfId="1" applyNumberFormat="1" applyFont="1" applyFill="1" applyBorder="1" applyAlignment="1"/>
    <xf numFmtId="49" fontId="21" fillId="2" borderId="0" xfId="1" applyNumberFormat="1" applyFont="1" applyFill="1"/>
    <xf numFmtId="49" fontId="21" fillId="4" borderId="2" xfId="1" applyNumberFormat="1" applyFont="1" applyFill="1" applyBorder="1"/>
    <xf numFmtId="169" fontId="21" fillId="4" borderId="2" xfId="0" applyNumberFormat="1" applyFont="1" applyFill="1" applyBorder="1"/>
    <xf numFmtId="17" fontId="21" fillId="4" borderId="2" xfId="0" applyNumberFormat="1" applyFont="1" applyFill="1" applyBorder="1"/>
    <xf numFmtId="165" fontId="21" fillId="2" borderId="0" xfId="1" applyNumberFormat="1" applyFont="1" applyFill="1" applyBorder="1"/>
    <xf numFmtId="4" fontId="16" fillId="0" borderId="12" xfId="0" applyNumberFormat="1" applyFont="1" applyBorder="1"/>
    <xf numFmtId="0" fontId="7" fillId="6" borderId="6" xfId="0" applyFont="1" applyFill="1" applyBorder="1"/>
    <xf numFmtId="0" fontId="8" fillId="6" borderId="12" xfId="0" applyFont="1" applyFill="1" applyBorder="1"/>
    <xf numFmtId="165" fontId="7" fillId="6" borderId="8" xfId="1" applyNumberFormat="1" applyFont="1" applyFill="1" applyBorder="1"/>
    <xf numFmtId="165" fontId="7" fillId="0" borderId="11" xfId="1" applyNumberFormat="1" applyFont="1" applyBorder="1"/>
    <xf numFmtId="165" fontId="7" fillId="6" borderId="11" xfId="1" applyNumberFormat="1" applyFont="1" applyFill="1" applyBorder="1"/>
    <xf numFmtId="165" fontId="8" fillId="6" borderId="11" xfId="1" applyNumberFormat="1" applyFont="1" applyFill="1" applyBorder="1"/>
    <xf numFmtId="0" fontId="7" fillId="0" borderId="0" xfId="0" applyFont="1" applyAlignment="1">
      <alignment vertical="center" wrapText="1"/>
    </xf>
    <xf numFmtId="168" fontId="7" fillId="0" borderId="2" xfId="1" applyNumberFormat="1" applyFont="1" applyBorder="1" applyAlignment="1">
      <alignment vertical="center"/>
    </xf>
    <xf numFmtId="168" fontId="7" fillId="0" borderId="4" xfId="1" applyNumberFormat="1" applyFont="1" applyBorder="1" applyAlignment="1">
      <alignment vertical="center"/>
    </xf>
    <xf numFmtId="168" fontId="7" fillId="0" borderId="3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5" fontId="7" fillId="0" borderId="0" xfId="1" applyNumberFormat="1" applyFont="1" applyFill="1" applyBorder="1" applyAlignment="1">
      <alignment horizontal="left" vertical="center" wrapText="1"/>
    </xf>
    <xf numFmtId="165" fontId="7" fillId="0" borderId="0" xfId="1" applyNumberFormat="1" applyFont="1" applyFill="1" applyBorder="1" applyAlignment="1">
      <alignment wrapText="1"/>
    </xf>
    <xf numFmtId="165" fontId="21" fillId="0" borderId="12" xfId="1" applyNumberFormat="1" applyFont="1" applyBorder="1"/>
    <xf numFmtId="165" fontId="21" fillId="0" borderId="4" xfId="1" applyNumberFormat="1" applyFont="1" applyBorder="1"/>
    <xf numFmtId="165" fontId="21" fillId="0" borderId="11" xfId="1" applyNumberFormat="1" applyFont="1" applyBorder="1"/>
    <xf numFmtId="0" fontId="21" fillId="0" borderId="0" xfId="0" applyFont="1"/>
    <xf numFmtId="0" fontId="30" fillId="0" borderId="0" xfId="282" applyFont="1"/>
    <xf numFmtId="4" fontId="16" fillId="0" borderId="4" xfId="0" applyNumberFormat="1" applyFont="1" applyBorder="1"/>
    <xf numFmtId="4" fontId="16" fillId="0" borderId="2" xfId="0" applyNumberFormat="1" applyFont="1" applyBorder="1"/>
    <xf numFmtId="0" fontId="21" fillId="0" borderId="15" xfId="0" applyFont="1" applyBorder="1"/>
    <xf numFmtId="165" fontId="21" fillId="0" borderId="15" xfId="0" applyNumberFormat="1" applyFont="1" applyBorder="1"/>
    <xf numFmtId="0" fontId="8" fillId="6" borderId="16" xfId="0" applyFont="1" applyFill="1" applyBorder="1"/>
    <xf numFmtId="165" fontId="8" fillId="6" borderId="7" xfId="1" applyNumberFormat="1" applyFont="1" applyFill="1" applyBorder="1"/>
    <xf numFmtId="168" fontId="21" fillId="6" borderId="7" xfId="1" applyNumberFormat="1" applyFont="1" applyFill="1" applyBorder="1" applyAlignment="1">
      <alignment horizontal="left"/>
    </xf>
    <xf numFmtId="0" fontId="8" fillId="6" borderId="7" xfId="0" applyFont="1" applyFill="1" applyBorder="1"/>
    <xf numFmtId="168" fontId="21" fillId="6" borderId="13" xfId="1" applyNumberFormat="1" applyFont="1" applyFill="1" applyBorder="1"/>
    <xf numFmtId="168" fontId="21" fillId="0" borderId="3" xfId="1" applyNumberFormat="1" applyFont="1" applyBorder="1"/>
    <xf numFmtId="165" fontId="7" fillId="0" borderId="2" xfId="1" applyNumberFormat="1" applyFont="1" applyBorder="1" applyAlignment="1">
      <alignment vertical="center" wrapText="1"/>
    </xf>
    <xf numFmtId="168" fontId="16" fillId="0" borderId="2" xfId="1" applyNumberFormat="1" applyFont="1" applyBorder="1" applyAlignment="1"/>
    <xf numFmtId="165" fontId="7" fillId="0" borderId="4" xfId="1" applyNumberFormat="1" applyFont="1" applyBorder="1" applyAlignment="1">
      <alignment vertical="center" wrapText="1"/>
    </xf>
    <xf numFmtId="165" fontId="21" fillId="6" borderId="1" xfId="1" applyNumberFormat="1" applyFont="1" applyFill="1" applyBorder="1"/>
    <xf numFmtId="165" fontId="7" fillId="0" borderId="2" xfId="1" applyNumberFormat="1" applyFont="1" applyFill="1" applyBorder="1" applyAlignment="1">
      <alignment vertical="center"/>
    </xf>
    <xf numFmtId="168" fontId="16" fillId="0" borderId="2" xfId="1" applyNumberFormat="1" applyFont="1" applyFill="1" applyBorder="1" applyAlignment="1"/>
    <xf numFmtId="165" fontId="7" fillId="0" borderId="4" xfId="1" applyNumberFormat="1" applyFont="1" applyFill="1" applyBorder="1" applyAlignment="1">
      <alignment vertical="center"/>
    </xf>
    <xf numFmtId="168" fontId="16" fillId="0" borderId="4" xfId="1" applyNumberFormat="1" applyFont="1" applyFill="1" applyBorder="1" applyAlignment="1"/>
    <xf numFmtId="165" fontId="7" fillId="0" borderId="4" xfId="1" applyNumberFormat="1" applyFont="1" applyFill="1" applyBorder="1" applyAlignment="1">
      <alignment vertical="center" wrapText="1"/>
    </xf>
    <xf numFmtId="168" fontId="16" fillId="0" borderId="4" xfId="1" applyNumberFormat="1" applyFont="1" applyFill="1" applyBorder="1" applyAlignment="1">
      <alignment vertical="top"/>
    </xf>
    <xf numFmtId="165" fontId="7" fillId="0" borderId="12" xfId="1" applyNumberFormat="1" applyFont="1" applyFill="1" applyBorder="1" applyAlignment="1"/>
    <xf numFmtId="165" fontId="7" fillId="0" borderId="12" xfId="1" applyNumberFormat="1" applyFont="1" applyFill="1" applyBorder="1"/>
    <xf numFmtId="165" fontId="16" fillId="0" borderId="8" xfId="1" applyNumberFormat="1" applyFont="1" applyFill="1" applyBorder="1"/>
    <xf numFmtId="0" fontId="28" fillId="0" borderId="1" xfId="0" applyFont="1" applyBorder="1" applyAlignment="1">
      <alignment horizontal="left" vertical="top"/>
    </xf>
    <xf numFmtId="168" fontId="5" fillId="0" borderId="27" xfId="1" applyNumberFormat="1" applyFont="1" applyBorder="1"/>
    <xf numFmtId="167" fontId="5" fillId="0" borderId="2" xfId="280" applyNumberFormat="1" applyFont="1" applyFill="1" applyBorder="1" applyAlignment="1">
      <alignment horizontal="right"/>
    </xf>
    <xf numFmtId="167" fontId="5" fillId="0" borderId="4" xfId="280" applyNumberFormat="1" applyFont="1" applyFill="1" applyBorder="1" applyAlignment="1">
      <alignment horizontal="right"/>
    </xf>
    <xf numFmtId="166" fontId="8" fillId="0" borderId="3" xfId="0" applyNumberFormat="1" applyFont="1" applyBorder="1"/>
    <xf numFmtId="170" fontId="8" fillId="0" borderId="3" xfId="0" applyNumberFormat="1" applyFont="1" applyBorder="1"/>
    <xf numFmtId="168" fontId="6" fillId="0" borderId="14" xfId="1" applyNumberFormat="1" applyFont="1" applyBorder="1"/>
    <xf numFmtId="0" fontId="31" fillId="0" borderId="22" xfId="0" applyFont="1" applyBorder="1"/>
    <xf numFmtId="0" fontId="32" fillId="0" borderId="23" xfId="0" applyFont="1" applyBorder="1"/>
    <xf numFmtId="0" fontId="33" fillId="0" borderId="0" xfId="0" applyFont="1"/>
    <xf numFmtId="0" fontId="34" fillId="0" borderId="0" xfId="282" quotePrefix="1" applyFont="1" applyFill="1"/>
    <xf numFmtId="0" fontId="35" fillId="0" borderId="0" xfId="0" applyFont="1"/>
    <xf numFmtId="0" fontId="33" fillId="0" borderId="24" xfId="0" applyFont="1" applyBorder="1"/>
    <xf numFmtId="165" fontId="33" fillId="0" borderId="24" xfId="1" applyNumberFormat="1" applyFont="1" applyBorder="1"/>
    <xf numFmtId="0" fontId="33" fillId="6" borderId="24" xfId="0" applyFont="1" applyFill="1" applyBorder="1"/>
    <xf numFmtId="165" fontId="33" fillId="6" borderId="24" xfId="1" applyNumberFormat="1" applyFont="1" applyFill="1" applyBorder="1"/>
    <xf numFmtId="0" fontId="33" fillId="0" borderId="26" xfId="0" applyFont="1" applyBorder="1"/>
    <xf numFmtId="165" fontId="33" fillId="0" borderId="26" xfId="1" applyNumberFormat="1" applyFont="1" applyBorder="1"/>
    <xf numFmtId="0" fontId="33" fillId="6" borderId="25" xfId="0" applyFont="1" applyFill="1" applyBorder="1"/>
    <xf numFmtId="0" fontId="33" fillId="6" borderId="15" xfId="0" applyFont="1" applyFill="1" applyBorder="1"/>
    <xf numFmtId="165" fontId="16" fillId="0" borderId="0" xfId="0" applyNumberFormat="1" applyFont="1"/>
    <xf numFmtId="167" fontId="16" fillId="0" borderId="0" xfId="280" applyNumberFormat="1" applyFont="1"/>
    <xf numFmtId="1" fontId="16" fillId="0" borderId="0" xfId="0" applyNumberFormat="1" applyFont="1"/>
    <xf numFmtId="167" fontId="17" fillId="0" borderId="0" xfId="280" applyNumberFormat="1" applyFont="1"/>
    <xf numFmtId="167" fontId="15" fillId="0" borderId="0" xfId="280" applyNumberFormat="1" applyFont="1"/>
    <xf numFmtId="0" fontId="8" fillId="3" borderId="0" xfId="0" applyFont="1" applyFill="1" applyAlignment="1">
      <alignment horizontal="left"/>
    </xf>
    <xf numFmtId="0" fontId="8" fillId="3" borderId="20" xfId="0" applyFont="1" applyFill="1" applyBorder="1" applyAlignment="1">
      <alignment horizontal="left"/>
    </xf>
    <xf numFmtId="0" fontId="8" fillId="3" borderId="17" xfId="0" applyFont="1" applyFill="1" applyBorder="1" applyAlignment="1">
      <alignment horizontal="left"/>
    </xf>
    <xf numFmtId="0" fontId="8" fillId="3" borderId="21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165" fontId="8" fillId="5" borderId="9" xfId="1" applyNumberFormat="1" applyFont="1" applyFill="1" applyBorder="1" applyAlignment="1">
      <alignment horizontal="center" vertical="top"/>
    </xf>
    <xf numFmtId="165" fontId="8" fillId="5" borderId="10" xfId="1" applyNumberFormat="1" applyFont="1" applyFill="1" applyBorder="1" applyAlignment="1">
      <alignment horizontal="center" vertical="top"/>
    </xf>
    <xf numFmtId="165" fontId="8" fillId="5" borderId="5" xfId="1" applyNumberFormat="1" applyFont="1" applyFill="1" applyBorder="1" applyAlignment="1">
      <alignment horizontal="center" vertical="top"/>
    </xf>
    <xf numFmtId="0" fontId="12" fillId="0" borderId="0" xfId="282" applyFont="1" applyFill="1" applyAlignment="1">
      <alignment horizontal="center"/>
    </xf>
    <xf numFmtId="0" fontId="8" fillId="2" borderId="7" xfId="0" applyFont="1" applyFill="1" applyBorder="1" applyAlignment="1">
      <alignment horizontal="left"/>
    </xf>
    <xf numFmtId="168" fontId="8" fillId="0" borderId="19" xfId="1" applyNumberFormat="1" applyFont="1" applyBorder="1" applyAlignment="1">
      <alignment horizontal="left"/>
    </xf>
    <xf numFmtId="168" fontId="8" fillId="0" borderId="7" xfId="1" applyNumberFormat="1" applyFont="1" applyBorder="1" applyAlignment="1">
      <alignment horizontal="left"/>
    </xf>
    <xf numFmtId="168" fontId="8" fillId="4" borderId="2" xfId="1" applyNumberFormat="1" applyFont="1" applyFill="1" applyBorder="1" applyAlignment="1">
      <alignment horizontal="center" vertical="center"/>
    </xf>
    <xf numFmtId="168" fontId="8" fillId="4" borderId="4" xfId="1" applyNumberFormat="1" applyFont="1" applyFill="1" applyBorder="1" applyAlignment="1">
      <alignment horizontal="center" vertical="center"/>
    </xf>
    <xf numFmtId="168" fontId="12" fillId="0" borderId="0" xfId="1" applyNumberFormat="1" applyFont="1" applyAlignment="1">
      <alignment horizontal="center"/>
    </xf>
    <xf numFmtId="168" fontId="8" fillId="2" borderId="0" xfId="1" applyNumberFormat="1" applyFont="1" applyFill="1" applyAlignment="1">
      <alignment horizontal="left"/>
    </xf>
    <xf numFmtId="0" fontId="8" fillId="4" borderId="9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12" fillId="0" borderId="0" xfId="282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9" fontId="8" fillId="4" borderId="1" xfId="0" applyNumberFormat="1" applyFont="1" applyFill="1" applyBorder="1" applyAlignment="1">
      <alignment horizontal="center"/>
    </xf>
    <xf numFmtId="168" fontId="6" fillId="4" borderId="1" xfId="1" applyNumberFormat="1" applyFont="1" applyFill="1" applyBorder="1" applyAlignment="1">
      <alignment horizontal="center" vertical="center"/>
    </xf>
    <xf numFmtId="168" fontId="6" fillId="4" borderId="2" xfId="1" applyNumberFormat="1" applyFont="1" applyFill="1" applyBorder="1" applyAlignment="1">
      <alignment horizontal="center" vertical="center"/>
    </xf>
    <xf numFmtId="165" fontId="8" fillId="4" borderId="2" xfId="1" applyNumberFormat="1" applyFont="1" applyFill="1" applyBorder="1" applyAlignment="1">
      <alignment horizontal="center" vertical="center"/>
    </xf>
    <xf numFmtId="165" fontId="8" fillId="4" borderId="4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2" fillId="0" borderId="0" xfId="282" applyFont="1" applyAlignment="1">
      <alignment horizontal="center"/>
    </xf>
    <xf numFmtId="169" fontId="8" fillId="4" borderId="9" xfId="0" applyNumberFormat="1" applyFont="1" applyFill="1" applyBorder="1" applyAlignment="1">
      <alignment horizontal="center"/>
    </xf>
    <xf numFmtId="169" fontId="8" fillId="4" borderId="10" xfId="0" applyNumberFormat="1" applyFont="1" applyFill="1" applyBorder="1" applyAlignment="1">
      <alignment horizontal="center"/>
    </xf>
    <xf numFmtId="169" fontId="8" fillId="4" borderId="5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0" borderId="0" xfId="285" applyFont="1" applyAlignment="1">
      <alignment horizontal="left"/>
    </xf>
    <xf numFmtId="0" fontId="25" fillId="0" borderId="0" xfId="282" applyFont="1" applyAlignment="1">
      <alignment horizontal="center"/>
    </xf>
    <xf numFmtId="0" fontId="24" fillId="0" borderId="0" xfId="285" applyFont="1" applyAlignment="1">
      <alignment horizontal="left"/>
    </xf>
    <xf numFmtId="168" fontId="9" fillId="0" borderId="0" xfId="1" applyNumberFormat="1" applyFont="1" applyAlignment="1">
      <alignment horizontal="center"/>
    </xf>
    <xf numFmtId="0" fontId="8" fillId="5" borderId="2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168" fontId="6" fillId="4" borderId="1" xfId="1" applyNumberFormat="1" applyFont="1" applyFill="1" applyBorder="1" applyAlignment="1">
      <alignment horizontal="center"/>
    </xf>
    <xf numFmtId="0" fontId="9" fillId="0" borderId="0" xfId="282" applyFont="1" applyAlignment="1">
      <alignment horizontal="center"/>
    </xf>
    <xf numFmtId="165" fontId="9" fillId="0" borderId="0" xfId="1" applyNumberFormat="1" applyFont="1" applyAlignment="1">
      <alignment horizontal="center"/>
    </xf>
    <xf numFmtId="0" fontId="6" fillId="4" borderId="2" xfId="25" applyFont="1" applyFill="1" applyBorder="1" applyAlignment="1">
      <alignment horizontal="left" vertical="center"/>
    </xf>
    <xf numFmtId="0" fontId="6" fillId="4" borderId="4" xfId="25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169" fontId="6" fillId="4" borderId="1" xfId="0" applyNumberFormat="1" applyFont="1" applyFill="1" applyBorder="1" applyAlignment="1">
      <alignment horizontal="center"/>
    </xf>
    <xf numFmtId="0" fontId="6" fillId="4" borderId="1" xfId="25" applyFont="1" applyFill="1" applyBorder="1" applyAlignment="1">
      <alignment horizontal="center" vertical="center"/>
    </xf>
    <xf numFmtId="0" fontId="6" fillId="4" borderId="8" xfId="25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2" xfId="25" applyFont="1" applyFill="1" applyBorder="1" applyAlignment="1">
      <alignment horizontal="center" vertical="center"/>
    </xf>
    <xf numFmtId="0" fontId="6" fillId="4" borderId="4" xfId="25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0" fillId="0" borderId="0" xfId="282" applyFont="1" applyFill="1" applyAlignment="1">
      <alignment horizontal="center"/>
    </xf>
    <xf numFmtId="0" fontId="8" fillId="0" borderId="0" xfId="0" applyFont="1" applyAlignment="1">
      <alignment horizontal="left"/>
    </xf>
    <xf numFmtId="165" fontId="8" fillId="4" borderId="9" xfId="1" applyNumberFormat="1" applyFont="1" applyFill="1" applyBorder="1" applyAlignment="1">
      <alignment horizontal="center"/>
    </xf>
    <xf numFmtId="165" fontId="8" fillId="4" borderId="10" xfId="1" applyNumberFormat="1" applyFont="1" applyFill="1" applyBorder="1" applyAlignment="1">
      <alignment horizontal="center"/>
    </xf>
    <xf numFmtId="165" fontId="8" fillId="4" borderId="5" xfId="1" applyNumberFormat="1" applyFont="1" applyFill="1" applyBorder="1" applyAlignment="1">
      <alignment horizontal="center"/>
    </xf>
    <xf numFmtId="165" fontId="21" fillId="4" borderId="9" xfId="1" applyNumberFormat="1" applyFont="1" applyFill="1" applyBorder="1" applyAlignment="1">
      <alignment horizontal="center"/>
    </xf>
    <xf numFmtId="165" fontId="21" fillId="4" borderId="10" xfId="1" applyNumberFormat="1" applyFont="1" applyFill="1" applyBorder="1" applyAlignment="1">
      <alignment horizontal="center"/>
    </xf>
    <xf numFmtId="165" fontId="21" fillId="4" borderId="5" xfId="1" applyNumberFormat="1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49" fontId="8" fillId="4" borderId="5" xfId="1" applyNumberFormat="1" applyFont="1" applyFill="1" applyBorder="1" applyAlignment="1">
      <alignment horizontal="center" vertical="center"/>
    </xf>
    <xf numFmtId="49" fontId="21" fillId="4" borderId="5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4" borderId="3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4" xfId="1" applyNumberFormat="1" applyFont="1" applyFill="1" applyBorder="1" applyAlignment="1">
      <alignment horizontal="center" vertical="center"/>
    </xf>
    <xf numFmtId="0" fontId="8" fillId="6" borderId="3" xfId="1" applyNumberFormat="1" applyFont="1" applyFill="1" applyBorder="1" applyAlignment="1">
      <alignment horizontal="center" vertical="center"/>
    </xf>
    <xf numFmtId="49" fontId="8" fillId="6" borderId="4" xfId="1" applyNumberFormat="1" applyFont="1" applyFill="1" applyBorder="1" applyAlignment="1">
      <alignment horizontal="center" vertical="center"/>
    </xf>
    <xf numFmtId="49" fontId="8" fillId="6" borderId="3" xfId="1" applyNumberFormat="1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3" fillId="3" borderId="0" xfId="282" quotePrefix="1" applyFill="1"/>
    <xf numFmtId="49" fontId="21" fillId="4" borderId="9" xfId="1" applyNumberFormat="1" applyFont="1" applyFill="1" applyBorder="1" applyAlignment="1">
      <alignment horizontal="center" vertical="center"/>
    </xf>
    <xf numFmtId="49" fontId="8" fillId="4" borderId="9" xfId="1" applyNumberFormat="1" applyFont="1" applyFill="1" applyBorder="1" applyAlignment="1">
      <alignment horizontal="center" vertical="center"/>
    </xf>
  </cellXfs>
  <cellStyles count="44958">
    <cellStyle name="Comma" xfId="1" builtinId="3"/>
    <cellStyle name="Comma 10" xfId="38" xr:uid="{00000000-0005-0000-0000-000001000000}"/>
    <cellStyle name="Comma 10 10" xfId="2479" xr:uid="{00000000-0005-0000-0000-000002000000}"/>
    <cellStyle name="Comma 10 10 2" xfId="2732" xr:uid="{00000000-0005-0000-0000-000003000000}"/>
    <cellStyle name="Comma 10 10 2 2" xfId="2741" xr:uid="{00000000-0005-0000-0000-000004000000}"/>
    <cellStyle name="Comma 10 10 2 2 2" xfId="2747" xr:uid="{00000000-0005-0000-0000-000005000000}"/>
    <cellStyle name="Comma 10 10 2 2 2 2" xfId="2754" xr:uid="{00000000-0005-0000-0000-000006000000}"/>
    <cellStyle name="Comma 10 10 2 2 2 2 2" xfId="2769" xr:uid="{00000000-0005-0000-0000-000007000000}"/>
    <cellStyle name="Comma 10 10 2 2 2 2 2 2" xfId="2781" xr:uid="{00000000-0005-0000-0000-000008000000}"/>
    <cellStyle name="Comma 10 10 2 2 2 2 2 2 2" xfId="2787" xr:uid="{00000000-0005-0000-0000-000009000000}"/>
    <cellStyle name="Comma 10 10 2 2 2 2 2 2 2 2" xfId="2806" xr:uid="{00000000-0005-0000-0000-00000A000000}"/>
    <cellStyle name="Comma 10 10 2 2 2 2 2 2 2 2 2" xfId="5595" xr:uid="{434BA5E5-F5AA-43F3-9AFB-47C7874C60DB}"/>
    <cellStyle name="Comma 10 10 2 2 2 2 2 2 2 2 2 2" xfId="11198" xr:uid="{FC32B493-E515-4101-B56F-7CB5008680FC}"/>
    <cellStyle name="Comma 10 10 2 2 2 2 2 2 2 2 2 2 2" xfId="11234" xr:uid="{23193B32-2288-4AEF-BD35-7565EC52A93B}"/>
    <cellStyle name="Comma 10 10 2 2 2 2 2 2 2 2 2 2 2 2" xfId="22462" xr:uid="{D235E478-C363-4753-8129-944FDC072B9E}"/>
    <cellStyle name="Comma 10 10 2 2 2 2 2 2 2 2 2 2 2 2 2" xfId="44929" xr:uid="{C6C86E4D-678C-4BB6-8D19-12A8F2306290}"/>
    <cellStyle name="Comma 10 10 2 2 2 2 2 2 2 2 2 2 2 3" xfId="33702" xr:uid="{C7AA2FB3-08CC-4C59-836B-7EB140DD71AD}"/>
    <cellStyle name="Comma 10 10 2 2 2 2 2 2 2 2 2 2 3" xfId="22426" xr:uid="{B43FD788-721C-4A41-ABE6-910FC2E792E6}"/>
    <cellStyle name="Comma 10 10 2 2 2 2 2 2 2 2 2 2 3 2" xfId="44893" xr:uid="{7C7839C1-A1BA-4859-96E3-D1A90BE323EB}"/>
    <cellStyle name="Comma 10 10 2 2 2 2 2 2 2 2 2 2 4" xfId="33666" xr:uid="{D8AD4595-9D96-4038-B375-CBA27FD3C30D}"/>
    <cellStyle name="Comma 10 10 2 2 2 2 2 2 2 2 2 3" xfId="16823" xr:uid="{CD5A880F-2132-47F1-BB03-2E1670539966}"/>
    <cellStyle name="Comma 10 10 2 2 2 2 2 2 2 2 2 3 2" xfId="39290" xr:uid="{D9FB7EBB-7AF6-465C-9FB9-251161E8BF55}"/>
    <cellStyle name="Comma 10 10 2 2 2 2 2 2 2 2 2 4" xfId="28063" xr:uid="{36542A8F-7118-4C35-86A6-7A28E513232B}"/>
    <cellStyle name="Comma 10 10 2 2 2 2 2 2 2 2 3" xfId="8409" xr:uid="{A6981613-F0F6-4ABD-8295-5406CBCA3C03}"/>
    <cellStyle name="Comma 10 10 2 2 2 2 2 2 2 2 3 2" xfId="19637" xr:uid="{BD30E4CC-698E-415C-A15A-D79B67608A2B}"/>
    <cellStyle name="Comma 10 10 2 2 2 2 2 2 2 2 3 2 2" xfId="42104" xr:uid="{203DA11A-B80F-4D74-B480-F41AF9B0320A}"/>
    <cellStyle name="Comma 10 10 2 2 2 2 2 2 2 2 3 3" xfId="30877" xr:uid="{CB27DD4F-B804-4CC1-BD99-F8DC0D4D47F4}"/>
    <cellStyle name="Comma 10 10 2 2 2 2 2 2 2 2 4" xfId="14034" xr:uid="{87059FF6-E46F-4E7F-9537-F04832ECE9F8}"/>
    <cellStyle name="Comma 10 10 2 2 2 2 2 2 2 2 4 2" xfId="36501" xr:uid="{D4EC5320-2278-479C-A632-6C6C2CF56F58}"/>
    <cellStyle name="Comma 10 10 2 2 2 2 2 2 2 2 5" xfId="25274" xr:uid="{8C45992F-5EB3-46AC-9ABF-E9AE70A200D0}"/>
    <cellStyle name="Comma 10 10 2 2 2 2 2 2 2 3" xfId="5576" xr:uid="{05F48445-5073-4A5D-986A-7D484E250627}"/>
    <cellStyle name="Comma 10 10 2 2 2 2 2 2 2 3 2" xfId="11179" xr:uid="{85F3AA5D-5DB5-4A87-A212-A653D079DB08}"/>
    <cellStyle name="Comma 10 10 2 2 2 2 2 2 2 3 2 2" xfId="22407" xr:uid="{8891B03A-AE73-4F64-8DC9-E1CB34F72EA4}"/>
    <cellStyle name="Comma 10 10 2 2 2 2 2 2 2 3 2 2 2" xfId="44874" xr:uid="{4A43EA6C-8878-49CD-B843-8728E6B7BD6E}"/>
    <cellStyle name="Comma 10 10 2 2 2 2 2 2 2 3 2 3" xfId="33647" xr:uid="{38E47009-07CD-431F-9E24-32D1E6B59007}"/>
    <cellStyle name="Comma 10 10 2 2 2 2 2 2 2 3 3" xfId="16804" xr:uid="{6DE72463-148D-42D9-B18A-70DC748B1969}"/>
    <cellStyle name="Comma 10 10 2 2 2 2 2 2 2 3 3 2" xfId="39271" xr:uid="{C39E3AF1-9FBE-4AFE-BB49-37A0998091EC}"/>
    <cellStyle name="Comma 10 10 2 2 2 2 2 2 2 3 4" xfId="28044" xr:uid="{2F52271C-49E1-45C2-B8EE-6B549BDDB4E0}"/>
    <cellStyle name="Comma 10 10 2 2 2 2 2 2 2 4" xfId="8390" xr:uid="{929DDB5D-5165-4037-92B5-B21C7885373A}"/>
    <cellStyle name="Comma 10 10 2 2 2 2 2 2 2 4 2" xfId="19618" xr:uid="{A358A7B7-B17F-4E7E-A54C-E8D6F8421C06}"/>
    <cellStyle name="Comma 10 10 2 2 2 2 2 2 2 4 2 2" xfId="42085" xr:uid="{B9B9756D-E928-40EE-9242-682A50599FE3}"/>
    <cellStyle name="Comma 10 10 2 2 2 2 2 2 2 4 3" xfId="30858" xr:uid="{9D9E71B9-DEBC-43DB-B182-119C18CED780}"/>
    <cellStyle name="Comma 10 10 2 2 2 2 2 2 2 5" xfId="14015" xr:uid="{ADE57CEF-CB57-4840-864D-4A39C5B77FE9}"/>
    <cellStyle name="Comma 10 10 2 2 2 2 2 2 2 5 2" xfId="36482" xr:uid="{0189B786-63AC-4804-803E-4CF0D90D88F2}"/>
    <cellStyle name="Comma 10 10 2 2 2 2 2 2 2 6" xfId="25255" xr:uid="{E509128F-8B6E-4C34-91DE-0FA7FE17AC58}"/>
    <cellStyle name="Comma 10 10 2 2 2 2 2 2 3" xfId="5570" xr:uid="{814E33B2-4FFD-4726-9D10-65B7F9399877}"/>
    <cellStyle name="Comma 10 10 2 2 2 2 2 2 3 2" xfId="11173" xr:uid="{D89FF08A-533C-4EE7-BFD4-180F5EBF1713}"/>
    <cellStyle name="Comma 10 10 2 2 2 2 2 2 3 2 2" xfId="22401" xr:uid="{D923BF51-E426-45F3-BABF-A81E32482B3A}"/>
    <cellStyle name="Comma 10 10 2 2 2 2 2 2 3 2 2 2" xfId="44868" xr:uid="{77850018-4C3F-4885-8A75-24620FCB8780}"/>
    <cellStyle name="Comma 10 10 2 2 2 2 2 2 3 2 3" xfId="33641" xr:uid="{E7EBD36D-DE58-4469-A351-5932391CE334}"/>
    <cellStyle name="Comma 10 10 2 2 2 2 2 2 3 3" xfId="16798" xr:uid="{EFBCC6E0-BA7F-4577-B2E8-39A3DD174611}"/>
    <cellStyle name="Comma 10 10 2 2 2 2 2 2 3 3 2" xfId="39265" xr:uid="{A5B5D119-49EA-4409-8AC9-A3237FFBF473}"/>
    <cellStyle name="Comma 10 10 2 2 2 2 2 2 3 4" xfId="28038" xr:uid="{3583C35C-397A-4122-9907-961C42DBA05F}"/>
    <cellStyle name="Comma 10 10 2 2 2 2 2 2 4" xfId="8384" xr:uid="{7EBAD4A8-4256-4EBF-88AD-4002B44E6BDB}"/>
    <cellStyle name="Comma 10 10 2 2 2 2 2 2 4 2" xfId="19612" xr:uid="{9CE1EC0D-432B-44D9-B231-6335AE1EC199}"/>
    <cellStyle name="Comma 10 10 2 2 2 2 2 2 4 2 2" xfId="42079" xr:uid="{E621B105-6F4E-4B02-AB87-EFA56DE5420D}"/>
    <cellStyle name="Comma 10 10 2 2 2 2 2 2 4 3" xfId="30852" xr:uid="{A2D25B37-3A3D-454F-94E0-F2BA1AF499B1}"/>
    <cellStyle name="Comma 10 10 2 2 2 2 2 2 5" xfId="14009" xr:uid="{E3FD76B0-767A-48AE-B2FF-8DCEFE9F9FC5}"/>
    <cellStyle name="Comma 10 10 2 2 2 2 2 2 5 2" xfId="36476" xr:uid="{B1722439-CCAA-4866-A13F-2FFEDE408BCD}"/>
    <cellStyle name="Comma 10 10 2 2 2 2 2 2 6" xfId="25249" xr:uid="{CAC547B0-8618-49B5-A708-927E403F7584}"/>
    <cellStyle name="Comma 10 10 2 2 2 2 2 3" xfId="5558" xr:uid="{4DFCD112-1EA4-4DCC-8687-EAE761FD1A85}"/>
    <cellStyle name="Comma 10 10 2 2 2 2 2 3 2" xfId="11161" xr:uid="{8FBEA81B-0123-4D08-909E-B8B98970CC4E}"/>
    <cellStyle name="Comma 10 10 2 2 2 2 2 3 2 2" xfId="22389" xr:uid="{75518D0D-B9FC-486C-9D12-AE2E8836697F}"/>
    <cellStyle name="Comma 10 10 2 2 2 2 2 3 2 2 2" xfId="44856" xr:uid="{B2549FA8-F0B8-4874-9192-9FB7523B49D4}"/>
    <cellStyle name="Comma 10 10 2 2 2 2 2 3 2 3" xfId="33629" xr:uid="{1C4BE1F0-07A3-4384-A0D3-9DECCCB90558}"/>
    <cellStyle name="Comma 10 10 2 2 2 2 2 3 3" xfId="16786" xr:uid="{9A92D018-36C7-4BC0-962A-79C04902321E}"/>
    <cellStyle name="Comma 10 10 2 2 2 2 2 3 3 2" xfId="39253" xr:uid="{A4BBF28C-6A68-476D-BDC2-60FE241A3E41}"/>
    <cellStyle name="Comma 10 10 2 2 2 2 2 3 4" xfId="28026" xr:uid="{3BCDDBA1-34D6-4996-B6C2-906D4F9B0D86}"/>
    <cellStyle name="Comma 10 10 2 2 2 2 2 4" xfId="8372" xr:uid="{8878A40F-83B6-4986-812D-5AED20D5C247}"/>
    <cellStyle name="Comma 10 10 2 2 2 2 2 4 2" xfId="19600" xr:uid="{7E5D7471-15B3-49F4-9135-76B3FDE514C2}"/>
    <cellStyle name="Comma 10 10 2 2 2 2 2 4 2 2" xfId="42067" xr:uid="{5BAB424A-4F42-4A9D-99BF-4E15803C9C7B}"/>
    <cellStyle name="Comma 10 10 2 2 2 2 2 4 3" xfId="30840" xr:uid="{CB9ABEAB-39DB-4278-8D50-1474B92EF95F}"/>
    <cellStyle name="Comma 10 10 2 2 2 2 2 5" xfId="13997" xr:uid="{BAA36025-3F34-4D2F-8CC7-CA8A2EC122A7}"/>
    <cellStyle name="Comma 10 10 2 2 2 2 2 5 2" xfId="36464" xr:uid="{2ABCE1F0-44B0-429D-93DE-CB04AB7EEF8C}"/>
    <cellStyle name="Comma 10 10 2 2 2 2 2 6" xfId="25237" xr:uid="{04041DC1-02FB-416A-9CD7-5FD1554CB15F}"/>
    <cellStyle name="Comma 10 10 2 2 2 2 3" xfId="5543" xr:uid="{736B9F94-D5B9-422B-8FD5-B86B79E87DAB}"/>
    <cellStyle name="Comma 10 10 2 2 2 2 3 2" xfId="11146" xr:uid="{240EE5F8-0D8F-4A83-942B-12A558DAE905}"/>
    <cellStyle name="Comma 10 10 2 2 2 2 3 2 2" xfId="22374" xr:uid="{C6BF3DF6-A291-4816-AD97-40DB3424092D}"/>
    <cellStyle name="Comma 10 10 2 2 2 2 3 2 2 2" xfId="44841" xr:uid="{C599D12D-AF1B-4C2F-89AD-7A67A2514730}"/>
    <cellStyle name="Comma 10 10 2 2 2 2 3 2 3" xfId="33614" xr:uid="{E8BA05C7-A674-4136-8B9D-F454438CD008}"/>
    <cellStyle name="Comma 10 10 2 2 2 2 3 3" xfId="16771" xr:uid="{F6E04DC7-9776-4C98-80F8-F9E8671C7318}"/>
    <cellStyle name="Comma 10 10 2 2 2 2 3 3 2" xfId="39238" xr:uid="{355EC02D-7978-4B4F-B660-78DBB8669602}"/>
    <cellStyle name="Comma 10 10 2 2 2 2 3 4" xfId="28011" xr:uid="{4BB2E2A9-C331-452D-9FF1-7BC195A1EA4E}"/>
    <cellStyle name="Comma 10 10 2 2 2 2 4" xfId="8357" xr:uid="{9C187F2E-909E-4155-BD8C-73D4DF6CB632}"/>
    <cellStyle name="Comma 10 10 2 2 2 2 4 2" xfId="19585" xr:uid="{F2B436C8-E346-4794-A174-F039A1A65631}"/>
    <cellStyle name="Comma 10 10 2 2 2 2 4 2 2" xfId="42052" xr:uid="{6F2A51A6-7119-4E60-A295-64A6B04A9C89}"/>
    <cellStyle name="Comma 10 10 2 2 2 2 4 3" xfId="30825" xr:uid="{A804C49E-1C51-44D5-B946-E254B2783FB4}"/>
    <cellStyle name="Comma 10 10 2 2 2 2 5" xfId="13982" xr:uid="{23556AE4-BA6E-4D6D-A2C5-94B63CF47B11}"/>
    <cellStyle name="Comma 10 10 2 2 2 2 5 2" xfId="36449" xr:uid="{AA48BF7F-5E54-41C5-AB5F-E0D3844E3A0E}"/>
    <cellStyle name="Comma 10 10 2 2 2 2 6" xfId="25222" xr:uid="{5B251A80-ADFB-40EE-BF05-BBD0615E6195}"/>
    <cellStyle name="Comma 10 10 2 2 2 3" xfId="5536" xr:uid="{5BB34981-A4CC-46D4-BF16-3249C23E3303}"/>
    <cellStyle name="Comma 10 10 2 2 2 3 2" xfId="11139" xr:uid="{DB067C08-D026-4E68-B358-DC0F72892EB7}"/>
    <cellStyle name="Comma 10 10 2 2 2 3 2 2" xfId="22367" xr:uid="{15449115-5334-4B79-9D56-F1E77A47A7E5}"/>
    <cellStyle name="Comma 10 10 2 2 2 3 2 2 2" xfId="44834" xr:uid="{A72B183E-8B49-4B17-AABD-A1819D604550}"/>
    <cellStyle name="Comma 10 10 2 2 2 3 2 3" xfId="33607" xr:uid="{9C19A97A-7FCF-4866-A02F-68B77E0659CC}"/>
    <cellStyle name="Comma 10 10 2 2 2 3 3" xfId="16764" xr:uid="{8C28F78C-1198-455A-87C9-5F1EE4C5B5AA}"/>
    <cellStyle name="Comma 10 10 2 2 2 3 3 2" xfId="39231" xr:uid="{CA1FB8A7-6E17-4D3C-A1CC-15DA7C50C536}"/>
    <cellStyle name="Comma 10 10 2 2 2 3 4" xfId="28004" xr:uid="{4AB43239-9AD2-46A3-83E5-8C4C70000086}"/>
    <cellStyle name="Comma 10 10 2 2 2 4" xfId="8350" xr:uid="{D7B67F82-3500-472B-9303-3BC7E4B29C77}"/>
    <cellStyle name="Comma 10 10 2 2 2 4 2" xfId="19578" xr:uid="{BC32C644-B96A-4B68-9FDE-6AF5DB1F97D5}"/>
    <cellStyle name="Comma 10 10 2 2 2 4 2 2" xfId="42045" xr:uid="{A160D89E-8CB5-401A-ADD9-4C4AE91F0BAE}"/>
    <cellStyle name="Comma 10 10 2 2 2 4 3" xfId="30818" xr:uid="{A6C83594-5219-4204-BABA-C6878A0C2FBF}"/>
    <cellStyle name="Comma 10 10 2 2 2 5" xfId="13975" xr:uid="{E29A113F-DCBF-4F21-827A-4C235DA7E738}"/>
    <cellStyle name="Comma 10 10 2 2 2 5 2" xfId="36442" xr:uid="{A5CFBEF0-03F4-49FE-B026-E4DFEA33B7B3}"/>
    <cellStyle name="Comma 10 10 2 2 2 6" xfId="25215" xr:uid="{721DEA0C-3B81-467C-B29A-E27FE4A32B67}"/>
    <cellStyle name="Comma 10 10 2 2 3" xfId="5530" xr:uid="{4ACD7F6F-9A11-4052-A18F-17D01B33D7CB}"/>
    <cellStyle name="Comma 10 10 2 2 3 2" xfId="11133" xr:uid="{A0039BDE-5E7F-4BB9-BBD9-6A27115C4686}"/>
    <cellStyle name="Comma 10 10 2 2 3 2 2" xfId="22361" xr:uid="{14A08671-A216-4D6A-AFFE-8B652ADB3E19}"/>
    <cellStyle name="Comma 10 10 2 2 3 2 2 2" xfId="44828" xr:uid="{5808A307-C767-4D91-B13B-2E7F2CA7B175}"/>
    <cellStyle name="Comma 10 10 2 2 3 2 3" xfId="33601" xr:uid="{5E505123-9D69-409F-90BE-F36E6A12A732}"/>
    <cellStyle name="Comma 10 10 2 2 3 3" xfId="16758" xr:uid="{2716B378-587F-48D1-8274-11A87D67CC92}"/>
    <cellStyle name="Comma 10 10 2 2 3 3 2" xfId="39225" xr:uid="{0E473274-CBD1-4479-8BD4-3634E68C75C0}"/>
    <cellStyle name="Comma 10 10 2 2 3 4" xfId="27998" xr:uid="{47A8FBD2-8DCE-4A48-BE85-87A6877D7161}"/>
    <cellStyle name="Comma 10 10 2 2 4" xfId="8344" xr:uid="{7F6407AA-058E-41F2-B83A-27A6F269DB47}"/>
    <cellStyle name="Comma 10 10 2 2 4 2" xfId="19572" xr:uid="{4EDFE824-E8E4-425D-B2C4-D9E9CC9731BE}"/>
    <cellStyle name="Comma 10 10 2 2 4 2 2" xfId="42039" xr:uid="{9480C6F1-0358-49D6-9D0B-A01ADCFF5129}"/>
    <cellStyle name="Comma 10 10 2 2 4 3" xfId="30812" xr:uid="{FD21C2C0-DFED-41D2-A233-93CC3CFFC468}"/>
    <cellStyle name="Comma 10 10 2 2 5" xfId="13969" xr:uid="{2CDDA5F9-C122-4841-81DE-63415CD4018F}"/>
    <cellStyle name="Comma 10 10 2 2 5 2" xfId="36436" xr:uid="{702427FB-D529-4600-9C62-1FC0C8C4EEA6}"/>
    <cellStyle name="Comma 10 10 2 2 6" xfId="25209" xr:uid="{61467EB9-4F83-4A8D-8D03-1B303F8E66D5}"/>
    <cellStyle name="Comma 10 10 2 3" xfId="5521" xr:uid="{DD381905-A08E-447E-A686-D9D45472EBDC}"/>
    <cellStyle name="Comma 10 10 2 3 2" xfId="11124" xr:uid="{1E279CEF-E197-47BA-89BF-60C29130CF41}"/>
    <cellStyle name="Comma 10 10 2 3 2 2" xfId="22352" xr:uid="{18473D4B-D21B-4B9A-8E67-37BA469BB2B5}"/>
    <cellStyle name="Comma 10 10 2 3 2 2 2" xfId="44819" xr:uid="{6764E969-A05D-4AD6-84E8-A00A64404344}"/>
    <cellStyle name="Comma 10 10 2 3 2 3" xfId="33592" xr:uid="{74C727A5-8A46-4943-B44C-6A6AE3F37EE1}"/>
    <cellStyle name="Comma 10 10 2 3 3" xfId="16749" xr:uid="{D614B8B5-AF67-446A-83FA-C8E72D784AFC}"/>
    <cellStyle name="Comma 10 10 2 3 3 2" xfId="39216" xr:uid="{7828CFA1-BACC-400B-B038-10562CA5E693}"/>
    <cellStyle name="Comma 10 10 2 3 4" xfId="27989" xr:uid="{A12AF8DE-6073-4327-9C6F-BCC636CFB3B8}"/>
    <cellStyle name="Comma 10 10 2 4" xfId="8335" xr:uid="{966C5BAA-7661-4E65-8575-9B3E3FFF5128}"/>
    <cellStyle name="Comma 10 10 2 4 2" xfId="19563" xr:uid="{21770713-4C21-4A64-9597-B16C8C0EA866}"/>
    <cellStyle name="Comma 10 10 2 4 2 2" xfId="42030" xr:uid="{DCF99D50-BBCE-4536-9FC7-F5F087046D30}"/>
    <cellStyle name="Comma 10 10 2 4 3" xfId="30803" xr:uid="{B9173933-65E1-4A36-953E-B27FC440C51D}"/>
    <cellStyle name="Comma 10 10 2 5" xfId="13960" xr:uid="{ABD84CBC-05C7-44AE-8FE0-064335D9A2D9}"/>
    <cellStyle name="Comma 10 10 2 5 2" xfId="36427" xr:uid="{5BF84C28-F67D-4DE4-A18F-01EFA45DC23C}"/>
    <cellStyle name="Comma 10 10 2 6" xfId="25200" xr:uid="{1C4E8D5C-14FB-4536-B97E-6661BA815491}"/>
    <cellStyle name="Comma 10 10 3" xfId="5268" xr:uid="{E6C968C4-A7BC-4FC1-9B86-38E61B3157F4}"/>
    <cellStyle name="Comma 10 10 3 2" xfId="10871" xr:uid="{0F4E28E7-1C42-4FA5-B61C-F26624D0E25C}"/>
    <cellStyle name="Comma 10 10 3 2 2" xfId="22099" xr:uid="{AFF78862-4794-478B-9BC9-F454FCD02F14}"/>
    <cellStyle name="Comma 10 10 3 2 2 2" xfId="44566" xr:uid="{5BB4A87E-8E26-46C0-864C-34A49BBB747B}"/>
    <cellStyle name="Comma 10 10 3 2 3" xfId="33339" xr:uid="{93B69129-10FB-4995-889A-2ADC4BC1E96B}"/>
    <cellStyle name="Comma 10 10 3 3" xfId="16496" xr:uid="{4FAACCEA-9405-43A8-A2C0-10534705B2C0}"/>
    <cellStyle name="Comma 10 10 3 3 2" xfId="38963" xr:uid="{F311061D-15C0-441F-8C46-F9A52DF7AD8B}"/>
    <cellStyle name="Comma 10 10 3 4" xfId="27736" xr:uid="{3EF1B235-DC83-4B79-8420-B101E70A4EB2}"/>
    <cellStyle name="Comma 10 10 4" xfId="8082" xr:uid="{240683D4-277E-48E0-89E5-EC4C7F83A0B4}"/>
    <cellStyle name="Comma 10 10 4 2" xfId="19310" xr:uid="{E739422A-D4B0-4CEC-A43F-4EAA48D4FCDF}"/>
    <cellStyle name="Comma 10 10 4 2 2" xfId="41777" xr:uid="{EDAB00DC-99D2-4A20-9AD7-C2BFA01AEFA6}"/>
    <cellStyle name="Comma 10 10 4 3" xfId="30550" xr:uid="{80582A9E-F2A4-4FB6-8E33-F0920560DA23}"/>
    <cellStyle name="Comma 10 10 5" xfId="13707" xr:uid="{5CFC044D-9EC3-41E0-A8DC-DBB8017736E6}"/>
    <cellStyle name="Comma 10 10 5 2" xfId="36174" xr:uid="{6720B1A7-DC1F-4F06-A924-7A6ECFFBF448}"/>
    <cellStyle name="Comma 10 10 6" xfId="24947" xr:uid="{4E4276F3-1F85-4695-8A33-DCB1856CACA8}"/>
    <cellStyle name="Comma 10 11" xfId="318" xr:uid="{00000000-0005-0000-0000-00000B000000}"/>
    <cellStyle name="Comma 10 11 2" xfId="3107" xr:uid="{A945909F-38BF-4CF1-8ACE-108629551BE1}"/>
    <cellStyle name="Comma 10 11 2 2" xfId="8710" xr:uid="{AF1555C9-C42A-4AE5-B916-906BD07FFF4B}"/>
    <cellStyle name="Comma 10 11 2 2 2" xfId="19938" xr:uid="{1FD53AF6-0D0F-4936-A814-497EC3EB9908}"/>
    <cellStyle name="Comma 10 11 2 2 2 2" xfId="42405" xr:uid="{0CBBC5CD-47FA-415F-8D1A-B9995C947351}"/>
    <cellStyle name="Comma 10 11 2 2 3" xfId="31178" xr:uid="{37E484E8-9096-4313-ADBD-9C975A0DAB22}"/>
    <cellStyle name="Comma 10 11 2 3" xfId="14335" xr:uid="{83783D96-E1D0-476E-B694-8E856384D067}"/>
    <cellStyle name="Comma 10 11 2 3 2" xfId="36802" xr:uid="{76DD1B21-6434-4A90-BE08-D07DA4956B58}"/>
    <cellStyle name="Comma 10 11 2 4" xfId="25575" xr:uid="{0ED36C0D-3CB0-4D65-BDB9-356F638F3A66}"/>
    <cellStyle name="Comma 10 11 3" xfId="5921" xr:uid="{55C20ADA-ADB2-45FA-8ED8-536337808870}"/>
    <cellStyle name="Comma 10 11 3 2" xfId="17149" xr:uid="{D1069B4B-C167-4FF1-B4CD-76633BAE9BE4}"/>
    <cellStyle name="Comma 10 11 3 2 2" xfId="39616" xr:uid="{5C4A2FA1-A28A-4F51-A356-73F8B1A032B0}"/>
    <cellStyle name="Comma 10 11 3 3" xfId="28389" xr:uid="{D47F3392-1EB1-426C-BE3A-5E133ABEE50B}"/>
    <cellStyle name="Comma 10 11 4" xfId="11546" xr:uid="{B50D74C7-E6CA-48E5-8DBA-DF8B2CBD7095}"/>
    <cellStyle name="Comma 10 11 4 2" xfId="34013" xr:uid="{499863A3-E88B-45E3-9775-56AD55E347BD}"/>
    <cellStyle name="Comma 10 11 5" xfId="22786" xr:uid="{0439CF19-9551-4861-AA44-9BF137209167}"/>
    <cellStyle name="Comma 10 12" xfId="2831" xr:uid="{191E9180-37FE-41D2-B716-E40907859C0B}"/>
    <cellStyle name="Comma 10 12 2" xfId="8434" xr:uid="{DEB3BEA8-8850-42C9-B277-3988DF508CBB}"/>
    <cellStyle name="Comma 10 12 2 2" xfId="19662" xr:uid="{9F6C745A-AD75-493C-9437-174124D01770}"/>
    <cellStyle name="Comma 10 12 2 2 2" xfId="42129" xr:uid="{91838525-2036-44FE-A924-B4997D8477ED}"/>
    <cellStyle name="Comma 10 12 2 3" xfId="30902" xr:uid="{B6D634A7-74F5-46A5-A6E1-E47A01021B05}"/>
    <cellStyle name="Comma 10 12 3" xfId="14059" xr:uid="{3A764472-3337-426F-A8B4-1F0F7CDF2C16}"/>
    <cellStyle name="Comma 10 12 3 2" xfId="36526" xr:uid="{282C26FF-8706-4ACC-B352-286B7DA70358}"/>
    <cellStyle name="Comma 10 12 4" xfId="25299" xr:uid="{3D5EC847-9CC9-4BBD-8223-38FDBDF8ABCC}"/>
    <cellStyle name="Comma 10 13" xfId="5646" xr:uid="{9107FCD9-6840-49B8-BB1B-70DB08C66E92}"/>
    <cellStyle name="Comma 10 13 2" xfId="16874" xr:uid="{F00AD95A-4361-4FCA-89DA-666BFBCA5877}"/>
    <cellStyle name="Comma 10 13 2 2" xfId="39341" xr:uid="{C6727210-D15E-40E5-ADBD-1090282AB785}"/>
    <cellStyle name="Comma 10 13 3" xfId="28114" xr:uid="{E364D46A-EC42-45A3-B7AD-6E606A306633}"/>
    <cellStyle name="Comma 10 14" xfId="11270" xr:uid="{24BCCFEE-E4A4-4041-B9E9-2B4656193608}"/>
    <cellStyle name="Comma 10 14 2" xfId="33738" xr:uid="{363AA8F1-AC75-4FB2-B47A-270B785A407F}"/>
    <cellStyle name="Comma 10 15" xfId="22511" xr:uid="{DD2F4642-683C-488F-9A3A-8EC2DD6B44C9}"/>
    <cellStyle name="Comma 10 2" xfId="42" xr:uid="{00000000-0005-0000-0000-00000C000000}"/>
    <cellStyle name="Comma 10 2 10" xfId="322" xr:uid="{00000000-0005-0000-0000-00000D000000}"/>
    <cellStyle name="Comma 10 2 10 2" xfId="3111" xr:uid="{21D75E80-49F8-4365-8600-CEA32FD0F6EF}"/>
    <cellStyle name="Comma 10 2 10 2 2" xfId="8714" xr:uid="{EFCE891E-4BB2-4F6B-BE6C-F6091555834B}"/>
    <cellStyle name="Comma 10 2 10 2 2 2" xfId="19942" xr:uid="{12762DBF-E95F-4D80-B1B1-7F1B94780949}"/>
    <cellStyle name="Comma 10 2 10 2 2 2 2" xfId="42409" xr:uid="{F431BEB9-DD99-4FFB-8E95-30C91F96E101}"/>
    <cellStyle name="Comma 10 2 10 2 2 3" xfId="31182" xr:uid="{94B7D9C5-47FB-4F56-AA97-F6770C228F62}"/>
    <cellStyle name="Comma 10 2 10 2 3" xfId="14339" xr:uid="{2525FA6B-1D40-4102-A5FF-CF073629013E}"/>
    <cellStyle name="Comma 10 2 10 2 3 2" xfId="36806" xr:uid="{4113F15F-DA86-47CF-A78A-B639718CB8AC}"/>
    <cellStyle name="Comma 10 2 10 2 4" xfId="25579" xr:uid="{4454C7B6-5EF2-4900-80AA-4EC531317643}"/>
    <cellStyle name="Comma 10 2 10 3" xfId="5925" xr:uid="{B2C27BD7-3272-495C-9F17-F03A76271267}"/>
    <cellStyle name="Comma 10 2 10 3 2" xfId="17153" xr:uid="{A022AAB3-A2D9-40A4-BF9A-FAC573A02488}"/>
    <cellStyle name="Comma 10 2 10 3 2 2" xfId="39620" xr:uid="{4AB921C9-C384-49C3-9EF1-60A3C34E528E}"/>
    <cellStyle name="Comma 10 2 10 3 3" xfId="28393" xr:uid="{2A15E7AD-AD8F-4D51-A29C-C67FF2EC3867}"/>
    <cellStyle name="Comma 10 2 10 4" xfId="11550" xr:uid="{96A89D19-A531-44B0-A10A-8067A2E97E37}"/>
    <cellStyle name="Comma 10 2 10 4 2" xfId="34017" xr:uid="{8E167ACF-AB44-40AE-B40B-47480E28280A}"/>
    <cellStyle name="Comma 10 2 10 5" xfId="22790" xr:uid="{C3713C4E-9111-4B68-820C-E4C2B6547695}"/>
    <cellStyle name="Comma 10 2 11" xfId="2835" xr:uid="{3B26CB52-B5E2-4DFA-9A54-CFD669EFD623}"/>
    <cellStyle name="Comma 10 2 11 2" xfId="8438" xr:uid="{D7122BD8-227A-4682-8F23-E7856594D27E}"/>
    <cellStyle name="Comma 10 2 11 2 2" xfId="19666" xr:uid="{F63A1DC7-C038-4E34-91DC-AEA535702A27}"/>
    <cellStyle name="Comma 10 2 11 2 2 2" xfId="42133" xr:uid="{F8BE0B49-CF01-49B0-9A2D-77EC06E10546}"/>
    <cellStyle name="Comma 10 2 11 2 3" xfId="30906" xr:uid="{F1CD3E8E-91D1-450F-BD70-A7329E5840C9}"/>
    <cellStyle name="Comma 10 2 11 3" xfId="14063" xr:uid="{CA8051F3-EE12-4C5B-8168-5EB1BD91E33D}"/>
    <cellStyle name="Comma 10 2 11 3 2" xfId="36530" xr:uid="{8D6517C0-8027-44B1-BD6D-E7587AD2FFF4}"/>
    <cellStyle name="Comma 10 2 11 4" xfId="25303" xr:uid="{5DA7B75D-DD8C-44EF-92FB-5DADC6D803B6}"/>
    <cellStyle name="Comma 10 2 12" xfId="5650" xr:uid="{5FEA4A57-23C1-444D-9222-BB15F9EA86B5}"/>
    <cellStyle name="Comma 10 2 12 2" xfId="16878" xr:uid="{BDAE51E7-1E20-49B3-A744-C304AFF625AD}"/>
    <cellStyle name="Comma 10 2 12 2 2" xfId="39345" xr:uid="{04699737-FBDD-405F-8566-D9FB4961280F}"/>
    <cellStyle name="Comma 10 2 12 3" xfId="28118" xr:uid="{C9232645-0912-43F0-86ED-4F7D15B630DA}"/>
    <cellStyle name="Comma 10 2 13" xfId="11274" xr:uid="{2697E2BA-9C9C-4F89-A94A-9276BD3A968B}"/>
    <cellStyle name="Comma 10 2 13 2" xfId="33742" xr:uid="{37DB1954-BD09-4A7A-95E1-7CA70C90E426}"/>
    <cellStyle name="Comma 10 2 14" xfId="22515" xr:uid="{A463FCB3-C5B7-4259-810E-7555A7946BAD}"/>
    <cellStyle name="Comma 10 2 2" xfId="6" xr:uid="{00000000-0005-0000-0000-00000E000000}"/>
    <cellStyle name="Comma 10 2 2 10" xfId="2816" xr:uid="{8D8A4AB5-D9AF-45EB-BCFE-26EF99763AE3}"/>
    <cellStyle name="Comma 10 2 2 10 2" xfId="8419" xr:uid="{8751D8C1-00C5-4331-B9A9-8FBAE7BCF935}"/>
    <cellStyle name="Comma 10 2 2 10 2 2" xfId="19647" xr:uid="{F2602F3C-7E75-4CF6-A2DB-C5121CD0CA06}"/>
    <cellStyle name="Comma 10 2 2 10 2 2 2" xfId="42114" xr:uid="{05AD7218-88D6-44AD-8586-C0E23D5C5433}"/>
    <cellStyle name="Comma 10 2 2 10 2 3" xfId="30887" xr:uid="{EB38852C-28F1-4AAF-B0EB-7D57671296D4}"/>
    <cellStyle name="Comma 10 2 2 10 3" xfId="14044" xr:uid="{0819EFE1-AACB-46A5-8828-69E3E2C41C34}"/>
    <cellStyle name="Comma 10 2 2 10 3 2" xfId="36511" xr:uid="{993DC30F-D751-4686-97A9-1367CAD5A132}"/>
    <cellStyle name="Comma 10 2 2 10 4" xfId="25284" xr:uid="{E2DA017E-B4F3-4E23-834B-559F507969C0}"/>
    <cellStyle name="Comma 10 2 2 11" xfId="5631" xr:uid="{B14B05DF-FECE-4FD7-AA20-93261DAA23AF}"/>
    <cellStyle name="Comma 10 2 2 11 2" xfId="16859" xr:uid="{8FFD2C32-7CB9-426B-B960-E9637532DC67}"/>
    <cellStyle name="Comma 10 2 2 11 2 2" xfId="39326" xr:uid="{71012130-B419-4DF4-95FF-0BE8C2B735BB}"/>
    <cellStyle name="Comma 10 2 2 11 3" xfId="28099" xr:uid="{5CAEF5EB-2247-4F25-AD45-6DC31E087A32}"/>
    <cellStyle name="Comma 10 2 2 12" xfId="11255" xr:uid="{D3036C40-DDB3-4F2E-8B64-1F720F87223F}"/>
    <cellStyle name="Comma 10 2 2 12 2" xfId="33723" xr:uid="{EEDCA58D-3F6C-4B17-9E0B-7A463AA89056}"/>
    <cellStyle name="Comma 10 2 2 13" xfId="22496" xr:uid="{8BC6743C-82EB-499B-BE18-EA686BCFBC51}"/>
    <cellStyle name="Comma 10 2 2 2" xfId="7" xr:uid="{00000000-0005-0000-0000-00000F000000}"/>
    <cellStyle name="Comma 10 2 2 2 10" xfId="5632" xr:uid="{32B510FF-E414-4D03-B0EC-B25678F15560}"/>
    <cellStyle name="Comma 10 2 2 2 10 2" xfId="16860" xr:uid="{60C7B86C-D3B5-4C12-BCE5-7BFFD6684940}"/>
    <cellStyle name="Comma 10 2 2 2 10 2 2" xfId="39327" xr:uid="{5EA56EC9-66F6-47FA-B1D1-99A9D6DF4E9E}"/>
    <cellStyle name="Comma 10 2 2 2 10 3" xfId="28100" xr:uid="{2BE2A694-0B74-419C-9FD0-C757CA4B9907}"/>
    <cellStyle name="Comma 10 2 2 2 11" xfId="11256" xr:uid="{C544C973-D9DD-4E70-9B05-9CA13806F534}"/>
    <cellStyle name="Comma 10 2 2 2 11 2" xfId="33724" xr:uid="{4AC963B2-9D56-4680-92E1-14F9268559EF}"/>
    <cellStyle name="Comma 10 2 2 2 12" xfId="22497" xr:uid="{7C4F0616-2A3D-47E2-A3FD-A19CC655CB18}"/>
    <cellStyle name="Comma 10 2 2 2 2" xfId="16" xr:uid="{00000000-0005-0000-0000-000010000000}"/>
    <cellStyle name="Comma 10 2 2 2 2 10" xfId="11262" xr:uid="{F362E9EC-478D-449F-BF53-4E8308F56BB2}"/>
    <cellStyle name="Comma 10 2 2 2 2 10 2" xfId="33730" xr:uid="{CB46A21B-2B9B-496A-946E-A5238A45CFB3}"/>
    <cellStyle name="Comma 10 2 2 2 2 11" xfId="22503" xr:uid="{25ED967E-14E4-4D2D-8752-F66824311E3C}"/>
    <cellStyle name="Comma 10 2 2 2 2 2" xfId="273" xr:uid="{00000000-0005-0000-0000-000011000000}"/>
    <cellStyle name="Comma 10 2 2 2 2 2 10" xfId="22746" xr:uid="{8A534494-D045-4DB8-9A27-88CAC5427C5C}"/>
    <cellStyle name="Comma 10 2 2 2 2 2 2" xfId="820" xr:uid="{00000000-0005-0000-0000-000012000000}"/>
    <cellStyle name="Comma 10 2 2 2 2 2 2 2" xfId="289" xr:uid="{00000000-0005-0000-0000-000013000000}"/>
    <cellStyle name="Comma 10 2 2 2 2 2 2 2 2" xfId="295" xr:uid="{00000000-0005-0000-0000-000014000000}"/>
    <cellStyle name="Comma 10 2 2 2 2 2 2 2 2 2" xfId="2438" xr:uid="{00000000-0005-0000-0000-000015000000}"/>
    <cellStyle name="Comma 10 2 2 2 2 2 2 2 2 2 2" xfId="5227" xr:uid="{57108C6D-B33F-4F2B-8FFB-622ACE67EECE}"/>
    <cellStyle name="Comma 10 2 2 2 2 2 2 2 2 2 2 2" xfId="10830" xr:uid="{FD71EDC2-C134-4F38-BD14-1DC0691D5D2F}"/>
    <cellStyle name="Comma 10 2 2 2 2 2 2 2 2 2 2 2 2" xfId="22058" xr:uid="{6711B522-6202-4DB6-BB73-8121C426C5F0}"/>
    <cellStyle name="Comma 10 2 2 2 2 2 2 2 2 2 2 2 2 2" xfId="44525" xr:uid="{C77134B3-D9F0-48F9-9597-D9CC7583A2D0}"/>
    <cellStyle name="Comma 10 2 2 2 2 2 2 2 2 2 2 2 3" xfId="33298" xr:uid="{29DA0737-5DA3-40C6-8870-959F7FD421B3}"/>
    <cellStyle name="Comma 10 2 2 2 2 2 2 2 2 2 2 3" xfId="16455" xr:uid="{55B94F92-CCA9-44A6-B1F1-369770BB4ADE}"/>
    <cellStyle name="Comma 10 2 2 2 2 2 2 2 2 2 2 3 2" xfId="38922" xr:uid="{12D4DE80-E8A0-4E10-B627-A4B260031B58}"/>
    <cellStyle name="Comma 10 2 2 2 2 2 2 2 2 2 2 4" xfId="27695" xr:uid="{BA961CE9-B3E5-4B47-B95B-7776DB728881}"/>
    <cellStyle name="Comma 10 2 2 2 2 2 2 2 2 2 3" xfId="8041" xr:uid="{EC881AD6-10D6-4D36-B0D7-DA547059FF24}"/>
    <cellStyle name="Comma 10 2 2 2 2 2 2 2 2 2 3 2" xfId="19269" xr:uid="{5266A57C-AD1C-4C32-A9C2-1FCF9359E108}"/>
    <cellStyle name="Comma 10 2 2 2 2 2 2 2 2 2 3 2 2" xfId="41736" xr:uid="{C10834F1-A8A9-477B-A4E9-BDB8F6AE746F}"/>
    <cellStyle name="Comma 10 2 2 2 2 2 2 2 2 2 3 3" xfId="30509" xr:uid="{1FF62D0F-89F1-41DB-AF93-8B029BF0CABD}"/>
    <cellStyle name="Comma 10 2 2 2 2 2 2 2 2 2 4" xfId="13666" xr:uid="{CF4A0FC4-0C06-4A9E-8196-B087330F6993}"/>
    <cellStyle name="Comma 10 2 2 2 2 2 2 2 2 2 4 2" xfId="36133" xr:uid="{76031C7D-E263-407E-BBF6-A9DD29B6183B}"/>
    <cellStyle name="Comma 10 2 2 2 2 2 2 2 2 2 5" xfId="24906" xr:uid="{A0A74BC1-B185-43DB-B035-387FF0D7D88B}"/>
    <cellStyle name="Comma 10 2 2 2 2 2 2 2 2 3" xfId="3084" xr:uid="{E2A94271-7A90-44F9-8B0A-436BD4032A6E}"/>
    <cellStyle name="Comma 10 2 2 2 2 2 2 2 2 3 2" xfId="8687" xr:uid="{167FDC30-0E89-48AE-BD4E-552B4600E8B9}"/>
    <cellStyle name="Comma 10 2 2 2 2 2 2 2 2 3 2 2" xfId="19915" xr:uid="{E93775F4-9C2B-4727-9CAC-7A887F53C044}"/>
    <cellStyle name="Comma 10 2 2 2 2 2 2 2 2 3 2 2 2" xfId="42382" xr:uid="{E8AD9422-5D0F-4794-9E96-3E6625809C2E}"/>
    <cellStyle name="Comma 10 2 2 2 2 2 2 2 2 3 2 3" xfId="31155" xr:uid="{3079BC76-7A3C-465A-BFF0-C7A406494A8F}"/>
    <cellStyle name="Comma 10 2 2 2 2 2 2 2 2 3 3" xfId="14312" xr:uid="{0806CB2B-F795-48CB-B9BD-98FB69EB1FCA}"/>
    <cellStyle name="Comma 10 2 2 2 2 2 2 2 2 3 3 2" xfId="36779" xr:uid="{8AB93AD0-2248-41D2-B451-FE0378DC39C3}"/>
    <cellStyle name="Comma 10 2 2 2 2 2 2 2 2 3 4" xfId="25552" xr:uid="{05526E0D-A51A-4182-830E-8848AA01DBEC}"/>
    <cellStyle name="Comma 10 2 2 2 2 2 2 2 2 4" xfId="5898" xr:uid="{ED93AB57-FFB2-4F68-9D01-67AAFA062277}"/>
    <cellStyle name="Comma 10 2 2 2 2 2 2 2 2 4 2" xfId="17126" xr:uid="{819481D3-35A7-4254-97E8-57F2584ED6A4}"/>
    <cellStyle name="Comma 10 2 2 2 2 2 2 2 2 4 2 2" xfId="39593" xr:uid="{0B985249-389D-4D10-8147-DFE4D24436F7}"/>
    <cellStyle name="Comma 10 2 2 2 2 2 2 2 2 4 3" xfId="28366" xr:uid="{CD4E267A-E058-4C07-A21F-6D14FA6594C9}"/>
    <cellStyle name="Comma 10 2 2 2 2 2 2 2 2 5" xfId="11523" xr:uid="{A514FDE5-F5E6-44EF-9808-A12C47948565}"/>
    <cellStyle name="Comma 10 2 2 2 2 2 2 2 2 5 2" xfId="33990" xr:uid="{643703A0-C142-4947-9060-0A831CA5433C}"/>
    <cellStyle name="Comma 10 2 2 2 2 2 2 2 2 6" xfId="22763" xr:uid="{A8345477-7AFE-4BDB-84A7-E5D68DEF6878}"/>
    <cellStyle name="Comma 10 2 2 2 2 2 2 2 3" xfId="2726" xr:uid="{00000000-0005-0000-0000-000016000000}"/>
    <cellStyle name="Comma 10 2 2 2 2 2 2 2 3 2" xfId="5515" xr:uid="{8C23CBED-0E61-46E9-9EFE-F21C35BD44B9}"/>
    <cellStyle name="Comma 10 2 2 2 2 2 2 2 3 2 2" xfId="11118" xr:uid="{78C78711-C8E4-4EBC-A378-9C2807C01B52}"/>
    <cellStyle name="Comma 10 2 2 2 2 2 2 2 3 2 2 2" xfId="22346" xr:uid="{886047C3-EC20-4731-AEBA-07C2ABFF8807}"/>
    <cellStyle name="Comma 10 2 2 2 2 2 2 2 3 2 2 2 2" xfId="44813" xr:uid="{8F1AC20C-6252-4F9B-AF02-98BBFBB5BDF6}"/>
    <cellStyle name="Comma 10 2 2 2 2 2 2 2 3 2 2 3" xfId="33586" xr:uid="{31F6CAA2-E1BA-4ABD-A30E-CB3B73DC8A75}"/>
    <cellStyle name="Comma 10 2 2 2 2 2 2 2 3 2 3" xfId="16743" xr:uid="{AFF097E2-C721-4992-A85B-6C005D43DEA6}"/>
    <cellStyle name="Comma 10 2 2 2 2 2 2 2 3 2 3 2" xfId="39210" xr:uid="{256B592C-8E7C-4A5E-B119-99851449D3DC}"/>
    <cellStyle name="Comma 10 2 2 2 2 2 2 2 3 2 4" xfId="27983" xr:uid="{6B9C02FD-F7E6-44BF-95EE-03418E55CB13}"/>
    <cellStyle name="Comma 10 2 2 2 2 2 2 2 3 3" xfId="8329" xr:uid="{5B8297FF-22C0-45A6-AD18-F674078C2A4B}"/>
    <cellStyle name="Comma 10 2 2 2 2 2 2 2 3 3 2" xfId="19557" xr:uid="{A06A8F08-796C-44DA-AF0D-6069790E4247}"/>
    <cellStyle name="Comma 10 2 2 2 2 2 2 2 3 3 2 2" xfId="42024" xr:uid="{B7DD47F5-DC44-462D-AC64-70627D3651A4}"/>
    <cellStyle name="Comma 10 2 2 2 2 2 2 2 3 3 3" xfId="30797" xr:uid="{70FE0374-6AF1-4B7C-B911-7BD633E39821}"/>
    <cellStyle name="Comma 10 2 2 2 2 2 2 2 3 4" xfId="13954" xr:uid="{75B99E8C-9493-425A-8A5F-45ACF3555938}"/>
    <cellStyle name="Comma 10 2 2 2 2 2 2 2 3 4 2" xfId="36421" xr:uid="{8D8C0262-A892-414C-B950-A8F355A26D10}"/>
    <cellStyle name="Comma 10 2 2 2 2 2 2 2 3 5" xfId="25194" xr:uid="{EB737499-687A-4D14-987E-3A3F00385FCE}"/>
    <cellStyle name="Comma 10 2 2 2 2 2 2 2 4" xfId="1358" xr:uid="{00000000-0005-0000-0000-000017000000}"/>
    <cellStyle name="Comma 10 2 2 2 2 2 2 2 4 2" xfId="4147" xr:uid="{6D0F3F47-A841-4595-8236-DD2976C10C87}"/>
    <cellStyle name="Comma 10 2 2 2 2 2 2 2 4 2 2" xfId="9750" xr:uid="{79D6A1D3-0959-4CF9-B338-4900F68559FE}"/>
    <cellStyle name="Comma 10 2 2 2 2 2 2 2 4 2 2 2" xfId="20978" xr:uid="{DC7A1329-A828-4E32-BE3C-CDA8F4692328}"/>
    <cellStyle name="Comma 10 2 2 2 2 2 2 2 4 2 2 2 2" xfId="43445" xr:uid="{2ED8FD94-7B14-4D95-BC76-EE77B79C8580}"/>
    <cellStyle name="Comma 10 2 2 2 2 2 2 2 4 2 2 3" xfId="32218" xr:uid="{7405B8A4-F8F1-4806-9EE1-872263AC406E}"/>
    <cellStyle name="Comma 10 2 2 2 2 2 2 2 4 2 3" xfId="15375" xr:uid="{ED17CCBD-1C84-4949-B470-452861B87524}"/>
    <cellStyle name="Comma 10 2 2 2 2 2 2 2 4 2 3 2" xfId="37842" xr:uid="{71D9F667-9F26-46F4-85E3-74D61749EDD5}"/>
    <cellStyle name="Comma 10 2 2 2 2 2 2 2 4 2 4" xfId="26615" xr:uid="{5940CC72-8CF6-435C-AE78-E17E2BE7E3D9}"/>
    <cellStyle name="Comma 10 2 2 2 2 2 2 2 4 3" xfId="6961" xr:uid="{4DECDA65-F731-43E7-B0E1-531D3F2D4076}"/>
    <cellStyle name="Comma 10 2 2 2 2 2 2 2 4 3 2" xfId="18189" xr:uid="{28ACDEFB-2EC7-4C46-AAAD-C86F7FBCEB00}"/>
    <cellStyle name="Comma 10 2 2 2 2 2 2 2 4 3 2 2" xfId="40656" xr:uid="{0A9D4392-7D97-4BA0-A304-6212244365C4}"/>
    <cellStyle name="Comma 10 2 2 2 2 2 2 2 4 3 3" xfId="29429" xr:uid="{44CA655C-0958-4CDC-86A4-0E4EC38E0A0A}"/>
    <cellStyle name="Comma 10 2 2 2 2 2 2 2 4 4" xfId="12586" xr:uid="{02998A36-A780-4872-9CD1-A71308A09131}"/>
    <cellStyle name="Comma 10 2 2 2 2 2 2 2 4 4 2" xfId="35053" xr:uid="{96BCD6AA-FBF3-4779-BEC7-BB5CD68BE37E}"/>
    <cellStyle name="Comma 10 2 2 2 2 2 2 2 4 5" xfId="23826" xr:uid="{B4CCF659-008A-4742-8065-17E301C64D0A}"/>
    <cellStyle name="Comma 10 2 2 2 2 2 2 2 5" xfId="3078" xr:uid="{F1CFFDEC-646B-46BF-AAA9-7FC37F011FCF}"/>
    <cellStyle name="Comma 10 2 2 2 2 2 2 2 5 2" xfId="8681" xr:uid="{CF81DD26-82CD-4C14-B4CF-64459A5037E8}"/>
    <cellStyle name="Comma 10 2 2 2 2 2 2 2 5 2 2" xfId="19909" xr:uid="{EDB1A685-F339-458A-B786-FE5DB41C9E48}"/>
    <cellStyle name="Comma 10 2 2 2 2 2 2 2 5 2 2 2" xfId="42376" xr:uid="{96304575-D996-4FAB-AB6E-F87A9050EB64}"/>
    <cellStyle name="Comma 10 2 2 2 2 2 2 2 5 2 3" xfId="31149" xr:uid="{37D7FE32-37C9-4200-A08A-C8D1B15E99EA}"/>
    <cellStyle name="Comma 10 2 2 2 2 2 2 2 5 3" xfId="14306" xr:uid="{CD47FDFD-2FD9-4639-93C1-C9EA2025FD21}"/>
    <cellStyle name="Comma 10 2 2 2 2 2 2 2 5 3 2" xfId="36773" xr:uid="{5C129DA2-A78B-4F00-87F4-BC7A814BB908}"/>
    <cellStyle name="Comma 10 2 2 2 2 2 2 2 5 4" xfId="25546" xr:uid="{AC510717-B509-45C2-9933-21A883FABF9C}"/>
    <cellStyle name="Comma 10 2 2 2 2 2 2 2 6" xfId="5892" xr:uid="{1E54301F-78FC-4E7C-89CB-589B9AC3C19E}"/>
    <cellStyle name="Comma 10 2 2 2 2 2 2 2 6 2" xfId="17120" xr:uid="{05E03559-3A77-4B85-B161-9EA349E2BA9C}"/>
    <cellStyle name="Comma 10 2 2 2 2 2 2 2 6 2 2" xfId="39587" xr:uid="{1D9C43C4-E4F3-47CB-95C8-5A18FDAE956C}"/>
    <cellStyle name="Comma 10 2 2 2 2 2 2 2 6 3" xfId="28360" xr:uid="{B0C58462-06D4-4994-871C-217993924746}"/>
    <cellStyle name="Comma 10 2 2 2 2 2 2 2 7" xfId="11517" xr:uid="{1C25885E-10EE-4224-ABD3-DA76B81DA2B3}"/>
    <cellStyle name="Comma 10 2 2 2 2 2 2 2 7 2" xfId="33984" xr:uid="{5DF64931-D984-42EC-840C-2E72BF203CC5}"/>
    <cellStyle name="Comma 10 2 2 2 2 2 2 2 8" xfId="22757" xr:uid="{566BEE93-6C93-41E2-B764-D511AEE954A9}"/>
    <cellStyle name="Comma 10 2 2 2 2 2 2 3" xfId="1900" xr:uid="{00000000-0005-0000-0000-000018000000}"/>
    <cellStyle name="Comma 10 2 2 2 2 2 2 3 2" xfId="4689" xr:uid="{B4705E6A-EC73-41E5-9E03-2845F014583E}"/>
    <cellStyle name="Comma 10 2 2 2 2 2 2 3 2 2" xfId="10292" xr:uid="{B7D51126-9F23-4D40-8F4D-200AC4FE3AE2}"/>
    <cellStyle name="Comma 10 2 2 2 2 2 2 3 2 2 2" xfId="21520" xr:uid="{215BA2D2-5FEA-4FB1-832C-C0FD46240AB5}"/>
    <cellStyle name="Comma 10 2 2 2 2 2 2 3 2 2 2 2" xfId="43987" xr:uid="{C9181E55-B82F-4644-99DF-BE002A985A6A}"/>
    <cellStyle name="Comma 10 2 2 2 2 2 2 3 2 2 3" xfId="32760" xr:uid="{8712DE8C-72BC-443B-A141-88550F2FDFDC}"/>
    <cellStyle name="Comma 10 2 2 2 2 2 2 3 2 3" xfId="15917" xr:uid="{B35D2497-AA49-4E54-82B8-7AEF86B6CE3F}"/>
    <cellStyle name="Comma 10 2 2 2 2 2 2 3 2 3 2" xfId="38384" xr:uid="{C7523A77-F8AF-41DB-B1EE-78D939F7419E}"/>
    <cellStyle name="Comma 10 2 2 2 2 2 2 3 2 4" xfId="27157" xr:uid="{5E94EE34-3A06-42C0-8B98-2A6CD78D3683}"/>
    <cellStyle name="Comma 10 2 2 2 2 2 2 3 3" xfId="7503" xr:uid="{8CC0FBEF-E509-4835-A2B3-2239D54EB7A8}"/>
    <cellStyle name="Comma 10 2 2 2 2 2 2 3 3 2" xfId="18731" xr:uid="{40F31520-9055-4CC2-90FD-776BFEBEA788}"/>
    <cellStyle name="Comma 10 2 2 2 2 2 2 3 3 2 2" xfId="41198" xr:uid="{BFF7B201-AB09-42D2-9DEA-F84FF24FC8EE}"/>
    <cellStyle name="Comma 10 2 2 2 2 2 2 3 3 3" xfId="29971" xr:uid="{3C89FEB2-D9D8-4FDF-AA68-9A05DA2E3751}"/>
    <cellStyle name="Comma 10 2 2 2 2 2 2 3 4" xfId="13128" xr:uid="{4388D975-B0E4-4BAF-A0A7-4DD08E36F8AB}"/>
    <cellStyle name="Comma 10 2 2 2 2 2 2 3 4 2" xfId="35595" xr:uid="{20EE5214-46EB-40A5-8C14-4DFD41E6BB32}"/>
    <cellStyle name="Comma 10 2 2 2 2 2 2 3 5" xfId="24368" xr:uid="{C5DB0904-13A5-4F2D-A0A6-B2269B64109E}"/>
    <cellStyle name="Comma 10 2 2 2 2 2 2 4" xfId="3609" xr:uid="{008E01E3-01BE-4604-9D31-C78B2469B053}"/>
    <cellStyle name="Comma 10 2 2 2 2 2 2 4 2" xfId="9212" xr:uid="{97E777F1-79A3-40E4-B918-8C389863792C}"/>
    <cellStyle name="Comma 10 2 2 2 2 2 2 4 2 2" xfId="20440" xr:uid="{88D9EB9D-B790-407F-835E-FE08AFD16609}"/>
    <cellStyle name="Comma 10 2 2 2 2 2 2 4 2 2 2" xfId="42907" xr:uid="{6FD1DA35-6774-4B32-83D4-3273ABE1282D}"/>
    <cellStyle name="Comma 10 2 2 2 2 2 2 4 2 3" xfId="31680" xr:uid="{BD8C6BBC-C38F-42DA-81F5-85E028A17AE1}"/>
    <cellStyle name="Comma 10 2 2 2 2 2 2 4 3" xfId="14837" xr:uid="{6A5357E9-A9EC-4B96-BD6D-19FA7E5262D4}"/>
    <cellStyle name="Comma 10 2 2 2 2 2 2 4 3 2" xfId="37304" xr:uid="{287F8403-1C62-4D6A-A828-6C8B6333E073}"/>
    <cellStyle name="Comma 10 2 2 2 2 2 2 4 4" xfId="26077" xr:uid="{51D4272B-9020-4BD5-B302-417127E29F0C}"/>
    <cellStyle name="Comma 10 2 2 2 2 2 2 5" xfId="6423" xr:uid="{E6F11B84-69B6-44EE-A715-F3B313FC9C82}"/>
    <cellStyle name="Comma 10 2 2 2 2 2 2 5 2" xfId="17651" xr:uid="{0CCD9928-32F6-4E3C-842A-3B399F699BD3}"/>
    <cellStyle name="Comma 10 2 2 2 2 2 2 5 2 2" xfId="40118" xr:uid="{A030BC86-2DB9-4018-B0EF-9298E81A0F54}"/>
    <cellStyle name="Comma 10 2 2 2 2 2 2 5 3" xfId="28891" xr:uid="{9F08608F-1B08-4EFF-B3E8-3233FB1EA9E9}"/>
    <cellStyle name="Comma 10 2 2 2 2 2 2 6" xfId="12048" xr:uid="{AC119124-8E4E-4F02-90CB-C85E0E847491}"/>
    <cellStyle name="Comma 10 2 2 2 2 2 2 6 2" xfId="34515" xr:uid="{9C71041B-9C2A-4F60-9980-4FC8453C9144}"/>
    <cellStyle name="Comma 10 2 2 2 2 2 2 7" xfId="23288" xr:uid="{592B2F57-FF3C-4B82-9D0B-35963850C555}"/>
    <cellStyle name="Comma 10 2 2 2 2 2 3" xfId="1091" xr:uid="{00000000-0005-0000-0000-000019000000}"/>
    <cellStyle name="Comma 10 2 2 2 2 2 3 2" xfId="2171" xr:uid="{00000000-0005-0000-0000-00001A000000}"/>
    <cellStyle name="Comma 10 2 2 2 2 2 3 2 2" xfId="4960" xr:uid="{6C929EAC-4BAF-46F8-BBC2-9DEE8162A00E}"/>
    <cellStyle name="Comma 10 2 2 2 2 2 3 2 2 2" xfId="10563" xr:uid="{CA068EA9-0B23-43E9-9FB3-97EEDA4E4C1E}"/>
    <cellStyle name="Comma 10 2 2 2 2 2 3 2 2 2 2" xfId="21791" xr:uid="{DC8287F5-6E31-4EB3-894A-451D99D2B20D}"/>
    <cellStyle name="Comma 10 2 2 2 2 2 3 2 2 2 2 2" xfId="44258" xr:uid="{593745DC-E3AB-409A-BC65-F1297034B29A}"/>
    <cellStyle name="Comma 10 2 2 2 2 2 3 2 2 2 3" xfId="33031" xr:uid="{2470409C-9483-45F1-B806-270B4C3BDDC7}"/>
    <cellStyle name="Comma 10 2 2 2 2 2 3 2 2 3" xfId="16188" xr:uid="{BA175208-DDE9-41EC-B0C9-E0982E1E1EEE}"/>
    <cellStyle name="Comma 10 2 2 2 2 2 3 2 2 3 2" xfId="38655" xr:uid="{0C47729D-D4EF-4874-A8DD-1ACBB08A3E86}"/>
    <cellStyle name="Comma 10 2 2 2 2 2 3 2 2 4" xfId="27428" xr:uid="{11C5F14A-2C36-4AF7-A7C1-A4F4F99F6AF1}"/>
    <cellStyle name="Comma 10 2 2 2 2 2 3 2 3" xfId="7774" xr:uid="{13AF994B-ADC2-4278-9685-EAEA93B50060}"/>
    <cellStyle name="Comma 10 2 2 2 2 2 3 2 3 2" xfId="19002" xr:uid="{CC87C859-0EFA-4AA1-B353-7E54EF3ACD2E}"/>
    <cellStyle name="Comma 10 2 2 2 2 2 3 2 3 2 2" xfId="41469" xr:uid="{A80174B6-E699-4A21-94C6-1141AA6B5D01}"/>
    <cellStyle name="Comma 10 2 2 2 2 2 3 2 3 3" xfId="30242" xr:uid="{4B93CA87-D41B-4F4E-A797-D045DDD2679F}"/>
    <cellStyle name="Comma 10 2 2 2 2 2 3 2 4" xfId="13399" xr:uid="{C9C35538-09F5-48C9-B81D-BA1EF3CE8A29}"/>
    <cellStyle name="Comma 10 2 2 2 2 2 3 2 4 2" xfId="35866" xr:uid="{C65C1424-7743-4723-849D-32129D247558}"/>
    <cellStyle name="Comma 10 2 2 2 2 2 3 2 5" xfId="24639" xr:uid="{60E50F77-A265-4187-AD52-15DD51C85E29}"/>
    <cellStyle name="Comma 10 2 2 2 2 2 3 3" xfId="3880" xr:uid="{E372F2D9-D962-4941-BD71-5BA0794379F5}"/>
    <cellStyle name="Comma 10 2 2 2 2 2 3 3 2" xfId="9483" xr:uid="{2305194D-2AAC-456F-BFBE-75C60F5B7BA3}"/>
    <cellStyle name="Comma 10 2 2 2 2 2 3 3 2 2" xfId="20711" xr:uid="{82D710DA-C0C1-4995-95D0-3A8DE3101E2E}"/>
    <cellStyle name="Comma 10 2 2 2 2 2 3 3 2 2 2" xfId="43178" xr:uid="{48C55071-6D99-4B4E-9EDA-FC10B56017E5}"/>
    <cellStyle name="Comma 10 2 2 2 2 2 3 3 2 3" xfId="31951" xr:uid="{41851278-28A3-41F2-B2AF-9622525D2369}"/>
    <cellStyle name="Comma 10 2 2 2 2 2 3 3 3" xfId="15108" xr:uid="{F62E556E-C878-4C17-9B8A-4BF80B113E97}"/>
    <cellStyle name="Comma 10 2 2 2 2 2 3 3 3 2" xfId="37575" xr:uid="{2B48E987-5292-460A-A791-62FB004A356A}"/>
    <cellStyle name="Comma 10 2 2 2 2 2 3 3 4" xfId="26348" xr:uid="{1C2EED17-DAD0-4F9E-A6BD-D337D62A6929}"/>
    <cellStyle name="Comma 10 2 2 2 2 2 3 4" xfId="6694" xr:uid="{DED8C40E-5512-42E0-AA91-7C38F4BAC059}"/>
    <cellStyle name="Comma 10 2 2 2 2 2 3 4 2" xfId="17922" xr:uid="{984CDB5C-2DD0-4BA7-975E-A3FAFE100CB3}"/>
    <cellStyle name="Comma 10 2 2 2 2 2 3 4 2 2" xfId="40389" xr:uid="{BBEC8ED9-0C29-4AE2-B8B7-167B27606A71}"/>
    <cellStyle name="Comma 10 2 2 2 2 2 3 4 3" xfId="29162" xr:uid="{3EB8B533-5BC3-47D4-AE50-F09C34B1D52E}"/>
    <cellStyle name="Comma 10 2 2 2 2 2 3 5" xfId="12319" xr:uid="{EAFD2CDB-C7D9-4D3C-BF56-BF706CE7C11A}"/>
    <cellStyle name="Comma 10 2 2 2 2 2 3 5 2" xfId="34786" xr:uid="{20F7B36B-DF37-4C04-A7A4-D101611CF8A9}"/>
    <cellStyle name="Comma 10 2 2 2 2 2 3 6" xfId="23559" xr:uid="{364DCF93-611F-45CF-A503-5F9A80942ABC}"/>
    <cellStyle name="Comma 10 2 2 2 2 2 4" xfId="1633" xr:uid="{00000000-0005-0000-0000-00001B000000}"/>
    <cellStyle name="Comma 10 2 2 2 2 2 4 2" xfId="4422" xr:uid="{5146539B-9182-412A-B178-4F581A9A3DB1}"/>
    <cellStyle name="Comma 10 2 2 2 2 2 4 2 2" xfId="10025" xr:uid="{E49430FF-B951-4DB4-93EC-F49C2AD36AD2}"/>
    <cellStyle name="Comma 10 2 2 2 2 2 4 2 2 2" xfId="21253" xr:uid="{1B5B4873-CFD7-42A8-896C-1E7EF97ABB52}"/>
    <cellStyle name="Comma 10 2 2 2 2 2 4 2 2 2 2" xfId="43720" xr:uid="{B4A95166-48BA-401D-9CE5-B18447E9BA54}"/>
    <cellStyle name="Comma 10 2 2 2 2 2 4 2 2 3" xfId="32493" xr:uid="{C4531369-55AD-4DF3-98E5-278E4EF82760}"/>
    <cellStyle name="Comma 10 2 2 2 2 2 4 2 3" xfId="15650" xr:uid="{39DA10FC-009B-476C-AD49-BE6648C2C132}"/>
    <cellStyle name="Comma 10 2 2 2 2 2 4 2 3 2" xfId="38117" xr:uid="{AE62B5B2-D708-4D28-AED1-C18BE67EB9C3}"/>
    <cellStyle name="Comma 10 2 2 2 2 2 4 2 4" xfId="26890" xr:uid="{14955E8E-A971-4D91-B344-FAFE0FF21E5F}"/>
    <cellStyle name="Comma 10 2 2 2 2 2 4 3" xfId="7236" xr:uid="{5B1D8584-BB01-4F10-9AB8-DD2B2FA72E90}"/>
    <cellStyle name="Comma 10 2 2 2 2 2 4 3 2" xfId="18464" xr:uid="{60678E8C-019C-4D17-9FA7-F98B1BA11549}"/>
    <cellStyle name="Comma 10 2 2 2 2 2 4 3 2 2" xfId="40931" xr:uid="{F68220EA-7C03-4EFC-B79D-6C305D9838B5}"/>
    <cellStyle name="Comma 10 2 2 2 2 2 4 3 3" xfId="29704" xr:uid="{65287792-B57B-40AC-800C-AA4FDBE8210E}"/>
    <cellStyle name="Comma 10 2 2 2 2 2 4 4" xfId="12861" xr:uid="{A8101633-80D3-4F11-94A1-1C4D0237BE35}"/>
    <cellStyle name="Comma 10 2 2 2 2 2 4 4 2" xfId="35328" xr:uid="{87313C82-1264-4AAB-98FB-B6C46AA10BFD}"/>
    <cellStyle name="Comma 10 2 2 2 2 2 4 5" xfId="24101" xr:uid="{8F76C376-5B03-40D2-A118-58E56455B876}"/>
    <cellStyle name="Comma 10 2 2 2 2 2 5" xfId="2714" xr:uid="{00000000-0005-0000-0000-00001C000000}"/>
    <cellStyle name="Comma 10 2 2 2 2 2 5 2" xfId="5503" xr:uid="{EA9A894F-D83C-4947-B78B-B7BE746BA82E}"/>
    <cellStyle name="Comma 10 2 2 2 2 2 5 2 2" xfId="11106" xr:uid="{990E9874-AE55-4FA6-AEED-9EA3F8A0F416}"/>
    <cellStyle name="Comma 10 2 2 2 2 2 5 2 2 2" xfId="22334" xr:uid="{504B9E71-3EA2-4CE5-B302-1DB0386157C8}"/>
    <cellStyle name="Comma 10 2 2 2 2 2 5 2 2 2 2" xfId="44801" xr:uid="{BF24B658-03F3-4FC0-AE74-B52C8402DE94}"/>
    <cellStyle name="Comma 10 2 2 2 2 2 5 2 2 3" xfId="33574" xr:uid="{3978EE31-C2BF-4564-897C-FAA8ED9740C0}"/>
    <cellStyle name="Comma 10 2 2 2 2 2 5 2 3" xfId="16731" xr:uid="{A27D3689-B07A-4B39-A83C-61A2C77D2B57}"/>
    <cellStyle name="Comma 10 2 2 2 2 2 5 2 3 2" xfId="39198" xr:uid="{1AAB9D58-A362-4499-ADDE-91558A247F2A}"/>
    <cellStyle name="Comma 10 2 2 2 2 2 5 2 4" xfId="27971" xr:uid="{303506A9-2857-4F4C-8C2F-EED24911776A}"/>
    <cellStyle name="Comma 10 2 2 2 2 2 5 3" xfId="8317" xr:uid="{996621B6-2D74-469E-8FC5-30ADD7881158}"/>
    <cellStyle name="Comma 10 2 2 2 2 2 5 3 2" xfId="19545" xr:uid="{A7F4257E-D328-4348-896C-ACA89FAD66D0}"/>
    <cellStyle name="Comma 10 2 2 2 2 2 5 3 2 2" xfId="42012" xr:uid="{F1643D79-98F7-4607-9C68-440EE737F7EF}"/>
    <cellStyle name="Comma 10 2 2 2 2 2 5 3 3" xfId="30785" xr:uid="{96AF1D40-04B2-4348-9DD2-5A87D7A1F00C}"/>
    <cellStyle name="Comma 10 2 2 2 2 2 5 4" xfId="13942" xr:uid="{9758A928-04E1-4EB6-A34E-5F101D3D3AA6}"/>
    <cellStyle name="Comma 10 2 2 2 2 2 5 4 2" xfId="36409" xr:uid="{2B3DB7E0-1ED6-4F5D-B77E-E9EFDFC64B6A}"/>
    <cellStyle name="Comma 10 2 2 2 2 2 5 5" xfId="25182" xr:uid="{E69A293C-2DF3-4F7C-9803-6FDB42CEA9D0}"/>
    <cellStyle name="Comma 10 2 2 2 2 2 6" xfId="553" xr:uid="{00000000-0005-0000-0000-00001D000000}"/>
    <cellStyle name="Comma 10 2 2 2 2 2 6 2" xfId="3342" xr:uid="{0BF0C5AE-E5EE-47EF-B606-97E78CF2C2AF}"/>
    <cellStyle name="Comma 10 2 2 2 2 2 6 2 2" xfId="8945" xr:uid="{685B7CA1-D8F8-47EB-9E1B-92752423DAE9}"/>
    <cellStyle name="Comma 10 2 2 2 2 2 6 2 2 2" xfId="20173" xr:uid="{A2B1D186-5DCF-471D-89A6-9767C07122F8}"/>
    <cellStyle name="Comma 10 2 2 2 2 2 6 2 2 2 2" xfId="42640" xr:uid="{F984457C-2B2F-46FE-9031-B70257A4D236}"/>
    <cellStyle name="Comma 10 2 2 2 2 2 6 2 2 3" xfId="31413" xr:uid="{75413A79-6005-4301-80D1-186F08EDF1EA}"/>
    <cellStyle name="Comma 10 2 2 2 2 2 6 2 3" xfId="14570" xr:uid="{7A2F75B8-C85A-46E4-B9BD-8D29AF573139}"/>
    <cellStyle name="Comma 10 2 2 2 2 2 6 2 3 2" xfId="37037" xr:uid="{EB8D7326-5510-4AF8-8954-D7B1455F507C}"/>
    <cellStyle name="Comma 10 2 2 2 2 2 6 2 4" xfId="25810" xr:uid="{6DC0E6AD-19BC-419A-B27D-DC63B2F6469A}"/>
    <cellStyle name="Comma 10 2 2 2 2 2 6 3" xfId="6156" xr:uid="{672FFAB4-AEAE-469C-BDA3-AD5C81C21824}"/>
    <cellStyle name="Comma 10 2 2 2 2 2 6 3 2" xfId="17384" xr:uid="{A6B191F6-9205-479D-BCD3-DEB52B697A86}"/>
    <cellStyle name="Comma 10 2 2 2 2 2 6 3 2 2" xfId="39851" xr:uid="{34046B9C-BF86-465E-B87B-8A9C4889F493}"/>
    <cellStyle name="Comma 10 2 2 2 2 2 6 3 3" xfId="28624" xr:uid="{A1477321-5FEC-439D-89A8-0FF5634AA554}"/>
    <cellStyle name="Comma 10 2 2 2 2 2 6 4" xfId="11781" xr:uid="{A7CB5720-4C59-493D-B651-A288BF7FA69A}"/>
    <cellStyle name="Comma 10 2 2 2 2 2 6 4 2" xfId="34248" xr:uid="{BD7D1842-DC68-4215-BC58-B5B145D2D7BE}"/>
    <cellStyle name="Comma 10 2 2 2 2 2 6 5" xfId="23021" xr:uid="{B3F3A570-5C92-4793-8B24-BECA874EFE3A}"/>
    <cellStyle name="Comma 10 2 2 2 2 2 7" xfId="3066" xr:uid="{C0CC2F41-DB82-43FE-BE35-C4DBAB231895}"/>
    <cellStyle name="Comma 10 2 2 2 2 2 7 2" xfId="8669" xr:uid="{DFAF402A-7E2D-4CBD-B072-EF251242ECE4}"/>
    <cellStyle name="Comma 10 2 2 2 2 2 7 2 2" xfId="19897" xr:uid="{BF67A4DC-3EB6-4E8D-9000-291A1DFBFF4D}"/>
    <cellStyle name="Comma 10 2 2 2 2 2 7 2 2 2" xfId="42364" xr:uid="{0AD84BFD-2743-4688-8F31-99F25A32F24F}"/>
    <cellStyle name="Comma 10 2 2 2 2 2 7 2 3" xfId="31137" xr:uid="{CD91DE5F-3301-4CB3-976F-8E64FE893DED}"/>
    <cellStyle name="Comma 10 2 2 2 2 2 7 3" xfId="14294" xr:uid="{2330C4F7-D5E7-40B7-A1CB-EC877EAE176F}"/>
    <cellStyle name="Comma 10 2 2 2 2 2 7 3 2" xfId="36761" xr:uid="{81416F06-7A41-4B06-89E2-CF8652002996}"/>
    <cellStyle name="Comma 10 2 2 2 2 2 7 4" xfId="25534" xr:uid="{498F189F-ADF3-4EFE-BEE6-2781F771876F}"/>
    <cellStyle name="Comma 10 2 2 2 2 2 8" xfId="5881" xr:uid="{36195F27-74A8-4946-A49D-8D327CECBEAA}"/>
    <cellStyle name="Comma 10 2 2 2 2 2 8 2" xfId="17109" xr:uid="{ED9864D9-E201-419C-AD27-A9D69218F0F0}"/>
    <cellStyle name="Comma 10 2 2 2 2 2 8 2 2" xfId="39576" xr:uid="{11153744-2602-44BC-B5AD-EF6CC30A255B}"/>
    <cellStyle name="Comma 10 2 2 2 2 2 8 3" xfId="28349" xr:uid="{51DA722C-CAF7-447C-8C7B-44B104849C2F}"/>
    <cellStyle name="Comma 10 2 2 2 2 2 9" xfId="11505" xr:uid="{0DF5AE4C-D3F3-45AC-8240-58869909B1FC}"/>
    <cellStyle name="Comma 10 2 2 2 2 2 9 2" xfId="33973" xr:uid="{2B1C1872-1C09-4C36-A44E-CE52913ECBAB}"/>
    <cellStyle name="Comma 10 2 2 2 2 3" xfId="577" xr:uid="{00000000-0005-0000-0000-00001E000000}"/>
    <cellStyle name="Comma 10 2 2 2 2 3 2" xfId="1115" xr:uid="{00000000-0005-0000-0000-00001F000000}"/>
    <cellStyle name="Comma 10 2 2 2 2 3 2 2" xfId="2195" xr:uid="{00000000-0005-0000-0000-000020000000}"/>
    <cellStyle name="Comma 10 2 2 2 2 3 2 2 2" xfId="4984" xr:uid="{10724008-8D74-4D75-9C3B-7C2F76B8E36B}"/>
    <cellStyle name="Comma 10 2 2 2 2 3 2 2 2 2" xfId="10587" xr:uid="{34C9692E-C2B4-4172-94CA-5BB0E023FC59}"/>
    <cellStyle name="Comma 10 2 2 2 2 3 2 2 2 2 2" xfId="21815" xr:uid="{B5BDFE4F-0979-4E1F-8492-26BA695DAD3B}"/>
    <cellStyle name="Comma 10 2 2 2 2 3 2 2 2 2 2 2" xfId="44282" xr:uid="{399AF4B9-7DFA-4D23-9E1F-9C0708579A1E}"/>
    <cellStyle name="Comma 10 2 2 2 2 3 2 2 2 2 3" xfId="33055" xr:uid="{E9145920-1899-493E-B41F-183C32154357}"/>
    <cellStyle name="Comma 10 2 2 2 2 3 2 2 2 3" xfId="16212" xr:uid="{927F76C5-5EED-40DB-9B17-F7B38955244D}"/>
    <cellStyle name="Comma 10 2 2 2 2 3 2 2 2 3 2" xfId="38679" xr:uid="{D84F3670-AB0D-4CFF-814F-0B3C28A1C455}"/>
    <cellStyle name="Comma 10 2 2 2 2 3 2 2 2 4" xfId="27452" xr:uid="{ECAD8F2B-1DA8-4D8B-A1CB-AE59E7B0300E}"/>
    <cellStyle name="Comma 10 2 2 2 2 3 2 2 3" xfId="7798" xr:uid="{BBDC4DD3-3714-4C06-89D9-F8020C215D74}"/>
    <cellStyle name="Comma 10 2 2 2 2 3 2 2 3 2" xfId="19026" xr:uid="{A932BDD0-C46B-4946-A865-324E0A19252E}"/>
    <cellStyle name="Comma 10 2 2 2 2 3 2 2 3 2 2" xfId="41493" xr:uid="{79CCA147-E445-4857-807D-65BC4E3AE4C5}"/>
    <cellStyle name="Comma 10 2 2 2 2 3 2 2 3 3" xfId="30266" xr:uid="{A5962A97-CC71-4BC3-977E-952FA249481C}"/>
    <cellStyle name="Comma 10 2 2 2 2 3 2 2 4" xfId="13423" xr:uid="{6238D900-A8DA-4A6D-985E-895D66D12E11}"/>
    <cellStyle name="Comma 10 2 2 2 2 3 2 2 4 2" xfId="35890" xr:uid="{AE831669-660C-4177-ABA2-B25BBC6C4586}"/>
    <cellStyle name="Comma 10 2 2 2 2 3 2 2 5" xfId="24663" xr:uid="{6F84D10A-0F4E-45C2-94AD-305C228DE378}"/>
    <cellStyle name="Comma 10 2 2 2 2 3 2 3" xfId="3904" xr:uid="{035C6E4A-7FC7-41FA-AC3C-610B13F5D2F2}"/>
    <cellStyle name="Comma 10 2 2 2 2 3 2 3 2" xfId="9507" xr:uid="{3C7D8605-4EB1-4F34-8ECE-6F4888037FE3}"/>
    <cellStyle name="Comma 10 2 2 2 2 3 2 3 2 2" xfId="20735" xr:uid="{36C88785-0303-43FB-B677-F94B9D258A5C}"/>
    <cellStyle name="Comma 10 2 2 2 2 3 2 3 2 2 2" xfId="43202" xr:uid="{C82FB265-5246-4D00-B2A5-B9071F1CFF12}"/>
    <cellStyle name="Comma 10 2 2 2 2 3 2 3 2 3" xfId="31975" xr:uid="{A2ACC916-8F43-4C72-8FDD-C824EC1F4C61}"/>
    <cellStyle name="Comma 10 2 2 2 2 3 2 3 3" xfId="15132" xr:uid="{C6C2D46C-C1B4-47A7-8F26-B6477F60A361}"/>
    <cellStyle name="Comma 10 2 2 2 2 3 2 3 3 2" xfId="37599" xr:uid="{E455DAA4-D52D-41D6-936C-8FCE03F1B75E}"/>
    <cellStyle name="Comma 10 2 2 2 2 3 2 3 4" xfId="26372" xr:uid="{8DC29941-5C75-4DAF-A3BF-7EE168E1CB7A}"/>
    <cellStyle name="Comma 10 2 2 2 2 3 2 4" xfId="6718" xr:uid="{28309713-B9DE-40A6-AC56-C4AD7996CDE5}"/>
    <cellStyle name="Comma 10 2 2 2 2 3 2 4 2" xfId="17946" xr:uid="{468D1399-7675-4731-BDD4-1B9D34F82EAC}"/>
    <cellStyle name="Comma 10 2 2 2 2 3 2 4 2 2" xfId="40413" xr:uid="{38666EF0-2FF2-48BA-BB02-69558A07C997}"/>
    <cellStyle name="Comma 10 2 2 2 2 3 2 4 3" xfId="29186" xr:uid="{94FAC8D1-19D3-49AE-A92A-F4CE4A585569}"/>
    <cellStyle name="Comma 10 2 2 2 2 3 2 5" xfId="12343" xr:uid="{4D6A18A9-579E-4EB1-908E-3E0A4D988E16}"/>
    <cellStyle name="Comma 10 2 2 2 2 3 2 5 2" xfId="34810" xr:uid="{17A57D2E-2864-4454-BC50-11E7EB6460A3}"/>
    <cellStyle name="Comma 10 2 2 2 2 3 2 6" xfId="23583" xr:uid="{4C21BD02-2A20-46F7-B076-95EFB6EA2DDF}"/>
    <cellStyle name="Comma 10 2 2 2 2 3 3" xfId="1657" xr:uid="{00000000-0005-0000-0000-000021000000}"/>
    <cellStyle name="Comma 10 2 2 2 2 3 3 2" xfId="4446" xr:uid="{AEA6B485-6F6B-44EF-8B0E-A7D718A55C55}"/>
    <cellStyle name="Comma 10 2 2 2 2 3 3 2 2" xfId="10049" xr:uid="{EFD60FCE-D33F-4207-9ED2-F8EE4B25446D}"/>
    <cellStyle name="Comma 10 2 2 2 2 3 3 2 2 2" xfId="21277" xr:uid="{5A2E542D-DEC7-4CAC-B47A-BC62227644E8}"/>
    <cellStyle name="Comma 10 2 2 2 2 3 3 2 2 2 2" xfId="43744" xr:uid="{6EF93B79-50E1-4D2A-9C57-FB9B2C82985A}"/>
    <cellStyle name="Comma 10 2 2 2 2 3 3 2 2 3" xfId="32517" xr:uid="{FBF0DBA1-EB96-49C3-BE9A-FD0598C4C0A0}"/>
    <cellStyle name="Comma 10 2 2 2 2 3 3 2 3" xfId="15674" xr:uid="{F225C438-A834-4DB5-B024-D0A6F17BE376}"/>
    <cellStyle name="Comma 10 2 2 2 2 3 3 2 3 2" xfId="38141" xr:uid="{48ADD180-7142-48F0-A540-EA393D3FD56E}"/>
    <cellStyle name="Comma 10 2 2 2 2 3 3 2 4" xfId="26914" xr:uid="{A73F28BF-C03D-4F6D-91B9-9ECA374E542E}"/>
    <cellStyle name="Comma 10 2 2 2 2 3 3 3" xfId="7260" xr:uid="{59739733-185D-496E-84D0-F362A9FE2398}"/>
    <cellStyle name="Comma 10 2 2 2 2 3 3 3 2" xfId="18488" xr:uid="{415963FA-D43A-49DF-BEBA-E7FD96700D00}"/>
    <cellStyle name="Comma 10 2 2 2 2 3 3 3 2 2" xfId="40955" xr:uid="{A5A83E2D-BA9A-4269-8E36-9DBDD798DEA6}"/>
    <cellStyle name="Comma 10 2 2 2 2 3 3 3 3" xfId="29728" xr:uid="{F48E94DE-CC64-45B2-951C-DC18104D023C}"/>
    <cellStyle name="Comma 10 2 2 2 2 3 3 4" xfId="12885" xr:uid="{CD9CBD2D-1D92-4980-B861-699A3BBE905E}"/>
    <cellStyle name="Comma 10 2 2 2 2 3 3 4 2" xfId="35352" xr:uid="{727B8E01-56FE-43A3-8888-825C2B263091}"/>
    <cellStyle name="Comma 10 2 2 2 2 3 3 5" xfId="24125" xr:uid="{7B1F3643-81C1-41C2-89DE-3308F4CF0FA7}"/>
    <cellStyle name="Comma 10 2 2 2 2 3 4" xfId="3366" xr:uid="{39FCCB62-B1C9-487D-AAA0-9C861E6EEE2F}"/>
    <cellStyle name="Comma 10 2 2 2 2 3 4 2" xfId="8969" xr:uid="{52CFDF20-A97E-4146-ADB5-005EB75A6FD4}"/>
    <cellStyle name="Comma 10 2 2 2 2 3 4 2 2" xfId="20197" xr:uid="{C7F0A51F-9672-4EF4-9B99-E385424E7009}"/>
    <cellStyle name="Comma 10 2 2 2 2 3 4 2 2 2" xfId="42664" xr:uid="{7C303464-038D-4BDA-9ED3-71BBB5610E1C}"/>
    <cellStyle name="Comma 10 2 2 2 2 3 4 2 3" xfId="31437" xr:uid="{55A4B653-D86E-4E72-9E12-4CF67609A54B}"/>
    <cellStyle name="Comma 10 2 2 2 2 3 4 3" xfId="14594" xr:uid="{904C1B25-D520-4123-8BF8-8647A90E1AEF}"/>
    <cellStyle name="Comma 10 2 2 2 2 3 4 3 2" xfId="37061" xr:uid="{38CEE046-113D-4218-8F87-8CD54279164A}"/>
    <cellStyle name="Comma 10 2 2 2 2 3 4 4" xfId="25834" xr:uid="{A3AA6396-54BC-4227-9742-B35C27E608E9}"/>
    <cellStyle name="Comma 10 2 2 2 2 3 5" xfId="6180" xr:uid="{67E26700-A42D-4402-AC6E-F6C956DC1F3F}"/>
    <cellStyle name="Comma 10 2 2 2 2 3 5 2" xfId="17408" xr:uid="{CCFBC183-499D-42BC-A2AF-24B00496FBFE}"/>
    <cellStyle name="Comma 10 2 2 2 2 3 5 2 2" xfId="39875" xr:uid="{421F6096-BBF7-43F8-9639-05BAD7B23942}"/>
    <cellStyle name="Comma 10 2 2 2 2 3 5 3" xfId="28648" xr:uid="{FB3632DA-4A90-4140-BB19-E8F58B520B57}"/>
    <cellStyle name="Comma 10 2 2 2 2 3 6" xfId="11805" xr:uid="{14BB1106-2B4A-4568-B143-E5EE7D3034AB}"/>
    <cellStyle name="Comma 10 2 2 2 2 3 6 2" xfId="34272" xr:uid="{580A38DB-7CC5-4175-BF1B-D13AD2DB74F1}"/>
    <cellStyle name="Comma 10 2 2 2 2 3 7" xfId="23045" xr:uid="{DDC95A14-B1B6-4CD6-A028-40809AF26BCD}"/>
    <cellStyle name="Comma 10 2 2 2 2 4" xfId="848" xr:uid="{00000000-0005-0000-0000-000022000000}"/>
    <cellStyle name="Comma 10 2 2 2 2 4 2" xfId="1928" xr:uid="{00000000-0005-0000-0000-000023000000}"/>
    <cellStyle name="Comma 10 2 2 2 2 4 2 2" xfId="4717" xr:uid="{A7D46656-9527-41B4-81B6-135D3099664B}"/>
    <cellStyle name="Comma 10 2 2 2 2 4 2 2 2" xfId="10320" xr:uid="{E68B880E-207A-476A-B7D0-AFA22813CE6E}"/>
    <cellStyle name="Comma 10 2 2 2 2 4 2 2 2 2" xfId="21548" xr:uid="{C4A0BFD7-7BFE-4780-A3C3-C3A9B9670420}"/>
    <cellStyle name="Comma 10 2 2 2 2 4 2 2 2 2 2" xfId="44015" xr:uid="{0866C7E3-7E0A-47F0-8833-55A32639FD22}"/>
    <cellStyle name="Comma 10 2 2 2 2 4 2 2 2 3" xfId="32788" xr:uid="{868E8A18-8E16-482D-A7D1-79FA9C781542}"/>
    <cellStyle name="Comma 10 2 2 2 2 4 2 2 3" xfId="15945" xr:uid="{12A4445B-09E2-4A83-B9D2-B905BB83C1F7}"/>
    <cellStyle name="Comma 10 2 2 2 2 4 2 2 3 2" xfId="38412" xr:uid="{9F715DCF-0803-4972-9778-B71B2805A986}"/>
    <cellStyle name="Comma 10 2 2 2 2 4 2 2 4" xfId="27185" xr:uid="{7DCAD6BA-C3DA-4EDA-BD05-160723FC336E}"/>
    <cellStyle name="Comma 10 2 2 2 2 4 2 3" xfId="7531" xr:uid="{1D13D3B0-6DF5-44DE-AB0F-93A3BB2E0CAF}"/>
    <cellStyle name="Comma 10 2 2 2 2 4 2 3 2" xfId="18759" xr:uid="{E23FA492-915F-47F6-8E99-D76B4D21F007}"/>
    <cellStyle name="Comma 10 2 2 2 2 4 2 3 2 2" xfId="41226" xr:uid="{F77AB839-7512-4800-8077-0E1DC1C491AA}"/>
    <cellStyle name="Comma 10 2 2 2 2 4 2 3 3" xfId="29999" xr:uid="{E6091227-2203-48AC-8EC8-F8779476CE00}"/>
    <cellStyle name="Comma 10 2 2 2 2 4 2 4" xfId="13156" xr:uid="{C8276901-47EA-481A-9FE7-D39863305B31}"/>
    <cellStyle name="Comma 10 2 2 2 2 4 2 4 2" xfId="35623" xr:uid="{685770DE-13F3-478F-B48B-31D23FD80B4B}"/>
    <cellStyle name="Comma 10 2 2 2 2 4 2 5" xfId="24396" xr:uid="{B646822A-16E6-419D-87A0-A8877114CBB8}"/>
    <cellStyle name="Comma 10 2 2 2 2 4 3" xfId="3637" xr:uid="{BF680B66-04BA-4680-8197-E759652EF1EE}"/>
    <cellStyle name="Comma 10 2 2 2 2 4 3 2" xfId="9240" xr:uid="{2FCB286C-C34F-495D-A30A-8CC75363312B}"/>
    <cellStyle name="Comma 10 2 2 2 2 4 3 2 2" xfId="20468" xr:uid="{9FB29A8F-F09C-4EDA-9421-80B06891045E}"/>
    <cellStyle name="Comma 10 2 2 2 2 4 3 2 2 2" xfId="42935" xr:uid="{185C360A-C98A-4A4F-ABCD-A0AE79432F31}"/>
    <cellStyle name="Comma 10 2 2 2 2 4 3 2 3" xfId="31708" xr:uid="{613DCEA1-C347-4554-8EA1-8BF1203E96F8}"/>
    <cellStyle name="Comma 10 2 2 2 2 4 3 3" xfId="14865" xr:uid="{B0181E13-A12C-43EC-9F3D-0EB3E8C00687}"/>
    <cellStyle name="Comma 10 2 2 2 2 4 3 3 2" xfId="37332" xr:uid="{EFCF4F39-9957-4547-97FD-071676803583}"/>
    <cellStyle name="Comma 10 2 2 2 2 4 3 4" xfId="26105" xr:uid="{789FAC54-5C68-49AE-B039-2995DA2F52B9}"/>
    <cellStyle name="Comma 10 2 2 2 2 4 4" xfId="6451" xr:uid="{91C0953D-FBDF-40A4-A1DF-3F9070A25D45}"/>
    <cellStyle name="Comma 10 2 2 2 2 4 4 2" xfId="17679" xr:uid="{A829D36C-A5D5-4E30-BEA3-44C370AF134C}"/>
    <cellStyle name="Comma 10 2 2 2 2 4 4 2 2" xfId="40146" xr:uid="{CA445759-1F5B-4C05-BF05-386B34922FB3}"/>
    <cellStyle name="Comma 10 2 2 2 2 4 4 3" xfId="28919" xr:uid="{BD01F3CD-AFDC-473F-B581-B903BB749C91}"/>
    <cellStyle name="Comma 10 2 2 2 2 4 5" xfId="12076" xr:uid="{D8E2F449-0B35-4652-B230-B5711FFDAC8D}"/>
    <cellStyle name="Comma 10 2 2 2 2 4 5 2" xfId="34543" xr:uid="{493F722F-50AB-4D4A-99B9-4BEA96DAD8A1}"/>
    <cellStyle name="Comma 10 2 2 2 2 4 6" xfId="23316" xr:uid="{8334D776-7FF4-4048-8899-6428999F309A}"/>
    <cellStyle name="Comma 10 2 2 2 2 5" xfId="1390" xr:uid="{00000000-0005-0000-0000-000024000000}"/>
    <cellStyle name="Comma 10 2 2 2 2 5 2" xfId="4179" xr:uid="{C0A8DEEB-09F8-41AF-84AC-E94AC5EC1C1E}"/>
    <cellStyle name="Comma 10 2 2 2 2 5 2 2" xfId="9782" xr:uid="{2A285013-83A6-4931-8326-0C500920F389}"/>
    <cellStyle name="Comma 10 2 2 2 2 5 2 2 2" xfId="21010" xr:uid="{C2E8AD17-1622-4D2F-94CD-E60F5C0B3620}"/>
    <cellStyle name="Comma 10 2 2 2 2 5 2 2 2 2" xfId="43477" xr:uid="{E81BD050-7A07-4745-842D-1E0EC30BF57F}"/>
    <cellStyle name="Comma 10 2 2 2 2 5 2 2 3" xfId="32250" xr:uid="{22B8A5A2-C407-4283-A32A-6C45656BE449}"/>
    <cellStyle name="Comma 10 2 2 2 2 5 2 3" xfId="15407" xr:uid="{AA61BEE2-896C-4AAD-A343-F70F5E8FE26E}"/>
    <cellStyle name="Comma 10 2 2 2 2 5 2 3 2" xfId="37874" xr:uid="{D4EA6D77-5848-4474-8F91-AE4FB4B6707A}"/>
    <cellStyle name="Comma 10 2 2 2 2 5 2 4" xfId="26647" xr:uid="{6CC1B3C3-4F1E-4C7B-BAED-3A9A5AF3B730}"/>
    <cellStyle name="Comma 10 2 2 2 2 5 3" xfId="6993" xr:uid="{69988D01-233D-48E8-9128-E0BA396AF390}"/>
    <cellStyle name="Comma 10 2 2 2 2 5 3 2" xfId="18221" xr:uid="{5FAA5706-657E-4026-8883-9DAED3A4216A}"/>
    <cellStyle name="Comma 10 2 2 2 2 5 3 2 2" xfId="40688" xr:uid="{6BD08940-3019-42B0-83AE-A64C883448BA}"/>
    <cellStyle name="Comma 10 2 2 2 2 5 3 3" xfId="29461" xr:uid="{6C7846E0-0A09-4FC5-A9E7-908F71643961}"/>
    <cellStyle name="Comma 10 2 2 2 2 5 4" xfId="12618" xr:uid="{B18C9FDF-A6C7-4B10-BCB8-93BE852ACBC1}"/>
    <cellStyle name="Comma 10 2 2 2 2 5 4 2" xfId="35085" xr:uid="{5D1EC71D-64DA-4647-8CDB-755CAE1E8271}"/>
    <cellStyle name="Comma 10 2 2 2 2 5 5" xfId="23858" xr:uid="{4178B170-E002-4E37-AD64-536EA1AAF60F}"/>
    <cellStyle name="Comma 10 2 2 2 2 6" xfId="2471" xr:uid="{00000000-0005-0000-0000-000025000000}"/>
    <cellStyle name="Comma 10 2 2 2 2 6 2" xfId="5260" xr:uid="{F269E587-0537-454F-8445-4807C3B9B4BD}"/>
    <cellStyle name="Comma 10 2 2 2 2 6 2 2" xfId="10863" xr:uid="{D9048AD7-E5D3-44C6-BB2A-73935F8278DE}"/>
    <cellStyle name="Comma 10 2 2 2 2 6 2 2 2" xfId="22091" xr:uid="{1D933CBE-49DC-4C6F-9416-D633D098888A}"/>
    <cellStyle name="Comma 10 2 2 2 2 6 2 2 2 2" xfId="44558" xr:uid="{3B42DE14-37BE-44FE-B259-781C8978444C}"/>
    <cellStyle name="Comma 10 2 2 2 2 6 2 2 3" xfId="33331" xr:uid="{C4F79E15-0708-4502-877F-5B9EAD92598D}"/>
    <cellStyle name="Comma 10 2 2 2 2 6 2 3" xfId="16488" xr:uid="{DA911FAF-B3CB-462E-B398-CDCCC9106FEE}"/>
    <cellStyle name="Comma 10 2 2 2 2 6 2 3 2" xfId="38955" xr:uid="{9EFF31E5-DDF8-48A7-8A8B-FE8B962AA4F4}"/>
    <cellStyle name="Comma 10 2 2 2 2 6 2 4" xfId="27728" xr:uid="{00CBDF6B-2689-4A92-9359-2741FFA2C1B2}"/>
    <cellStyle name="Comma 10 2 2 2 2 6 3" xfId="8074" xr:uid="{BB17CCFB-2822-43A5-96DC-B92F423CB53B}"/>
    <cellStyle name="Comma 10 2 2 2 2 6 3 2" xfId="19302" xr:uid="{F9D79C43-7889-4E77-A5EF-F33F7D203A33}"/>
    <cellStyle name="Comma 10 2 2 2 2 6 3 2 2" xfId="41769" xr:uid="{FDDE9CA0-5D4F-48E2-A3D8-772E26971F0A}"/>
    <cellStyle name="Comma 10 2 2 2 2 6 3 3" xfId="30542" xr:uid="{44A2278D-A086-412D-89A1-92F491FFF336}"/>
    <cellStyle name="Comma 10 2 2 2 2 6 4" xfId="13699" xr:uid="{99EAC382-1263-42B3-95B2-A1FB3F5A4181}"/>
    <cellStyle name="Comma 10 2 2 2 2 6 4 2" xfId="36166" xr:uid="{A48CB911-C145-49B5-9EDE-4F84993956B5}"/>
    <cellStyle name="Comma 10 2 2 2 2 6 5" xfId="24939" xr:uid="{193AFFD4-6AA0-467C-8887-E5DC7BD06255}"/>
    <cellStyle name="Comma 10 2 2 2 2 7" xfId="310" xr:uid="{00000000-0005-0000-0000-000026000000}"/>
    <cellStyle name="Comma 10 2 2 2 2 7 2" xfId="3099" xr:uid="{5B193713-3CC9-4F88-B4B0-3F16ED258EA0}"/>
    <cellStyle name="Comma 10 2 2 2 2 7 2 2" xfId="8702" xr:uid="{0CEC3965-059E-4CA6-B2CE-9DAD7BBC8F05}"/>
    <cellStyle name="Comma 10 2 2 2 2 7 2 2 2" xfId="19930" xr:uid="{592EA240-13D4-44C8-8C05-044943C524AC}"/>
    <cellStyle name="Comma 10 2 2 2 2 7 2 2 2 2" xfId="42397" xr:uid="{6EE7300D-8A61-405F-A713-1B472AB32EB0}"/>
    <cellStyle name="Comma 10 2 2 2 2 7 2 2 3" xfId="31170" xr:uid="{867A2C7E-0AD3-4E0E-B5A2-2CEA6F954235}"/>
    <cellStyle name="Comma 10 2 2 2 2 7 2 3" xfId="14327" xr:uid="{2A69C296-714B-4851-9B17-6E7657827120}"/>
    <cellStyle name="Comma 10 2 2 2 2 7 2 3 2" xfId="36794" xr:uid="{DB8F630D-A2D6-4E51-ADDC-F1410A7E6E57}"/>
    <cellStyle name="Comma 10 2 2 2 2 7 2 4" xfId="25567" xr:uid="{2C3231A4-8DC6-4A03-A136-EB9CE808D311}"/>
    <cellStyle name="Comma 10 2 2 2 2 7 3" xfId="5913" xr:uid="{C89EA5CE-1C08-433B-B238-D797BA68FC5D}"/>
    <cellStyle name="Comma 10 2 2 2 2 7 3 2" xfId="17141" xr:uid="{9E20A5BD-185E-4B0A-90FE-F7A94D5C08FA}"/>
    <cellStyle name="Comma 10 2 2 2 2 7 3 2 2" xfId="39608" xr:uid="{3B51917E-D5A9-4378-A65D-C5C2C5A3A828}"/>
    <cellStyle name="Comma 10 2 2 2 2 7 3 3" xfId="28381" xr:uid="{6855794D-557A-42BE-96BA-F141A3753E07}"/>
    <cellStyle name="Comma 10 2 2 2 2 7 4" xfId="11538" xr:uid="{A7B35F6A-26E3-4FBD-A765-9237A5251FF9}"/>
    <cellStyle name="Comma 10 2 2 2 2 7 4 2" xfId="34005" xr:uid="{8AF13020-EB21-4562-A6C7-F315535CBA1D}"/>
    <cellStyle name="Comma 10 2 2 2 2 7 5" xfId="22778" xr:uid="{5F45F4E2-718C-43C4-B29A-F5E268884128}"/>
    <cellStyle name="Comma 10 2 2 2 2 8" xfId="2823" xr:uid="{5C5C0B6C-7198-4EAF-A27B-1422E331B667}"/>
    <cellStyle name="Comma 10 2 2 2 2 8 2" xfId="8426" xr:uid="{8EA9B7C8-E898-40B9-BEF8-D626B8901743}"/>
    <cellStyle name="Comma 10 2 2 2 2 8 2 2" xfId="19654" xr:uid="{3F2133FC-6B03-435C-9D03-4FE4ABC36CCD}"/>
    <cellStyle name="Comma 10 2 2 2 2 8 2 2 2" xfId="42121" xr:uid="{B7580935-3384-4DE7-BEBB-A3286CC6AC99}"/>
    <cellStyle name="Comma 10 2 2 2 2 8 2 3" xfId="30894" xr:uid="{8309950B-822B-41D8-B077-48A22B392BF0}"/>
    <cellStyle name="Comma 10 2 2 2 2 8 3" xfId="14051" xr:uid="{33701B0E-ABFB-4C32-9C05-3A80BF1921DD}"/>
    <cellStyle name="Comma 10 2 2 2 2 8 3 2" xfId="36518" xr:uid="{4FDA0D53-DB72-4E63-862A-CACAFFA122A2}"/>
    <cellStyle name="Comma 10 2 2 2 2 8 4" xfId="25291" xr:uid="{9747E477-6904-4AD5-B3F9-9EAD6D525AB5}"/>
    <cellStyle name="Comma 10 2 2 2 2 9" xfId="5638" xr:uid="{92C604E4-95E9-4B16-8A6A-7195CE64FA76}"/>
    <cellStyle name="Comma 10 2 2 2 2 9 2" xfId="16866" xr:uid="{6ACE5B8F-8C93-4171-B06D-846F69B39D90}"/>
    <cellStyle name="Comma 10 2 2 2 2 9 2 2" xfId="39333" xr:uid="{05907AE9-7C9C-444D-9EBA-A33AD66E30E6}"/>
    <cellStyle name="Comma 10 2 2 2 2 9 3" xfId="28106" xr:uid="{B37E81D5-EB6C-4889-8DF9-06DAB68C0FB9}"/>
    <cellStyle name="Comma 10 2 2 2 3" xfId="209" xr:uid="{00000000-0005-0000-0000-000027000000}"/>
    <cellStyle name="Comma 10 2 2 2 3 10" xfId="22682" xr:uid="{65DD63FE-AC7B-4CE7-93D1-0EAD0D1F970C}"/>
    <cellStyle name="Comma 10 2 2 2 3 2" xfId="756" xr:uid="{00000000-0005-0000-0000-000028000000}"/>
    <cellStyle name="Comma 10 2 2 2 3 2 2" xfId="1294" xr:uid="{00000000-0005-0000-0000-000029000000}"/>
    <cellStyle name="Comma 10 2 2 2 3 2 2 2" xfId="2374" xr:uid="{00000000-0005-0000-0000-00002A000000}"/>
    <cellStyle name="Comma 10 2 2 2 3 2 2 2 2" xfId="5163" xr:uid="{0545FCFB-794E-4739-A6A3-2C093094B391}"/>
    <cellStyle name="Comma 10 2 2 2 3 2 2 2 2 2" xfId="10766" xr:uid="{5D1E2F5A-F239-4D52-BC27-59FE649B5DCA}"/>
    <cellStyle name="Comma 10 2 2 2 3 2 2 2 2 2 2" xfId="21994" xr:uid="{D559D8E8-BA93-4091-B5A5-5CE19F1251D3}"/>
    <cellStyle name="Comma 10 2 2 2 3 2 2 2 2 2 2 2" xfId="44461" xr:uid="{4DD68CBD-56AC-4D5A-B34A-09D09EABDE1B}"/>
    <cellStyle name="Comma 10 2 2 2 3 2 2 2 2 2 3" xfId="33234" xr:uid="{73A98570-579B-4792-A317-F3FF22838BA0}"/>
    <cellStyle name="Comma 10 2 2 2 3 2 2 2 2 3" xfId="16391" xr:uid="{F3333C9F-D94B-4283-9951-7CEACD558562}"/>
    <cellStyle name="Comma 10 2 2 2 3 2 2 2 2 3 2" xfId="38858" xr:uid="{0ABD2B99-797A-413E-89E3-9BC4665553F8}"/>
    <cellStyle name="Comma 10 2 2 2 3 2 2 2 2 4" xfId="27631" xr:uid="{3F47396B-83ED-4E26-A3CA-EC2E382F6CE3}"/>
    <cellStyle name="Comma 10 2 2 2 3 2 2 2 3" xfId="7977" xr:uid="{572E59A1-9550-4A2C-A8AC-123F970407A5}"/>
    <cellStyle name="Comma 10 2 2 2 3 2 2 2 3 2" xfId="19205" xr:uid="{5BA5FDDE-2B80-4171-8E3A-A6763507F652}"/>
    <cellStyle name="Comma 10 2 2 2 3 2 2 2 3 2 2" xfId="41672" xr:uid="{CCC9C2A1-8495-46EB-8626-DC1291C34041}"/>
    <cellStyle name="Comma 10 2 2 2 3 2 2 2 3 3" xfId="30445" xr:uid="{224F20BE-8534-40AD-91DD-17BB7C8D09AB}"/>
    <cellStyle name="Comma 10 2 2 2 3 2 2 2 4" xfId="13602" xr:uid="{6D94B1D4-B184-4ED5-B6B0-BB65018A0231}"/>
    <cellStyle name="Comma 10 2 2 2 3 2 2 2 4 2" xfId="36069" xr:uid="{2E47490E-885C-4E50-B57E-7119D5DD198C}"/>
    <cellStyle name="Comma 10 2 2 2 3 2 2 2 5" xfId="24842" xr:uid="{39FDC5D5-260F-4F59-B2EB-D0051AAE483B}"/>
    <cellStyle name="Comma 10 2 2 2 3 2 2 3" xfId="4083" xr:uid="{9A08C875-B703-4113-8C62-3A749F8E8E82}"/>
    <cellStyle name="Comma 10 2 2 2 3 2 2 3 2" xfId="9686" xr:uid="{F7BD517B-C35A-4E0C-970F-32FE58A5400B}"/>
    <cellStyle name="Comma 10 2 2 2 3 2 2 3 2 2" xfId="20914" xr:uid="{5C120A0B-487B-470A-A8B7-F2A376CDE9FF}"/>
    <cellStyle name="Comma 10 2 2 2 3 2 2 3 2 2 2" xfId="43381" xr:uid="{867A2C8C-4EED-4E2D-BDA6-0F73C307C340}"/>
    <cellStyle name="Comma 10 2 2 2 3 2 2 3 2 3" xfId="32154" xr:uid="{952C334D-25B6-4967-95B3-9627BEBD97D7}"/>
    <cellStyle name="Comma 10 2 2 2 3 2 2 3 3" xfId="15311" xr:uid="{3AE1EEF2-CF23-4C68-B02C-0F9355D031C4}"/>
    <cellStyle name="Comma 10 2 2 2 3 2 2 3 3 2" xfId="37778" xr:uid="{1213465A-D4DC-454C-9A5B-7292B4FCE551}"/>
    <cellStyle name="Comma 10 2 2 2 3 2 2 3 4" xfId="26551" xr:uid="{38818F63-1C3F-4424-BE94-C79B200D611C}"/>
    <cellStyle name="Comma 10 2 2 2 3 2 2 4" xfId="6897" xr:uid="{7FC4226B-7B60-42EA-AD0D-34D7CA72BA39}"/>
    <cellStyle name="Comma 10 2 2 2 3 2 2 4 2" xfId="18125" xr:uid="{113DDC29-C7C0-4F75-BB2C-C2B786A8B7D3}"/>
    <cellStyle name="Comma 10 2 2 2 3 2 2 4 2 2" xfId="40592" xr:uid="{06E0D607-B50E-4F67-BC4F-68CCA72CB3C1}"/>
    <cellStyle name="Comma 10 2 2 2 3 2 2 4 3" xfId="29365" xr:uid="{48694941-4C06-430A-95D3-ADE943874BF6}"/>
    <cellStyle name="Comma 10 2 2 2 3 2 2 5" xfId="12522" xr:uid="{C599147E-834F-4E75-B33B-791BF1D74596}"/>
    <cellStyle name="Comma 10 2 2 2 3 2 2 5 2" xfId="34989" xr:uid="{F2BBF5F1-B517-4CAC-9AA1-6BE1CA98A816}"/>
    <cellStyle name="Comma 10 2 2 2 3 2 2 6" xfId="23762" xr:uid="{496252FA-9198-44B0-8A37-E10400059A1A}"/>
    <cellStyle name="Comma 10 2 2 2 3 2 3" xfId="1836" xr:uid="{00000000-0005-0000-0000-00002B000000}"/>
    <cellStyle name="Comma 10 2 2 2 3 2 3 2" xfId="4625" xr:uid="{DC7C433F-BA5E-4C28-A7D9-CB180046F419}"/>
    <cellStyle name="Comma 10 2 2 2 3 2 3 2 2" xfId="10228" xr:uid="{1640830C-9E66-4CD0-A723-BFAD20630B12}"/>
    <cellStyle name="Comma 10 2 2 2 3 2 3 2 2 2" xfId="21456" xr:uid="{7B03C41E-63D6-4954-B390-00F6F04AD77A}"/>
    <cellStyle name="Comma 10 2 2 2 3 2 3 2 2 2 2" xfId="43923" xr:uid="{B11F683F-E610-4A43-8CB6-5649BAF77D4B}"/>
    <cellStyle name="Comma 10 2 2 2 3 2 3 2 2 3" xfId="32696" xr:uid="{426DCF0F-B02A-4EC4-B582-A41E34BB881D}"/>
    <cellStyle name="Comma 10 2 2 2 3 2 3 2 3" xfId="15853" xr:uid="{D5DE0FE4-5576-47F6-B35E-FE9F4CB53BB9}"/>
    <cellStyle name="Comma 10 2 2 2 3 2 3 2 3 2" xfId="38320" xr:uid="{4A51347C-A663-428E-ABFD-DFB8029CEEE0}"/>
    <cellStyle name="Comma 10 2 2 2 3 2 3 2 4" xfId="27093" xr:uid="{D0326BE9-72C1-421A-A2F7-770EE3D6F405}"/>
    <cellStyle name="Comma 10 2 2 2 3 2 3 3" xfId="7439" xr:uid="{526660E1-89C7-4FFF-A629-C9D39970A369}"/>
    <cellStyle name="Comma 10 2 2 2 3 2 3 3 2" xfId="18667" xr:uid="{0C9AB98E-14F1-4075-B5FC-E59F3AD2E623}"/>
    <cellStyle name="Comma 10 2 2 2 3 2 3 3 2 2" xfId="41134" xr:uid="{F8DD46AC-9F31-4A24-BC60-CEF15DD786B2}"/>
    <cellStyle name="Comma 10 2 2 2 3 2 3 3 3" xfId="29907" xr:uid="{E3FBD081-03E7-401E-971D-652E77616DEC}"/>
    <cellStyle name="Comma 10 2 2 2 3 2 3 4" xfId="13064" xr:uid="{72697E53-1FF5-479B-9618-D4435882D3D7}"/>
    <cellStyle name="Comma 10 2 2 2 3 2 3 4 2" xfId="35531" xr:uid="{ABCFFFBF-D317-4FDF-94E2-865E4C728D79}"/>
    <cellStyle name="Comma 10 2 2 2 3 2 3 5" xfId="24304" xr:uid="{CE96E7D0-E77A-4588-8AFE-66F85632BB90}"/>
    <cellStyle name="Comma 10 2 2 2 3 2 4" xfId="3545" xr:uid="{12785865-9ED1-4589-A3F0-E4C32FECD43D}"/>
    <cellStyle name="Comma 10 2 2 2 3 2 4 2" xfId="9148" xr:uid="{045542C9-843D-4013-834D-DC12C7EC4BB4}"/>
    <cellStyle name="Comma 10 2 2 2 3 2 4 2 2" xfId="20376" xr:uid="{2FAD01EC-0EA1-41AA-AD02-BA1FEA0CD696}"/>
    <cellStyle name="Comma 10 2 2 2 3 2 4 2 2 2" xfId="42843" xr:uid="{ADE0C9E2-C314-48E1-81BF-04E8566C83D7}"/>
    <cellStyle name="Comma 10 2 2 2 3 2 4 2 3" xfId="31616" xr:uid="{FD8C2D1A-5869-40D0-AD97-B3CF98003F6F}"/>
    <cellStyle name="Comma 10 2 2 2 3 2 4 3" xfId="14773" xr:uid="{A5CA5E87-D48F-4BAC-890E-7C7AA9A9233C}"/>
    <cellStyle name="Comma 10 2 2 2 3 2 4 3 2" xfId="37240" xr:uid="{CBA7A987-17DC-4FCB-886F-19CC2848204B}"/>
    <cellStyle name="Comma 10 2 2 2 3 2 4 4" xfId="26013" xr:uid="{4146C752-AE14-4F39-8340-E6C7F279180D}"/>
    <cellStyle name="Comma 10 2 2 2 3 2 5" xfId="6359" xr:uid="{4D72F6EF-5E38-42CF-A059-FF71858A400B}"/>
    <cellStyle name="Comma 10 2 2 2 3 2 5 2" xfId="17587" xr:uid="{A67A8491-D588-40F6-AF4E-D7F7355CEE18}"/>
    <cellStyle name="Comma 10 2 2 2 3 2 5 2 2" xfId="40054" xr:uid="{C587036F-EB70-4107-864A-999BB8EEF225}"/>
    <cellStyle name="Comma 10 2 2 2 3 2 5 3" xfId="28827" xr:uid="{F9CB7A6B-2721-4C63-ADD8-D1706A036B69}"/>
    <cellStyle name="Comma 10 2 2 2 3 2 6" xfId="11984" xr:uid="{8AA43361-449A-4648-ABFC-1193FAA814E7}"/>
    <cellStyle name="Comma 10 2 2 2 3 2 6 2" xfId="34451" xr:uid="{148865F4-CF6E-4C59-8657-B62E18731624}"/>
    <cellStyle name="Comma 10 2 2 2 3 2 7" xfId="23224" xr:uid="{B7BC8EF8-9A79-4382-B460-0F9AF6D91D8B}"/>
    <cellStyle name="Comma 10 2 2 2 3 3" xfId="1027" xr:uid="{00000000-0005-0000-0000-00002C000000}"/>
    <cellStyle name="Comma 10 2 2 2 3 3 2" xfId="2107" xr:uid="{00000000-0005-0000-0000-00002D000000}"/>
    <cellStyle name="Comma 10 2 2 2 3 3 2 2" xfId="4896" xr:uid="{802A3F80-6838-4B96-A7A1-CFBC69D8F508}"/>
    <cellStyle name="Comma 10 2 2 2 3 3 2 2 2" xfId="10499" xr:uid="{0644E7D7-0399-42DF-A0D4-0DDF8DF035C4}"/>
    <cellStyle name="Comma 10 2 2 2 3 3 2 2 2 2" xfId="21727" xr:uid="{AD056107-0870-440C-8B43-160BD90F0D8C}"/>
    <cellStyle name="Comma 10 2 2 2 3 3 2 2 2 2 2" xfId="44194" xr:uid="{D8515AC9-BB89-4943-A73E-61E915DDD074}"/>
    <cellStyle name="Comma 10 2 2 2 3 3 2 2 2 3" xfId="32967" xr:uid="{B197C32E-0008-49FE-B570-1346B2A2A2BA}"/>
    <cellStyle name="Comma 10 2 2 2 3 3 2 2 3" xfId="16124" xr:uid="{F49C374F-B545-486E-A7FB-3D05C5556AB6}"/>
    <cellStyle name="Comma 10 2 2 2 3 3 2 2 3 2" xfId="38591" xr:uid="{C26ABD64-D747-4635-BC16-726931A8B9BD}"/>
    <cellStyle name="Comma 10 2 2 2 3 3 2 2 4" xfId="27364" xr:uid="{01284E20-2BB8-44EC-A86A-26D7348BD6B4}"/>
    <cellStyle name="Comma 10 2 2 2 3 3 2 3" xfId="7710" xr:uid="{BDFBE617-EB8E-4C7B-A106-5B857FEA2043}"/>
    <cellStyle name="Comma 10 2 2 2 3 3 2 3 2" xfId="18938" xr:uid="{A91CDD65-8CE7-4A72-AC5F-625D02C8D14B}"/>
    <cellStyle name="Comma 10 2 2 2 3 3 2 3 2 2" xfId="41405" xr:uid="{667BB8AE-841D-4846-B7AF-BCCDD3F2EBAA}"/>
    <cellStyle name="Comma 10 2 2 2 3 3 2 3 3" xfId="30178" xr:uid="{00522B7F-A831-48A3-85BC-CD45DB87C610}"/>
    <cellStyle name="Comma 10 2 2 2 3 3 2 4" xfId="13335" xr:uid="{BD2CB678-3957-44D4-9E1F-49FB51C8947E}"/>
    <cellStyle name="Comma 10 2 2 2 3 3 2 4 2" xfId="35802" xr:uid="{70022850-48A7-4D3F-B694-A9965990309A}"/>
    <cellStyle name="Comma 10 2 2 2 3 3 2 5" xfId="24575" xr:uid="{8B321884-0850-4E0D-B5BE-958D22619C8F}"/>
    <cellStyle name="Comma 10 2 2 2 3 3 3" xfId="3816" xr:uid="{0DF8F6AB-53C9-4784-892F-7C6248CD83F9}"/>
    <cellStyle name="Comma 10 2 2 2 3 3 3 2" xfId="9419" xr:uid="{C38D0917-971C-48E8-BC77-07A40939AC8A}"/>
    <cellStyle name="Comma 10 2 2 2 3 3 3 2 2" xfId="20647" xr:uid="{0EC6C34A-71B4-41E7-AFFD-C77FC745480E}"/>
    <cellStyle name="Comma 10 2 2 2 3 3 3 2 2 2" xfId="43114" xr:uid="{9DAC6CBC-3D8B-4675-83D7-DB57266657BA}"/>
    <cellStyle name="Comma 10 2 2 2 3 3 3 2 3" xfId="31887" xr:uid="{D1465033-0BEE-45FA-BB94-1061896C6D00}"/>
    <cellStyle name="Comma 10 2 2 2 3 3 3 3" xfId="15044" xr:uid="{EC06810D-B617-42C6-8738-1347E1093104}"/>
    <cellStyle name="Comma 10 2 2 2 3 3 3 3 2" xfId="37511" xr:uid="{C013D1DA-8A6D-46B7-90B3-696C120174E2}"/>
    <cellStyle name="Comma 10 2 2 2 3 3 3 4" xfId="26284" xr:uid="{9B98C2FF-A312-456C-AF44-C748C08130E4}"/>
    <cellStyle name="Comma 10 2 2 2 3 3 4" xfId="6630" xr:uid="{50F6FAF8-ABC8-41EE-A373-17A945769FFA}"/>
    <cellStyle name="Comma 10 2 2 2 3 3 4 2" xfId="17858" xr:uid="{8360E2C7-E55D-44D7-AC92-B1949845497A}"/>
    <cellStyle name="Comma 10 2 2 2 3 3 4 2 2" xfId="40325" xr:uid="{0E6F0974-3B73-4C0C-9F67-2218EE436DA8}"/>
    <cellStyle name="Comma 10 2 2 2 3 3 4 3" xfId="29098" xr:uid="{AAED1331-945F-4E23-965D-27C3DA83899A}"/>
    <cellStyle name="Comma 10 2 2 2 3 3 5" xfId="12255" xr:uid="{4098354D-D2B0-4262-B04B-033511184C90}"/>
    <cellStyle name="Comma 10 2 2 2 3 3 5 2" xfId="34722" xr:uid="{7806ADC6-78F5-4962-9EDF-6E6B3917EDE8}"/>
    <cellStyle name="Comma 10 2 2 2 3 3 6" xfId="23495" xr:uid="{8013CEB8-1791-4F1A-B5A4-D8A0D59FE2A2}"/>
    <cellStyle name="Comma 10 2 2 2 3 4" xfId="1569" xr:uid="{00000000-0005-0000-0000-00002E000000}"/>
    <cellStyle name="Comma 10 2 2 2 3 4 2" xfId="4358" xr:uid="{C0F38C31-B4A5-4694-95BE-E5F55DAF7E65}"/>
    <cellStyle name="Comma 10 2 2 2 3 4 2 2" xfId="9961" xr:uid="{95D92AE0-C604-4E72-B881-2147E9C850A9}"/>
    <cellStyle name="Comma 10 2 2 2 3 4 2 2 2" xfId="21189" xr:uid="{714E8BFE-9C8A-45CC-9127-C3B2829948A8}"/>
    <cellStyle name="Comma 10 2 2 2 3 4 2 2 2 2" xfId="43656" xr:uid="{A4A422E1-6AED-4B19-9B9B-616C491CCA7D}"/>
    <cellStyle name="Comma 10 2 2 2 3 4 2 2 3" xfId="32429" xr:uid="{4D919FC6-B69D-4B63-960E-31CC8C37CFD0}"/>
    <cellStyle name="Comma 10 2 2 2 3 4 2 3" xfId="15586" xr:uid="{C3C0E234-329C-4CFA-ABBA-A861F0B7D541}"/>
    <cellStyle name="Comma 10 2 2 2 3 4 2 3 2" xfId="38053" xr:uid="{48491C29-FBE9-45A3-B202-9CBFBE53848B}"/>
    <cellStyle name="Comma 10 2 2 2 3 4 2 4" xfId="26826" xr:uid="{AD3240F5-7118-46A8-8468-9FE71415FEF7}"/>
    <cellStyle name="Comma 10 2 2 2 3 4 3" xfId="7172" xr:uid="{18C3DEA3-BA91-4351-AC57-AF1CE12ECEBE}"/>
    <cellStyle name="Comma 10 2 2 2 3 4 3 2" xfId="18400" xr:uid="{0A9C6901-AF22-4968-B428-C93AA1363CD3}"/>
    <cellStyle name="Comma 10 2 2 2 3 4 3 2 2" xfId="40867" xr:uid="{850DE501-9458-4C3B-90FB-022B6F743A6D}"/>
    <cellStyle name="Comma 10 2 2 2 3 4 3 3" xfId="29640" xr:uid="{0948C70F-1EC3-4434-B427-8122987F8DB3}"/>
    <cellStyle name="Comma 10 2 2 2 3 4 4" xfId="12797" xr:uid="{5641811D-2279-4565-A9FC-6F0C6A8C0925}"/>
    <cellStyle name="Comma 10 2 2 2 3 4 4 2" xfId="35264" xr:uid="{0D3E3813-1973-410A-BD93-7B97A9DFCA13}"/>
    <cellStyle name="Comma 10 2 2 2 3 4 5" xfId="24037" xr:uid="{7818DD9B-B65A-4120-8501-7C79182B5805}"/>
    <cellStyle name="Comma 10 2 2 2 3 5" xfId="2650" xr:uid="{00000000-0005-0000-0000-00002F000000}"/>
    <cellStyle name="Comma 10 2 2 2 3 5 2" xfId="5439" xr:uid="{FB67458A-08B7-4C1D-88E7-DAF62C81094E}"/>
    <cellStyle name="Comma 10 2 2 2 3 5 2 2" xfId="11042" xr:uid="{A359947B-8B18-4D57-A89B-DC5CD25D311E}"/>
    <cellStyle name="Comma 10 2 2 2 3 5 2 2 2" xfId="22270" xr:uid="{29B2A7CB-57EF-4D97-BA42-B35A2D9EF861}"/>
    <cellStyle name="Comma 10 2 2 2 3 5 2 2 2 2" xfId="44737" xr:uid="{E0255766-B2B3-4F5E-BBC5-C3FAD733568D}"/>
    <cellStyle name="Comma 10 2 2 2 3 5 2 2 3" xfId="33510" xr:uid="{F62D2410-8DD2-4161-AC5D-5117AFA35AD3}"/>
    <cellStyle name="Comma 10 2 2 2 3 5 2 3" xfId="16667" xr:uid="{0F15246B-418B-458F-8C65-8912A1040D5C}"/>
    <cellStyle name="Comma 10 2 2 2 3 5 2 3 2" xfId="39134" xr:uid="{234D6B08-B6B0-461D-B2A6-833B80F8EEC5}"/>
    <cellStyle name="Comma 10 2 2 2 3 5 2 4" xfId="27907" xr:uid="{FDE9D479-145D-4B2E-A5EE-DF3148268ED1}"/>
    <cellStyle name="Comma 10 2 2 2 3 5 3" xfId="8253" xr:uid="{47D233DB-A501-4C3E-83FB-0D5565751A41}"/>
    <cellStyle name="Comma 10 2 2 2 3 5 3 2" xfId="19481" xr:uid="{24CFB312-05DD-4F63-9471-BF19ED3CDC83}"/>
    <cellStyle name="Comma 10 2 2 2 3 5 3 2 2" xfId="41948" xr:uid="{B32738AB-3C03-488A-88BA-73F75442722E}"/>
    <cellStyle name="Comma 10 2 2 2 3 5 3 3" xfId="30721" xr:uid="{D30CF7B5-CEC6-4F4D-A7B4-ECB01BEED829}"/>
    <cellStyle name="Comma 10 2 2 2 3 5 4" xfId="13878" xr:uid="{8BFE38EE-16D9-4002-A597-A7208B9FE223}"/>
    <cellStyle name="Comma 10 2 2 2 3 5 4 2" xfId="36345" xr:uid="{E126531E-334D-4C8F-AF9E-70CF433377AB}"/>
    <cellStyle name="Comma 10 2 2 2 3 5 5" xfId="25118" xr:uid="{52666371-D423-49FE-90EC-350814099435}"/>
    <cellStyle name="Comma 10 2 2 2 3 6" xfId="489" xr:uid="{00000000-0005-0000-0000-000030000000}"/>
    <cellStyle name="Comma 10 2 2 2 3 6 2" xfId="3278" xr:uid="{A8793383-745F-4050-852C-D4A94D91AD7A}"/>
    <cellStyle name="Comma 10 2 2 2 3 6 2 2" xfId="8881" xr:uid="{94B4C234-0566-4184-AEF5-6A5C2675D099}"/>
    <cellStyle name="Comma 10 2 2 2 3 6 2 2 2" xfId="20109" xr:uid="{D78D8D58-55EF-4ECF-A790-B012C74DFA4A}"/>
    <cellStyle name="Comma 10 2 2 2 3 6 2 2 2 2" xfId="42576" xr:uid="{FB87FE6A-4C47-423B-98A4-53397CF4AAA5}"/>
    <cellStyle name="Comma 10 2 2 2 3 6 2 2 3" xfId="31349" xr:uid="{39167D2F-9490-4DD4-8F18-C5B6DFD6A374}"/>
    <cellStyle name="Comma 10 2 2 2 3 6 2 3" xfId="14506" xr:uid="{5E0AA967-258D-4E77-8736-6B2B2AEDAEB9}"/>
    <cellStyle name="Comma 10 2 2 2 3 6 2 3 2" xfId="36973" xr:uid="{AF225FF6-BE0D-4ECE-A62E-AE917FA2FC91}"/>
    <cellStyle name="Comma 10 2 2 2 3 6 2 4" xfId="25746" xr:uid="{D671FABC-71B8-445E-A0E5-323D998D3B83}"/>
    <cellStyle name="Comma 10 2 2 2 3 6 3" xfId="6092" xr:uid="{6DBA83EA-05CE-473B-A94A-89409BC0286A}"/>
    <cellStyle name="Comma 10 2 2 2 3 6 3 2" xfId="17320" xr:uid="{24C734BC-EAA0-4C33-9E73-5AA80603292A}"/>
    <cellStyle name="Comma 10 2 2 2 3 6 3 2 2" xfId="39787" xr:uid="{EEC38D95-BD37-49A9-A80D-4800E2AB38BB}"/>
    <cellStyle name="Comma 10 2 2 2 3 6 3 3" xfId="28560" xr:uid="{F76B82AB-8A46-405C-B19C-97C44085D0D1}"/>
    <cellStyle name="Comma 10 2 2 2 3 6 4" xfId="11717" xr:uid="{CA14683C-4BD7-439C-9EA4-53CB2798FA82}"/>
    <cellStyle name="Comma 10 2 2 2 3 6 4 2" xfId="34184" xr:uid="{637E0D48-9982-4A05-BA68-B63C077B9654}"/>
    <cellStyle name="Comma 10 2 2 2 3 6 5" xfId="22957" xr:uid="{6C82B56B-C728-43DC-9D71-4032CE3A5FFD}"/>
    <cellStyle name="Comma 10 2 2 2 3 7" xfId="3002" xr:uid="{3F9D9926-774E-43C9-A51A-9B5F8236F809}"/>
    <cellStyle name="Comma 10 2 2 2 3 7 2" xfId="8605" xr:uid="{9AF18BB0-3954-42D7-8642-E77F81A208F8}"/>
    <cellStyle name="Comma 10 2 2 2 3 7 2 2" xfId="19833" xr:uid="{E357C11D-2F23-4D54-A2DC-C4FC2030D42F}"/>
    <cellStyle name="Comma 10 2 2 2 3 7 2 2 2" xfId="42300" xr:uid="{972483A7-C6C6-4DCB-B985-A65F746B21BF}"/>
    <cellStyle name="Comma 10 2 2 2 3 7 2 3" xfId="31073" xr:uid="{7C6BA486-C29D-4411-9560-0DB1FDC5BA3E}"/>
    <cellStyle name="Comma 10 2 2 2 3 7 3" xfId="14230" xr:uid="{3814F755-86DD-48D7-BE00-051D49EA8A23}"/>
    <cellStyle name="Comma 10 2 2 2 3 7 3 2" xfId="36697" xr:uid="{27E7D03F-7E2F-47AE-8DA5-FF9F89A996DC}"/>
    <cellStyle name="Comma 10 2 2 2 3 7 4" xfId="25470" xr:uid="{2FEF3F05-B221-4774-B8CE-6076F63EF3DE}"/>
    <cellStyle name="Comma 10 2 2 2 3 8" xfId="5817" xr:uid="{63800098-5038-46B8-8F38-818C95875115}"/>
    <cellStyle name="Comma 10 2 2 2 3 8 2" xfId="17045" xr:uid="{7DDD33A6-22D8-4CAC-8E61-F24B495F8567}"/>
    <cellStyle name="Comma 10 2 2 2 3 8 2 2" xfId="39512" xr:uid="{E1875BDB-EF25-4C1B-9EA2-B26E39B8FAEC}"/>
    <cellStyle name="Comma 10 2 2 2 3 8 3" xfId="28285" xr:uid="{B23B68F7-298C-40BC-875E-B0FC22783155}"/>
    <cellStyle name="Comma 10 2 2 2 3 9" xfId="11441" xr:uid="{A34F831D-F040-40A6-9255-FB5B658459AC}"/>
    <cellStyle name="Comma 10 2 2 2 3 9 2" xfId="33909" xr:uid="{328061F1-F884-47D9-89F7-85A388FCB6A3}"/>
    <cellStyle name="Comma 10 2 2 2 4" xfId="571" xr:uid="{00000000-0005-0000-0000-000031000000}"/>
    <cellStyle name="Comma 10 2 2 2 4 2" xfId="1109" xr:uid="{00000000-0005-0000-0000-000032000000}"/>
    <cellStyle name="Comma 10 2 2 2 4 2 2" xfId="2189" xr:uid="{00000000-0005-0000-0000-000033000000}"/>
    <cellStyle name="Comma 10 2 2 2 4 2 2 2" xfId="4978" xr:uid="{87D64ED5-F888-4520-AE96-A3639124479A}"/>
    <cellStyle name="Comma 10 2 2 2 4 2 2 2 2" xfId="10581" xr:uid="{9205EB83-A143-4A71-B3D3-373851B75C1F}"/>
    <cellStyle name="Comma 10 2 2 2 4 2 2 2 2 2" xfId="21809" xr:uid="{8DF84F02-1ACC-41E1-BAF7-A0440BAF3C03}"/>
    <cellStyle name="Comma 10 2 2 2 4 2 2 2 2 2 2" xfId="44276" xr:uid="{E8A4F15D-DD78-41C3-84B0-962E512DEE00}"/>
    <cellStyle name="Comma 10 2 2 2 4 2 2 2 2 3" xfId="33049" xr:uid="{815E8007-9B48-4F70-BAA1-ED6CF57D163A}"/>
    <cellStyle name="Comma 10 2 2 2 4 2 2 2 3" xfId="16206" xr:uid="{C5FDBE03-CCEC-473D-9AD5-83157741E8DF}"/>
    <cellStyle name="Comma 10 2 2 2 4 2 2 2 3 2" xfId="38673" xr:uid="{8C3DD450-0D6F-4062-911E-56D6778FF398}"/>
    <cellStyle name="Comma 10 2 2 2 4 2 2 2 4" xfId="27446" xr:uid="{50827BE0-1F41-4305-BCF7-6E3788C59293}"/>
    <cellStyle name="Comma 10 2 2 2 4 2 2 3" xfId="7792" xr:uid="{1148D118-B044-4A00-8860-C0F46C31A2B6}"/>
    <cellStyle name="Comma 10 2 2 2 4 2 2 3 2" xfId="19020" xr:uid="{D02CB901-475D-4E24-89F3-649F69663970}"/>
    <cellStyle name="Comma 10 2 2 2 4 2 2 3 2 2" xfId="41487" xr:uid="{0A0C105C-8E3D-4240-8255-2F7C81A1BFD9}"/>
    <cellStyle name="Comma 10 2 2 2 4 2 2 3 3" xfId="30260" xr:uid="{90BC0AB1-FCE3-481F-AA80-C1772FF12DA8}"/>
    <cellStyle name="Comma 10 2 2 2 4 2 2 4" xfId="13417" xr:uid="{E9A719EA-C4BB-4923-8C0A-63021300A133}"/>
    <cellStyle name="Comma 10 2 2 2 4 2 2 4 2" xfId="35884" xr:uid="{DF02AFD5-0867-4B87-AE1A-063829982B2D}"/>
    <cellStyle name="Comma 10 2 2 2 4 2 2 5" xfId="24657" xr:uid="{531BE937-A667-4045-A538-9A7E1C872940}"/>
    <cellStyle name="Comma 10 2 2 2 4 2 3" xfId="3898" xr:uid="{12DEC647-7249-4E16-9E0B-35911AA916B5}"/>
    <cellStyle name="Comma 10 2 2 2 4 2 3 2" xfId="9501" xr:uid="{0C6DB3F6-98A4-429A-9840-41E03677D80A}"/>
    <cellStyle name="Comma 10 2 2 2 4 2 3 2 2" xfId="20729" xr:uid="{E8A22030-EFDF-452D-982C-FB5296D0699A}"/>
    <cellStyle name="Comma 10 2 2 2 4 2 3 2 2 2" xfId="43196" xr:uid="{61860770-6790-4399-A207-B7E298F5C8AB}"/>
    <cellStyle name="Comma 10 2 2 2 4 2 3 2 3" xfId="31969" xr:uid="{93487247-DAB1-417F-9CBC-1E5773D22C0A}"/>
    <cellStyle name="Comma 10 2 2 2 4 2 3 3" xfId="15126" xr:uid="{24B88254-564A-4FF6-B66A-2D26B0E4129E}"/>
    <cellStyle name="Comma 10 2 2 2 4 2 3 3 2" xfId="37593" xr:uid="{22E1252F-B518-48AD-813F-7C582ADAC16F}"/>
    <cellStyle name="Comma 10 2 2 2 4 2 3 4" xfId="26366" xr:uid="{B8AEF863-F3AA-4AB4-9446-E9ED7CA71A56}"/>
    <cellStyle name="Comma 10 2 2 2 4 2 4" xfId="6712" xr:uid="{9A869744-CA83-4295-AACB-BA148A07EDC8}"/>
    <cellStyle name="Comma 10 2 2 2 4 2 4 2" xfId="17940" xr:uid="{0C8FD0E9-880F-441C-BFF8-AF699505D180}"/>
    <cellStyle name="Comma 10 2 2 2 4 2 4 2 2" xfId="40407" xr:uid="{1AE0A156-6087-47BA-B7C1-89002F0BA751}"/>
    <cellStyle name="Comma 10 2 2 2 4 2 4 3" xfId="29180" xr:uid="{82C5BAF3-1C98-4D20-AF15-1465FAF0C6A4}"/>
    <cellStyle name="Comma 10 2 2 2 4 2 5" xfId="12337" xr:uid="{05C2A7A3-459F-46EA-8E20-00B4E208E427}"/>
    <cellStyle name="Comma 10 2 2 2 4 2 5 2" xfId="34804" xr:uid="{E0FAC3B0-8737-4710-B559-EE17804E0CDE}"/>
    <cellStyle name="Comma 10 2 2 2 4 2 6" xfId="23577" xr:uid="{B4C74FB3-B0E4-4606-9106-853D47DCC80C}"/>
    <cellStyle name="Comma 10 2 2 2 4 3" xfId="1651" xr:uid="{00000000-0005-0000-0000-000034000000}"/>
    <cellStyle name="Comma 10 2 2 2 4 3 2" xfId="4440" xr:uid="{80C45A6C-1FBD-4AC4-985E-7C32C050D4C3}"/>
    <cellStyle name="Comma 10 2 2 2 4 3 2 2" xfId="10043" xr:uid="{A3251380-8830-46E3-BC1B-9C1367E40AD2}"/>
    <cellStyle name="Comma 10 2 2 2 4 3 2 2 2" xfId="21271" xr:uid="{945A7725-C190-44C5-85A4-A5A30654C6AB}"/>
    <cellStyle name="Comma 10 2 2 2 4 3 2 2 2 2" xfId="43738" xr:uid="{6B419355-292B-45D0-AE41-061B4B49A170}"/>
    <cellStyle name="Comma 10 2 2 2 4 3 2 2 3" xfId="32511" xr:uid="{A1833E74-1A26-4D16-A797-D39C0F98139D}"/>
    <cellStyle name="Comma 10 2 2 2 4 3 2 3" xfId="15668" xr:uid="{17A7AF7B-E21D-41FC-B0AE-C59EFCAC8830}"/>
    <cellStyle name="Comma 10 2 2 2 4 3 2 3 2" xfId="38135" xr:uid="{B86CBCB8-F329-434F-A486-5A2AA7663EE4}"/>
    <cellStyle name="Comma 10 2 2 2 4 3 2 4" xfId="26908" xr:uid="{56C7DD62-289C-406D-A322-F960B779579F}"/>
    <cellStyle name="Comma 10 2 2 2 4 3 3" xfId="7254" xr:uid="{72C02762-A608-4D88-9A34-78C0882D0CCA}"/>
    <cellStyle name="Comma 10 2 2 2 4 3 3 2" xfId="18482" xr:uid="{57A4F344-4659-4F7B-BF24-3DA497345F90}"/>
    <cellStyle name="Comma 10 2 2 2 4 3 3 2 2" xfId="40949" xr:uid="{A6CA6B30-6C43-4F11-A85B-71D1AC234B6B}"/>
    <cellStyle name="Comma 10 2 2 2 4 3 3 3" xfId="29722" xr:uid="{2C2AD5F7-FD52-4DB0-AB8C-392AE5F8613C}"/>
    <cellStyle name="Comma 10 2 2 2 4 3 4" xfId="12879" xr:uid="{9AFD9A5C-8DB9-42CB-B20D-673034DAFC96}"/>
    <cellStyle name="Comma 10 2 2 2 4 3 4 2" xfId="35346" xr:uid="{9700CEC6-1D5B-411A-9417-F77D9A4A4775}"/>
    <cellStyle name="Comma 10 2 2 2 4 3 5" xfId="24119" xr:uid="{5007FF5C-DD85-46D6-87E5-02091C119408}"/>
    <cellStyle name="Comma 10 2 2 2 4 4" xfId="3360" xr:uid="{E56E2545-2C77-4579-8C9C-175D222CED1E}"/>
    <cellStyle name="Comma 10 2 2 2 4 4 2" xfId="8963" xr:uid="{62B2D83B-C253-4035-9A11-9C8FF2325EBD}"/>
    <cellStyle name="Comma 10 2 2 2 4 4 2 2" xfId="20191" xr:uid="{5CDC809A-93A5-433A-9B47-7EB3249E96A6}"/>
    <cellStyle name="Comma 10 2 2 2 4 4 2 2 2" xfId="42658" xr:uid="{AB1DDC0D-FCE5-4671-8006-32A00ABD2783}"/>
    <cellStyle name="Comma 10 2 2 2 4 4 2 3" xfId="31431" xr:uid="{16A46453-87B8-44EA-A8EC-F7B5737843E4}"/>
    <cellStyle name="Comma 10 2 2 2 4 4 3" xfId="14588" xr:uid="{DCADD8F5-E840-4092-86AF-FC408847F6E7}"/>
    <cellStyle name="Comma 10 2 2 2 4 4 3 2" xfId="37055" xr:uid="{E5D04D31-EBA4-4B54-A9B2-9A875AAD1067}"/>
    <cellStyle name="Comma 10 2 2 2 4 4 4" xfId="25828" xr:uid="{351F03CE-A779-4381-A91E-E4130464009F}"/>
    <cellStyle name="Comma 10 2 2 2 4 5" xfId="6174" xr:uid="{E420469C-BBCA-4C6E-A424-7AEEC7057191}"/>
    <cellStyle name="Comma 10 2 2 2 4 5 2" xfId="17402" xr:uid="{6A090ABB-43E3-4F1C-826D-65A2DF64C42E}"/>
    <cellStyle name="Comma 10 2 2 2 4 5 2 2" xfId="39869" xr:uid="{8DDACE34-2B00-4B3F-A553-8F62655E46BC}"/>
    <cellStyle name="Comma 10 2 2 2 4 5 3" xfId="28642" xr:uid="{0A3F2C38-7A8F-4AC3-8880-58F5215515D4}"/>
    <cellStyle name="Comma 10 2 2 2 4 6" xfId="11799" xr:uid="{01A6655F-E5B3-47A1-9F98-4FAEEABBCE45}"/>
    <cellStyle name="Comma 10 2 2 2 4 6 2" xfId="34266" xr:uid="{B4E9B323-5F7E-4527-949D-3F0FF88DB644}"/>
    <cellStyle name="Comma 10 2 2 2 4 7" xfId="23039" xr:uid="{7408FCFF-C54B-4C75-B968-49E0C8E71478}"/>
    <cellStyle name="Comma 10 2 2 2 5" xfId="842" xr:uid="{00000000-0005-0000-0000-000035000000}"/>
    <cellStyle name="Comma 10 2 2 2 5 2" xfId="1922" xr:uid="{00000000-0005-0000-0000-000036000000}"/>
    <cellStyle name="Comma 10 2 2 2 5 2 2" xfId="4711" xr:uid="{182B5CD4-E107-4F2A-84C5-8DCC46B323A6}"/>
    <cellStyle name="Comma 10 2 2 2 5 2 2 2" xfId="10314" xr:uid="{99578477-762B-48C4-8695-F2C50530038B}"/>
    <cellStyle name="Comma 10 2 2 2 5 2 2 2 2" xfId="21542" xr:uid="{259681DF-AF40-428A-BD6A-CD2388104F60}"/>
    <cellStyle name="Comma 10 2 2 2 5 2 2 2 2 2" xfId="44009" xr:uid="{4E38F263-990A-4E04-8C61-57DE0A292C26}"/>
    <cellStyle name="Comma 10 2 2 2 5 2 2 2 3" xfId="32782" xr:uid="{51E494E2-D507-45F4-98CA-D6DD984FFEE5}"/>
    <cellStyle name="Comma 10 2 2 2 5 2 2 3" xfId="15939" xr:uid="{FC77658C-08C3-4CB3-A3D1-AB4C20F78681}"/>
    <cellStyle name="Comma 10 2 2 2 5 2 2 3 2" xfId="38406" xr:uid="{3124A408-E0D7-42C9-B355-D227201DD93B}"/>
    <cellStyle name="Comma 10 2 2 2 5 2 2 4" xfId="27179" xr:uid="{759AFB91-7589-4E41-9719-3608E49C9B34}"/>
    <cellStyle name="Comma 10 2 2 2 5 2 3" xfId="7525" xr:uid="{C57C00AB-D43C-4D5C-9C1D-8C5DFC91F496}"/>
    <cellStyle name="Comma 10 2 2 2 5 2 3 2" xfId="18753" xr:uid="{46676EFC-4718-4311-95F3-EA67E28250BE}"/>
    <cellStyle name="Comma 10 2 2 2 5 2 3 2 2" xfId="41220" xr:uid="{65D47658-6F6F-4ACA-A804-60B44811B7BC}"/>
    <cellStyle name="Comma 10 2 2 2 5 2 3 3" xfId="29993" xr:uid="{DCED5B86-5920-466E-9C96-3654DFF97642}"/>
    <cellStyle name="Comma 10 2 2 2 5 2 4" xfId="13150" xr:uid="{5B6D8DB9-F063-41A7-8483-47DBD4272A26}"/>
    <cellStyle name="Comma 10 2 2 2 5 2 4 2" xfId="35617" xr:uid="{965B0EBC-A805-41A2-BC6D-1DAB379FEE34}"/>
    <cellStyle name="Comma 10 2 2 2 5 2 5" xfId="24390" xr:uid="{16201B76-CCD1-417B-84EB-FAC016F0FF72}"/>
    <cellStyle name="Comma 10 2 2 2 5 3" xfId="3631" xr:uid="{14E5FBB0-8E08-4FE2-BA8B-2AC36A8F90C1}"/>
    <cellStyle name="Comma 10 2 2 2 5 3 2" xfId="9234" xr:uid="{B8B2B96B-D4E0-4880-94C0-3C7633CBFDE9}"/>
    <cellStyle name="Comma 10 2 2 2 5 3 2 2" xfId="20462" xr:uid="{B56D86F1-7D97-4E3E-BEC2-57E299B4CFDD}"/>
    <cellStyle name="Comma 10 2 2 2 5 3 2 2 2" xfId="42929" xr:uid="{941810B3-77DA-48EE-83BD-7216A98D5F83}"/>
    <cellStyle name="Comma 10 2 2 2 5 3 2 3" xfId="31702" xr:uid="{B0B7801E-3024-4DE4-A9BE-324D043F0671}"/>
    <cellStyle name="Comma 10 2 2 2 5 3 3" xfId="14859" xr:uid="{CE197D92-F497-475B-97D9-26CBECC1DE66}"/>
    <cellStyle name="Comma 10 2 2 2 5 3 3 2" xfId="37326" xr:uid="{C89D74EE-0804-4C51-B1CC-788D9DE172B9}"/>
    <cellStyle name="Comma 10 2 2 2 5 3 4" xfId="26099" xr:uid="{941C84C1-4510-4378-8B1B-932AE658919D}"/>
    <cellStyle name="Comma 10 2 2 2 5 4" xfId="6445" xr:uid="{45AFC9B8-8FDF-49BF-AA96-EF5559C6A2B6}"/>
    <cellStyle name="Comma 10 2 2 2 5 4 2" xfId="17673" xr:uid="{9E77CEEC-F29E-4C4C-95D9-EA35FA746D61}"/>
    <cellStyle name="Comma 10 2 2 2 5 4 2 2" xfId="40140" xr:uid="{777A129B-56FE-4C44-8D9E-4322B09E6822}"/>
    <cellStyle name="Comma 10 2 2 2 5 4 3" xfId="28913" xr:uid="{36BD0AE1-BE2E-4B9E-A16C-C9F5D66E9F46}"/>
    <cellStyle name="Comma 10 2 2 2 5 5" xfId="12070" xr:uid="{406D2CFF-2D50-4C10-9FDE-08E146A5A768}"/>
    <cellStyle name="Comma 10 2 2 2 5 5 2" xfId="34537" xr:uid="{57BC6CA0-845B-4443-AD29-4C3D5A7233F9}"/>
    <cellStyle name="Comma 10 2 2 2 5 6" xfId="23310" xr:uid="{E93288C6-EB05-4102-831F-7B1270611661}"/>
    <cellStyle name="Comma 10 2 2 2 6" xfId="1384" xr:uid="{00000000-0005-0000-0000-000037000000}"/>
    <cellStyle name="Comma 10 2 2 2 6 2" xfId="4173" xr:uid="{1D44AD84-8004-47F6-8D42-F545BC04C835}"/>
    <cellStyle name="Comma 10 2 2 2 6 2 2" xfId="9776" xr:uid="{EE7F3501-7923-4090-A981-BCEFDB5329CE}"/>
    <cellStyle name="Comma 10 2 2 2 6 2 2 2" xfId="21004" xr:uid="{2FDE26FC-8311-4B42-89DF-C46D21F3F073}"/>
    <cellStyle name="Comma 10 2 2 2 6 2 2 2 2" xfId="43471" xr:uid="{C5BA3AB4-3307-4A30-B514-E90FA8644F5E}"/>
    <cellStyle name="Comma 10 2 2 2 6 2 2 3" xfId="32244" xr:uid="{3EFC169D-5B78-430E-8A2F-E1A3B00DB0C1}"/>
    <cellStyle name="Comma 10 2 2 2 6 2 3" xfId="15401" xr:uid="{85D890E4-2165-4F27-8FAE-2972C7C0E6E1}"/>
    <cellStyle name="Comma 10 2 2 2 6 2 3 2" xfId="37868" xr:uid="{A74F1A15-71ED-40CD-9660-8798FD7B312A}"/>
    <cellStyle name="Comma 10 2 2 2 6 2 4" xfId="26641" xr:uid="{E2CFCCF4-BCC0-40B6-BAED-98C9E3761A98}"/>
    <cellStyle name="Comma 10 2 2 2 6 3" xfId="6987" xr:uid="{DFE44FA4-FDDE-44FB-BC2F-AFE0C98EA456}"/>
    <cellStyle name="Comma 10 2 2 2 6 3 2" xfId="18215" xr:uid="{0F312B4F-4250-48BC-BC06-302D7A66CF72}"/>
    <cellStyle name="Comma 10 2 2 2 6 3 2 2" xfId="40682" xr:uid="{199FFDAC-0CA8-42FA-8B87-E8BEC42753C8}"/>
    <cellStyle name="Comma 10 2 2 2 6 3 3" xfId="29455" xr:uid="{1E76CE76-5FA7-4789-8FA8-9CABBCDDC828}"/>
    <cellStyle name="Comma 10 2 2 2 6 4" xfId="12612" xr:uid="{22615215-368B-47E3-86B4-A675512AAE42}"/>
    <cellStyle name="Comma 10 2 2 2 6 4 2" xfId="35079" xr:uid="{283B9DA0-6669-4DE9-B68F-CF15A1038FD5}"/>
    <cellStyle name="Comma 10 2 2 2 6 5" xfId="23852" xr:uid="{B5A46EAD-04AF-4575-A97A-E55814F16E2F}"/>
    <cellStyle name="Comma 10 2 2 2 7" xfId="2465" xr:uid="{00000000-0005-0000-0000-000038000000}"/>
    <cellStyle name="Comma 10 2 2 2 7 2" xfId="5254" xr:uid="{9D8B69B7-1906-4204-9B86-9CB1FE64C080}"/>
    <cellStyle name="Comma 10 2 2 2 7 2 2" xfId="10857" xr:uid="{946E5B88-DA9C-4583-ACF9-35AABF59D835}"/>
    <cellStyle name="Comma 10 2 2 2 7 2 2 2" xfId="22085" xr:uid="{CAC2AC41-57A4-4717-A3F6-0845CC6F21DF}"/>
    <cellStyle name="Comma 10 2 2 2 7 2 2 2 2" xfId="44552" xr:uid="{E14F6E01-609F-43AE-955D-01E6D07675B5}"/>
    <cellStyle name="Comma 10 2 2 2 7 2 2 3" xfId="33325" xr:uid="{380ECC6E-7AE8-4AE0-AFFC-BD51A5833900}"/>
    <cellStyle name="Comma 10 2 2 2 7 2 3" xfId="16482" xr:uid="{4815859F-57AD-4F62-A648-101E49B61A13}"/>
    <cellStyle name="Comma 10 2 2 2 7 2 3 2" xfId="38949" xr:uid="{15303345-3E9B-4D9D-8EF0-DC70DAA94947}"/>
    <cellStyle name="Comma 10 2 2 2 7 2 4" xfId="27722" xr:uid="{0343C9A3-09BC-4BA4-BDEB-6A42C8E423F2}"/>
    <cellStyle name="Comma 10 2 2 2 7 3" xfId="8068" xr:uid="{DFF7B911-31D9-405A-ADF4-E1A0C1FFFDEB}"/>
    <cellStyle name="Comma 10 2 2 2 7 3 2" xfId="19296" xr:uid="{09D7E718-B9F5-4B62-8328-983C2040FD3D}"/>
    <cellStyle name="Comma 10 2 2 2 7 3 2 2" xfId="41763" xr:uid="{D0C074C4-05E1-4A55-A240-9AD5BDDBEB06}"/>
    <cellStyle name="Comma 10 2 2 2 7 3 3" xfId="30536" xr:uid="{0C22ADBC-BF0C-468D-9C33-3D845AF06674}"/>
    <cellStyle name="Comma 10 2 2 2 7 4" xfId="13693" xr:uid="{7F99FBDE-124C-4642-8034-AD0D60CE443D}"/>
    <cellStyle name="Comma 10 2 2 2 7 4 2" xfId="36160" xr:uid="{AF717D4A-EB9D-4704-9BBA-DC71234B833C}"/>
    <cellStyle name="Comma 10 2 2 2 7 5" xfId="24933" xr:uid="{0F6AD04B-D8FF-462D-B746-72A240AFCA4F}"/>
    <cellStyle name="Comma 10 2 2 2 8" xfId="304" xr:uid="{00000000-0005-0000-0000-000039000000}"/>
    <cellStyle name="Comma 10 2 2 2 8 2" xfId="3093" xr:uid="{A78E318C-698A-443E-BD4E-E786567A2717}"/>
    <cellStyle name="Comma 10 2 2 2 8 2 2" xfId="8696" xr:uid="{8064DE04-D3D5-4D2C-9D95-137EC997601A}"/>
    <cellStyle name="Comma 10 2 2 2 8 2 2 2" xfId="19924" xr:uid="{02BE544B-F494-4C79-9781-12DF0E31682C}"/>
    <cellStyle name="Comma 10 2 2 2 8 2 2 2 2" xfId="42391" xr:uid="{C8150C28-142B-48C4-AE43-382E7398192B}"/>
    <cellStyle name="Comma 10 2 2 2 8 2 2 3" xfId="31164" xr:uid="{DF8A354C-01FF-4ED2-BFB0-48161C2DEB05}"/>
    <cellStyle name="Comma 10 2 2 2 8 2 3" xfId="14321" xr:uid="{204C53A0-7B94-4CA6-9FF7-B861F36A52A3}"/>
    <cellStyle name="Comma 10 2 2 2 8 2 3 2" xfId="36788" xr:uid="{0D01A5C2-0CAE-4038-937D-619DF24F8071}"/>
    <cellStyle name="Comma 10 2 2 2 8 2 4" xfId="25561" xr:uid="{5D085E9C-292C-4A03-8547-34462E8060FD}"/>
    <cellStyle name="Comma 10 2 2 2 8 3" xfId="5907" xr:uid="{1E9A9145-C86B-4A64-868E-EEBDD4AF9612}"/>
    <cellStyle name="Comma 10 2 2 2 8 3 2" xfId="17135" xr:uid="{E0DC162C-264A-4489-81BC-73F25E1494FF}"/>
    <cellStyle name="Comma 10 2 2 2 8 3 2 2" xfId="39602" xr:uid="{8F00C1A1-AEBB-4DCD-8CB4-E89B106D6A8D}"/>
    <cellStyle name="Comma 10 2 2 2 8 3 3" xfId="28375" xr:uid="{66D28213-144D-4A3A-8DD0-D636DAF493C2}"/>
    <cellStyle name="Comma 10 2 2 2 8 4" xfId="11532" xr:uid="{A05A8D06-DC8F-46D3-9CF6-1977885100F1}"/>
    <cellStyle name="Comma 10 2 2 2 8 4 2" xfId="33999" xr:uid="{03D5C1CD-BFAC-476D-ADA3-DF8D99B77F9D}"/>
    <cellStyle name="Comma 10 2 2 2 8 5" xfId="22772" xr:uid="{04416076-7169-4115-A58D-827A140EBC10}"/>
    <cellStyle name="Comma 10 2 2 2 9" xfId="2817" xr:uid="{66F0D7E0-B38A-4143-8607-411009E10861}"/>
    <cellStyle name="Comma 10 2 2 2 9 2" xfId="8420" xr:uid="{30736E77-1C62-4A58-92D3-9EADCB4DE2C9}"/>
    <cellStyle name="Comma 10 2 2 2 9 2 2" xfId="19648" xr:uid="{B5F9346A-6BC7-4F22-B4A7-4ACF1E345A88}"/>
    <cellStyle name="Comma 10 2 2 2 9 2 2 2" xfId="42115" xr:uid="{D4610A08-AF79-4E54-8A88-58C6AC4E507E}"/>
    <cellStyle name="Comma 10 2 2 2 9 2 3" xfId="30888" xr:uid="{1A3DD2FA-03AD-48B8-A47E-20AA96C23A3E}"/>
    <cellStyle name="Comma 10 2 2 2 9 3" xfId="14045" xr:uid="{8CB30B9F-8506-4E34-9ABD-EB301FFA2CF6}"/>
    <cellStyle name="Comma 10 2 2 2 9 3 2" xfId="36512" xr:uid="{83CAE63D-9A0A-4DD0-9F17-59D2ED60E57F}"/>
    <cellStyle name="Comma 10 2 2 2 9 4" xfId="25285" xr:uid="{D9CABD75-7777-4F43-A8A9-92E669415653}"/>
    <cellStyle name="Comma 10 2 2 3" xfId="115" xr:uid="{00000000-0005-0000-0000-00003A000000}"/>
    <cellStyle name="Comma 10 2 2 3 10" xfId="11347" xr:uid="{16CECB26-5065-449D-9F0D-5F09BE0627A5}"/>
    <cellStyle name="Comma 10 2 2 3 10 2" xfId="33815" xr:uid="{CD61BD5B-1109-40D8-92BD-156F3A8F54A4}"/>
    <cellStyle name="Comma 10 2 2 3 11" xfId="22588" xr:uid="{B599B203-9E9A-43A2-88EA-E999B181338B}"/>
    <cellStyle name="Comma 10 2 2 3 2" xfId="241" xr:uid="{00000000-0005-0000-0000-00003B000000}"/>
    <cellStyle name="Comma 10 2 2 3 2 10" xfId="22714" xr:uid="{08E65CB0-FEA1-436E-AEEA-5850CB34A2F0}"/>
    <cellStyle name="Comma 10 2 2 3 2 2" xfId="788" xr:uid="{00000000-0005-0000-0000-00003C000000}"/>
    <cellStyle name="Comma 10 2 2 3 2 2 2" xfId="1326" xr:uid="{00000000-0005-0000-0000-00003D000000}"/>
    <cellStyle name="Comma 10 2 2 3 2 2 2 2" xfId="2406" xr:uid="{00000000-0005-0000-0000-00003E000000}"/>
    <cellStyle name="Comma 10 2 2 3 2 2 2 2 2" xfId="5195" xr:uid="{8ECBE043-CD31-4EB0-A151-A134C5F1304B}"/>
    <cellStyle name="Comma 10 2 2 3 2 2 2 2 2 2" xfId="10798" xr:uid="{5145EAB7-8A04-4A87-B4DB-0A7BFF9345FA}"/>
    <cellStyle name="Comma 10 2 2 3 2 2 2 2 2 2 2" xfId="22026" xr:uid="{BF6715E4-0104-405C-B98F-F69E64E69C47}"/>
    <cellStyle name="Comma 10 2 2 3 2 2 2 2 2 2 2 2" xfId="44493" xr:uid="{08C94078-75C4-486E-9023-ADBF3D53CCA5}"/>
    <cellStyle name="Comma 10 2 2 3 2 2 2 2 2 2 3" xfId="33266" xr:uid="{84DD728E-77A8-487E-B858-1FF865916D25}"/>
    <cellStyle name="Comma 10 2 2 3 2 2 2 2 2 3" xfId="16423" xr:uid="{C3B6ACA6-C0CE-4889-B545-F1E31FA8ED18}"/>
    <cellStyle name="Comma 10 2 2 3 2 2 2 2 2 3 2" xfId="38890" xr:uid="{577BF2EF-5DF4-4B35-BA02-A109D8BB66A0}"/>
    <cellStyle name="Comma 10 2 2 3 2 2 2 2 2 4" xfId="27663" xr:uid="{C9DE7987-D7E5-4A11-A27F-DA316E6CABCD}"/>
    <cellStyle name="Comma 10 2 2 3 2 2 2 2 3" xfId="8009" xr:uid="{788D024E-5BA7-4E29-8940-C6333FC96FBE}"/>
    <cellStyle name="Comma 10 2 2 3 2 2 2 2 3 2" xfId="19237" xr:uid="{3C099713-04D8-49B5-A615-27DAF391E13C}"/>
    <cellStyle name="Comma 10 2 2 3 2 2 2 2 3 2 2" xfId="41704" xr:uid="{D50FCF7F-9DE4-452D-BA75-3DDC6CABEB6B}"/>
    <cellStyle name="Comma 10 2 2 3 2 2 2 2 3 3" xfId="30477" xr:uid="{799374CD-3584-4316-8DF4-9B88A27FA5DA}"/>
    <cellStyle name="Comma 10 2 2 3 2 2 2 2 4" xfId="13634" xr:uid="{8AA0A710-5966-424E-B63F-6154A029C6F6}"/>
    <cellStyle name="Comma 10 2 2 3 2 2 2 2 4 2" xfId="36101" xr:uid="{6967267B-964D-4F60-B612-0DC5311676AB}"/>
    <cellStyle name="Comma 10 2 2 3 2 2 2 2 5" xfId="24874" xr:uid="{3D4D892B-CB53-48F6-B51E-879A79873943}"/>
    <cellStyle name="Comma 10 2 2 3 2 2 2 3" xfId="4115" xr:uid="{3E5D8706-9E39-469B-B0EC-2FD30E0F52E2}"/>
    <cellStyle name="Comma 10 2 2 3 2 2 2 3 2" xfId="9718" xr:uid="{7D8ED681-9990-40E5-BB06-3F5CC287A379}"/>
    <cellStyle name="Comma 10 2 2 3 2 2 2 3 2 2" xfId="20946" xr:uid="{B80EE6C3-13C2-45D9-862D-223840B79B55}"/>
    <cellStyle name="Comma 10 2 2 3 2 2 2 3 2 2 2" xfId="43413" xr:uid="{F4424234-9C59-4222-AC73-D7E270F3D962}"/>
    <cellStyle name="Comma 10 2 2 3 2 2 2 3 2 3" xfId="32186" xr:uid="{15C577CC-3191-47EF-A696-C3D39CF94183}"/>
    <cellStyle name="Comma 10 2 2 3 2 2 2 3 3" xfId="15343" xr:uid="{41BC601A-2E17-455D-BCF1-821A30FA2474}"/>
    <cellStyle name="Comma 10 2 2 3 2 2 2 3 3 2" xfId="37810" xr:uid="{66EC9171-438E-4A9F-862A-E938B013F0C7}"/>
    <cellStyle name="Comma 10 2 2 3 2 2 2 3 4" xfId="26583" xr:uid="{7A496940-AAD9-4905-B0F5-89253E76C603}"/>
    <cellStyle name="Comma 10 2 2 3 2 2 2 4" xfId="6929" xr:uid="{B121F30F-23F4-4A01-8569-CD5EF1C5EB18}"/>
    <cellStyle name="Comma 10 2 2 3 2 2 2 4 2" xfId="18157" xr:uid="{82AF30BF-50BA-4B51-A3E1-9140BC2F05B0}"/>
    <cellStyle name="Comma 10 2 2 3 2 2 2 4 2 2" xfId="40624" xr:uid="{FF3E8BD0-635E-4C5C-8C38-98BF8F9BB297}"/>
    <cellStyle name="Comma 10 2 2 3 2 2 2 4 3" xfId="29397" xr:uid="{C710C5EC-DA76-4BE3-AD96-07EC8F2BE63A}"/>
    <cellStyle name="Comma 10 2 2 3 2 2 2 5" xfId="12554" xr:uid="{9C2C35C1-5375-4707-8648-6B17C73376CE}"/>
    <cellStyle name="Comma 10 2 2 3 2 2 2 5 2" xfId="35021" xr:uid="{453A2843-DEC1-4816-A722-314410784459}"/>
    <cellStyle name="Comma 10 2 2 3 2 2 2 6" xfId="23794" xr:uid="{BE2E7182-F61A-495D-87CC-A5FD3FA9FC5D}"/>
    <cellStyle name="Comma 10 2 2 3 2 2 3" xfId="1868" xr:uid="{00000000-0005-0000-0000-00003F000000}"/>
    <cellStyle name="Comma 10 2 2 3 2 2 3 2" xfId="4657" xr:uid="{23987711-4D8A-495A-9133-198AD8B8C339}"/>
    <cellStyle name="Comma 10 2 2 3 2 2 3 2 2" xfId="10260" xr:uid="{450AC0A0-6556-4896-A673-C6CF6075E0A3}"/>
    <cellStyle name="Comma 10 2 2 3 2 2 3 2 2 2" xfId="21488" xr:uid="{8A2909C4-DF68-437C-A7B9-4B87FE773086}"/>
    <cellStyle name="Comma 10 2 2 3 2 2 3 2 2 2 2" xfId="43955" xr:uid="{881260F9-40FE-473C-9B4A-6FB268B9EA79}"/>
    <cellStyle name="Comma 10 2 2 3 2 2 3 2 2 3" xfId="32728" xr:uid="{22C75E05-C85E-46AA-94F2-62039312A881}"/>
    <cellStyle name="Comma 10 2 2 3 2 2 3 2 3" xfId="15885" xr:uid="{4FC8F2E5-E86B-4917-9C8D-8801F9FAB412}"/>
    <cellStyle name="Comma 10 2 2 3 2 2 3 2 3 2" xfId="38352" xr:uid="{2BBD3B42-7533-40AE-A993-5E24C55D347E}"/>
    <cellStyle name="Comma 10 2 2 3 2 2 3 2 4" xfId="27125" xr:uid="{9B70E35C-C91E-44A6-86C6-5D19EE22C05F}"/>
    <cellStyle name="Comma 10 2 2 3 2 2 3 3" xfId="7471" xr:uid="{9FEAF5C8-6044-4472-9003-8978833B364B}"/>
    <cellStyle name="Comma 10 2 2 3 2 2 3 3 2" xfId="18699" xr:uid="{C9DB9AD9-0D4D-4218-BD66-99DEC3212610}"/>
    <cellStyle name="Comma 10 2 2 3 2 2 3 3 2 2" xfId="41166" xr:uid="{AA11F66D-30BA-4AFE-BF16-0069AAFC01E9}"/>
    <cellStyle name="Comma 10 2 2 3 2 2 3 3 3" xfId="29939" xr:uid="{128685A1-F255-42CA-BA8B-DD0B8C0FE316}"/>
    <cellStyle name="Comma 10 2 2 3 2 2 3 4" xfId="13096" xr:uid="{7023BA99-D920-48BC-A476-2E8BB3D85A1E}"/>
    <cellStyle name="Comma 10 2 2 3 2 2 3 4 2" xfId="35563" xr:uid="{C7CB74C2-3322-4DE7-8313-4E7E8407B595}"/>
    <cellStyle name="Comma 10 2 2 3 2 2 3 5" xfId="24336" xr:uid="{43E2A8C3-772A-4EB1-80C7-F9D885EC581B}"/>
    <cellStyle name="Comma 10 2 2 3 2 2 4" xfId="3577" xr:uid="{83475A15-1D41-4CD6-9C48-A8157BBB201C}"/>
    <cellStyle name="Comma 10 2 2 3 2 2 4 2" xfId="9180" xr:uid="{FE279C8C-0068-4A8F-93BD-4E863DF62813}"/>
    <cellStyle name="Comma 10 2 2 3 2 2 4 2 2" xfId="20408" xr:uid="{54923D45-A9A8-47BE-B837-E02A99A8F742}"/>
    <cellStyle name="Comma 10 2 2 3 2 2 4 2 2 2" xfId="42875" xr:uid="{F142DA5C-2DF7-46DE-BCDB-9A79AE35EBD8}"/>
    <cellStyle name="Comma 10 2 2 3 2 2 4 2 3" xfId="31648" xr:uid="{367B0C75-CAEE-486D-885C-849FF7C96B84}"/>
    <cellStyle name="Comma 10 2 2 3 2 2 4 3" xfId="14805" xr:uid="{DA4CEEFD-1718-4D5B-8EF6-59EEA42CB5C4}"/>
    <cellStyle name="Comma 10 2 2 3 2 2 4 3 2" xfId="37272" xr:uid="{351AFAF7-4AD8-46A3-AF3D-9C3D2CF1D529}"/>
    <cellStyle name="Comma 10 2 2 3 2 2 4 4" xfId="26045" xr:uid="{5FD2C50E-A071-49F4-B2AE-1B11C7B2E40B}"/>
    <cellStyle name="Comma 10 2 2 3 2 2 5" xfId="6391" xr:uid="{088BC65F-C8DA-4A4F-AB3B-58D71D1203AC}"/>
    <cellStyle name="Comma 10 2 2 3 2 2 5 2" xfId="17619" xr:uid="{B7524EB0-58CA-4508-9921-56B26F2B21E5}"/>
    <cellStyle name="Comma 10 2 2 3 2 2 5 2 2" xfId="40086" xr:uid="{E945E3AB-0BF7-4069-8619-F1C16B971680}"/>
    <cellStyle name="Comma 10 2 2 3 2 2 5 3" xfId="28859" xr:uid="{9B0D4E11-F6C0-47A6-8FC3-A544C95D447E}"/>
    <cellStyle name="Comma 10 2 2 3 2 2 6" xfId="12016" xr:uid="{8F1F9213-3ACB-40E6-AFEA-3D245254622A}"/>
    <cellStyle name="Comma 10 2 2 3 2 2 6 2" xfId="34483" xr:uid="{B61BA3FF-BA4A-462E-979E-4369E0F1AE56}"/>
    <cellStyle name="Comma 10 2 2 3 2 2 7" xfId="23256" xr:uid="{4E5E80E6-92DC-4D75-BB4F-43F1F6FFF05F}"/>
    <cellStyle name="Comma 10 2 2 3 2 3" xfId="1059" xr:uid="{00000000-0005-0000-0000-000040000000}"/>
    <cellStyle name="Comma 10 2 2 3 2 3 2" xfId="2139" xr:uid="{00000000-0005-0000-0000-000041000000}"/>
    <cellStyle name="Comma 10 2 2 3 2 3 2 2" xfId="4928" xr:uid="{F6A62954-7789-48F1-B3FF-37191FDA5A95}"/>
    <cellStyle name="Comma 10 2 2 3 2 3 2 2 2" xfId="10531" xr:uid="{B8ED348D-BA38-496D-8D21-1CC819E1D0D1}"/>
    <cellStyle name="Comma 10 2 2 3 2 3 2 2 2 2" xfId="21759" xr:uid="{D369F5D0-8CDD-4DD4-9B63-D17FC43E81FC}"/>
    <cellStyle name="Comma 10 2 2 3 2 3 2 2 2 2 2" xfId="44226" xr:uid="{A57ABEAF-B2AD-4F00-9889-2491BE95944D}"/>
    <cellStyle name="Comma 10 2 2 3 2 3 2 2 2 3" xfId="32999" xr:uid="{7FB1F3A6-8C03-43F9-BA32-9EE3A0C3A64D}"/>
    <cellStyle name="Comma 10 2 2 3 2 3 2 2 3" xfId="16156" xr:uid="{0BC20BF2-C8DB-46F5-ADB1-DD0C43F39512}"/>
    <cellStyle name="Comma 10 2 2 3 2 3 2 2 3 2" xfId="38623" xr:uid="{F74540EC-D594-4BF2-94B8-856C0C82CB93}"/>
    <cellStyle name="Comma 10 2 2 3 2 3 2 2 4" xfId="27396" xr:uid="{1803E881-6B0C-48ED-B50B-C91ED1BBF43B}"/>
    <cellStyle name="Comma 10 2 2 3 2 3 2 3" xfId="7742" xr:uid="{367824B7-5F31-4DB9-B6F3-B35A8E3192FE}"/>
    <cellStyle name="Comma 10 2 2 3 2 3 2 3 2" xfId="18970" xr:uid="{3D15C166-A7C3-4182-B8FE-E267A032F6C1}"/>
    <cellStyle name="Comma 10 2 2 3 2 3 2 3 2 2" xfId="41437" xr:uid="{A0DEF695-B2A7-479A-98E3-3918270AD5DC}"/>
    <cellStyle name="Comma 10 2 2 3 2 3 2 3 3" xfId="30210" xr:uid="{F12E13B5-8A32-4779-AD19-3ABE65FA9703}"/>
    <cellStyle name="Comma 10 2 2 3 2 3 2 4" xfId="13367" xr:uid="{1A9869FA-5384-4A8B-9960-35BB0BE975E1}"/>
    <cellStyle name="Comma 10 2 2 3 2 3 2 4 2" xfId="35834" xr:uid="{B7D14F07-4033-409C-B0AE-3DE12A77CFEF}"/>
    <cellStyle name="Comma 10 2 2 3 2 3 2 5" xfId="24607" xr:uid="{966F0425-91D6-4C16-A08B-7AD5DD88E642}"/>
    <cellStyle name="Comma 10 2 2 3 2 3 3" xfId="3848" xr:uid="{409A9714-CDB0-4889-B0C3-AD63504425F4}"/>
    <cellStyle name="Comma 10 2 2 3 2 3 3 2" xfId="9451" xr:uid="{54F91D36-A8F2-4EDE-B1A8-062C6B95CFDA}"/>
    <cellStyle name="Comma 10 2 2 3 2 3 3 2 2" xfId="20679" xr:uid="{2600ABE1-C665-4D78-AAEB-E9700A00705E}"/>
    <cellStyle name="Comma 10 2 2 3 2 3 3 2 2 2" xfId="43146" xr:uid="{877B2350-72EC-44DE-99BF-671AB037C043}"/>
    <cellStyle name="Comma 10 2 2 3 2 3 3 2 3" xfId="31919" xr:uid="{96CF4808-118A-48EE-89C9-BEB67A1B92F4}"/>
    <cellStyle name="Comma 10 2 2 3 2 3 3 3" xfId="15076" xr:uid="{ED531296-E526-4359-A6F9-9C6F81115A9E}"/>
    <cellStyle name="Comma 10 2 2 3 2 3 3 3 2" xfId="37543" xr:uid="{B98F021D-E14D-4EC0-99D1-5DB4424B619B}"/>
    <cellStyle name="Comma 10 2 2 3 2 3 3 4" xfId="26316" xr:uid="{8539FD8C-350F-4986-A14F-F4E69BDAFA2D}"/>
    <cellStyle name="Comma 10 2 2 3 2 3 4" xfId="6662" xr:uid="{31F83ADE-1376-495E-BD50-CBEC12148D48}"/>
    <cellStyle name="Comma 10 2 2 3 2 3 4 2" xfId="17890" xr:uid="{292B90D5-C8BF-467D-A8BD-CADF6A450950}"/>
    <cellStyle name="Comma 10 2 2 3 2 3 4 2 2" xfId="40357" xr:uid="{CE72AC46-B9CA-4CBF-A5F6-11E5132041E1}"/>
    <cellStyle name="Comma 10 2 2 3 2 3 4 3" xfId="29130" xr:uid="{2538D754-4737-4671-8C2E-7EAA75163059}"/>
    <cellStyle name="Comma 10 2 2 3 2 3 5" xfId="12287" xr:uid="{1FDC1EEF-C06D-4C65-9B60-265587C78AB9}"/>
    <cellStyle name="Comma 10 2 2 3 2 3 5 2" xfId="34754" xr:uid="{0D049C6D-32A1-4EC1-A33A-E302A035D560}"/>
    <cellStyle name="Comma 10 2 2 3 2 3 6" xfId="23527" xr:uid="{DFD2898D-80B1-4D56-86EE-168DEF515C29}"/>
    <cellStyle name="Comma 10 2 2 3 2 4" xfId="1601" xr:uid="{00000000-0005-0000-0000-000042000000}"/>
    <cellStyle name="Comma 10 2 2 3 2 4 2" xfId="4390" xr:uid="{1B21AB8B-F23E-49B9-8E77-B5A0E60BE0F7}"/>
    <cellStyle name="Comma 10 2 2 3 2 4 2 2" xfId="9993" xr:uid="{6F051DCE-0884-4842-BCED-D34487EC01AF}"/>
    <cellStyle name="Comma 10 2 2 3 2 4 2 2 2" xfId="21221" xr:uid="{38906D03-ADFA-4727-BC83-B73D41D5B617}"/>
    <cellStyle name="Comma 10 2 2 3 2 4 2 2 2 2" xfId="43688" xr:uid="{CF157FCE-0073-454C-B6D1-4BA787AD2645}"/>
    <cellStyle name="Comma 10 2 2 3 2 4 2 2 3" xfId="32461" xr:uid="{7500C256-2853-4F6C-93BF-EBB6AEAFE71F}"/>
    <cellStyle name="Comma 10 2 2 3 2 4 2 3" xfId="15618" xr:uid="{895C0B4E-D887-487F-8E2E-FA374F9E5889}"/>
    <cellStyle name="Comma 10 2 2 3 2 4 2 3 2" xfId="38085" xr:uid="{0BD710E1-88CC-4B1E-AFD1-5630DF78605E}"/>
    <cellStyle name="Comma 10 2 2 3 2 4 2 4" xfId="26858" xr:uid="{30BDF4FA-4DCB-45D7-9310-B60DCABC5188}"/>
    <cellStyle name="Comma 10 2 2 3 2 4 3" xfId="7204" xr:uid="{D0616F2C-D592-4F66-9D82-8CD59F889803}"/>
    <cellStyle name="Comma 10 2 2 3 2 4 3 2" xfId="18432" xr:uid="{66EC4952-0689-47A6-B511-9C4AB183E3C5}"/>
    <cellStyle name="Comma 10 2 2 3 2 4 3 2 2" xfId="40899" xr:uid="{A40DB866-6035-4A24-AD12-1DE5A1D49BF7}"/>
    <cellStyle name="Comma 10 2 2 3 2 4 3 3" xfId="29672" xr:uid="{14EAC434-2D85-4C1C-A2E1-F065B6734FBF}"/>
    <cellStyle name="Comma 10 2 2 3 2 4 4" xfId="12829" xr:uid="{726D2089-6BD5-4578-ABC2-C31CC3B7203D}"/>
    <cellStyle name="Comma 10 2 2 3 2 4 4 2" xfId="35296" xr:uid="{9A5C8228-48AF-44E7-8B87-2B483563F240}"/>
    <cellStyle name="Comma 10 2 2 3 2 4 5" xfId="24069" xr:uid="{738DDB6B-0482-4677-A813-C4A01CF36B5B}"/>
    <cellStyle name="Comma 10 2 2 3 2 5" xfId="2682" xr:uid="{00000000-0005-0000-0000-000043000000}"/>
    <cellStyle name="Comma 10 2 2 3 2 5 2" xfId="5471" xr:uid="{4BEEDD48-DC34-44B0-9488-430AC950EA22}"/>
    <cellStyle name="Comma 10 2 2 3 2 5 2 2" xfId="11074" xr:uid="{7F9ADE88-9BD8-4E27-842B-CE084BFC4592}"/>
    <cellStyle name="Comma 10 2 2 3 2 5 2 2 2" xfId="22302" xr:uid="{F96C0FFC-0B56-4DF6-BBAE-9CC00A5BF5D9}"/>
    <cellStyle name="Comma 10 2 2 3 2 5 2 2 2 2" xfId="44769" xr:uid="{96524CEB-6F18-401B-9688-5C7AFA098562}"/>
    <cellStyle name="Comma 10 2 2 3 2 5 2 2 3" xfId="33542" xr:uid="{22B617A3-5F31-45DD-AFCC-BC55F2BCA992}"/>
    <cellStyle name="Comma 10 2 2 3 2 5 2 3" xfId="16699" xr:uid="{570EF538-FCB3-416A-81F1-9A81BC367ED2}"/>
    <cellStyle name="Comma 10 2 2 3 2 5 2 3 2" xfId="39166" xr:uid="{33E8BE82-D398-448E-A0EA-7D9143CAF09B}"/>
    <cellStyle name="Comma 10 2 2 3 2 5 2 4" xfId="27939" xr:uid="{76DC1CDC-A03B-4038-93FC-27895604B935}"/>
    <cellStyle name="Comma 10 2 2 3 2 5 3" xfId="8285" xr:uid="{D60C7FAE-1C34-4517-B9FF-F6B7DE874EC2}"/>
    <cellStyle name="Comma 10 2 2 3 2 5 3 2" xfId="19513" xr:uid="{7316F128-C9F9-42F2-BD27-FBB6FDEBC6F8}"/>
    <cellStyle name="Comma 10 2 2 3 2 5 3 2 2" xfId="41980" xr:uid="{8C4B1FD7-C219-4D0E-839C-FE1E1BA52245}"/>
    <cellStyle name="Comma 10 2 2 3 2 5 3 3" xfId="30753" xr:uid="{4CE06DD1-D3A3-4E8F-9691-197C61E555D9}"/>
    <cellStyle name="Comma 10 2 2 3 2 5 4" xfId="13910" xr:uid="{B0936217-7E48-4C4C-88E6-B1EA8886E346}"/>
    <cellStyle name="Comma 10 2 2 3 2 5 4 2" xfId="36377" xr:uid="{CC122B07-F4B8-4CED-B6F3-29D580707651}"/>
    <cellStyle name="Comma 10 2 2 3 2 5 5" xfId="25150" xr:uid="{3632D598-D037-4BD6-B570-00C02926F191}"/>
    <cellStyle name="Comma 10 2 2 3 2 6" xfId="521" xr:uid="{00000000-0005-0000-0000-000044000000}"/>
    <cellStyle name="Comma 10 2 2 3 2 6 2" xfId="3310" xr:uid="{B54DA95C-1A3D-4D80-8EDE-9485FF92412D}"/>
    <cellStyle name="Comma 10 2 2 3 2 6 2 2" xfId="8913" xr:uid="{FC2BC9B3-9838-4030-931F-989CD3553D69}"/>
    <cellStyle name="Comma 10 2 2 3 2 6 2 2 2" xfId="20141" xr:uid="{1B958496-3C43-459B-8914-4209E6B14080}"/>
    <cellStyle name="Comma 10 2 2 3 2 6 2 2 2 2" xfId="42608" xr:uid="{A33A7F80-A864-4C94-A539-7D9627CE917E}"/>
    <cellStyle name="Comma 10 2 2 3 2 6 2 2 3" xfId="31381" xr:uid="{5881EB54-3234-4B6E-9DBE-4E09C249DD49}"/>
    <cellStyle name="Comma 10 2 2 3 2 6 2 3" xfId="14538" xr:uid="{724B8D53-8BBE-43A2-B8A9-21F26F76DADB}"/>
    <cellStyle name="Comma 10 2 2 3 2 6 2 3 2" xfId="37005" xr:uid="{D51EC698-D1BF-4A0F-98F5-58E2991BB809}"/>
    <cellStyle name="Comma 10 2 2 3 2 6 2 4" xfId="25778" xr:uid="{F04A3761-E479-41DF-BBAA-01E2637737EA}"/>
    <cellStyle name="Comma 10 2 2 3 2 6 3" xfId="6124" xr:uid="{5CD277AB-3D79-4614-B557-62AEA6FCC42D}"/>
    <cellStyle name="Comma 10 2 2 3 2 6 3 2" xfId="17352" xr:uid="{ACB06A2A-AC46-4080-AB91-B31E33601514}"/>
    <cellStyle name="Comma 10 2 2 3 2 6 3 2 2" xfId="39819" xr:uid="{2121F02F-2774-438A-8F22-F81A508518AC}"/>
    <cellStyle name="Comma 10 2 2 3 2 6 3 3" xfId="28592" xr:uid="{80A76B18-5B2A-4A4C-B88A-E7E77789E87D}"/>
    <cellStyle name="Comma 10 2 2 3 2 6 4" xfId="11749" xr:uid="{75C557F5-99B8-4FE8-964F-D981DD0C242B}"/>
    <cellStyle name="Comma 10 2 2 3 2 6 4 2" xfId="34216" xr:uid="{78223929-67EC-4097-9DCA-EBFC03B15550}"/>
    <cellStyle name="Comma 10 2 2 3 2 6 5" xfId="22989" xr:uid="{E25E981A-8FBD-4256-93BC-22F37DE15FA0}"/>
    <cellStyle name="Comma 10 2 2 3 2 7" xfId="3034" xr:uid="{D06CFD97-C5CB-49BD-9E17-27341BBD0BA6}"/>
    <cellStyle name="Comma 10 2 2 3 2 7 2" xfId="8637" xr:uid="{38E3E9E6-C6C5-4341-8096-82734B240AED}"/>
    <cellStyle name="Comma 10 2 2 3 2 7 2 2" xfId="19865" xr:uid="{3EEB4DBD-6467-4844-AF65-0AFE5B3BF3CC}"/>
    <cellStyle name="Comma 10 2 2 3 2 7 2 2 2" xfId="42332" xr:uid="{E8083300-1037-4973-BAB6-A15471593C38}"/>
    <cellStyle name="Comma 10 2 2 3 2 7 2 3" xfId="31105" xr:uid="{9CE71BD5-0D55-4600-B5A3-668B24A01396}"/>
    <cellStyle name="Comma 10 2 2 3 2 7 3" xfId="14262" xr:uid="{ED42209A-2761-4EEE-AC27-468FDB6F621F}"/>
    <cellStyle name="Comma 10 2 2 3 2 7 3 2" xfId="36729" xr:uid="{DC9F7CAA-A73C-4CBC-9ACB-494237DB2C37}"/>
    <cellStyle name="Comma 10 2 2 3 2 7 4" xfId="25502" xr:uid="{9C7014E9-5365-44E0-BE51-821B2396952E}"/>
    <cellStyle name="Comma 10 2 2 3 2 8" xfId="5849" xr:uid="{2FE417A0-41D6-411A-B224-3F942D5D4249}"/>
    <cellStyle name="Comma 10 2 2 3 2 8 2" xfId="17077" xr:uid="{CF667AA2-E223-4B22-BF55-EA5293C50459}"/>
    <cellStyle name="Comma 10 2 2 3 2 8 2 2" xfId="39544" xr:uid="{2F334EA6-5A8B-40AC-B3D8-B684379E9AE7}"/>
    <cellStyle name="Comma 10 2 2 3 2 8 3" xfId="28317" xr:uid="{BF0A7A42-795C-4DED-B7A2-64D6DB85BCC5}"/>
    <cellStyle name="Comma 10 2 2 3 2 9" xfId="11473" xr:uid="{307A3C54-ED9E-436D-9027-C2A55698398E}"/>
    <cellStyle name="Comma 10 2 2 3 2 9 2" xfId="33941" xr:uid="{7BA1C8CC-71A6-41D1-A891-0EBADCEDEE51}"/>
    <cellStyle name="Comma 10 2 2 3 3" xfId="662" xr:uid="{00000000-0005-0000-0000-000045000000}"/>
    <cellStyle name="Comma 10 2 2 3 3 2" xfId="1200" xr:uid="{00000000-0005-0000-0000-000046000000}"/>
    <cellStyle name="Comma 10 2 2 3 3 2 2" xfId="2280" xr:uid="{00000000-0005-0000-0000-000047000000}"/>
    <cellStyle name="Comma 10 2 2 3 3 2 2 2" xfId="5069" xr:uid="{5C2ED34B-1467-4FEE-9D71-5A9FA398DC76}"/>
    <cellStyle name="Comma 10 2 2 3 3 2 2 2 2" xfId="10672" xr:uid="{4B5600F7-58F3-4598-9BF0-5289152E93DE}"/>
    <cellStyle name="Comma 10 2 2 3 3 2 2 2 2 2" xfId="21900" xr:uid="{06D8926F-459C-4FFF-BA7C-659B1797EAC1}"/>
    <cellStyle name="Comma 10 2 2 3 3 2 2 2 2 2 2" xfId="44367" xr:uid="{3E579B18-4188-4A34-8811-AED435A1BF6C}"/>
    <cellStyle name="Comma 10 2 2 3 3 2 2 2 2 3" xfId="33140" xr:uid="{6A63AACB-3E00-4E09-9277-5800D025562F}"/>
    <cellStyle name="Comma 10 2 2 3 3 2 2 2 3" xfId="16297" xr:uid="{2DFEE67D-BE1E-42F2-9AF4-69C87C12A23E}"/>
    <cellStyle name="Comma 10 2 2 3 3 2 2 2 3 2" xfId="38764" xr:uid="{2A4BFCCC-E68D-4FD3-A7A9-892D340285DD}"/>
    <cellStyle name="Comma 10 2 2 3 3 2 2 2 4" xfId="27537" xr:uid="{A7958473-F7C2-4265-966B-AC2B82998A25}"/>
    <cellStyle name="Comma 10 2 2 3 3 2 2 3" xfId="7883" xr:uid="{185EA6DC-4CCC-4891-8ABA-56EB16CD8948}"/>
    <cellStyle name="Comma 10 2 2 3 3 2 2 3 2" xfId="19111" xr:uid="{6A68A073-7CF6-4FB3-81F3-3A08B1C8529C}"/>
    <cellStyle name="Comma 10 2 2 3 3 2 2 3 2 2" xfId="41578" xr:uid="{6A86F30B-D05D-47E7-9C26-CE7FECDE3DF3}"/>
    <cellStyle name="Comma 10 2 2 3 3 2 2 3 3" xfId="30351" xr:uid="{3AF415E3-A956-4416-BA8E-50AA0CFA3CE4}"/>
    <cellStyle name="Comma 10 2 2 3 3 2 2 4" xfId="13508" xr:uid="{03826D89-981A-4083-8C54-07195F21F06B}"/>
    <cellStyle name="Comma 10 2 2 3 3 2 2 4 2" xfId="35975" xr:uid="{32D19A68-CAAE-45E3-BC45-00DF35B6E08F}"/>
    <cellStyle name="Comma 10 2 2 3 3 2 2 5" xfId="24748" xr:uid="{BC641249-F7B6-4BA3-80DA-62CEA2F4CE2F}"/>
    <cellStyle name="Comma 10 2 2 3 3 2 3" xfId="3989" xr:uid="{96A0DB60-A653-4113-A34A-E511EC2C24D6}"/>
    <cellStyle name="Comma 10 2 2 3 3 2 3 2" xfId="9592" xr:uid="{E7527AB8-2ADE-43C7-8188-A0628863C5F6}"/>
    <cellStyle name="Comma 10 2 2 3 3 2 3 2 2" xfId="20820" xr:uid="{7985BAAB-4B76-4FC5-92D8-7868414F63F7}"/>
    <cellStyle name="Comma 10 2 2 3 3 2 3 2 2 2" xfId="43287" xr:uid="{A892BCED-BC31-46D8-9D48-4966B7C41289}"/>
    <cellStyle name="Comma 10 2 2 3 3 2 3 2 3" xfId="32060" xr:uid="{46CCCDBB-DEDE-4190-8518-7C2289603DAA}"/>
    <cellStyle name="Comma 10 2 2 3 3 2 3 3" xfId="15217" xr:uid="{59B9E549-90E5-4406-B82D-38BADB1A7584}"/>
    <cellStyle name="Comma 10 2 2 3 3 2 3 3 2" xfId="37684" xr:uid="{F01CEFF5-09A2-4EBE-A03B-D88C2BC999E1}"/>
    <cellStyle name="Comma 10 2 2 3 3 2 3 4" xfId="26457" xr:uid="{C06F22C2-39C5-495E-95D6-E13A07CAEDC3}"/>
    <cellStyle name="Comma 10 2 2 3 3 2 4" xfId="6803" xr:uid="{67D704D1-95E2-409E-9991-817B651F32D6}"/>
    <cellStyle name="Comma 10 2 2 3 3 2 4 2" xfId="18031" xr:uid="{AC8F9301-0EB9-4469-AFAE-A3F3C6259E8F}"/>
    <cellStyle name="Comma 10 2 2 3 3 2 4 2 2" xfId="40498" xr:uid="{9225F173-C890-4CA0-949A-38221431428C}"/>
    <cellStyle name="Comma 10 2 2 3 3 2 4 3" xfId="29271" xr:uid="{1BA2F149-3415-41A3-9F73-6DADEF60C562}"/>
    <cellStyle name="Comma 10 2 2 3 3 2 5" xfId="12428" xr:uid="{1D75F7C2-9537-45B6-8C07-562FC630C8A3}"/>
    <cellStyle name="Comma 10 2 2 3 3 2 5 2" xfId="34895" xr:uid="{7C9F2C9E-7654-494D-BB39-D6BE5189C1A2}"/>
    <cellStyle name="Comma 10 2 2 3 3 2 6" xfId="23668" xr:uid="{36B022C3-86E2-47E9-BAD7-7E8EBEEA2962}"/>
    <cellStyle name="Comma 10 2 2 3 3 3" xfId="1742" xr:uid="{00000000-0005-0000-0000-000048000000}"/>
    <cellStyle name="Comma 10 2 2 3 3 3 2" xfId="4531" xr:uid="{C501D7CB-8067-4FED-BB82-C20D6A5AF10F}"/>
    <cellStyle name="Comma 10 2 2 3 3 3 2 2" xfId="10134" xr:uid="{684F324A-1043-4D24-A7FD-00020B713E93}"/>
    <cellStyle name="Comma 10 2 2 3 3 3 2 2 2" xfId="21362" xr:uid="{4573722A-9626-428B-93FC-CB066ECBB173}"/>
    <cellStyle name="Comma 10 2 2 3 3 3 2 2 2 2" xfId="43829" xr:uid="{7FD679BA-D16C-4A0E-B3A9-821A65394DB3}"/>
    <cellStyle name="Comma 10 2 2 3 3 3 2 2 3" xfId="32602" xr:uid="{E2D10CAE-7C9B-4832-9329-4C0DF377DF28}"/>
    <cellStyle name="Comma 10 2 2 3 3 3 2 3" xfId="15759" xr:uid="{2892CCE1-94CA-4C4D-B2BD-CFC52FFC3F28}"/>
    <cellStyle name="Comma 10 2 2 3 3 3 2 3 2" xfId="38226" xr:uid="{E304684A-2660-4A15-9CB7-FE953AC54244}"/>
    <cellStyle name="Comma 10 2 2 3 3 3 2 4" xfId="26999" xr:uid="{AE905071-F023-432B-A76F-914B1BF43AAF}"/>
    <cellStyle name="Comma 10 2 2 3 3 3 3" xfId="7345" xr:uid="{7200E442-C625-40BC-910F-4CED65B24866}"/>
    <cellStyle name="Comma 10 2 2 3 3 3 3 2" xfId="18573" xr:uid="{42CE940F-3AB1-4DAB-9662-39434D097840}"/>
    <cellStyle name="Comma 10 2 2 3 3 3 3 2 2" xfId="41040" xr:uid="{0F7B5FC0-7F5D-494D-89EC-D7E7ED148D2B}"/>
    <cellStyle name="Comma 10 2 2 3 3 3 3 3" xfId="29813" xr:uid="{DFD2231D-1E06-418B-8C3B-4BC386CDB549}"/>
    <cellStyle name="Comma 10 2 2 3 3 3 4" xfId="12970" xr:uid="{B7A77224-067F-40B3-A4EF-A1F845DE9AE9}"/>
    <cellStyle name="Comma 10 2 2 3 3 3 4 2" xfId="35437" xr:uid="{4C12FC33-2884-48A4-AC76-129C94AFE578}"/>
    <cellStyle name="Comma 10 2 2 3 3 3 5" xfId="24210" xr:uid="{CB3D3605-8B3A-40E4-9C2C-A99A5BFA66CB}"/>
    <cellStyle name="Comma 10 2 2 3 3 4" xfId="3451" xr:uid="{92D614F4-67B3-4259-801D-AE1381218085}"/>
    <cellStyle name="Comma 10 2 2 3 3 4 2" xfId="9054" xr:uid="{9E3BCBFE-2CEB-4B27-B7D3-5EAF32462071}"/>
    <cellStyle name="Comma 10 2 2 3 3 4 2 2" xfId="20282" xr:uid="{93A97C80-9C7C-4E37-AAB3-61A73A6D9FC9}"/>
    <cellStyle name="Comma 10 2 2 3 3 4 2 2 2" xfId="42749" xr:uid="{BA876279-1181-4888-992C-141614AAE2F1}"/>
    <cellStyle name="Comma 10 2 2 3 3 4 2 3" xfId="31522" xr:uid="{EC3F5C4C-C132-44A4-ABFD-F945595AC74E}"/>
    <cellStyle name="Comma 10 2 2 3 3 4 3" xfId="14679" xr:uid="{1386D44D-0F76-42EF-B8EA-DD264BC3B7FA}"/>
    <cellStyle name="Comma 10 2 2 3 3 4 3 2" xfId="37146" xr:uid="{8214EEDC-FD06-4DED-8D00-1ED29D293AB2}"/>
    <cellStyle name="Comma 10 2 2 3 3 4 4" xfId="25919" xr:uid="{20A16DC4-7BEE-447F-8DD7-F1FE7C932E31}"/>
    <cellStyle name="Comma 10 2 2 3 3 5" xfId="6265" xr:uid="{525EE3FF-F177-4D86-B22A-143B50A3ADC1}"/>
    <cellStyle name="Comma 10 2 2 3 3 5 2" xfId="17493" xr:uid="{E8D7F93B-854A-42A6-A0B7-2D9B99FE1777}"/>
    <cellStyle name="Comma 10 2 2 3 3 5 2 2" xfId="39960" xr:uid="{477F8191-7A8F-47D6-96E4-A7EC74AC0B0E}"/>
    <cellStyle name="Comma 10 2 2 3 3 5 3" xfId="28733" xr:uid="{20C69E06-9B71-49BF-90D9-BED66095BBCB}"/>
    <cellStyle name="Comma 10 2 2 3 3 6" xfId="11890" xr:uid="{B272A9C1-8B0D-4878-81BA-9CC0CC7974F2}"/>
    <cellStyle name="Comma 10 2 2 3 3 6 2" xfId="34357" xr:uid="{74B6B6CD-241A-43B7-988E-19FC9DBB7D33}"/>
    <cellStyle name="Comma 10 2 2 3 3 7" xfId="23130" xr:uid="{0E5680BC-38AE-4AF9-9696-4E035E4E95AF}"/>
    <cellStyle name="Comma 10 2 2 3 4" xfId="933" xr:uid="{00000000-0005-0000-0000-000049000000}"/>
    <cellStyle name="Comma 10 2 2 3 4 2" xfId="2013" xr:uid="{00000000-0005-0000-0000-00004A000000}"/>
    <cellStyle name="Comma 10 2 2 3 4 2 2" xfId="4802" xr:uid="{7D4FAD98-96C7-4B99-9EE3-B3E8CB39FC3F}"/>
    <cellStyle name="Comma 10 2 2 3 4 2 2 2" xfId="10405" xr:uid="{6A0D09C5-DFBF-4A2C-BA28-1FAB6359A104}"/>
    <cellStyle name="Comma 10 2 2 3 4 2 2 2 2" xfId="21633" xr:uid="{4B7082D8-7769-40F4-A609-C8932B220C41}"/>
    <cellStyle name="Comma 10 2 2 3 4 2 2 2 2 2" xfId="44100" xr:uid="{7B5888BC-347F-495D-93DF-FF5B96460814}"/>
    <cellStyle name="Comma 10 2 2 3 4 2 2 2 3" xfId="32873" xr:uid="{0623C944-FD58-471F-8308-B8743312438C}"/>
    <cellStyle name="Comma 10 2 2 3 4 2 2 3" xfId="16030" xr:uid="{4B6BCDC9-5EC8-4EBD-9D23-BA06B6BF7D9F}"/>
    <cellStyle name="Comma 10 2 2 3 4 2 2 3 2" xfId="38497" xr:uid="{A16CD4C2-476F-4E71-AD76-4A8ED66C8D90}"/>
    <cellStyle name="Comma 10 2 2 3 4 2 2 4" xfId="27270" xr:uid="{B9CEDC8E-0BCD-4982-8D03-CD08098734A7}"/>
    <cellStyle name="Comma 10 2 2 3 4 2 3" xfId="7616" xr:uid="{C103D0C5-C804-45F5-B415-2716E11211C1}"/>
    <cellStyle name="Comma 10 2 2 3 4 2 3 2" xfId="18844" xr:uid="{973F55D0-E00F-4FC5-A4B1-28CE4D810B5E}"/>
    <cellStyle name="Comma 10 2 2 3 4 2 3 2 2" xfId="41311" xr:uid="{3F70D743-F329-44E2-8CFD-9FA006EBD0A1}"/>
    <cellStyle name="Comma 10 2 2 3 4 2 3 3" xfId="30084" xr:uid="{78F283BF-FBE3-417E-A8B7-1DB253E181A4}"/>
    <cellStyle name="Comma 10 2 2 3 4 2 4" xfId="13241" xr:uid="{292511EF-8CBA-4761-82A3-5C2F37B26F4C}"/>
    <cellStyle name="Comma 10 2 2 3 4 2 4 2" xfId="35708" xr:uid="{DB87C785-51FD-4050-AC22-8B4A34522904}"/>
    <cellStyle name="Comma 10 2 2 3 4 2 5" xfId="24481" xr:uid="{3ACEE0BA-C3F8-4022-AA55-43F67358447B}"/>
    <cellStyle name="Comma 10 2 2 3 4 3" xfId="3722" xr:uid="{9BE891EC-3CD8-4FAD-A465-09A92C9E646F}"/>
    <cellStyle name="Comma 10 2 2 3 4 3 2" xfId="9325" xr:uid="{69271F5A-7F7D-4212-8E4E-54016839FD9C}"/>
    <cellStyle name="Comma 10 2 2 3 4 3 2 2" xfId="20553" xr:uid="{48BD9B5A-33E6-4A00-8657-A1085F290108}"/>
    <cellStyle name="Comma 10 2 2 3 4 3 2 2 2" xfId="43020" xr:uid="{134D36E6-8753-4699-A1BD-88170E1EB854}"/>
    <cellStyle name="Comma 10 2 2 3 4 3 2 3" xfId="31793" xr:uid="{1E0BBFDC-3655-430D-9157-E7C5BC615A36}"/>
    <cellStyle name="Comma 10 2 2 3 4 3 3" xfId="14950" xr:uid="{92523430-44F2-4973-8EF1-5AA772472A4E}"/>
    <cellStyle name="Comma 10 2 2 3 4 3 3 2" xfId="37417" xr:uid="{8BC98D38-6753-452F-AE26-BEC9A75FDD4D}"/>
    <cellStyle name="Comma 10 2 2 3 4 3 4" xfId="26190" xr:uid="{BA75E371-09E1-4A79-B1B9-1F08F8B5DE9C}"/>
    <cellStyle name="Comma 10 2 2 3 4 4" xfId="6536" xr:uid="{19F458CB-61EF-404B-9680-04CF350E6158}"/>
    <cellStyle name="Comma 10 2 2 3 4 4 2" xfId="17764" xr:uid="{C7235AD9-D455-448E-B0A8-0EFF373E00D1}"/>
    <cellStyle name="Comma 10 2 2 3 4 4 2 2" xfId="40231" xr:uid="{88E65986-D781-417C-AAE6-288CBF7F0371}"/>
    <cellStyle name="Comma 10 2 2 3 4 4 3" xfId="29004" xr:uid="{A044BDA9-B80B-4332-A6EE-15EF7C9B1DEF}"/>
    <cellStyle name="Comma 10 2 2 3 4 5" xfId="12161" xr:uid="{07100750-E873-4E25-8DDE-EE899C2FF5B3}"/>
    <cellStyle name="Comma 10 2 2 3 4 5 2" xfId="34628" xr:uid="{71B8D915-B984-4913-B778-D17A5AE81A8E}"/>
    <cellStyle name="Comma 10 2 2 3 4 6" xfId="23401" xr:uid="{C47EC3EA-E17D-454B-AF6B-F34976B41D15}"/>
    <cellStyle name="Comma 10 2 2 3 5" xfId="1475" xr:uid="{00000000-0005-0000-0000-00004B000000}"/>
    <cellStyle name="Comma 10 2 2 3 5 2" xfId="4264" xr:uid="{3F1BA308-8BD2-4E59-977D-38A9C216C672}"/>
    <cellStyle name="Comma 10 2 2 3 5 2 2" xfId="9867" xr:uid="{CA45921F-3E00-4C26-95C5-836554F3508F}"/>
    <cellStyle name="Comma 10 2 2 3 5 2 2 2" xfId="21095" xr:uid="{B498C9B7-A74A-4401-BDAC-184A82546235}"/>
    <cellStyle name="Comma 10 2 2 3 5 2 2 2 2" xfId="43562" xr:uid="{11825532-478B-4795-94CB-42E4155B0231}"/>
    <cellStyle name="Comma 10 2 2 3 5 2 2 3" xfId="32335" xr:uid="{1BF46000-4EF1-4D0A-B602-760E803FB0D3}"/>
    <cellStyle name="Comma 10 2 2 3 5 2 3" xfId="15492" xr:uid="{AC7090E4-0CBB-409A-9970-63B81B23C03D}"/>
    <cellStyle name="Comma 10 2 2 3 5 2 3 2" xfId="37959" xr:uid="{C9703792-3682-42B6-BEF6-1890E02256BD}"/>
    <cellStyle name="Comma 10 2 2 3 5 2 4" xfId="26732" xr:uid="{64B02CA9-D099-4F8C-8DE0-47304363342E}"/>
    <cellStyle name="Comma 10 2 2 3 5 3" xfId="7078" xr:uid="{BAB11959-DA6C-47FB-A707-B5078DB527A7}"/>
    <cellStyle name="Comma 10 2 2 3 5 3 2" xfId="18306" xr:uid="{B96FE204-5406-4C25-80D3-DFA244D70C20}"/>
    <cellStyle name="Comma 10 2 2 3 5 3 2 2" xfId="40773" xr:uid="{6BB25BDB-844D-4527-B56D-3DCFC5B3C22F}"/>
    <cellStyle name="Comma 10 2 2 3 5 3 3" xfId="29546" xr:uid="{122F7C82-65E6-4E46-992E-262F911AE14A}"/>
    <cellStyle name="Comma 10 2 2 3 5 4" xfId="12703" xr:uid="{67D41BCE-3BB1-4C63-951B-5447EE0D8E48}"/>
    <cellStyle name="Comma 10 2 2 3 5 4 2" xfId="35170" xr:uid="{39B82D8C-C17C-44CF-9656-1A9E7001AA9F}"/>
    <cellStyle name="Comma 10 2 2 3 5 5" xfId="23943" xr:uid="{F04A6659-6C2C-44CE-BFFF-5FE26012BBC1}"/>
    <cellStyle name="Comma 10 2 2 3 6" xfId="2556" xr:uid="{00000000-0005-0000-0000-00004C000000}"/>
    <cellStyle name="Comma 10 2 2 3 6 2" xfId="5345" xr:uid="{CBA41E92-577A-4483-92BC-73E03C40A99E}"/>
    <cellStyle name="Comma 10 2 2 3 6 2 2" xfId="10948" xr:uid="{943B2EC2-5AFE-4160-B789-52A124783711}"/>
    <cellStyle name="Comma 10 2 2 3 6 2 2 2" xfId="22176" xr:uid="{CBF8F699-A51D-40C0-B7B7-738401EA7AF2}"/>
    <cellStyle name="Comma 10 2 2 3 6 2 2 2 2" xfId="44643" xr:uid="{64C16429-5818-4E0B-8C9F-3EECCF2C364C}"/>
    <cellStyle name="Comma 10 2 2 3 6 2 2 3" xfId="33416" xr:uid="{4FF60EF6-874F-4492-B9C6-5C3CEF1995EF}"/>
    <cellStyle name="Comma 10 2 2 3 6 2 3" xfId="16573" xr:uid="{A9DB85B5-3AE7-4A9F-A19B-ACA17AFD256B}"/>
    <cellStyle name="Comma 10 2 2 3 6 2 3 2" xfId="39040" xr:uid="{2DDA39DA-98EF-42F1-BB08-ED755E912ADF}"/>
    <cellStyle name="Comma 10 2 2 3 6 2 4" xfId="27813" xr:uid="{436D7BBD-3FBA-4C8D-84DA-C305354AEAA1}"/>
    <cellStyle name="Comma 10 2 2 3 6 3" xfId="8159" xr:uid="{EC2A033A-48A3-49CE-A6C2-F6DFD2F68E0D}"/>
    <cellStyle name="Comma 10 2 2 3 6 3 2" xfId="19387" xr:uid="{C0BC04CD-0474-4A99-BCEE-91CD927A5E1E}"/>
    <cellStyle name="Comma 10 2 2 3 6 3 2 2" xfId="41854" xr:uid="{DF90D9D4-07DC-471B-887F-62AE0E01E64B}"/>
    <cellStyle name="Comma 10 2 2 3 6 3 3" xfId="30627" xr:uid="{D6974B52-6B5F-48B9-B3A4-DB53A0DC8068}"/>
    <cellStyle name="Comma 10 2 2 3 6 4" xfId="13784" xr:uid="{1B673ED4-9661-47E1-82DD-798EC36EA698}"/>
    <cellStyle name="Comma 10 2 2 3 6 4 2" xfId="36251" xr:uid="{84F97284-D686-4F53-B3D8-F768AE890CDD}"/>
    <cellStyle name="Comma 10 2 2 3 6 5" xfId="25024" xr:uid="{0FED4C89-12BF-48D3-A133-7D617225B2DE}"/>
    <cellStyle name="Comma 10 2 2 3 7" xfId="395" xr:uid="{00000000-0005-0000-0000-00004D000000}"/>
    <cellStyle name="Comma 10 2 2 3 7 2" xfId="3184" xr:uid="{9D6ED2CB-8EBB-4632-B14B-603EA118B1DB}"/>
    <cellStyle name="Comma 10 2 2 3 7 2 2" xfId="8787" xr:uid="{8D8D3FEE-72A0-48AE-A4A4-E70FC74AFE7F}"/>
    <cellStyle name="Comma 10 2 2 3 7 2 2 2" xfId="20015" xr:uid="{09352A9A-75F7-4E9B-9B2B-AABAAD90FD29}"/>
    <cellStyle name="Comma 10 2 2 3 7 2 2 2 2" xfId="42482" xr:uid="{E1E49197-9FF6-4C2A-AFD4-C14F946B084E}"/>
    <cellStyle name="Comma 10 2 2 3 7 2 2 3" xfId="31255" xr:uid="{0845BDAD-C119-4437-9E3F-90B10C6B9220}"/>
    <cellStyle name="Comma 10 2 2 3 7 2 3" xfId="14412" xr:uid="{03D8C6CD-8866-4E66-A74F-077E9AE787E5}"/>
    <cellStyle name="Comma 10 2 2 3 7 2 3 2" xfId="36879" xr:uid="{083EF5E6-0583-4088-BB1D-9422CA680F60}"/>
    <cellStyle name="Comma 10 2 2 3 7 2 4" xfId="25652" xr:uid="{EF04CDDA-F3BF-463F-9DAE-10F63A8CF50B}"/>
    <cellStyle name="Comma 10 2 2 3 7 3" xfId="5998" xr:uid="{18BF43C4-740C-46C5-A56F-8063DB636E92}"/>
    <cellStyle name="Comma 10 2 2 3 7 3 2" xfId="17226" xr:uid="{158352E1-8B93-4CAD-BCD7-33837BE115D1}"/>
    <cellStyle name="Comma 10 2 2 3 7 3 2 2" xfId="39693" xr:uid="{911F7E74-CB2E-421B-A304-7AC3DA56752A}"/>
    <cellStyle name="Comma 10 2 2 3 7 3 3" xfId="28466" xr:uid="{0ED7B339-1765-4169-82E2-DC35E78D13FC}"/>
    <cellStyle name="Comma 10 2 2 3 7 4" xfId="11623" xr:uid="{A4C23641-2236-4426-B786-DBBCA8ACCDAF}"/>
    <cellStyle name="Comma 10 2 2 3 7 4 2" xfId="34090" xr:uid="{CBE2EC54-57F7-4AE9-9788-AADF628334A5}"/>
    <cellStyle name="Comma 10 2 2 3 7 5" xfId="22863" xr:uid="{305F7D43-CBC0-49EF-85C2-44BE7556794E}"/>
    <cellStyle name="Comma 10 2 2 3 8" xfId="2908" xr:uid="{BF0B9CF6-FB61-4F9C-97CD-95351313CC0F}"/>
    <cellStyle name="Comma 10 2 2 3 8 2" xfId="8511" xr:uid="{9A706FD1-A33D-4723-953B-9413B800A57C}"/>
    <cellStyle name="Comma 10 2 2 3 8 2 2" xfId="19739" xr:uid="{B04DB827-444D-4E34-B4C9-4F2C9096DE95}"/>
    <cellStyle name="Comma 10 2 2 3 8 2 2 2" xfId="42206" xr:uid="{1F27D07F-FD44-4A7A-B83E-7B7FADC2B714}"/>
    <cellStyle name="Comma 10 2 2 3 8 2 3" xfId="30979" xr:uid="{31FD3ABF-54E8-48F4-9F71-71D22A7CFFE6}"/>
    <cellStyle name="Comma 10 2 2 3 8 3" xfId="14136" xr:uid="{9B1BF0F5-521D-4D15-A012-2C1E42266106}"/>
    <cellStyle name="Comma 10 2 2 3 8 3 2" xfId="36603" xr:uid="{7E6D8736-ABC6-4778-8130-DB997C27427F}"/>
    <cellStyle name="Comma 10 2 2 3 8 4" xfId="25376" xr:uid="{5E53DF1B-95CF-4AC0-A2A7-4F0DEA8BB0DE}"/>
    <cellStyle name="Comma 10 2 2 3 9" xfId="5723" xr:uid="{F2103D77-3F27-451C-A5F3-F04B46759571}"/>
    <cellStyle name="Comma 10 2 2 3 9 2" xfId="16951" xr:uid="{7DFDF626-4D4E-4DC5-97BF-54A625A68AED}"/>
    <cellStyle name="Comma 10 2 2 3 9 2 2" xfId="39418" xr:uid="{5D43B446-69AB-45B4-BC4D-3B0F2AB06521}"/>
    <cellStyle name="Comma 10 2 2 3 9 3" xfId="28191" xr:uid="{08C21955-05AD-4198-978F-382EEEB29B30}"/>
    <cellStyle name="Comma 10 2 2 4" xfId="177" xr:uid="{00000000-0005-0000-0000-00004E000000}"/>
    <cellStyle name="Comma 10 2 2 4 10" xfId="22650" xr:uid="{9A812EF8-BC46-4D56-8621-113154E5F6BD}"/>
    <cellStyle name="Comma 10 2 2 4 2" xfId="724" xr:uid="{00000000-0005-0000-0000-00004F000000}"/>
    <cellStyle name="Comma 10 2 2 4 2 2" xfId="1262" xr:uid="{00000000-0005-0000-0000-000050000000}"/>
    <cellStyle name="Comma 10 2 2 4 2 2 2" xfId="2342" xr:uid="{00000000-0005-0000-0000-000051000000}"/>
    <cellStyle name="Comma 10 2 2 4 2 2 2 2" xfId="5131" xr:uid="{0F149C7F-5713-4FB2-994D-A81A4BF85D23}"/>
    <cellStyle name="Comma 10 2 2 4 2 2 2 2 2" xfId="10734" xr:uid="{543D843D-1C1B-417C-A946-F2CF39C763C5}"/>
    <cellStyle name="Comma 10 2 2 4 2 2 2 2 2 2" xfId="21962" xr:uid="{E68EF1E9-A289-43C6-A919-ADEF600C8BE8}"/>
    <cellStyle name="Comma 10 2 2 4 2 2 2 2 2 2 2" xfId="44429" xr:uid="{400ACE3C-B00D-4260-B9F2-1567EAB76706}"/>
    <cellStyle name="Comma 10 2 2 4 2 2 2 2 2 3" xfId="33202" xr:uid="{CFD7CD17-698C-4797-9280-2BBF6911907B}"/>
    <cellStyle name="Comma 10 2 2 4 2 2 2 2 3" xfId="16359" xr:uid="{A63AEEAC-D319-4635-B72B-103F27E20017}"/>
    <cellStyle name="Comma 10 2 2 4 2 2 2 2 3 2" xfId="38826" xr:uid="{504268A5-A4C8-4F23-AAE4-B97226F1328F}"/>
    <cellStyle name="Comma 10 2 2 4 2 2 2 2 4" xfId="27599" xr:uid="{63F9231D-2A65-4EF9-937C-25DBE2026E20}"/>
    <cellStyle name="Comma 10 2 2 4 2 2 2 3" xfId="7945" xr:uid="{AAABCF19-D144-49CD-8CBA-52011EA30F36}"/>
    <cellStyle name="Comma 10 2 2 4 2 2 2 3 2" xfId="19173" xr:uid="{9B94605D-9DF6-43CA-A1A7-0F0F155FDAB9}"/>
    <cellStyle name="Comma 10 2 2 4 2 2 2 3 2 2" xfId="41640" xr:uid="{597AF130-A21C-4BA9-9904-827CC6259FB4}"/>
    <cellStyle name="Comma 10 2 2 4 2 2 2 3 3" xfId="30413" xr:uid="{436D9BAA-4FD7-4511-A5B6-040C679644A9}"/>
    <cellStyle name="Comma 10 2 2 4 2 2 2 4" xfId="13570" xr:uid="{A6C76039-E1B8-46B6-BAEA-FA11666B9BF3}"/>
    <cellStyle name="Comma 10 2 2 4 2 2 2 4 2" xfId="36037" xr:uid="{CD1BB698-98CA-4EBC-9D3F-58BB948DA207}"/>
    <cellStyle name="Comma 10 2 2 4 2 2 2 5" xfId="24810" xr:uid="{0FDD8C84-27AD-43E1-B0B6-CF55E1AFF5A2}"/>
    <cellStyle name="Comma 10 2 2 4 2 2 3" xfId="4051" xr:uid="{709D1454-0B09-47D0-B767-A3EEABDFD36A}"/>
    <cellStyle name="Comma 10 2 2 4 2 2 3 2" xfId="9654" xr:uid="{6342E27C-7804-4AAA-B78B-0D27B4303DAA}"/>
    <cellStyle name="Comma 10 2 2 4 2 2 3 2 2" xfId="20882" xr:uid="{83898335-4898-4947-9865-5A90D796A964}"/>
    <cellStyle name="Comma 10 2 2 4 2 2 3 2 2 2" xfId="43349" xr:uid="{187B9DFB-17F0-4964-A0B0-D8A8892BB688}"/>
    <cellStyle name="Comma 10 2 2 4 2 2 3 2 3" xfId="32122" xr:uid="{BEE0234A-614E-4D47-B260-7330AFB9EEC0}"/>
    <cellStyle name="Comma 10 2 2 4 2 2 3 3" xfId="15279" xr:uid="{1FFCD21B-ADA0-4B22-B8E9-2F8BB1F7685D}"/>
    <cellStyle name="Comma 10 2 2 4 2 2 3 3 2" xfId="37746" xr:uid="{A9BD4010-64E5-4425-9765-4D2BA5707CCB}"/>
    <cellStyle name="Comma 10 2 2 4 2 2 3 4" xfId="26519" xr:uid="{CFD7E4C2-0459-4C3B-BA1B-FE19C98721AA}"/>
    <cellStyle name="Comma 10 2 2 4 2 2 4" xfId="6865" xr:uid="{D3247DEE-F6A3-4481-9D82-EE93207DA87E}"/>
    <cellStyle name="Comma 10 2 2 4 2 2 4 2" xfId="18093" xr:uid="{E9373EC8-0B34-4C03-AB11-CA08E1928AB1}"/>
    <cellStyle name="Comma 10 2 2 4 2 2 4 2 2" xfId="40560" xr:uid="{0D7D8FBA-7D66-4365-8E9A-578E39DB99B0}"/>
    <cellStyle name="Comma 10 2 2 4 2 2 4 3" xfId="29333" xr:uid="{9D6057BB-E069-40A6-A131-03C271B2B6C6}"/>
    <cellStyle name="Comma 10 2 2 4 2 2 5" xfId="12490" xr:uid="{58F833C4-9CAD-4358-A0CC-8AAB22D802A7}"/>
    <cellStyle name="Comma 10 2 2 4 2 2 5 2" xfId="34957" xr:uid="{E6F5E477-D732-4A2E-AFDD-E36D6CB8024E}"/>
    <cellStyle name="Comma 10 2 2 4 2 2 6" xfId="23730" xr:uid="{D243AF21-3575-4868-828A-BF49DDE1130A}"/>
    <cellStyle name="Comma 10 2 2 4 2 3" xfId="1804" xr:uid="{00000000-0005-0000-0000-000052000000}"/>
    <cellStyle name="Comma 10 2 2 4 2 3 2" xfId="4593" xr:uid="{440C3B09-F19F-433B-B034-B4E3B76D07E1}"/>
    <cellStyle name="Comma 10 2 2 4 2 3 2 2" xfId="10196" xr:uid="{411DB0D6-9E7C-495C-996E-9CC8E57A5459}"/>
    <cellStyle name="Comma 10 2 2 4 2 3 2 2 2" xfId="21424" xr:uid="{D97B8DB6-2C0A-4A2A-B3BE-64C63D92F889}"/>
    <cellStyle name="Comma 10 2 2 4 2 3 2 2 2 2" xfId="43891" xr:uid="{B47346C0-9554-4D63-A010-63A68B757232}"/>
    <cellStyle name="Comma 10 2 2 4 2 3 2 2 3" xfId="32664" xr:uid="{F5929C52-64BE-4E9E-AA1B-2EF1F4BF66C3}"/>
    <cellStyle name="Comma 10 2 2 4 2 3 2 3" xfId="15821" xr:uid="{F1237B56-2586-4DC0-88E9-1962C160E1F6}"/>
    <cellStyle name="Comma 10 2 2 4 2 3 2 3 2" xfId="38288" xr:uid="{5788E5C9-D6E5-47E3-A8C1-1F081B7B8A0B}"/>
    <cellStyle name="Comma 10 2 2 4 2 3 2 4" xfId="27061" xr:uid="{3630AE71-240E-460D-880A-6182BCCA1C1C}"/>
    <cellStyle name="Comma 10 2 2 4 2 3 3" xfId="7407" xr:uid="{D4BCC121-1E33-415F-B937-20C688197F32}"/>
    <cellStyle name="Comma 10 2 2 4 2 3 3 2" xfId="18635" xr:uid="{00DB0066-98F4-488B-97FE-F9785FB07A45}"/>
    <cellStyle name="Comma 10 2 2 4 2 3 3 2 2" xfId="41102" xr:uid="{600EBE13-1F13-40E5-A909-29534E76EA29}"/>
    <cellStyle name="Comma 10 2 2 4 2 3 3 3" xfId="29875" xr:uid="{77FFF610-FADC-49A1-808D-7574E2E35536}"/>
    <cellStyle name="Comma 10 2 2 4 2 3 4" xfId="13032" xr:uid="{47FA97C8-277C-4A69-AA49-54B60461417E}"/>
    <cellStyle name="Comma 10 2 2 4 2 3 4 2" xfId="35499" xr:uid="{45C11A2D-5979-4B4D-A48A-13527FBCFB92}"/>
    <cellStyle name="Comma 10 2 2 4 2 3 5" xfId="24272" xr:uid="{629A1641-291D-412F-9FE7-2B44745A52E3}"/>
    <cellStyle name="Comma 10 2 2 4 2 4" xfId="3513" xr:uid="{0FEB4214-80B1-490D-9FEF-FB3DC47BA687}"/>
    <cellStyle name="Comma 10 2 2 4 2 4 2" xfId="9116" xr:uid="{2F049530-0E91-408D-B9E8-C1E81CB7A6DA}"/>
    <cellStyle name="Comma 10 2 2 4 2 4 2 2" xfId="20344" xr:uid="{3CE2E54E-ABBD-4E26-B6EC-C82C40981469}"/>
    <cellStyle name="Comma 10 2 2 4 2 4 2 2 2" xfId="42811" xr:uid="{BD9DC80B-CC00-4E58-8A14-41DC03A95763}"/>
    <cellStyle name="Comma 10 2 2 4 2 4 2 3" xfId="31584" xr:uid="{0F68A7B9-81A5-4329-920C-8A8148187E02}"/>
    <cellStyle name="Comma 10 2 2 4 2 4 3" xfId="14741" xr:uid="{A5A64343-E311-4567-99EA-5360ABE5A9F4}"/>
    <cellStyle name="Comma 10 2 2 4 2 4 3 2" xfId="37208" xr:uid="{BFF8C506-A357-472C-B0DD-2671169A0163}"/>
    <cellStyle name="Comma 10 2 2 4 2 4 4" xfId="25981" xr:uid="{EEC5E459-D856-4033-9831-A58096A17DB7}"/>
    <cellStyle name="Comma 10 2 2 4 2 5" xfId="6327" xr:uid="{3394A461-EA5C-4D03-999C-87A1CC70CF22}"/>
    <cellStyle name="Comma 10 2 2 4 2 5 2" xfId="17555" xr:uid="{70C0BE27-D8C2-4024-AE9F-2A658B365D26}"/>
    <cellStyle name="Comma 10 2 2 4 2 5 2 2" xfId="40022" xr:uid="{A0BC5D64-AFB3-46DA-B36D-5AB452E2B247}"/>
    <cellStyle name="Comma 10 2 2 4 2 5 3" xfId="28795" xr:uid="{8A7A7D4F-06DC-42FE-864B-94A7FA2672FE}"/>
    <cellStyle name="Comma 10 2 2 4 2 6" xfId="11952" xr:uid="{A885C505-DEC6-4583-8EC5-8F45ACDEA7B8}"/>
    <cellStyle name="Comma 10 2 2 4 2 6 2" xfId="34419" xr:uid="{108711BC-B182-43A7-ADF8-8094BA80DE1A}"/>
    <cellStyle name="Comma 10 2 2 4 2 7" xfId="23192" xr:uid="{BBBE33CD-AB1E-4813-AAE7-496BCA90B0C4}"/>
    <cellStyle name="Comma 10 2 2 4 3" xfId="995" xr:uid="{00000000-0005-0000-0000-000053000000}"/>
    <cellStyle name="Comma 10 2 2 4 3 2" xfId="2075" xr:uid="{00000000-0005-0000-0000-000054000000}"/>
    <cellStyle name="Comma 10 2 2 4 3 2 2" xfId="4864" xr:uid="{C0658448-5AE8-43FD-81AE-60B29637BB07}"/>
    <cellStyle name="Comma 10 2 2 4 3 2 2 2" xfId="10467" xr:uid="{27981C8D-F22B-4BA0-B7E7-B9C87FB39C0E}"/>
    <cellStyle name="Comma 10 2 2 4 3 2 2 2 2" xfId="21695" xr:uid="{E32346CD-4BAA-45DE-9ECD-DC1B5FBDC809}"/>
    <cellStyle name="Comma 10 2 2 4 3 2 2 2 2 2" xfId="44162" xr:uid="{C04C14B2-6C4C-466C-BA8B-F4A34E2B12D6}"/>
    <cellStyle name="Comma 10 2 2 4 3 2 2 2 3" xfId="32935" xr:uid="{C4936037-F0C0-498D-8D82-AEC5382773F1}"/>
    <cellStyle name="Comma 10 2 2 4 3 2 2 3" xfId="16092" xr:uid="{7AE0FACB-B0DF-43A9-96AA-A5F977662211}"/>
    <cellStyle name="Comma 10 2 2 4 3 2 2 3 2" xfId="38559" xr:uid="{15AA264A-00E3-4D19-A44E-00C725463414}"/>
    <cellStyle name="Comma 10 2 2 4 3 2 2 4" xfId="27332" xr:uid="{4CD72477-DDBB-4372-BCE0-24500ADAB0C8}"/>
    <cellStyle name="Comma 10 2 2 4 3 2 3" xfId="7678" xr:uid="{C93AC28C-2492-4938-8812-8577D2D361FE}"/>
    <cellStyle name="Comma 10 2 2 4 3 2 3 2" xfId="18906" xr:uid="{4F36EE59-25D7-44AC-B38C-86E687C1F405}"/>
    <cellStyle name="Comma 10 2 2 4 3 2 3 2 2" xfId="41373" xr:uid="{1A3FBDBA-08ED-4595-8251-0860366ED9AC}"/>
    <cellStyle name="Comma 10 2 2 4 3 2 3 3" xfId="30146" xr:uid="{D828E233-3632-4299-AD74-293E2DDA57CA}"/>
    <cellStyle name="Comma 10 2 2 4 3 2 4" xfId="13303" xr:uid="{45ED9929-C4AC-46DD-859A-B6DD40EF9EF4}"/>
    <cellStyle name="Comma 10 2 2 4 3 2 4 2" xfId="35770" xr:uid="{5259B8EC-5F04-47E1-B14C-BF1F3B5D3893}"/>
    <cellStyle name="Comma 10 2 2 4 3 2 5" xfId="24543" xr:uid="{B3A184B3-C008-4796-AB1E-7D4000976826}"/>
    <cellStyle name="Comma 10 2 2 4 3 3" xfId="3784" xr:uid="{1D59197E-C146-4F79-A213-129C8BFC4360}"/>
    <cellStyle name="Comma 10 2 2 4 3 3 2" xfId="9387" xr:uid="{6D4652CE-E4BD-4081-9710-6DB5778BA5B7}"/>
    <cellStyle name="Comma 10 2 2 4 3 3 2 2" xfId="20615" xr:uid="{D1803698-FEE3-4E32-9F12-F7705B332D07}"/>
    <cellStyle name="Comma 10 2 2 4 3 3 2 2 2" xfId="43082" xr:uid="{B42A4983-EE8B-44C9-9D9E-BDFB3CCC7A77}"/>
    <cellStyle name="Comma 10 2 2 4 3 3 2 3" xfId="31855" xr:uid="{C8021D88-9314-4369-B84C-FB11E8F20802}"/>
    <cellStyle name="Comma 10 2 2 4 3 3 3" xfId="15012" xr:uid="{EAD3F8E0-FC1C-40CA-90A1-EFE21E22EDF4}"/>
    <cellStyle name="Comma 10 2 2 4 3 3 3 2" xfId="37479" xr:uid="{B6A102E7-294C-4EA4-8DDB-E4037F9DBD97}"/>
    <cellStyle name="Comma 10 2 2 4 3 3 4" xfId="26252" xr:uid="{A9B49AA5-21B6-4C85-BA9D-381FD294734A}"/>
    <cellStyle name="Comma 10 2 2 4 3 4" xfId="6598" xr:uid="{86A29CC9-7C0E-49B0-BF00-6B9ECE0BE017}"/>
    <cellStyle name="Comma 10 2 2 4 3 4 2" xfId="17826" xr:uid="{E268EEFC-0945-4FAF-8940-3E592F97D0BB}"/>
    <cellStyle name="Comma 10 2 2 4 3 4 2 2" xfId="40293" xr:uid="{A28607E3-18F5-4602-AE6D-B5B9586F6BAC}"/>
    <cellStyle name="Comma 10 2 2 4 3 4 3" xfId="29066" xr:uid="{3E4038FC-EEF5-490A-9497-F045894A2BED}"/>
    <cellStyle name="Comma 10 2 2 4 3 5" xfId="12223" xr:uid="{62676022-CA18-49A5-9762-FCDD3263801A}"/>
    <cellStyle name="Comma 10 2 2 4 3 5 2" xfId="34690" xr:uid="{AF99257E-D00A-46D1-A3EF-627C4B3F85A4}"/>
    <cellStyle name="Comma 10 2 2 4 3 6" xfId="23463" xr:uid="{391B3085-E6E5-4E9C-9F6F-9B63E8A52E57}"/>
    <cellStyle name="Comma 10 2 2 4 4" xfId="1537" xr:uid="{00000000-0005-0000-0000-000055000000}"/>
    <cellStyle name="Comma 10 2 2 4 4 2" xfId="4326" xr:uid="{403F6B93-77B5-42D5-B8AE-B8165C1B8048}"/>
    <cellStyle name="Comma 10 2 2 4 4 2 2" xfId="9929" xr:uid="{015781FD-BFC4-40ED-B95F-9CC6BE4D850C}"/>
    <cellStyle name="Comma 10 2 2 4 4 2 2 2" xfId="21157" xr:uid="{A49FA3D7-5856-4B18-899F-02F210212107}"/>
    <cellStyle name="Comma 10 2 2 4 4 2 2 2 2" xfId="43624" xr:uid="{DCA88B9E-0550-4BFD-A866-D353D28FACD5}"/>
    <cellStyle name="Comma 10 2 2 4 4 2 2 3" xfId="32397" xr:uid="{96589F09-546E-4066-9AD8-886CB2FFA756}"/>
    <cellStyle name="Comma 10 2 2 4 4 2 3" xfId="15554" xr:uid="{6925AD9E-AA3E-4962-9631-1DB3E65540AA}"/>
    <cellStyle name="Comma 10 2 2 4 4 2 3 2" xfId="38021" xr:uid="{A78EBFE3-93B5-4BDA-911A-13850234FBEA}"/>
    <cellStyle name="Comma 10 2 2 4 4 2 4" xfId="26794" xr:uid="{AFE4911A-2B77-4252-BE82-24AA0EE05AB2}"/>
    <cellStyle name="Comma 10 2 2 4 4 3" xfId="7140" xr:uid="{CDEB1967-91A1-423D-88A3-331BE07E3945}"/>
    <cellStyle name="Comma 10 2 2 4 4 3 2" xfId="18368" xr:uid="{B78F313E-AA36-4DB4-8894-DEF911ED2C03}"/>
    <cellStyle name="Comma 10 2 2 4 4 3 2 2" xfId="40835" xr:uid="{B2561827-6947-46D4-AFD7-45AF4F21888F}"/>
    <cellStyle name="Comma 10 2 2 4 4 3 3" xfId="29608" xr:uid="{8FED882C-AF07-4BAE-920C-B4C33597E49E}"/>
    <cellStyle name="Comma 10 2 2 4 4 4" xfId="12765" xr:uid="{C36E9431-E05C-4D86-A6B3-3CEB9FCE6151}"/>
    <cellStyle name="Comma 10 2 2 4 4 4 2" xfId="35232" xr:uid="{5C68F712-DAE5-4928-9D2E-1ADED02982C5}"/>
    <cellStyle name="Comma 10 2 2 4 4 5" xfId="24005" xr:uid="{1428AAB8-198F-4BB4-850D-9A0C8248AF21}"/>
    <cellStyle name="Comma 10 2 2 4 5" xfId="2618" xr:uid="{00000000-0005-0000-0000-000056000000}"/>
    <cellStyle name="Comma 10 2 2 4 5 2" xfId="5407" xr:uid="{DE84B62C-97EF-4872-BCD5-99F407B49707}"/>
    <cellStyle name="Comma 10 2 2 4 5 2 2" xfId="11010" xr:uid="{65A3044F-826F-407D-890C-381F8E944ADB}"/>
    <cellStyle name="Comma 10 2 2 4 5 2 2 2" xfId="22238" xr:uid="{672D2B21-DBF9-4373-899F-E52ADD6938CE}"/>
    <cellStyle name="Comma 10 2 2 4 5 2 2 2 2" xfId="44705" xr:uid="{3ED4BD58-95A0-42E0-8D47-B3319059C3C8}"/>
    <cellStyle name="Comma 10 2 2 4 5 2 2 3" xfId="33478" xr:uid="{A6C3B610-F483-4CCE-921A-1E882083DF0F}"/>
    <cellStyle name="Comma 10 2 2 4 5 2 3" xfId="16635" xr:uid="{E2CFEE8A-5861-45B2-AA0E-EF9FF8EF9D54}"/>
    <cellStyle name="Comma 10 2 2 4 5 2 3 2" xfId="39102" xr:uid="{CBB6F75A-B1FF-48FD-8440-F8C0611B164A}"/>
    <cellStyle name="Comma 10 2 2 4 5 2 4" xfId="27875" xr:uid="{81395EDD-106E-4871-B24B-388B4C9C2655}"/>
    <cellStyle name="Comma 10 2 2 4 5 3" xfId="8221" xr:uid="{2F5D5F9B-D234-415F-B6B0-2FF156BA6E25}"/>
    <cellStyle name="Comma 10 2 2 4 5 3 2" xfId="19449" xr:uid="{58DF0D9E-D61B-458F-9D27-84C3BD984E7C}"/>
    <cellStyle name="Comma 10 2 2 4 5 3 2 2" xfId="41916" xr:uid="{8F8C9D0A-C8A4-4C1D-B3C6-D56ABCA03F84}"/>
    <cellStyle name="Comma 10 2 2 4 5 3 3" xfId="30689" xr:uid="{C9B588AB-D124-4938-9799-E6D34DED71C3}"/>
    <cellStyle name="Comma 10 2 2 4 5 4" xfId="13846" xr:uid="{4CF8DF19-38A3-40B3-95C5-B0D0E5FFF26C}"/>
    <cellStyle name="Comma 10 2 2 4 5 4 2" xfId="36313" xr:uid="{3D7835F0-A85E-4664-8432-341EF05B4C29}"/>
    <cellStyle name="Comma 10 2 2 4 5 5" xfId="25086" xr:uid="{D0E5B496-D0F4-42BB-A85A-50EBA417D368}"/>
    <cellStyle name="Comma 10 2 2 4 6" xfId="457" xr:uid="{00000000-0005-0000-0000-000057000000}"/>
    <cellStyle name="Comma 10 2 2 4 6 2" xfId="3246" xr:uid="{67C2F402-BA67-4BD3-997D-AC92B3B1ACDB}"/>
    <cellStyle name="Comma 10 2 2 4 6 2 2" xfId="8849" xr:uid="{58042903-D2AE-4452-A605-8743DD0CF43B}"/>
    <cellStyle name="Comma 10 2 2 4 6 2 2 2" xfId="20077" xr:uid="{C7FD84A8-3016-4EE8-9F29-48BFA2C14E6A}"/>
    <cellStyle name="Comma 10 2 2 4 6 2 2 2 2" xfId="42544" xr:uid="{3DDEFD7C-FAE3-456E-B532-D7E787054E14}"/>
    <cellStyle name="Comma 10 2 2 4 6 2 2 3" xfId="31317" xr:uid="{BDAE38ED-06C6-4610-801F-C0F34C695AF1}"/>
    <cellStyle name="Comma 10 2 2 4 6 2 3" xfId="14474" xr:uid="{F8A70BAA-7210-4A80-AB14-D755D576D450}"/>
    <cellStyle name="Comma 10 2 2 4 6 2 3 2" xfId="36941" xr:uid="{28760A17-9A94-424E-96F1-AD43886746CD}"/>
    <cellStyle name="Comma 10 2 2 4 6 2 4" xfId="25714" xr:uid="{2F648E8D-6C00-49F1-ADA8-515D0D68AA40}"/>
    <cellStyle name="Comma 10 2 2 4 6 3" xfId="6060" xr:uid="{2E42695D-94D8-443F-BC0B-9A75C28E12E5}"/>
    <cellStyle name="Comma 10 2 2 4 6 3 2" xfId="17288" xr:uid="{A11A25A9-6308-448A-B917-57EE24D83EDF}"/>
    <cellStyle name="Comma 10 2 2 4 6 3 2 2" xfId="39755" xr:uid="{83702F7E-9BFB-43F7-B775-9F469803526B}"/>
    <cellStyle name="Comma 10 2 2 4 6 3 3" xfId="28528" xr:uid="{90400370-0025-4F00-9367-0C2DEBFDEAF2}"/>
    <cellStyle name="Comma 10 2 2 4 6 4" xfId="11685" xr:uid="{CEE34266-375B-446D-B2E9-1C2A7358C580}"/>
    <cellStyle name="Comma 10 2 2 4 6 4 2" xfId="34152" xr:uid="{F4023C35-07A3-4B40-9EEC-7EB919573361}"/>
    <cellStyle name="Comma 10 2 2 4 6 5" xfId="22925" xr:uid="{19811C02-A791-4DAC-A03F-04C0C28B77FA}"/>
    <cellStyle name="Comma 10 2 2 4 7" xfId="2970" xr:uid="{0F8A1BD9-A91A-4150-B96D-62689E7943FF}"/>
    <cellStyle name="Comma 10 2 2 4 7 2" xfId="8573" xr:uid="{8E4DD702-8582-4559-855D-7F39309D155B}"/>
    <cellStyle name="Comma 10 2 2 4 7 2 2" xfId="19801" xr:uid="{3F7516F5-F0B9-4AF9-8553-8A7609B95EB9}"/>
    <cellStyle name="Comma 10 2 2 4 7 2 2 2" xfId="42268" xr:uid="{5E98ACFC-C80D-479F-9954-02A5430E88BC}"/>
    <cellStyle name="Comma 10 2 2 4 7 2 3" xfId="31041" xr:uid="{BBBE57B2-801F-4609-8497-1DC5A1E604E7}"/>
    <cellStyle name="Comma 10 2 2 4 7 3" xfId="14198" xr:uid="{96C956BE-F678-4DAB-9247-FD6FB8E15D88}"/>
    <cellStyle name="Comma 10 2 2 4 7 3 2" xfId="36665" xr:uid="{8F9EDFA5-5ADB-4BAB-915A-8BAFCC702076}"/>
    <cellStyle name="Comma 10 2 2 4 7 4" xfId="25438" xr:uid="{A44A253E-525A-4D96-861F-E1641FD41E75}"/>
    <cellStyle name="Comma 10 2 2 4 8" xfId="5785" xr:uid="{666CF29C-FE22-4C74-9F75-7553A0BFB56C}"/>
    <cellStyle name="Comma 10 2 2 4 8 2" xfId="17013" xr:uid="{FB01C12C-AE58-4274-A0E8-BEA02B161385}"/>
    <cellStyle name="Comma 10 2 2 4 8 2 2" xfId="39480" xr:uid="{DE7059B2-CCC9-4D09-99B5-6A99E18FE65B}"/>
    <cellStyle name="Comma 10 2 2 4 8 3" xfId="28253" xr:uid="{AA804805-2C77-4F6B-93C5-C4B4073AA74A}"/>
    <cellStyle name="Comma 10 2 2 4 9" xfId="11409" xr:uid="{170A1323-8751-4E7F-9B33-BD7A8226C556}"/>
    <cellStyle name="Comma 10 2 2 4 9 2" xfId="33877" xr:uid="{4D7F8260-5CD5-47D7-8786-303E728BFE15}"/>
    <cellStyle name="Comma 10 2 2 5" xfId="570" xr:uid="{00000000-0005-0000-0000-000058000000}"/>
    <cellStyle name="Comma 10 2 2 5 2" xfId="1108" xr:uid="{00000000-0005-0000-0000-000059000000}"/>
    <cellStyle name="Comma 10 2 2 5 2 2" xfId="2188" xr:uid="{00000000-0005-0000-0000-00005A000000}"/>
    <cellStyle name="Comma 10 2 2 5 2 2 2" xfId="4977" xr:uid="{DB7D9C8F-5508-446E-BE94-6D9F401D250D}"/>
    <cellStyle name="Comma 10 2 2 5 2 2 2 2" xfId="10580" xr:uid="{465B98AA-7807-4797-9D35-43270AB024AF}"/>
    <cellStyle name="Comma 10 2 2 5 2 2 2 2 2" xfId="21808" xr:uid="{A5A91A3C-DDCC-4CDF-9317-ADCA0C681AAC}"/>
    <cellStyle name="Comma 10 2 2 5 2 2 2 2 2 2" xfId="44275" xr:uid="{3DDCE516-123D-4433-B0B6-0612C3BFCF9E}"/>
    <cellStyle name="Comma 10 2 2 5 2 2 2 2 3" xfId="33048" xr:uid="{5BA2A3EA-6EEF-4D6A-92AD-F5C4D0298CFD}"/>
    <cellStyle name="Comma 10 2 2 5 2 2 2 3" xfId="16205" xr:uid="{4A1D3000-1F70-4FB0-B999-B040B478C54C}"/>
    <cellStyle name="Comma 10 2 2 5 2 2 2 3 2" xfId="38672" xr:uid="{F5DB9D28-F480-4EC9-BFBD-F74D23E8BA6D}"/>
    <cellStyle name="Comma 10 2 2 5 2 2 2 4" xfId="27445" xr:uid="{0A6DFF99-52AD-462B-A6C6-3A0CA8FAFB85}"/>
    <cellStyle name="Comma 10 2 2 5 2 2 3" xfId="7791" xr:uid="{502E2237-1C9F-47CB-A888-3130D5D465CB}"/>
    <cellStyle name="Comma 10 2 2 5 2 2 3 2" xfId="19019" xr:uid="{D874EB5E-4CB0-4F6F-9AC7-E176C8EF1E9C}"/>
    <cellStyle name="Comma 10 2 2 5 2 2 3 2 2" xfId="41486" xr:uid="{28FABD2F-5DCD-41A7-BF16-A683DFAB6DF2}"/>
    <cellStyle name="Comma 10 2 2 5 2 2 3 3" xfId="30259" xr:uid="{5A66E9A2-86BB-444B-82AC-CC6A04B0FCCE}"/>
    <cellStyle name="Comma 10 2 2 5 2 2 4" xfId="13416" xr:uid="{60878E35-7B23-462C-9741-845830095CC3}"/>
    <cellStyle name="Comma 10 2 2 5 2 2 4 2" xfId="35883" xr:uid="{5EBA14CB-86E4-493F-AA13-ADA32B51F6BF}"/>
    <cellStyle name="Comma 10 2 2 5 2 2 5" xfId="24656" xr:uid="{538D55EB-166E-44F4-B7E0-7942E2A67F0C}"/>
    <cellStyle name="Comma 10 2 2 5 2 3" xfId="3897" xr:uid="{88DB7DA9-1774-4D76-B50A-7261D44C08E3}"/>
    <cellStyle name="Comma 10 2 2 5 2 3 2" xfId="9500" xr:uid="{D5F9CF51-60B8-40E8-8311-A737BFC92BFC}"/>
    <cellStyle name="Comma 10 2 2 5 2 3 2 2" xfId="20728" xr:uid="{92BCB702-43C9-4C29-AD7A-0753B0D2239A}"/>
    <cellStyle name="Comma 10 2 2 5 2 3 2 2 2" xfId="43195" xr:uid="{C95C398B-7C17-4EFE-8746-CF520DA37E37}"/>
    <cellStyle name="Comma 10 2 2 5 2 3 2 3" xfId="31968" xr:uid="{53593F9D-98D3-4509-976A-45CEF65273FA}"/>
    <cellStyle name="Comma 10 2 2 5 2 3 3" xfId="15125" xr:uid="{8E6F17F5-80C0-46E9-A60B-4EAD38653EFD}"/>
    <cellStyle name="Comma 10 2 2 5 2 3 3 2" xfId="37592" xr:uid="{5E0EDE17-524C-4348-BCE6-4FDEBAC59CA2}"/>
    <cellStyle name="Comma 10 2 2 5 2 3 4" xfId="26365" xr:uid="{C37770AA-FF89-4FD5-9618-0475F4DA061B}"/>
    <cellStyle name="Comma 10 2 2 5 2 4" xfId="6711" xr:uid="{532C460E-ACAA-47DE-BE70-4D942E04E5A4}"/>
    <cellStyle name="Comma 10 2 2 5 2 4 2" xfId="17939" xr:uid="{546A9956-0A3A-4A42-A05E-1A1B6B348474}"/>
    <cellStyle name="Comma 10 2 2 5 2 4 2 2" xfId="40406" xr:uid="{202A12B4-2849-4887-8823-A2882009BBC0}"/>
    <cellStyle name="Comma 10 2 2 5 2 4 3" xfId="29179" xr:uid="{3BD4A333-8B80-4F0D-A2BE-03B93138A49E}"/>
    <cellStyle name="Comma 10 2 2 5 2 5" xfId="12336" xr:uid="{2CA566F0-8551-407A-93ED-F92FB5D41548}"/>
    <cellStyle name="Comma 10 2 2 5 2 5 2" xfId="34803" xr:uid="{ACD54B87-A3F2-4141-9B47-3520BF551ED9}"/>
    <cellStyle name="Comma 10 2 2 5 2 6" xfId="23576" xr:uid="{C361D2D0-788A-4E0B-8A5D-856D2D829EA9}"/>
    <cellStyle name="Comma 10 2 2 5 3" xfId="1650" xr:uid="{00000000-0005-0000-0000-00005B000000}"/>
    <cellStyle name="Comma 10 2 2 5 3 2" xfId="4439" xr:uid="{49D2FB5C-822A-428C-8941-D660F88EB6F3}"/>
    <cellStyle name="Comma 10 2 2 5 3 2 2" xfId="10042" xr:uid="{DD6A1160-65BC-40A8-B554-A921964ACB7A}"/>
    <cellStyle name="Comma 10 2 2 5 3 2 2 2" xfId="21270" xr:uid="{F5FC9348-0FF1-41BE-9E3B-706B37E10C5D}"/>
    <cellStyle name="Comma 10 2 2 5 3 2 2 2 2" xfId="43737" xr:uid="{822970C1-DC7A-42C2-9324-E42E8885A764}"/>
    <cellStyle name="Comma 10 2 2 5 3 2 2 3" xfId="32510" xr:uid="{F83C3222-2EB2-40C2-8378-BC01ABDCDBD1}"/>
    <cellStyle name="Comma 10 2 2 5 3 2 3" xfId="15667" xr:uid="{3EE16BA8-5A76-43A0-B11E-970CF98B55D5}"/>
    <cellStyle name="Comma 10 2 2 5 3 2 3 2" xfId="38134" xr:uid="{4D6B5C2B-BEEF-4527-BF91-636DDA88A9DE}"/>
    <cellStyle name="Comma 10 2 2 5 3 2 4" xfId="26907" xr:uid="{E13B1AB0-E9EE-4500-BC0F-72A4F06D3C0D}"/>
    <cellStyle name="Comma 10 2 2 5 3 3" xfId="7253" xr:uid="{64A141E3-1DDE-4494-BD41-479807F5D705}"/>
    <cellStyle name="Comma 10 2 2 5 3 3 2" xfId="18481" xr:uid="{7128F661-9778-419C-B597-01A2A18E3BC8}"/>
    <cellStyle name="Comma 10 2 2 5 3 3 2 2" xfId="40948" xr:uid="{B9F82F7A-11EB-4787-9124-37DA4B6802D9}"/>
    <cellStyle name="Comma 10 2 2 5 3 3 3" xfId="29721" xr:uid="{E5898AC6-1CCF-46F2-A321-8581F53BF629}"/>
    <cellStyle name="Comma 10 2 2 5 3 4" xfId="12878" xr:uid="{163AD750-5270-40CB-8866-1425C677E53B}"/>
    <cellStyle name="Comma 10 2 2 5 3 4 2" xfId="35345" xr:uid="{D0F06ECC-BB91-4387-9751-012DD4CE850B}"/>
    <cellStyle name="Comma 10 2 2 5 3 5" xfId="24118" xr:uid="{B6D7823B-3248-4BFA-AFE8-FCF95D52C163}"/>
    <cellStyle name="Comma 10 2 2 5 4" xfId="3359" xr:uid="{BDA72813-9E9A-4092-965D-9436AD36DEA2}"/>
    <cellStyle name="Comma 10 2 2 5 4 2" xfId="8962" xr:uid="{4A5E9200-B2F4-47B5-817B-C66FD44B8F38}"/>
    <cellStyle name="Comma 10 2 2 5 4 2 2" xfId="20190" xr:uid="{B83D86F8-1D59-4639-AB26-96D4427DC471}"/>
    <cellStyle name="Comma 10 2 2 5 4 2 2 2" xfId="42657" xr:uid="{63E1BDBF-E4FD-4AAC-B7CA-C4A36C2DEC59}"/>
    <cellStyle name="Comma 10 2 2 5 4 2 3" xfId="31430" xr:uid="{F7FBB257-D0E8-4CCC-AD08-96F6D6354378}"/>
    <cellStyle name="Comma 10 2 2 5 4 3" xfId="14587" xr:uid="{DE2691B7-00F6-46EA-983C-39FB620CF9FD}"/>
    <cellStyle name="Comma 10 2 2 5 4 3 2" xfId="37054" xr:uid="{00FDBF57-126F-4278-889C-62530BF2CD29}"/>
    <cellStyle name="Comma 10 2 2 5 4 4" xfId="25827" xr:uid="{33AAC36D-B429-4505-89E8-8A93C77CAFCD}"/>
    <cellStyle name="Comma 10 2 2 5 5" xfId="6173" xr:uid="{E455EAD9-9925-4304-A7C8-7814D9CDF060}"/>
    <cellStyle name="Comma 10 2 2 5 5 2" xfId="17401" xr:uid="{220B77C4-2E88-420D-BB67-FE376B2F7EB6}"/>
    <cellStyle name="Comma 10 2 2 5 5 2 2" xfId="39868" xr:uid="{E2FAE4C8-F538-4593-A67E-0ACE325E19EA}"/>
    <cellStyle name="Comma 10 2 2 5 5 3" xfId="28641" xr:uid="{DA259186-9343-4575-ADA0-A2995F39052D}"/>
    <cellStyle name="Comma 10 2 2 5 6" xfId="11798" xr:uid="{E806F100-202E-4B04-BA1C-E57BFDA4FE67}"/>
    <cellStyle name="Comma 10 2 2 5 6 2" xfId="34265" xr:uid="{005C7F96-B3CE-4821-B0D6-5D4E3CD3C174}"/>
    <cellStyle name="Comma 10 2 2 5 7" xfId="23038" xr:uid="{8814EC00-3C49-4261-9D5D-C639576F09D5}"/>
    <cellStyle name="Comma 10 2 2 6" xfId="841" xr:uid="{00000000-0005-0000-0000-00005C000000}"/>
    <cellStyle name="Comma 10 2 2 6 2" xfId="1921" xr:uid="{00000000-0005-0000-0000-00005D000000}"/>
    <cellStyle name="Comma 10 2 2 6 2 2" xfId="4710" xr:uid="{0D6120B8-652E-4494-AE00-F49E280976A7}"/>
    <cellStyle name="Comma 10 2 2 6 2 2 2" xfId="10313" xr:uid="{FCA31620-0873-44F4-9F68-A10699BD5522}"/>
    <cellStyle name="Comma 10 2 2 6 2 2 2 2" xfId="21541" xr:uid="{CC87A8C4-6F6C-4C7C-81DE-AD0F1BA5B51A}"/>
    <cellStyle name="Comma 10 2 2 6 2 2 2 2 2" xfId="44008" xr:uid="{A1A9C0AD-CC74-48D2-BDBE-20848A5A5FE3}"/>
    <cellStyle name="Comma 10 2 2 6 2 2 2 3" xfId="32781" xr:uid="{B7FA51F2-AE6E-45C8-98E0-627210FC2D9D}"/>
    <cellStyle name="Comma 10 2 2 6 2 2 3" xfId="15938" xr:uid="{7796D132-C1F7-4DF7-8925-8B96D841B0DE}"/>
    <cellStyle name="Comma 10 2 2 6 2 2 3 2" xfId="38405" xr:uid="{14CA2439-F27A-4D44-8ADF-EAFC4859579C}"/>
    <cellStyle name="Comma 10 2 2 6 2 2 4" xfId="27178" xr:uid="{A301B194-0924-4B53-A3EE-E5C35C7C2E6F}"/>
    <cellStyle name="Comma 10 2 2 6 2 3" xfId="7524" xr:uid="{89EFDD73-83A0-4F2B-BD0F-2E3078A12884}"/>
    <cellStyle name="Comma 10 2 2 6 2 3 2" xfId="18752" xr:uid="{197BBB02-C79D-4292-AA9C-A6F2778F4DB2}"/>
    <cellStyle name="Comma 10 2 2 6 2 3 2 2" xfId="41219" xr:uid="{E213DE50-D232-457D-BB5F-8B13E21C3FD5}"/>
    <cellStyle name="Comma 10 2 2 6 2 3 3" xfId="29992" xr:uid="{5066BB5D-3275-49EE-B2E0-20666CAB9B9B}"/>
    <cellStyle name="Comma 10 2 2 6 2 4" xfId="13149" xr:uid="{96CB10B8-BCFE-4A70-8A29-FDA6CE036AB2}"/>
    <cellStyle name="Comma 10 2 2 6 2 4 2" xfId="35616" xr:uid="{C319C0A7-710E-4653-A00D-054E15EC8097}"/>
    <cellStyle name="Comma 10 2 2 6 2 5" xfId="24389" xr:uid="{7991B8D5-D7FF-4FF8-9A51-C805B119DE87}"/>
    <cellStyle name="Comma 10 2 2 6 3" xfId="3630" xr:uid="{31387FBB-E288-48DD-A0E2-FCBB40D13A09}"/>
    <cellStyle name="Comma 10 2 2 6 3 2" xfId="9233" xr:uid="{02768BE6-4FAD-4C04-90A2-98B40D6C7A8D}"/>
    <cellStyle name="Comma 10 2 2 6 3 2 2" xfId="20461" xr:uid="{F04BD20D-789C-4D67-ABCD-D7C077865FA0}"/>
    <cellStyle name="Comma 10 2 2 6 3 2 2 2" xfId="42928" xr:uid="{917C38C5-29CC-4240-8B2A-F2E409C1315D}"/>
    <cellStyle name="Comma 10 2 2 6 3 2 3" xfId="31701" xr:uid="{ACDF9D00-F3E0-4870-B625-26478300DBF9}"/>
    <cellStyle name="Comma 10 2 2 6 3 3" xfId="14858" xr:uid="{F241D294-FD17-4615-A750-0CBFFC93B6E9}"/>
    <cellStyle name="Comma 10 2 2 6 3 3 2" xfId="37325" xr:uid="{FAC078A8-1ECF-4EED-B342-50F3D4DB2F54}"/>
    <cellStyle name="Comma 10 2 2 6 3 4" xfId="26098" xr:uid="{3769E8E5-8328-45C0-820F-13420FF19827}"/>
    <cellStyle name="Comma 10 2 2 6 4" xfId="6444" xr:uid="{D10ED631-D6E6-4B75-A9A9-92576F76F2F0}"/>
    <cellStyle name="Comma 10 2 2 6 4 2" xfId="17672" xr:uid="{83552D25-6B12-4FCD-ACC7-A95149AF41A5}"/>
    <cellStyle name="Comma 10 2 2 6 4 2 2" xfId="40139" xr:uid="{2F17502F-ABD1-4901-9E05-BFFB2F1565EC}"/>
    <cellStyle name="Comma 10 2 2 6 4 3" xfId="28912" xr:uid="{D2765EE0-EBE7-450F-8DFD-0335B7ADD9E2}"/>
    <cellStyle name="Comma 10 2 2 6 5" xfId="12069" xr:uid="{9F5988D4-D3FF-4E44-AE3F-CF44B2FE89E4}"/>
    <cellStyle name="Comma 10 2 2 6 5 2" xfId="34536" xr:uid="{CF496240-2113-49FD-BBD8-F8253C2F6DA4}"/>
    <cellStyle name="Comma 10 2 2 6 6" xfId="23309" xr:uid="{8CDF0B31-C03F-431B-9B12-39CBF5907DC2}"/>
    <cellStyle name="Comma 10 2 2 7" xfId="1383" xr:uid="{00000000-0005-0000-0000-00005E000000}"/>
    <cellStyle name="Comma 10 2 2 7 2" xfId="4172" xr:uid="{58C69793-73E6-456C-85FF-72E2FBE71C5D}"/>
    <cellStyle name="Comma 10 2 2 7 2 2" xfId="9775" xr:uid="{0EF51CD0-55B0-42D7-B65C-3C76E829CA55}"/>
    <cellStyle name="Comma 10 2 2 7 2 2 2" xfId="21003" xr:uid="{771A4A88-6292-4FBB-A570-D811C49A203F}"/>
    <cellStyle name="Comma 10 2 2 7 2 2 2 2" xfId="43470" xr:uid="{D4275298-BB6E-46F0-ACAC-E42AA7EC001E}"/>
    <cellStyle name="Comma 10 2 2 7 2 2 3" xfId="32243" xr:uid="{B529F35C-E54B-44C0-A0B7-7FAA2C978E28}"/>
    <cellStyle name="Comma 10 2 2 7 2 3" xfId="15400" xr:uid="{ED48E394-03A5-425C-8AA7-3A628D96161F}"/>
    <cellStyle name="Comma 10 2 2 7 2 3 2" xfId="37867" xr:uid="{1253E010-9639-4A32-908A-1B0D8F8CF5DE}"/>
    <cellStyle name="Comma 10 2 2 7 2 4" xfId="26640" xr:uid="{8DD0652F-4ED4-4759-8BD0-28ACE742EA72}"/>
    <cellStyle name="Comma 10 2 2 7 3" xfId="6986" xr:uid="{A05477B9-BDC0-4A59-A183-96ECF9910250}"/>
    <cellStyle name="Comma 10 2 2 7 3 2" xfId="18214" xr:uid="{B094DEAB-0EC7-436C-91A9-EDAFDEA3D23B}"/>
    <cellStyle name="Comma 10 2 2 7 3 2 2" xfId="40681" xr:uid="{609E8FB9-0DBA-40F2-9ABB-16A19DAD4F1A}"/>
    <cellStyle name="Comma 10 2 2 7 3 3" xfId="29454" xr:uid="{5156DC9F-3B0D-47AE-9109-8CEBED27CDF6}"/>
    <cellStyle name="Comma 10 2 2 7 4" xfId="12611" xr:uid="{F2699B70-51F2-489C-BE94-DFD7DCA36D24}"/>
    <cellStyle name="Comma 10 2 2 7 4 2" xfId="35078" xr:uid="{7718A43E-A91E-435F-A051-282AFC7ACF59}"/>
    <cellStyle name="Comma 10 2 2 7 5" xfId="23851" xr:uid="{4D885ED8-829F-4559-83FF-B43F728F407B}"/>
    <cellStyle name="Comma 10 2 2 8" xfId="2464" xr:uid="{00000000-0005-0000-0000-00005F000000}"/>
    <cellStyle name="Comma 10 2 2 8 2" xfId="5253" xr:uid="{6683BA00-3020-410E-B920-AC650AC59ADB}"/>
    <cellStyle name="Comma 10 2 2 8 2 2" xfId="10856" xr:uid="{61F629B5-E79A-4AA2-B20B-07E555B60C79}"/>
    <cellStyle name="Comma 10 2 2 8 2 2 2" xfId="22084" xr:uid="{13B854CF-864F-43CC-A917-3A7B9ED1A326}"/>
    <cellStyle name="Comma 10 2 2 8 2 2 2 2" xfId="44551" xr:uid="{1803AB41-4B94-47A3-8E90-76C9C6F3449A}"/>
    <cellStyle name="Comma 10 2 2 8 2 2 3" xfId="33324" xr:uid="{66CB5857-F388-4439-9440-72E789B2E38A}"/>
    <cellStyle name="Comma 10 2 2 8 2 3" xfId="16481" xr:uid="{EFA58D2D-92B3-4319-9130-3FCF92C3BC46}"/>
    <cellStyle name="Comma 10 2 2 8 2 3 2" xfId="38948" xr:uid="{E15D5A1B-FFE0-429F-9F70-5D62551B6D0E}"/>
    <cellStyle name="Comma 10 2 2 8 2 4" xfId="27721" xr:uid="{558FE785-4919-4D44-A06E-9F5BDD7BD68F}"/>
    <cellStyle name="Comma 10 2 2 8 3" xfId="8067" xr:uid="{04D68A4D-834E-46AB-9AF8-B9F24727266D}"/>
    <cellStyle name="Comma 10 2 2 8 3 2" xfId="19295" xr:uid="{5983A573-8463-46AE-B551-BD2098118AA7}"/>
    <cellStyle name="Comma 10 2 2 8 3 2 2" xfId="41762" xr:uid="{A246AC9D-882E-48B1-9661-C1B0D254F204}"/>
    <cellStyle name="Comma 10 2 2 8 3 3" xfId="30535" xr:uid="{7D8CAC7E-AB7F-4DBE-97C8-752E918551E6}"/>
    <cellStyle name="Comma 10 2 2 8 4" xfId="13692" xr:uid="{1F10E7C5-C18E-4518-BDC3-B683D69F426F}"/>
    <cellStyle name="Comma 10 2 2 8 4 2" xfId="36159" xr:uid="{E6D6B10A-62AB-464D-9F08-2AD83BC5F31F}"/>
    <cellStyle name="Comma 10 2 2 8 5" xfId="24932" xr:uid="{9FFCB936-AC9A-4C4B-B76B-AD4D19048702}"/>
    <cellStyle name="Comma 10 2 2 9" xfId="303" xr:uid="{00000000-0005-0000-0000-000060000000}"/>
    <cellStyle name="Comma 10 2 2 9 2" xfId="3092" xr:uid="{72AC8301-9792-43D6-B99C-89254E2C346A}"/>
    <cellStyle name="Comma 10 2 2 9 2 2" xfId="8695" xr:uid="{D71D6FAF-9B4A-4B5C-987B-F15B3A302EA3}"/>
    <cellStyle name="Comma 10 2 2 9 2 2 2" xfId="19923" xr:uid="{4EA81C06-9CA7-4B54-A055-59AFDE568518}"/>
    <cellStyle name="Comma 10 2 2 9 2 2 2 2" xfId="42390" xr:uid="{1229E184-4D4E-4056-A56E-0A067548240E}"/>
    <cellStyle name="Comma 10 2 2 9 2 2 3" xfId="31163" xr:uid="{18DEA079-287F-41EF-82BC-1937CBEF6E69}"/>
    <cellStyle name="Comma 10 2 2 9 2 3" xfId="14320" xr:uid="{41E7C54F-9370-4092-9D8C-C45C50F329DC}"/>
    <cellStyle name="Comma 10 2 2 9 2 3 2" xfId="36787" xr:uid="{53925C81-C6CC-4EC6-844E-2879B2D74C08}"/>
    <cellStyle name="Comma 10 2 2 9 2 4" xfId="25560" xr:uid="{BFC8C7F9-891A-42F2-994A-84366F6D28F0}"/>
    <cellStyle name="Comma 10 2 2 9 3" xfId="5906" xr:uid="{255CA75D-1CDB-4328-A1E0-B7781861E58E}"/>
    <cellStyle name="Comma 10 2 2 9 3 2" xfId="17134" xr:uid="{9E48AC79-4002-4F85-8096-C0ACF052FD05}"/>
    <cellStyle name="Comma 10 2 2 9 3 2 2" xfId="39601" xr:uid="{A740B673-B88C-485D-92CE-DFEF2A63CF66}"/>
    <cellStyle name="Comma 10 2 2 9 3 3" xfId="28374" xr:uid="{557BF875-CED8-4256-90FA-8749CA5DCF5F}"/>
    <cellStyle name="Comma 10 2 2 9 4" xfId="11531" xr:uid="{0A2905B3-2B4D-4FF1-8F77-57CBFEF8944A}"/>
    <cellStyle name="Comma 10 2 2 9 4 2" xfId="33998" xr:uid="{18FF5D2E-4CDD-4943-9F91-98C08ADF23D5}"/>
    <cellStyle name="Comma 10 2 2 9 5" xfId="22771" xr:uid="{F281FFCC-C538-4E22-9D97-07094553A932}"/>
    <cellStyle name="Comma 10 2 3" xfId="70" xr:uid="{00000000-0005-0000-0000-000061000000}"/>
    <cellStyle name="Comma 10 2 3 10" xfId="5678" xr:uid="{713C7D62-6EBB-4A30-815D-D5814260EE56}"/>
    <cellStyle name="Comma 10 2 3 10 2" xfId="16906" xr:uid="{6601D390-E769-48C5-ACF2-05F9B7B00AFE}"/>
    <cellStyle name="Comma 10 2 3 10 2 2" xfId="39373" xr:uid="{5AB80DF3-B5AC-45B3-B490-2D0F8BE6630F}"/>
    <cellStyle name="Comma 10 2 3 10 3" xfId="28146" xr:uid="{DE23DB11-8344-4340-BFF9-1E9759FAFDB8}"/>
    <cellStyle name="Comma 10 2 3 11" xfId="11302" xr:uid="{98E3B117-F59A-40BF-B9D9-6A0057D28BBB}"/>
    <cellStyle name="Comma 10 2 3 11 2" xfId="33770" xr:uid="{6294F9E3-00A3-4DDD-A7EB-5A2107A57547}"/>
    <cellStyle name="Comma 10 2 3 12" xfId="22543" xr:uid="{FECC8B22-783F-48B9-92C5-9514F5815BF7}"/>
    <cellStyle name="Comma 10 2 3 2" xfId="132" xr:uid="{00000000-0005-0000-0000-000062000000}"/>
    <cellStyle name="Comma 10 2 3 2 10" xfId="11364" xr:uid="{C0B5B999-C137-4ECC-8E54-5462372CA763}"/>
    <cellStyle name="Comma 10 2 3 2 10 2" xfId="33832" xr:uid="{E0DA94BA-2A3D-4C1E-A944-8047E3498CF9}"/>
    <cellStyle name="Comma 10 2 3 2 11" xfId="22605" xr:uid="{123C4BDC-ED86-4883-AB6E-8327FDA117AD}"/>
    <cellStyle name="Comma 10 2 3 2 2" xfId="258" xr:uid="{00000000-0005-0000-0000-000063000000}"/>
    <cellStyle name="Comma 10 2 3 2 2 10" xfId="22731" xr:uid="{607DF54B-56C2-4F86-B074-B071EB761A8B}"/>
    <cellStyle name="Comma 10 2 3 2 2 2" xfId="805" xr:uid="{00000000-0005-0000-0000-000064000000}"/>
    <cellStyle name="Comma 10 2 3 2 2 2 2" xfId="1343" xr:uid="{00000000-0005-0000-0000-000065000000}"/>
    <cellStyle name="Comma 10 2 3 2 2 2 2 2" xfId="2423" xr:uid="{00000000-0005-0000-0000-000066000000}"/>
    <cellStyle name="Comma 10 2 3 2 2 2 2 2 2" xfId="5212" xr:uid="{712FB8B7-1803-46B7-A2F3-E158CAC1F7F0}"/>
    <cellStyle name="Comma 10 2 3 2 2 2 2 2 2 2" xfId="10815" xr:uid="{89A48171-3BD4-4D45-835F-90FCDC07329C}"/>
    <cellStyle name="Comma 10 2 3 2 2 2 2 2 2 2 2" xfId="22043" xr:uid="{431E0E99-AE8D-4DE5-AE56-3463378952AE}"/>
    <cellStyle name="Comma 10 2 3 2 2 2 2 2 2 2 2 2" xfId="44510" xr:uid="{AB77E6AE-4388-4676-B9C5-193E642B30EE}"/>
    <cellStyle name="Comma 10 2 3 2 2 2 2 2 2 2 3" xfId="33283" xr:uid="{38F38F14-D9EC-4ABD-912D-D219415735DD}"/>
    <cellStyle name="Comma 10 2 3 2 2 2 2 2 2 3" xfId="16440" xr:uid="{32B4EE09-8207-4CE5-9F99-FEE9744B7B1F}"/>
    <cellStyle name="Comma 10 2 3 2 2 2 2 2 2 3 2" xfId="38907" xr:uid="{6C4C0998-DBE2-4696-B903-A61BE20FBC70}"/>
    <cellStyle name="Comma 10 2 3 2 2 2 2 2 2 4" xfId="27680" xr:uid="{2F72E841-3C33-4072-AA11-B05A3D1232B8}"/>
    <cellStyle name="Comma 10 2 3 2 2 2 2 2 3" xfId="8026" xr:uid="{85C10168-72C4-44B7-BACB-70E98A234C56}"/>
    <cellStyle name="Comma 10 2 3 2 2 2 2 2 3 2" xfId="19254" xr:uid="{2EE37BB6-5DE9-4559-8C40-726C471B13AE}"/>
    <cellStyle name="Comma 10 2 3 2 2 2 2 2 3 2 2" xfId="41721" xr:uid="{48FBC1BE-CCC6-40CE-9716-05D01A5856AD}"/>
    <cellStyle name="Comma 10 2 3 2 2 2 2 2 3 3" xfId="30494" xr:uid="{C0A1E08E-F688-4E6A-BAD6-BDFC1A9CA837}"/>
    <cellStyle name="Comma 10 2 3 2 2 2 2 2 4" xfId="13651" xr:uid="{4437C6DE-99EA-42B4-8E1B-546B82FC7235}"/>
    <cellStyle name="Comma 10 2 3 2 2 2 2 2 4 2" xfId="36118" xr:uid="{A4E81B8C-C0DA-4A24-B7BB-71324E53F9A9}"/>
    <cellStyle name="Comma 10 2 3 2 2 2 2 2 5" xfId="24891" xr:uid="{A6197918-8244-4930-8A12-2E938F539000}"/>
    <cellStyle name="Comma 10 2 3 2 2 2 2 3" xfId="4132" xr:uid="{65B5731F-26AB-454D-9BC2-066D36866144}"/>
    <cellStyle name="Comma 10 2 3 2 2 2 2 3 2" xfId="9735" xr:uid="{99B1B99C-8544-4C2F-B0DA-A5E3DBD40DE2}"/>
    <cellStyle name="Comma 10 2 3 2 2 2 2 3 2 2" xfId="20963" xr:uid="{6889DCD1-5294-4EBF-8926-5B4BD9043C22}"/>
    <cellStyle name="Comma 10 2 3 2 2 2 2 3 2 2 2" xfId="43430" xr:uid="{E2D6AD4E-D747-463A-B33B-E3EB02C6FA4E}"/>
    <cellStyle name="Comma 10 2 3 2 2 2 2 3 2 3" xfId="32203" xr:uid="{CA7A4BD4-B800-4F9B-A630-5F254ED38C41}"/>
    <cellStyle name="Comma 10 2 3 2 2 2 2 3 3" xfId="15360" xr:uid="{1227FCCF-5F85-47CA-80FA-4AF441159E90}"/>
    <cellStyle name="Comma 10 2 3 2 2 2 2 3 3 2" xfId="37827" xr:uid="{47BF4834-0D24-435B-B6E6-C41B0446F21D}"/>
    <cellStyle name="Comma 10 2 3 2 2 2 2 3 4" xfId="26600" xr:uid="{99B27E58-63FA-40B9-B789-4B2886289070}"/>
    <cellStyle name="Comma 10 2 3 2 2 2 2 4" xfId="6946" xr:uid="{A6B27E4C-92A8-48AE-B769-849141C2CC4B}"/>
    <cellStyle name="Comma 10 2 3 2 2 2 2 4 2" xfId="18174" xr:uid="{6D1FC47E-84D1-4558-AAF8-F7CD858FD3B9}"/>
    <cellStyle name="Comma 10 2 3 2 2 2 2 4 2 2" xfId="40641" xr:uid="{8E08FB62-9DEC-4755-B756-1A2F4C97E2B8}"/>
    <cellStyle name="Comma 10 2 3 2 2 2 2 4 3" xfId="29414" xr:uid="{7EFAE72F-1055-4C56-AF8B-DA764CB8D43A}"/>
    <cellStyle name="Comma 10 2 3 2 2 2 2 5" xfId="12571" xr:uid="{532CAC06-22A0-4872-A7B6-E3E2642B2217}"/>
    <cellStyle name="Comma 10 2 3 2 2 2 2 5 2" xfId="35038" xr:uid="{ECDFA640-029B-4255-877F-6461E0629492}"/>
    <cellStyle name="Comma 10 2 3 2 2 2 2 6" xfId="23811" xr:uid="{6544F0F3-6841-4CF5-81CF-5316D1AA9A63}"/>
    <cellStyle name="Comma 10 2 3 2 2 2 3" xfId="1885" xr:uid="{00000000-0005-0000-0000-000067000000}"/>
    <cellStyle name="Comma 10 2 3 2 2 2 3 2" xfId="4674" xr:uid="{1B3EB92C-161B-4366-B9AB-79D0615052F1}"/>
    <cellStyle name="Comma 10 2 3 2 2 2 3 2 2" xfId="10277" xr:uid="{8650F302-17FF-423F-A277-1F049AC24017}"/>
    <cellStyle name="Comma 10 2 3 2 2 2 3 2 2 2" xfId="21505" xr:uid="{FEBD6F56-BAD5-40F7-B6DD-56D026453A97}"/>
    <cellStyle name="Comma 10 2 3 2 2 2 3 2 2 2 2" xfId="43972" xr:uid="{C4B1C247-93C8-4B69-B0C5-2C47D7D4430F}"/>
    <cellStyle name="Comma 10 2 3 2 2 2 3 2 2 3" xfId="32745" xr:uid="{74318413-A2C6-4289-A617-8A595468D32A}"/>
    <cellStyle name="Comma 10 2 3 2 2 2 3 2 3" xfId="15902" xr:uid="{93BA142F-7C08-458A-A49D-424E2F421348}"/>
    <cellStyle name="Comma 10 2 3 2 2 2 3 2 3 2" xfId="38369" xr:uid="{A5282372-F190-41D8-8B3B-70F081B32DC1}"/>
    <cellStyle name="Comma 10 2 3 2 2 2 3 2 4" xfId="27142" xr:uid="{C31B34C0-7807-42D3-9373-F46FE0D6E2DB}"/>
    <cellStyle name="Comma 10 2 3 2 2 2 3 3" xfId="7488" xr:uid="{FF909CE7-C92C-49A6-A5A3-58C7D167452F}"/>
    <cellStyle name="Comma 10 2 3 2 2 2 3 3 2" xfId="18716" xr:uid="{C37150E1-6AEF-4868-84AE-D6768F9B868A}"/>
    <cellStyle name="Comma 10 2 3 2 2 2 3 3 2 2" xfId="41183" xr:uid="{3D4A7FBC-1728-4E67-97D0-E97BBBF49FB9}"/>
    <cellStyle name="Comma 10 2 3 2 2 2 3 3 3" xfId="29956" xr:uid="{5A88DA44-B703-4FBB-8DDE-332C455F6D55}"/>
    <cellStyle name="Comma 10 2 3 2 2 2 3 4" xfId="13113" xr:uid="{B784B65C-73BD-4E7D-B0C5-23AE1F4C7F79}"/>
    <cellStyle name="Comma 10 2 3 2 2 2 3 4 2" xfId="35580" xr:uid="{04C90A66-64A9-4132-A198-E9FC6EB9E81E}"/>
    <cellStyle name="Comma 10 2 3 2 2 2 3 5" xfId="24353" xr:uid="{ADE0CC7F-2843-4B30-AAEE-06E8E639706A}"/>
    <cellStyle name="Comma 10 2 3 2 2 2 4" xfId="3594" xr:uid="{8D76A97D-E0E4-4D1D-B6AB-F71D71D793B6}"/>
    <cellStyle name="Comma 10 2 3 2 2 2 4 2" xfId="9197" xr:uid="{EBBF4ED8-4221-4242-A0BB-9F427E4D6672}"/>
    <cellStyle name="Comma 10 2 3 2 2 2 4 2 2" xfId="20425" xr:uid="{739884C1-2AC3-4683-8675-35CFDD173ECA}"/>
    <cellStyle name="Comma 10 2 3 2 2 2 4 2 2 2" xfId="42892" xr:uid="{D12DE4E0-E7F6-4887-8EB4-25E3506EF2C9}"/>
    <cellStyle name="Comma 10 2 3 2 2 2 4 2 3" xfId="31665" xr:uid="{37B9AF55-2EA3-4DF2-8A51-33C5EF9387DB}"/>
    <cellStyle name="Comma 10 2 3 2 2 2 4 3" xfId="14822" xr:uid="{A54AA6AF-011E-4DD2-BE56-D6A5CA77A3B0}"/>
    <cellStyle name="Comma 10 2 3 2 2 2 4 3 2" xfId="37289" xr:uid="{FBB67A50-5FDE-4B47-A67C-0ED10C0B8FF1}"/>
    <cellStyle name="Comma 10 2 3 2 2 2 4 4" xfId="26062" xr:uid="{397FC7F0-2AF2-4BA9-8A24-36EEDDD7E4B5}"/>
    <cellStyle name="Comma 10 2 3 2 2 2 5" xfId="6408" xr:uid="{4FA564B5-0271-45D3-B292-C5C592F61A59}"/>
    <cellStyle name="Comma 10 2 3 2 2 2 5 2" xfId="17636" xr:uid="{E65EFBD4-B72A-47E7-BE90-733E42F04FA9}"/>
    <cellStyle name="Comma 10 2 3 2 2 2 5 2 2" xfId="40103" xr:uid="{FE4B6FEE-2813-448E-8665-87BFD6918967}"/>
    <cellStyle name="Comma 10 2 3 2 2 2 5 3" xfId="28876" xr:uid="{447BDDE2-B779-4E08-8ACB-AECBA845FB05}"/>
    <cellStyle name="Comma 10 2 3 2 2 2 6" xfId="12033" xr:uid="{56BA1B0D-1245-48A8-8EDE-0309A3DEB751}"/>
    <cellStyle name="Comma 10 2 3 2 2 2 6 2" xfId="34500" xr:uid="{D41053D7-7356-4CC8-BB11-174FEF731682}"/>
    <cellStyle name="Comma 10 2 3 2 2 2 7" xfId="23273" xr:uid="{51FA6864-BA82-4BB1-8EDE-1B0A9C906BFD}"/>
    <cellStyle name="Comma 10 2 3 2 2 3" xfId="1076" xr:uid="{00000000-0005-0000-0000-000068000000}"/>
    <cellStyle name="Comma 10 2 3 2 2 3 2" xfId="2156" xr:uid="{00000000-0005-0000-0000-000069000000}"/>
    <cellStyle name="Comma 10 2 3 2 2 3 2 2" xfId="4945" xr:uid="{A373FC65-93D9-4398-AD31-2A52072D8156}"/>
    <cellStyle name="Comma 10 2 3 2 2 3 2 2 2" xfId="10548" xr:uid="{0FD66BCA-3BB1-4933-A879-0660C6B0BDA9}"/>
    <cellStyle name="Comma 10 2 3 2 2 3 2 2 2 2" xfId="21776" xr:uid="{F5401C06-CA37-47D7-A441-BC1F4F5093EC}"/>
    <cellStyle name="Comma 10 2 3 2 2 3 2 2 2 2 2" xfId="44243" xr:uid="{9A27DD72-98CE-45D5-A949-677D01C777F3}"/>
    <cellStyle name="Comma 10 2 3 2 2 3 2 2 2 3" xfId="33016" xr:uid="{32511DC7-57AD-4C14-B42F-58BD766BFBDC}"/>
    <cellStyle name="Comma 10 2 3 2 2 3 2 2 3" xfId="16173" xr:uid="{17C66A12-9919-4E37-AFEB-03FDCFA3CBF1}"/>
    <cellStyle name="Comma 10 2 3 2 2 3 2 2 3 2" xfId="38640" xr:uid="{41CCFD97-5E69-4781-AA58-E982E1D4848C}"/>
    <cellStyle name="Comma 10 2 3 2 2 3 2 2 4" xfId="27413" xr:uid="{6CAEB40A-58E5-4CAC-A911-18C0DB826249}"/>
    <cellStyle name="Comma 10 2 3 2 2 3 2 3" xfId="7759" xr:uid="{784BFDDF-D50C-4775-8D4A-5FC4F07DA9BC}"/>
    <cellStyle name="Comma 10 2 3 2 2 3 2 3 2" xfId="18987" xr:uid="{C1CFC080-5077-4334-8178-7C313E65DBE3}"/>
    <cellStyle name="Comma 10 2 3 2 2 3 2 3 2 2" xfId="41454" xr:uid="{4C6B4BA2-78B4-4342-BDD5-8BA2F081B955}"/>
    <cellStyle name="Comma 10 2 3 2 2 3 2 3 3" xfId="30227" xr:uid="{0CF77775-DEF3-462E-A18B-2AA2746ED634}"/>
    <cellStyle name="Comma 10 2 3 2 2 3 2 4" xfId="13384" xr:uid="{D341532C-84A7-4FCF-A60A-6FD058FCD6A3}"/>
    <cellStyle name="Comma 10 2 3 2 2 3 2 4 2" xfId="35851" xr:uid="{23DD825E-2159-488E-B0C7-E07298CE91C6}"/>
    <cellStyle name="Comma 10 2 3 2 2 3 2 5" xfId="24624" xr:uid="{E3476239-7BC2-44A5-A4ED-A560FFEA3846}"/>
    <cellStyle name="Comma 10 2 3 2 2 3 3" xfId="3865" xr:uid="{086070B6-B824-47B6-B10A-660EDDF306CD}"/>
    <cellStyle name="Comma 10 2 3 2 2 3 3 2" xfId="9468" xr:uid="{373F0905-ACFF-4A11-9F8A-6069C19DAA8F}"/>
    <cellStyle name="Comma 10 2 3 2 2 3 3 2 2" xfId="20696" xr:uid="{26257A8B-D246-4060-83B8-3A2FF35F2361}"/>
    <cellStyle name="Comma 10 2 3 2 2 3 3 2 2 2" xfId="43163" xr:uid="{22B1AED7-FC43-44A6-B209-78DDFCED568B}"/>
    <cellStyle name="Comma 10 2 3 2 2 3 3 2 3" xfId="31936" xr:uid="{0BCFC9AE-4FA9-4ADE-B9B6-09C3FFF981D7}"/>
    <cellStyle name="Comma 10 2 3 2 2 3 3 3" xfId="15093" xr:uid="{1B8068D9-9F2B-4AB2-B17B-7D408BBD52EC}"/>
    <cellStyle name="Comma 10 2 3 2 2 3 3 3 2" xfId="37560" xr:uid="{59D12132-36A6-47E0-981D-DFFBC668D6C8}"/>
    <cellStyle name="Comma 10 2 3 2 2 3 3 4" xfId="26333" xr:uid="{89038F7C-2C4F-4DF2-BBD9-09A5E9FDFD60}"/>
    <cellStyle name="Comma 10 2 3 2 2 3 4" xfId="6679" xr:uid="{01E457DA-3D0B-4605-BA28-1C7CA06CF0E6}"/>
    <cellStyle name="Comma 10 2 3 2 2 3 4 2" xfId="17907" xr:uid="{223EFE52-6A8B-405A-9E7D-5F34DD2C4A88}"/>
    <cellStyle name="Comma 10 2 3 2 2 3 4 2 2" xfId="40374" xr:uid="{DCAED92B-4B3E-405A-AF39-6A0C54E6AAAD}"/>
    <cellStyle name="Comma 10 2 3 2 2 3 4 3" xfId="29147" xr:uid="{19068967-EBB4-4FE3-9480-E87BE13E6445}"/>
    <cellStyle name="Comma 10 2 3 2 2 3 5" xfId="12304" xr:uid="{C67F4A8C-67C1-4EE9-8672-948893D96446}"/>
    <cellStyle name="Comma 10 2 3 2 2 3 5 2" xfId="34771" xr:uid="{81C3505D-B530-4541-9A3D-C2A37452D185}"/>
    <cellStyle name="Comma 10 2 3 2 2 3 6" xfId="23544" xr:uid="{5E0F7298-D51E-4512-9C5C-966C5F790203}"/>
    <cellStyle name="Comma 10 2 3 2 2 4" xfId="1618" xr:uid="{00000000-0005-0000-0000-00006A000000}"/>
    <cellStyle name="Comma 10 2 3 2 2 4 2" xfId="4407" xr:uid="{702F331B-9914-4A2E-AC96-4DBDA39C2A71}"/>
    <cellStyle name="Comma 10 2 3 2 2 4 2 2" xfId="10010" xr:uid="{1203C2AB-3019-4239-8FA2-0D8523E66ACB}"/>
    <cellStyle name="Comma 10 2 3 2 2 4 2 2 2" xfId="21238" xr:uid="{7345F065-E293-4CB6-8F73-4C1EC6581CB2}"/>
    <cellStyle name="Comma 10 2 3 2 2 4 2 2 2 2" xfId="43705" xr:uid="{D5698CC8-62A3-4DD7-A23B-665540D90639}"/>
    <cellStyle name="Comma 10 2 3 2 2 4 2 2 3" xfId="32478" xr:uid="{B2ABCACD-ACAA-42AA-BF83-96FDF3B84E52}"/>
    <cellStyle name="Comma 10 2 3 2 2 4 2 3" xfId="15635" xr:uid="{97383D92-72DB-413B-B3E0-DEBC99845D2E}"/>
    <cellStyle name="Comma 10 2 3 2 2 4 2 3 2" xfId="38102" xr:uid="{EFC010E9-22F2-4F37-B6DA-0BA28754C98B}"/>
    <cellStyle name="Comma 10 2 3 2 2 4 2 4" xfId="26875" xr:uid="{9A40C1E3-8C9C-4D00-A4DF-4B39A45F8136}"/>
    <cellStyle name="Comma 10 2 3 2 2 4 3" xfId="7221" xr:uid="{7516F6E9-1FC0-42D1-9168-AD4C171A7556}"/>
    <cellStyle name="Comma 10 2 3 2 2 4 3 2" xfId="18449" xr:uid="{37ECF94A-E934-4BF7-8D23-0DFA93CFD163}"/>
    <cellStyle name="Comma 10 2 3 2 2 4 3 2 2" xfId="40916" xr:uid="{DA062D7E-FBD0-4D64-AD85-C7C32DBE2971}"/>
    <cellStyle name="Comma 10 2 3 2 2 4 3 3" xfId="29689" xr:uid="{F73C6EED-B785-44B6-AA6F-7D1967C763EB}"/>
    <cellStyle name="Comma 10 2 3 2 2 4 4" xfId="12846" xr:uid="{FA898AA0-E86B-43C3-ABCF-93A07FD2EB28}"/>
    <cellStyle name="Comma 10 2 3 2 2 4 4 2" xfId="35313" xr:uid="{3026FA3F-11E4-4B55-9A4E-688F0ECF9AC9}"/>
    <cellStyle name="Comma 10 2 3 2 2 4 5" xfId="24086" xr:uid="{5FA4D2E7-B6F0-4E10-8491-AD251D66D33E}"/>
    <cellStyle name="Comma 10 2 3 2 2 5" xfId="2699" xr:uid="{00000000-0005-0000-0000-00006B000000}"/>
    <cellStyle name="Comma 10 2 3 2 2 5 2" xfId="5488" xr:uid="{D915EC43-94D9-42BE-956F-B43C3E31B2E0}"/>
    <cellStyle name="Comma 10 2 3 2 2 5 2 2" xfId="11091" xr:uid="{28FAE91F-FFE7-4A52-8F4A-B44A8A2F85AF}"/>
    <cellStyle name="Comma 10 2 3 2 2 5 2 2 2" xfId="22319" xr:uid="{4B8EB705-0987-4930-8498-D7C393AC118C}"/>
    <cellStyle name="Comma 10 2 3 2 2 5 2 2 2 2" xfId="44786" xr:uid="{B989F73B-7811-4CA1-8C79-38C76BD2584E}"/>
    <cellStyle name="Comma 10 2 3 2 2 5 2 2 3" xfId="33559" xr:uid="{BA9CF345-2FCE-43B0-8971-CCF33A213B59}"/>
    <cellStyle name="Comma 10 2 3 2 2 5 2 3" xfId="16716" xr:uid="{0CA44DBA-7DD2-40CB-AF3D-0421C46278D0}"/>
    <cellStyle name="Comma 10 2 3 2 2 5 2 3 2" xfId="39183" xr:uid="{FD4A1481-673F-4F25-949A-E9D644002476}"/>
    <cellStyle name="Comma 10 2 3 2 2 5 2 4" xfId="27956" xr:uid="{6383955D-89FD-477A-AD8C-F4273538346C}"/>
    <cellStyle name="Comma 10 2 3 2 2 5 3" xfId="8302" xr:uid="{EA278F38-C2B4-45C9-9970-D24DA4D5F02C}"/>
    <cellStyle name="Comma 10 2 3 2 2 5 3 2" xfId="19530" xr:uid="{98FA85B4-5E38-419D-9115-E9D671BACAA9}"/>
    <cellStyle name="Comma 10 2 3 2 2 5 3 2 2" xfId="41997" xr:uid="{365DEAE2-764E-4507-8DC6-68EE15B8411A}"/>
    <cellStyle name="Comma 10 2 3 2 2 5 3 3" xfId="30770" xr:uid="{DDA527FC-0387-4AF9-AD7D-D166B3F14E4E}"/>
    <cellStyle name="Comma 10 2 3 2 2 5 4" xfId="13927" xr:uid="{A647F434-21A6-4A41-B943-20C7D0411CF4}"/>
    <cellStyle name="Comma 10 2 3 2 2 5 4 2" xfId="36394" xr:uid="{5E9EC9AC-779E-4076-915E-3C7973B23D38}"/>
    <cellStyle name="Comma 10 2 3 2 2 5 5" xfId="25167" xr:uid="{9C22C15C-B556-497C-8FF8-4E0FFBE97C78}"/>
    <cellStyle name="Comma 10 2 3 2 2 6" xfId="538" xr:uid="{00000000-0005-0000-0000-00006C000000}"/>
    <cellStyle name="Comma 10 2 3 2 2 6 2" xfId="3327" xr:uid="{4D6474EB-FDE8-4768-ADE9-1F9DC9A5DE9C}"/>
    <cellStyle name="Comma 10 2 3 2 2 6 2 2" xfId="8930" xr:uid="{388E0285-769F-49DB-8EC7-1C8937D29BA0}"/>
    <cellStyle name="Comma 10 2 3 2 2 6 2 2 2" xfId="20158" xr:uid="{33B4FB47-84A9-4150-8D21-ABAE181ED4B9}"/>
    <cellStyle name="Comma 10 2 3 2 2 6 2 2 2 2" xfId="42625" xr:uid="{99C084BF-30C3-4A17-A5FC-04A5F16957E7}"/>
    <cellStyle name="Comma 10 2 3 2 2 6 2 2 3" xfId="31398" xr:uid="{BBD80612-433A-42F7-9508-E788FE6AD005}"/>
    <cellStyle name="Comma 10 2 3 2 2 6 2 3" xfId="14555" xr:uid="{F53CFC41-6A73-4A35-B457-49620C47D169}"/>
    <cellStyle name="Comma 10 2 3 2 2 6 2 3 2" xfId="37022" xr:uid="{3A71F49C-3EE9-4D25-8CA5-DEDA8EB2DC5E}"/>
    <cellStyle name="Comma 10 2 3 2 2 6 2 4" xfId="25795" xr:uid="{416EEED9-9624-4E45-8A5D-6B9280B36F0E}"/>
    <cellStyle name="Comma 10 2 3 2 2 6 3" xfId="6141" xr:uid="{56C5C503-9735-4A56-B07F-EA1C1016B132}"/>
    <cellStyle name="Comma 10 2 3 2 2 6 3 2" xfId="17369" xr:uid="{F5803EE9-3F27-4F0A-9A38-6E0C80FF1B9E}"/>
    <cellStyle name="Comma 10 2 3 2 2 6 3 2 2" xfId="39836" xr:uid="{358864FE-BB02-4D81-9EDE-7E120D06C44D}"/>
    <cellStyle name="Comma 10 2 3 2 2 6 3 3" xfId="28609" xr:uid="{6898D10F-D4F7-45A0-B5E3-611FD5B66F33}"/>
    <cellStyle name="Comma 10 2 3 2 2 6 4" xfId="11766" xr:uid="{186980A0-577A-45C2-AA4A-9FBB8A06274A}"/>
    <cellStyle name="Comma 10 2 3 2 2 6 4 2" xfId="34233" xr:uid="{13D77A29-9A3F-4A5F-A214-99113DB10C07}"/>
    <cellStyle name="Comma 10 2 3 2 2 6 5" xfId="23006" xr:uid="{8AE748B9-8615-4166-A28E-8E8EC6D72D5D}"/>
    <cellStyle name="Comma 10 2 3 2 2 7" xfId="3051" xr:uid="{0D407C94-0324-499A-970A-F2316BD4DE38}"/>
    <cellStyle name="Comma 10 2 3 2 2 7 2" xfId="8654" xr:uid="{8B422CD8-451F-41D8-A847-6679B08B7CBE}"/>
    <cellStyle name="Comma 10 2 3 2 2 7 2 2" xfId="19882" xr:uid="{587A1F48-5165-4932-A070-D07DAE9628A4}"/>
    <cellStyle name="Comma 10 2 3 2 2 7 2 2 2" xfId="42349" xr:uid="{3044244C-3F5C-46F7-B10D-D390B3BFB7ED}"/>
    <cellStyle name="Comma 10 2 3 2 2 7 2 3" xfId="31122" xr:uid="{8F425E7D-9621-41DC-AC5F-5ED80850152E}"/>
    <cellStyle name="Comma 10 2 3 2 2 7 3" xfId="14279" xr:uid="{CDC33FE4-5522-4C39-9025-A91BAF49A466}"/>
    <cellStyle name="Comma 10 2 3 2 2 7 3 2" xfId="36746" xr:uid="{5D5B022B-A899-4D98-8CB3-22D00D47CB26}"/>
    <cellStyle name="Comma 10 2 3 2 2 7 4" xfId="25519" xr:uid="{BFA2F8BF-FABE-41D8-A10B-334A8152BD68}"/>
    <cellStyle name="Comma 10 2 3 2 2 8" xfId="5866" xr:uid="{25D2B56A-371D-4394-8CD5-26D8D88069DD}"/>
    <cellStyle name="Comma 10 2 3 2 2 8 2" xfId="17094" xr:uid="{29E7E511-AA40-4D2C-BDBC-C6AFF40EBB25}"/>
    <cellStyle name="Comma 10 2 3 2 2 8 2 2" xfId="39561" xr:uid="{3C82CD27-D568-4AB7-8BB2-4139A63D3B5D}"/>
    <cellStyle name="Comma 10 2 3 2 2 8 3" xfId="28334" xr:uid="{4C3632DE-CC06-47CB-8AC7-9FDFE011F48C}"/>
    <cellStyle name="Comma 10 2 3 2 2 9" xfId="11490" xr:uid="{72E69C2F-F43D-4B09-904B-EF32111D87E3}"/>
    <cellStyle name="Comma 10 2 3 2 2 9 2" xfId="33958" xr:uid="{3F6FB86B-4DAC-4144-B04C-246F9602C978}"/>
    <cellStyle name="Comma 10 2 3 2 3" xfId="679" xr:uid="{00000000-0005-0000-0000-00006D000000}"/>
    <cellStyle name="Comma 10 2 3 2 3 2" xfId="1217" xr:uid="{00000000-0005-0000-0000-00006E000000}"/>
    <cellStyle name="Comma 10 2 3 2 3 2 2" xfId="2297" xr:uid="{00000000-0005-0000-0000-00006F000000}"/>
    <cellStyle name="Comma 10 2 3 2 3 2 2 2" xfId="5086" xr:uid="{E82BD1F4-CEA0-45C5-A7B0-C46444E6E2B9}"/>
    <cellStyle name="Comma 10 2 3 2 3 2 2 2 2" xfId="10689" xr:uid="{0FA1A245-1B89-4B94-8973-5185C813DA21}"/>
    <cellStyle name="Comma 10 2 3 2 3 2 2 2 2 2" xfId="21917" xr:uid="{B2A2BE50-BEE3-4A24-A3F6-5A70BE2756D3}"/>
    <cellStyle name="Comma 10 2 3 2 3 2 2 2 2 2 2" xfId="44384" xr:uid="{7D7D244F-C178-4783-AA1B-82278E550911}"/>
    <cellStyle name="Comma 10 2 3 2 3 2 2 2 2 3" xfId="33157" xr:uid="{6031E6D1-4695-47CE-B155-BCA7C439677C}"/>
    <cellStyle name="Comma 10 2 3 2 3 2 2 2 3" xfId="16314" xr:uid="{7564AFB2-BCAB-4892-B8A0-09A36AA28DAF}"/>
    <cellStyle name="Comma 10 2 3 2 3 2 2 2 3 2" xfId="38781" xr:uid="{268208C1-2DC2-4C99-A8F3-C425C37BCE19}"/>
    <cellStyle name="Comma 10 2 3 2 3 2 2 2 4" xfId="27554" xr:uid="{6A996726-F225-4D2B-9DC4-46895D13B05C}"/>
    <cellStyle name="Comma 10 2 3 2 3 2 2 3" xfId="7900" xr:uid="{8FE1DFCF-3E8D-457B-8D52-E49BD51D821D}"/>
    <cellStyle name="Comma 10 2 3 2 3 2 2 3 2" xfId="19128" xr:uid="{E337452E-874A-4C74-A329-23125599F107}"/>
    <cellStyle name="Comma 10 2 3 2 3 2 2 3 2 2" xfId="41595" xr:uid="{1E400893-F9CB-479D-8AEF-D10EBF4C16D1}"/>
    <cellStyle name="Comma 10 2 3 2 3 2 2 3 3" xfId="30368" xr:uid="{0671DE80-39F2-4A4A-B2B0-F9FAAD50A970}"/>
    <cellStyle name="Comma 10 2 3 2 3 2 2 4" xfId="13525" xr:uid="{33F05D1B-51A8-465B-853F-9A5700590731}"/>
    <cellStyle name="Comma 10 2 3 2 3 2 2 4 2" xfId="35992" xr:uid="{743F6127-49AF-4FAD-87C5-F19DFC209591}"/>
    <cellStyle name="Comma 10 2 3 2 3 2 2 5" xfId="24765" xr:uid="{4657B3BC-4EF4-4E65-9390-75BB71F2E8FF}"/>
    <cellStyle name="Comma 10 2 3 2 3 2 3" xfId="4006" xr:uid="{4BB71452-736D-41F2-B9F2-443687AFBE8B}"/>
    <cellStyle name="Comma 10 2 3 2 3 2 3 2" xfId="9609" xr:uid="{6D9F0C52-FAC1-47D5-94F4-F33210EBBB0D}"/>
    <cellStyle name="Comma 10 2 3 2 3 2 3 2 2" xfId="20837" xr:uid="{E58D1956-DE13-4FC7-85AD-6AA727D16EF6}"/>
    <cellStyle name="Comma 10 2 3 2 3 2 3 2 2 2" xfId="43304" xr:uid="{59BD0586-365D-4FA0-98C9-2802C8102F3F}"/>
    <cellStyle name="Comma 10 2 3 2 3 2 3 2 3" xfId="32077" xr:uid="{8C96BC9F-EE92-48D4-BF2A-1BEF15F7AC98}"/>
    <cellStyle name="Comma 10 2 3 2 3 2 3 3" xfId="15234" xr:uid="{252C11C7-A2BD-4D51-AD39-5A76898A8F65}"/>
    <cellStyle name="Comma 10 2 3 2 3 2 3 3 2" xfId="37701" xr:uid="{F4D5B615-DAA2-41B8-AD7A-6D5D11A60F6E}"/>
    <cellStyle name="Comma 10 2 3 2 3 2 3 4" xfId="26474" xr:uid="{2718A6A7-6A70-44D2-BA7E-4363F1074AAD}"/>
    <cellStyle name="Comma 10 2 3 2 3 2 4" xfId="6820" xr:uid="{E9BA14ED-1418-45F3-B15D-EEF61B7504AF}"/>
    <cellStyle name="Comma 10 2 3 2 3 2 4 2" xfId="18048" xr:uid="{3BDB4FF4-AFF6-4EE7-904F-90285A9B5898}"/>
    <cellStyle name="Comma 10 2 3 2 3 2 4 2 2" xfId="40515" xr:uid="{6FF9B707-BE13-4077-9646-C771C7B61043}"/>
    <cellStyle name="Comma 10 2 3 2 3 2 4 3" xfId="29288" xr:uid="{EAB9BB9F-D0AB-4814-8976-05A2A96F9FDC}"/>
    <cellStyle name="Comma 10 2 3 2 3 2 5" xfId="12445" xr:uid="{0B22CC5F-0571-40F3-AE87-FFE45F8972B6}"/>
    <cellStyle name="Comma 10 2 3 2 3 2 5 2" xfId="34912" xr:uid="{FD3FB427-FF88-4341-9822-DB796C4C29EC}"/>
    <cellStyle name="Comma 10 2 3 2 3 2 6" xfId="23685" xr:uid="{8800423D-1530-4332-ACA3-659819303298}"/>
    <cellStyle name="Comma 10 2 3 2 3 3" xfId="1759" xr:uid="{00000000-0005-0000-0000-000070000000}"/>
    <cellStyle name="Comma 10 2 3 2 3 3 2" xfId="4548" xr:uid="{2E85F58D-19E7-4595-96A5-893FF0C63889}"/>
    <cellStyle name="Comma 10 2 3 2 3 3 2 2" xfId="10151" xr:uid="{BD04BE94-2F11-45DF-B552-9F22449E86F7}"/>
    <cellStyle name="Comma 10 2 3 2 3 3 2 2 2" xfId="21379" xr:uid="{796198BB-E5E6-477D-AA68-12D663B17C34}"/>
    <cellStyle name="Comma 10 2 3 2 3 3 2 2 2 2" xfId="43846" xr:uid="{56989438-C704-4D3C-8CBE-DF44C0D68538}"/>
    <cellStyle name="Comma 10 2 3 2 3 3 2 2 3" xfId="32619" xr:uid="{C4B1E6CC-13BE-49E9-AB1E-6C83A302D8FD}"/>
    <cellStyle name="Comma 10 2 3 2 3 3 2 3" xfId="15776" xr:uid="{DCCC9F18-B878-4DB1-8981-14425D9BDBE5}"/>
    <cellStyle name="Comma 10 2 3 2 3 3 2 3 2" xfId="38243" xr:uid="{821B9110-E5C4-48AB-83C8-FAA7F9B8B826}"/>
    <cellStyle name="Comma 10 2 3 2 3 3 2 4" xfId="27016" xr:uid="{7B81CAC2-20E1-4D08-9834-43177F9B6896}"/>
    <cellStyle name="Comma 10 2 3 2 3 3 3" xfId="7362" xr:uid="{BFF2E31B-D3F4-4253-AC9B-B576F4A136A0}"/>
    <cellStyle name="Comma 10 2 3 2 3 3 3 2" xfId="18590" xr:uid="{7AED0522-A973-4657-A3AA-903A477CEAB8}"/>
    <cellStyle name="Comma 10 2 3 2 3 3 3 2 2" xfId="41057" xr:uid="{9175754C-90A6-4923-8AA2-4004C36936C3}"/>
    <cellStyle name="Comma 10 2 3 2 3 3 3 3" xfId="29830" xr:uid="{AF9A1BBA-78AD-4645-9A92-85E9191688BE}"/>
    <cellStyle name="Comma 10 2 3 2 3 3 4" xfId="12987" xr:uid="{F61CEA24-EF15-4CED-94DA-7CC2C0CB2394}"/>
    <cellStyle name="Comma 10 2 3 2 3 3 4 2" xfId="35454" xr:uid="{966ADCB3-00A8-41D7-90E9-BDD101D68CD6}"/>
    <cellStyle name="Comma 10 2 3 2 3 3 5" xfId="24227" xr:uid="{ECA361F7-320D-450C-B1DD-AE58A54FD922}"/>
    <cellStyle name="Comma 10 2 3 2 3 4" xfId="3468" xr:uid="{82C886EF-A6B8-4E02-A224-C9BCF5AE1EF6}"/>
    <cellStyle name="Comma 10 2 3 2 3 4 2" xfId="9071" xr:uid="{26D11560-29A5-43A7-B515-022123EF78C8}"/>
    <cellStyle name="Comma 10 2 3 2 3 4 2 2" xfId="20299" xr:uid="{06AB1BB8-0952-4057-B93F-5178A8B3CDCD}"/>
    <cellStyle name="Comma 10 2 3 2 3 4 2 2 2" xfId="42766" xr:uid="{EBC7A5D5-DCB2-4BA6-A5C1-F55171E294F6}"/>
    <cellStyle name="Comma 10 2 3 2 3 4 2 3" xfId="31539" xr:uid="{79DAE728-6752-4EA9-882E-1AD40A7B392C}"/>
    <cellStyle name="Comma 10 2 3 2 3 4 3" xfId="14696" xr:uid="{67773219-A6E8-4C4E-9D24-EC9EB2FE0631}"/>
    <cellStyle name="Comma 10 2 3 2 3 4 3 2" xfId="37163" xr:uid="{13083066-E368-4C5D-ADBD-141F4847F473}"/>
    <cellStyle name="Comma 10 2 3 2 3 4 4" xfId="25936" xr:uid="{F64764A0-EB85-4102-B722-F6F21B67E68B}"/>
    <cellStyle name="Comma 10 2 3 2 3 5" xfId="6282" xr:uid="{07EBEB1F-D39D-4E11-AF33-519E95CC1B17}"/>
    <cellStyle name="Comma 10 2 3 2 3 5 2" xfId="17510" xr:uid="{9E9B8419-82D8-404C-9E96-31ECA152AE13}"/>
    <cellStyle name="Comma 10 2 3 2 3 5 2 2" xfId="39977" xr:uid="{AFC46E46-0E5E-45B1-A121-592E5D64B9EF}"/>
    <cellStyle name="Comma 10 2 3 2 3 5 3" xfId="28750" xr:uid="{5C29F778-ECEB-4EE2-8270-59046DE45431}"/>
    <cellStyle name="Comma 10 2 3 2 3 6" xfId="11907" xr:uid="{81C6031D-4A52-4D0A-B7A9-B0316B0971E1}"/>
    <cellStyle name="Comma 10 2 3 2 3 6 2" xfId="34374" xr:uid="{F357B6EC-81B1-4F67-994A-B79CB7441707}"/>
    <cellStyle name="Comma 10 2 3 2 3 7" xfId="23147" xr:uid="{7B64890D-745A-403F-88BB-4E1DF15592DF}"/>
    <cellStyle name="Comma 10 2 3 2 4" xfId="950" xr:uid="{00000000-0005-0000-0000-000071000000}"/>
    <cellStyle name="Comma 10 2 3 2 4 2" xfId="2030" xr:uid="{00000000-0005-0000-0000-000072000000}"/>
    <cellStyle name="Comma 10 2 3 2 4 2 2" xfId="4819" xr:uid="{4493EE69-80A5-4587-B571-7CB6AD09249C}"/>
    <cellStyle name="Comma 10 2 3 2 4 2 2 2" xfId="10422" xr:uid="{E1484402-FA9B-48E8-9A69-B0F5ACAE3538}"/>
    <cellStyle name="Comma 10 2 3 2 4 2 2 2 2" xfId="21650" xr:uid="{ADBC7F9D-78F1-468E-8966-E1F085B9BAC6}"/>
    <cellStyle name="Comma 10 2 3 2 4 2 2 2 2 2" xfId="44117" xr:uid="{A71D6F16-01B5-494D-9A43-0ED1C75618E8}"/>
    <cellStyle name="Comma 10 2 3 2 4 2 2 2 3" xfId="32890" xr:uid="{EEFBA5EC-F474-469E-A0AE-39F30B5366DD}"/>
    <cellStyle name="Comma 10 2 3 2 4 2 2 3" xfId="16047" xr:uid="{5B347D8F-96B0-4F37-A419-173173615232}"/>
    <cellStyle name="Comma 10 2 3 2 4 2 2 3 2" xfId="38514" xr:uid="{5D6F14D8-CA80-4380-943D-A8BA1BA27BEB}"/>
    <cellStyle name="Comma 10 2 3 2 4 2 2 4" xfId="27287" xr:uid="{19253BBA-4474-4078-9F54-0CDCD32E132B}"/>
    <cellStyle name="Comma 10 2 3 2 4 2 3" xfId="7633" xr:uid="{F6ACAA87-E063-4022-9CED-7E4B8B45A048}"/>
    <cellStyle name="Comma 10 2 3 2 4 2 3 2" xfId="18861" xr:uid="{E4A1A4AC-7F61-438E-BB1A-A5C0E46DC85D}"/>
    <cellStyle name="Comma 10 2 3 2 4 2 3 2 2" xfId="41328" xr:uid="{14B08CCC-236C-45A0-91B2-C033F1090755}"/>
    <cellStyle name="Comma 10 2 3 2 4 2 3 3" xfId="30101" xr:uid="{3FB22D8A-C988-4BC6-9FC9-F094783F0AC6}"/>
    <cellStyle name="Comma 10 2 3 2 4 2 4" xfId="13258" xr:uid="{11F87B0D-58F3-4197-986B-AB394706E8C8}"/>
    <cellStyle name="Comma 10 2 3 2 4 2 4 2" xfId="35725" xr:uid="{82CB03CF-2559-4F46-9EEA-BCAA5E6116C3}"/>
    <cellStyle name="Comma 10 2 3 2 4 2 5" xfId="24498" xr:uid="{4DB614F5-8935-476A-A100-E2E894C6BCD3}"/>
    <cellStyle name="Comma 10 2 3 2 4 3" xfId="3739" xr:uid="{B08A6763-E8D4-4BE4-AEA2-92F00C2AC8F6}"/>
    <cellStyle name="Comma 10 2 3 2 4 3 2" xfId="9342" xr:uid="{300BD53F-C726-4075-AE21-194EC6F515EA}"/>
    <cellStyle name="Comma 10 2 3 2 4 3 2 2" xfId="20570" xr:uid="{95DD9CE2-21A0-4424-B91F-1CDEF6ED72E0}"/>
    <cellStyle name="Comma 10 2 3 2 4 3 2 2 2" xfId="43037" xr:uid="{20FEF2F1-2DDB-4C5E-B0B6-BEC537E10B10}"/>
    <cellStyle name="Comma 10 2 3 2 4 3 2 3" xfId="31810" xr:uid="{3E44287B-2485-448D-9D2F-BE0C298B5F1D}"/>
    <cellStyle name="Comma 10 2 3 2 4 3 3" xfId="14967" xr:uid="{4F547151-1B37-46A1-B408-AB6B5A7C3E4D}"/>
    <cellStyle name="Comma 10 2 3 2 4 3 3 2" xfId="37434" xr:uid="{5CE87225-B534-4C81-8B7F-333F749BF5CA}"/>
    <cellStyle name="Comma 10 2 3 2 4 3 4" xfId="26207" xr:uid="{B3B0EAD0-8788-4206-B868-0D658DD78654}"/>
    <cellStyle name="Comma 10 2 3 2 4 4" xfId="6553" xr:uid="{CFC2D0FF-0636-4070-95E4-38B5F287F1C2}"/>
    <cellStyle name="Comma 10 2 3 2 4 4 2" xfId="17781" xr:uid="{71B18FBE-4B69-47C3-B88A-CC98135D4FE9}"/>
    <cellStyle name="Comma 10 2 3 2 4 4 2 2" xfId="40248" xr:uid="{4015F669-29DD-48A9-94FD-D53CEAB0BD13}"/>
    <cellStyle name="Comma 10 2 3 2 4 4 3" xfId="29021" xr:uid="{4FB9C5D1-EBE7-4E85-AC77-76CBA0B7331C}"/>
    <cellStyle name="Comma 10 2 3 2 4 5" xfId="12178" xr:uid="{86E57AE5-1FCA-4381-A1A7-5DD5D5554383}"/>
    <cellStyle name="Comma 10 2 3 2 4 5 2" xfId="34645" xr:uid="{72424EEE-9F20-48E5-9179-432CE2F7D41E}"/>
    <cellStyle name="Comma 10 2 3 2 4 6" xfId="23418" xr:uid="{A4B00C1E-EFE3-4AC7-8896-2014D0C268CA}"/>
    <cellStyle name="Comma 10 2 3 2 5" xfId="1492" xr:uid="{00000000-0005-0000-0000-000073000000}"/>
    <cellStyle name="Comma 10 2 3 2 5 2" xfId="4281" xr:uid="{24939D25-1329-426B-BE21-E3E786C80DBF}"/>
    <cellStyle name="Comma 10 2 3 2 5 2 2" xfId="9884" xr:uid="{AF889381-52FB-4674-BE60-5AA43F8A71F3}"/>
    <cellStyle name="Comma 10 2 3 2 5 2 2 2" xfId="21112" xr:uid="{F4957787-9124-4647-8F25-77A35D9BB1C4}"/>
    <cellStyle name="Comma 10 2 3 2 5 2 2 2 2" xfId="43579" xr:uid="{A0ADCC24-CDDB-4690-8FB4-803997531CBA}"/>
    <cellStyle name="Comma 10 2 3 2 5 2 2 3" xfId="32352" xr:uid="{E6178854-2FC8-4EBB-B3B6-353FC28D1215}"/>
    <cellStyle name="Comma 10 2 3 2 5 2 3" xfId="15509" xr:uid="{907C0A2C-ECC3-4A9A-A047-029DF612E2D1}"/>
    <cellStyle name="Comma 10 2 3 2 5 2 3 2" xfId="37976" xr:uid="{112580FE-021F-4D2F-9934-A1810396BA91}"/>
    <cellStyle name="Comma 10 2 3 2 5 2 4" xfId="26749" xr:uid="{63E6DE8F-4DB3-4BF7-8883-089204F5F739}"/>
    <cellStyle name="Comma 10 2 3 2 5 3" xfId="7095" xr:uid="{B1D62BBF-A3A8-4530-8C60-46F042F0C9DD}"/>
    <cellStyle name="Comma 10 2 3 2 5 3 2" xfId="18323" xr:uid="{8006B921-1879-455E-98C1-99300E656397}"/>
    <cellStyle name="Comma 10 2 3 2 5 3 2 2" xfId="40790" xr:uid="{AC56F7BD-B462-4060-8328-65335ED4B7A0}"/>
    <cellStyle name="Comma 10 2 3 2 5 3 3" xfId="29563" xr:uid="{D4421ABE-2483-4A3E-A7F9-A5DC66EE39DF}"/>
    <cellStyle name="Comma 10 2 3 2 5 4" xfId="12720" xr:uid="{31F50267-7205-47BD-97E2-EA5E5310C592}"/>
    <cellStyle name="Comma 10 2 3 2 5 4 2" xfId="35187" xr:uid="{D0D95B67-062A-4A26-A689-5317C1482AF2}"/>
    <cellStyle name="Comma 10 2 3 2 5 5" xfId="23960" xr:uid="{ACD17334-BF6B-4E4F-9713-82E01543FFD1}"/>
    <cellStyle name="Comma 10 2 3 2 6" xfId="2573" xr:uid="{00000000-0005-0000-0000-000074000000}"/>
    <cellStyle name="Comma 10 2 3 2 6 2" xfId="5362" xr:uid="{CCD6F9B9-53E3-480E-BFAD-488AB6674C55}"/>
    <cellStyle name="Comma 10 2 3 2 6 2 2" xfId="10965" xr:uid="{4C4094C8-A2FC-4589-B06F-56E147F16D20}"/>
    <cellStyle name="Comma 10 2 3 2 6 2 2 2" xfId="22193" xr:uid="{29E70ED3-43C6-440D-A28B-D7767A43697D}"/>
    <cellStyle name="Comma 10 2 3 2 6 2 2 2 2" xfId="44660" xr:uid="{08CB9118-38D6-4B6B-BA1F-4371D8A4BD21}"/>
    <cellStyle name="Comma 10 2 3 2 6 2 2 3" xfId="33433" xr:uid="{46B14C4B-BADD-45EA-90A3-148F81B93768}"/>
    <cellStyle name="Comma 10 2 3 2 6 2 3" xfId="16590" xr:uid="{DF6550B5-1D4D-465C-9F1C-A9D1F4A4733F}"/>
    <cellStyle name="Comma 10 2 3 2 6 2 3 2" xfId="39057" xr:uid="{508A4E3B-0F63-4DF8-876A-94F6DD87EF9A}"/>
    <cellStyle name="Comma 10 2 3 2 6 2 4" xfId="27830" xr:uid="{389E54AC-5516-4344-890A-0E19DAABB74F}"/>
    <cellStyle name="Comma 10 2 3 2 6 3" xfId="8176" xr:uid="{6E9CCA49-65FB-446C-94B1-BE0DD3997AFE}"/>
    <cellStyle name="Comma 10 2 3 2 6 3 2" xfId="19404" xr:uid="{22FB1453-AC8A-4317-B030-B493A501ED35}"/>
    <cellStyle name="Comma 10 2 3 2 6 3 2 2" xfId="41871" xr:uid="{1CA63A3F-B0B9-4B21-BA6A-F706A13BB827}"/>
    <cellStyle name="Comma 10 2 3 2 6 3 3" xfId="30644" xr:uid="{26007B9E-6426-47ED-AA26-F7F571EF2309}"/>
    <cellStyle name="Comma 10 2 3 2 6 4" xfId="13801" xr:uid="{0A04DAA1-807D-4D71-B784-AF5E38E34AB9}"/>
    <cellStyle name="Comma 10 2 3 2 6 4 2" xfId="36268" xr:uid="{7D0BF5A4-653E-4D1C-B420-D0C1C2B73645}"/>
    <cellStyle name="Comma 10 2 3 2 6 5" xfId="25041" xr:uid="{411B7E14-51A9-4148-A9DE-CC447B317B31}"/>
    <cellStyle name="Comma 10 2 3 2 7" xfId="412" xr:uid="{00000000-0005-0000-0000-000075000000}"/>
    <cellStyle name="Comma 10 2 3 2 7 2" xfId="3201" xr:uid="{383A3142-AB99-479A-8754-7E3F9DBC20DD}"/>
    <cellStyle name="Comma 10 2 3 2 7 2 2" xfId="8804" xr:uid="{545008B6-91B7-4237-80BB-139EA9E0ECAE}"/>
    <cellStyle name="Comma 10 2 3 2 7 2 2 2" xfId="20032" xr:uid="{5CC121CD-89FD-4F0A-88AF-79A1EB5AD5C1}"/>
    <cellStyle name="Comma 10 2 3 2 7 2 2 2 2" xfId="42499" xr:uid="{DFE44E92-FE8C-4363-A08B-41D6BE34559F}"/>
    <cellStyle name="Comma 10 2 3 2 7 2 2 3" xfId="31272" xr:uid="{6EB8D460-4C67-4914-8414-D8EB21EBB4A1}"/>
    <cellStyle name="Comma 10 2 3 2 7 2 3" xfId="14429" xr:uid="{E38828BE-84E8-4685-A4AF-284735639FE6}"/>
    <cellStyle name="Comma 10 2 3 2 7 2 3 2" xfId="36896" xr:uid="{3AC751E2-CE73-4538-9E8D-A6E1B8662962}"/>
    <cellStyle name="Comma 10 2 3 2 7 2 4" xfId="25669" xr:uid="{2D8666F6-5F90-446C-B574-CC869DFBAE37}"/>
    <cellStyle name="Comma 10 2 3 2 7 3" xfId="6015" xr:uid="{602AE187-9CA0-4F3D-9DF7-61A1348C3981}"/>
    <cellStyle name="Comma 10 2 3 2 7 3 2" xfId="17243" xr:uid="{302F7F13-2180-4D7D-AB54-7ACD816E7A6A}"/>
    <cellStyle name="Comma 10 2 3 2 7 3 2 2" xfId="39710" xr:uid="{DF1CB452-0625-444B-ACBC-11B9761B68B8}"/>
    <cellStyle name="Comma 10 2 3 2 7 3 3" xfId="28483" xr:uid="{645E3BDD-E75C-4D40-8F4F-335F16147619}"/>
    <cellStyle name="Comma 10 2 3 2 7 4" xfId="11640" xr:uid="{1E897446-F426-43A7-8307-EE983EC0C5B0}"/>
    <cellStyle name="Comma 10 2 3 2 7 4 2" xfId="34107" xr:uid="{01110754-2772-4CCC-ADF9-D92E68EA97DB}"/>
    <cellStyle name="Comma 10 2 3 2 7 5" xfId="22880" xr:uid="{C5DC3903-0E16-4A55-BC09-C24B156C0C5A}"/>
    <cellStyle name="Comma 10 2 3 2 8" xfId="2925" xr:uid="{1B699F64-2DEE-44C0-8583-6280672C2999}"/>
    <cellStyle name="Comma 10 2 3 2 8 2" xfId="8528" xr:uid="{D1A23BB8-729B-4213-AEAB-6E327AA3C981}"/>
    <cellStyle name="Comma 10 2 3 2 8 2 2" xfId="19756" xr:uid="{F7AAC2E1-9D61-4080-9BE8-FD24E522AE70}"/>
    <cellStyle name="Comma 10 2 3 2 8 2 2 2" xfId="42223" xr:uid="{439F847D-A0E0-4FD4-84D8-33C73D056E81}"/>
    <cellStyle name="Comma 10 2 3 2 8 2 3" xfId="30996" xr:uid="{A9AA51F6-D256-48DF-B332-BC7252C5A5E1}"/>
    <cellStyle name="Comma 10 2 3 2 8 3" xfId="14153" xr:uid="{4EFE1D79-3108-4461-B156-A1E7D1D0BECB}"/>
    <cellStyle name="Comma 10 2 3 2 8 3 2" xfId="36620" xr:uid="{E995DEBF-E5C1-4BFB-B0BC-E85FFC26636D}"/>
    <cellStyle name="Comma 10 2 3 2 8 4" xfId="25393" xr:uid="{AFFE4A1D-81EE-4F85-8A44-5FE0511EBF3F}"/>
    <cellStyle name="Comma 10 2 3 2 9" xfId="5740" xr:uid="{41FF2507-0009-47C9-BCB4-8CBC29F6CDF9}"/>
    <cellStyle name="Comma 10 2 3 2 9 2" xfId="16968" xr:uid="{DDF8BE3A-8641-4258-8019-A7081E5E6A60}"/>
    <cellStyle name="Comma 10 2 3 2 9 2 2" xfId="39435" xr:uid="{33F99576-ACD5-4747-B829-A6F22039FCB8}"/>
    <cellStyle name="Comma 10 2 3 2 9 3" xfId="28208" xr:uid="{B46A0279-7251-4DF9-80CD-A9733E89B6F2}"/>
    <cellStyle name="Comma 10 2 3 3" xfId="194" xr:uid="{00000000-0005-0000-0000-000076000000}"/>
    <cellStyle name="Comma 10 2 3 3 10" xfId="22667" xr:uid="{09AD5ED4-6563-4A29-9A23-233BDFA9BA7A}"/>
    <cellStyle name="Comma 10 2 3 3 2" xfId="741" xr:uid="{00000000-0005-0000-0000-000077000000}"/>
    <cellStyle name="Comma 10 2 3 3 2 2" xfId="1279" xr:uid="{00000000-0005-0000-0000-000078000000}"/>
    <cellStyle name="Comma 10 2 3 3 2 2 2" xfId="2359" xr:uid="{00000000-0005-0000-0000-000079000000}"/>
    <cellStyle name="Comma 10 2 3 3 2 2 2 2" xfId="5148" xr:uid="{7B2112E3-11F2-45E7-9C34-48897FC56597}"/>
    <cellStyle name="Comma 10 2 3 3 2 2 2 2 2" xfId="10751" xr:uid="{104CD482-1CBB-4493-B950-3BF89BE323D0}"/>
    <cellStyle name="Comma 10 2 3 3 2 2 2 2 2 2" xfId="21979" xr:uid="{91E3B52D-9C0F-4E5F-B2E2-DF117135AA72}"/>
    <cellStyle name="Comma 10 2 3 3 2 2 2 2 2 2 2" xfId="44446" xr:uid="{0FBB9D39-451F-4328-ADBA-425D9249DAA5}"/>
    <cellStyle name="Comma 10 2 3 3 2 2 2 2 2 3" xfId="33219" xr:uid="{498D5A59-736D-4CFC-BAC0-D189C3C998D6}"/>
    <cellStyle name="Comma 10 2 3 3 2 2 2 2 3" xfId="16376" xr:uid="{7E192200-9B62-40D6-AA0F-4FB234687D5D}"/>
    <cellStyle name="Comma 10 2 3 3 2 2 2 2 3 2" xfId="38843" xr:uid="{588320D8-99DB-4D96-BFE0-5625050C0719}"/>
    <cellStyle name="Comma 10 2 3 3 2 2 2 2 4" xfId="27616" xr:uid="{E450498C-F389-4116-B815-5F133DBC1B91}"/>
    <cellStyle name="Comma 10 2 3 3 2 2 2 3" xfId="7962" xr:uid="{289894C8-C42B-4A1E-BB76-B288F1610C0F}"/>
    <cellStyle name="Comma 10 2 3 3 2 2 2 3 2" xfId="19190" xr:uid="{FC806A1D-BC37-4100-A472-C6081064B97C}"/>
    <cellStyle name="Comma 10 2 3 3 2 2 2 3 2 2" xfId="41657" xr:uid="{3D6C5BAE-0462-43FB-9124-1253957CD270}"/>
    <cellStyle name="Comma 10 2 3 3 2 2 2 3 3" xfId="30430" xr:uid="{863FF10D-5E08-4573-B89F-D673533C157C}"/>
    <cellStyle name="Comma 10 2 3 3 2 2 2 4" xfId="13587" xr:uid="{B3E0871A-E167-4765-A514-E2D43948DF8F}"/>
    <cellStyle name="Comma 10 2 3 3 2 2 2 4 2" xfId="36054" xr:uid="{6DCB1B73-0FE1-4C6C-8B8D-84691C70433B}"/>
    <cellStyle name="Comma 10 2 3 3 2 2 2 5" xfId="24827" xr:uid="{65FBE48E-3BEF-4A07-8354-2BECEE48832C}"/>
    <cellStyle name="Comma 10 2 3 3 2 2 3" xfId="4068" xr:uid="{D525B7DC-74D7-40F2-BF0D-996C28D63857}"/>
    <cellStyle name="Comma 10 2 3 3 2 2 3 2" xfId="9671" xr:uid="{DD4CD764-B3CB-499A-8BA3-301A2167E95A}"/>
    <cellStyle name="Comma 10 2 3 3 2 2 3 2 2" xfId="20899" xr:uid="{25723260-AF1D-4FE4-B6E7-92B4EF893BA3}"/>
    <cellStyle name="Comma 10 2 3 3 2 2 3 2 2 2" xfId="43366" xr:uid="{12F44255-7314-4090-BBED-1FEA2263D46A}"/>
    <cellStyle name="Comma 10 2 3 3 2 2 3 2 3" xfId="32139" xr:uid="{809CBB35-AC96-479B-A7E9-07C475C3B385}"/>
    <cellStyle name="Comma 10 2 3 3 2 2 3 3" xfId="15296" xr:uid="{94791E80-2E60-40CF-B265-477A160A733D}"/>
    <cellStyle name="Comma 10 2 3 3 2 2 3 3 2" xfId="37763" xr:uid="{9548458F-13A2-44B9-9906-9C7AD586C3D9}"/>
    <cellStyle name="Comma 10 2 3 3 2 2 3 4" xfId="26536" xr:uid="{079E4D82-07CA-440B-AC00-308ED7FA3211}"/>
    <cellStyle name="Comma 10 2 3 3 2 2 4" xfId="6882" xr:uid="{57BACAD3-91F0-4098-BE4B-6AF325FF6294}"/>
    <cellStyle name="Comma 10 2 3 3 2 2 4 2" xfId="18110" xr:uid="{9DA1603B-1C5B-418F-90DA-93055B414F40}"/>
    <cellStyle name="Comma 10 2 3 3 2 2 4 2 2" xfId="40577" xr:uid="{0CBAC5AA-158D-414A-8A6C-3F884AEB7FE2}"/>
    <cellStyle name="Comma 10 2 3 3 2 2 4 3" xfId="29350" xr:uid="{F070BFF3-F4A3-4950-8BFF-A69E9B8768E7}"/>
    <cellStyle name="Comma 10 2 3 3 2 2 5" xfId="12507" xr:uid="{731B897F-71B6-4794-85AE-4092699A3D26}"/>
    <cellStyle name="Comma 10 2 3 3 2 2 5 2" xfId="34974" xr:uid="{0CCF8E7F-99F6-411B-A61A-4F0DFD32B108}"/>
    <cellStyle name="Comma 10 2 3 3 2 2 6" xfId="23747" xr:uid="{FC689F47-68AA-47C5-A0F9-C0610FFC21AB}"/>
    <cellStyle name="Comma 10 2 3 3 2 3" xfId="1821" xr:uid="{00000000-0005-0000-0000-00007A000000}"/>
    <cellStyle name="Comma 10 2 3 3 2 3 2" xfId="4610" xr:uid="{A8BE47E1-53CE-4D92-B40F-FD511C4D0CD3}"/>
    <cellStyle name="Comma 10 2 3 3 2 3 2 2" xfId="10213" xr:uid="{CBE8E7C1-9F2F-4A8E-9E44-32971128447F}"/>
    <cellStyle name="Comma 10 2 3 3 2 3 2 2 2" xfId="21441" xr:uid="{840D5C3F-1035-40E5-B0A9-12E0C1E82CE1}"/>
    <cellStyle name="Comma 10 2 3 3 2 3 2 2 2 2" xfId="43908" xr:uid="{9356CFE6-BDDE-432A-BADB-69135FDF269E}"/>
    <cellStyle name="Comma 10 2 3 3 2 3 2 2 3" xfId="32681" xr:uid="{E1F07578-2157-4C51-AEB1-E79D1F29EE81}"/>
    <cellStyle name="Comma 10 2 3 3 2 3 2 3" xfId="15838" xr:uid="{08858B39-08D6-4702-9A84-CB1513F35FFB}"/>
    <cellStyle name="Comma 10 2 3 3 2 3 2 3 2" xfId="38305" xr:uid="{65938253-E55F-47D2-8976-2994C76E462E}"/>
    <cellStyle name="Comma 10 2 3 3 2 3 2 4" xfId="27078" xr:uid="{40743E27-B441-4F74-9117-9FC7AA41C94D}"/>
    <cellStyle name="Comma 10 2 3 3 2 3 3" xfId="7424" xr:uid="{B54FA094-88A4-4528-9047-03C5A83B4AE8}"/>
    <cellStyle name="Comma 10 2 3 3 2 3 3 2" xfId="18652" xr:uid="{40AACA0A-DEF6-4896-BEB4-98C431D172F5}"/>
    <cellStyle name="Comma 10 2 3 3 2 3 3 2 2" xfId="41119" xr:uid="{4790F3B8-8D16-4AC5-8705-2B34115493C8}"/>
    <cellStyle name="Comma 10 2 3 3 2 3 3 3" xfId="29892" xr:uid="{770A48E3-EB38-4A9D-95A4-5AB41C52A969}"/>
    <cellStyle name="Comma 10 2 3 3 2 3 4" xfId="13049" xr:uid="{EC592D20-1006-4B98-9921-B874B9CCF951}"/>
    <cellStyle name="Comma 10 2 3 3 2 3 4 2" xfId="35516" xr:uid="{6FBB37CB-60DB-4B3D-9A6F-245703755A0B}"/>
    <cellStyle name="Comma 10 2 3 3 2 3 5" xfId="24289" xr:uid="{45686A42-287F-4051-9400-FC7C1B52B74D}"/>
    <cellStyle name="Comma 10 2 3 3 2 4" xfId="3530" xr:uid="{AA9AF1B5-28FE-4E50-B790-BCB9E9756A32}"/>
    <cellStyle name="Comma 10 2 3 3 2 4 2" xfId="9133" xr:uid="{8150C8C9-DBE6-4C1F-B8A3-83C1A9A9B67B}"/>
    <cellStyle name="Comma 10 2 3 3 2 4 2 2" xfId="20361" xr:uid="{31AD360B-FF4B-4B4C-9A70-2DF654DE3DE7}"/>
    <cellStyle name="Comma 10 2 3 3 2 4 2 2 2" xfId="42828" xr:uid="{8CD4301C-55B9-438F-9651-50B01CCE9EB4}"/>
    <cellStyle name="Comma 10 2 3 3 2 4 2 3" xfId="31601" xr:uid="{95BD90F6-72D0-4B6A-AA8C-C899759A3204}"/>
    <cellStyle name="Comma 10 2 3 3 2 4 3" xfId="14758" xr:uid="{BD679354-2014-4A7D-9A1A-C84C58AC4AA7}"/>
    <cellStyle name="Comma 10 2 3 3 2 4 3 2" xfId="37225" xr:uid="{9AE8690C-2F5E-4AFD-920A-F9E1AA4693F1}"/>
    <cellStyle name="Comma 10 2 3 3 2 4 4" xfId="25998" xr:uid="{0C785574-9D0C-4F8B-9C50-A3AF9A3B22AD}"/>
    <cellStyle name="Comma 10 2 3 3 2 5" xfId="6344" xr:uid="{9A6D555E-8BA4-450E-9870-D2702F5B0831}"/>
    <cellStyle name="Comma 10 2 3 3 2 5 2" xfId="17572" xr:uid="{B334F638-B350-4C04-806D-8A818E16C74B}"/>
    <cellStyle name="Comma 10 2 3 3 2 5 2 2" xfId="40039" xr:uid="{112F8BDC-C634-4A37-90CC-EB93392C456F}"/>
    <cellStyle name="Comma 10 2 3 3 2 5 3" xfId="28812" xr:uid="{1C91587B-A27F-45BB-93F6-30221F42A882}"/>
    <cellStyle name="Comma 10 2 3 3 2 6" xfId="11969" xr:uid="{4D7C8365-8EEC-4173-8BB3-C90C31D9B1E9}"/>
    <cellStyle name="Comma 10 2 3 3 2 6 2" xfId="34436" xr:uid="{2185CED5-4898-49AA-AA47-3D7027FCC996}"/>
    <cellStyle name="Comma 10 2 3 3 2 7" xfId="23209" xr:uid="{71EA5E3A-8989-48F2-90CE-8ADDB2E0BE4E}"/>
    <cellStyle name="Comma 10 2 3 3 3" xfId="1012" xr:uid="{00000000-0005-0000-0000-00007B000000}"/>
    <cellStyle name="Comma 10 2 3 3 3 2" xfId="2092" xr:uid="{00000000-0005-0000-0000-00007C000000}"/>
    <cellStyle name="Comma 10 2 3 3 3 2 2" xfId="4881" xr:uid="{57CD1ADF-06FA-4971-A756-A98DD3EAE0AC}"/>
    <cellStyle name="Comma 10 2 3 3 3 2 2 2" xfId="10484" xr:uid="{D46DCEAB-A385-47CD-A4F3-A5649194D51F}"/>
    <cellStyle name="Comma 10 2 3 3 3 2 2 2 2" xfId="21712" xr:uid="{E7A55036-F877-432D-834D-933D216B6FB4}"/>
    <cellStyle name="Comma 10 2 3 3 3 2 2 2 2 2" xfId="44179" xr:uid="{38053046-E78B-4BD1-9CFC-D7CE00CAD7D9}"/>
    <cellStyle name="Comma 10 2 3 3 3 2 2 2 3" xfId="32952" xr:uid="{F67757E2-0A42-4DD5-B060-08DDE6716D96}"/>
    <cellStyle name="Comma 10 2 3 3 3 2 2 3" xfId="16109" xr:uid="{FD13B33F-5060-4065-8A68-3B2F36049F6B}"/>
    <cellStyle name="Comma 10 2 3 3 3 2 2 3 2" xfId="38576" xr:uid="{923A7808-BBD6-49FE-80C4-A7AFF6CDE627}"/>
    <cellStyle name="Comma 10 2 3 3 3 2 2 4" xfId="27349" xr:uid="{18CF5F09-B329-40F3-B868-7330AB6EF1EE}"/>
    <cellStyle name="Comma 10 2 3 3 3 2 3" xfId="7695" xr:uid="{A2D7BB75-6063-40E2-95AB-B95AB991387F}"/>
    <cellStyle name="Comma 10 2 3 3 3 2 3 2" xfId="18923" xr:uid="{18A6EB6E-9D72-4674-B036-299D3885AB64}"/>
    <cellStyle name="Comma 10 2 3 3 3 2 3 2 2" xfId="41390" xr:uid="{168BA65E-4E7D-415C-9B68-B7B09C354201}"/>
    <cellStyle name="Comma 10 2 3 3 3 2 3 3" xfId="30163" xr:uid="{7EC20269-7FFC-47C5-8D73-C266ADB23E86}"/>
    <cellStyle name="Comma 10 2 3 3 3 2 4" xfId="13320" xr:uid="{42D889CD-5E12-48DD-9AD6-B37FC76145CF}"/>
    <cellStyle name="Comma 10 2 3 3 3 2 4 2" xfId="35787" xr:uid="{354BB062-8B27-4233-BDE2-F806483C95EA}"/>
    <cellStyle name="Comma 10 2 3 3 3 2 5" xfId="24560" xr:uid="{F680EB05-405C-407F-A0FF-84AD46FC15CE}"/>
    <cellStyle name="Comma 10 2 3 3 3 3" xfId="3801" xr:uid="{D85211A7-62F8-4D54-ADF2-A42526005D6A}"/>
    <cellStyle name="Comma 10 2 3 3 3 3 2" xfId="9404" xr:uid="{ABD3B217-D3ED-4750-8730-76816B9EB9A9}"/>
    <cellStyle name="Comma 10 2 3 3 3 3 2 2" xfId="20632" xr:uid="{456D17AF-2302-4DD2-B864-D9BE30B520C2}"/>
    <cellStyle name="Comma 10 2 3 3 3 3 2 2 2" xfId="43099" xr:uid="{BC820DDC-CBF9-41BF-A7C4-CCDF08C35A09}"/>
    <cellStyle name="Comma 10 2 3 3 3 3 2 3" xfId="31872" xr:uid="{E4E9AB25-963D-47D3-B15C-34DA407E21BC}"/>
    <cellStyle name="Comma 10 2 3 3 3 3 3" xfId="15029" xr:uid="{595A0E02-2B86-4DA1-BD10-835D2F362F7E}"/>
    <cellStyle name="Comma 10 2 3 3 3 3 3 2" xfId="37496" xr:uid="{B8CFD456-6CDA-420B-A07A-E640C7C6F883}"/>
    <cellStyle name="Comma 10 2 3 3 3 3 4" xfId="26269" xr:uid="{09EADC53-C070-428D-8630-6D9DC2BB6550}"/>
    <cellStyle name="Comma 10 2 3 3 3 4" xfId="6615" xr:uid="{FFB28725-0F92-4C31-8CEF-5E01ADE27224}"/>
    <cellStyle name="Comma 10 2 3 3 3 4 2" xfId="17843" xr:uid="{8B5940A1-A3D6-472C-8002-A022CE8DEB2F}"/>
    <cellStyle name="Comma 10 2 3 3 3 4 2 2" xfId="40310" xr:uid="{4594E236-32A3-48E2-B967-5732C029F0D2}"/>
    <cellStyle name="Comma 10 2 3 3 3 4 3" xfId="29083" xr:uid="{F34D2E4F-0805-48F3-BD6D-C08583D76A05}"/>
    <cellStyle name="Comma 10 2 3 3 3 5" xfId="12240" xr:uid="{1842D708-BD96-4035-9D5C-58AFC97FE562}"/>
    <cellStyle name="Comma 10 2 3 3 3 5 2" xfId="34707" xr:uid="{042E5C33-45B1-46EB-8185-D06549EE6CD7}"/>
    <cellStyle name="Comma 10 2 3 3 3 6" xfId="23480" xr:uid="{EFADB304-07DD-438F-8740-1244B0C52706}"/>
    <cellStyle name="Comma 10 2 3 3 4" xfId="1554" xr:uid="{00000000-0005-0000-0000-00007D000000}"/>
    <cellStyle name="Comma 10 2 3 3 4 2" xfId="4343" xr:uid="{91BD6DEE-A5C6-4136-91FC-73A67E86B14C}"/>
    <cellStyle name="Comma 10 2 3 3 4 2 2" xfId="9946" xr:uid="{953FBF74-ADC2-41D1-8244-F07FA52CCAD4}"/>
    <cellStyle name="Comma 10 2 3 3 4 2 2 2" xfId="21174" xr:uid="{DA423D01-FB52-4256-AD69-B03B1A4C9C78}"/>
    <cellStyle name="Comma 10 2 3 3 4 2 2 2 2" xfId="43641" xr:uid="{141983DB-792B-42D5-9917-3C3FC06FAE03}"/>
    <cellStyle name="Comma 10 2 3 3 4 2 2 3" xfId="32414" xr:uid="{CC292F26-34AE-4A8D-8B8A-DD13CDED751B}"/>
    <cellStyle name="Comma 10 2 3 3 4 2 3" xfId="15571" xr:uid="{32EB2B88-6D92-42AE-B9B1-974EECC2E0DC}"/>
    <cellStyle name="Comma 10 2 3 3 4 2 3 2" xfId="38038" xr:uid="{B61F157F-E0F0-4527-BF5D-9497C0B93437}"/>
    <cellStyle name="Comma 10 2 3 3 4 2 4" xfId="26811" xr:uid="{1D535BAF-688B-4499-BBA0-2DC75D208C0B}"/>
    <cellStyle name="Comma 10 2 3 3 4 3" xfId="7157" xr:uid="{8C19460B-165B-4AAE-9109-6EE8BBE63954}"/>
    <cellStyle name="Comma 10 2 3 3 4 3 2" xfId="18385" xr:uid="{B902C2B5-2ABE-45AD-B3A8-A3CE089B8FC4}"/>
    <cellStyle name="Comma 10 2 3 3 4 3 2 2" xfId="40852" xr:uid="{8AEB2057-09F3-4633-BB9B-ABE2C86ED898}"/>
    <cellStyle name="Comma 10 2 3 3 4 3 3" xfId="29625" xr:uid="{074B0003-7E30-4CE3-BB40-E67A7E671E77}"/>
    <cellStyle name="Comma 10 2 3 3 4 4" xfId="12782" xr:uid="{86ABF6D3-7042-42C9-81A7-FDFCC8D7F74E}"/>
    <cellStyle name="Comma 10 2 3 3 4 4 2" xfId="35249" xr:uid="{A9206700-E658-4B48-ACE4-90B480C7467C}"/>
    <cellStyle name="Comma 10 2 3 3 4 5" xfId="24022" xr:uid="{B363B7CC-5A81-4DD0-BD6C-414D16C91B81}"/>
    <cellStyle name="Comma 10 2 3 3 5" xfId="2635" xr:uid="{00000000-0005-0000-0000-00007E000000}"/>
    <cellStyle name="Comma 10 2 3 3 5 2" xfId="5424" xr:uid="{F0E6AF96-8FB1-469C-B4BA-83FF89B7F99C}"/>
    <cellStyle name="Comma 10 2 3 3 5 2 2" xfId="11027" xr:uid="{9FD90132-B48D-4D18-89D4-DC3DC8CACDD7}"/>
    <cellStyle name="Comma 10 2 3 3 5 2 2 2" xfId="22255" xr:uid="{D3203FE4-90F5-4685-ADD9-DF9133C9B411}"/>
    <cellStyle name="Comma 10 2 3 3 5 2 2 2 2" xfId="44722" xr:uid="{518C7E24-D823-4670-8D87-130CA6CF2AEB}"/>
    <cellStyle name="Comma 10 2 3 3 5 2 2 3" xfId="33495" xr:uid="{F708A5C0-362B-4BB5-8BED-E85F8B15D635}"/>
    <cellStyle name="Comma 10 2 3 3 5 2 3" xfId="16652" xr:uid="{B7009618-5616-4282-B847-4366FC4CED49}"/>
    <cellStyle name="Comma 10 2 3 3 5 2 3 2" xfId="39119" xr:uid="{BE7C7D79-4E3F-400B-80A9-EF960C56DD74}"/>
    <cellStyle name="Comma 10 2 3 3 5 2 4" xfId="27892" xr:uid="{29E15743-009F-456E-A3EC-C9EE48A94987}"/>
    <cellStyle name="Comma 10 2 3 3 5 3" xfId="8238" xr:uid="{7B697613-E8E0-4D2D-9ED4-79F2C38DC38E}"/>
    <cellStyle name="Comma 10 2 3 3 5 3 2" xfId="19466" xr:uid="{A8EF8789-A179-40F0-A430-51C7A6A5FD01}"/>
    <cellStyle name="Comma 10 2 3 3 5 3 2 2" xfId="41933" xr:uid="{B7964611-A7B6-4B0E-B6F6-AF5104117401}"/>
    <cellStyle name="Comma 10 2 3 3 5 3 3" xfId="30706" xr:uid="{2DEA9F99-510F-4473-88AD-26AB2F43F520}"/>
    <cellStyle name="Comma 10 2 3 3 5 4" xfId="13863" xr:uid="{4F2825DC-A802-46A4-86DC-0C69217A5FA8}"/>
    <cellStyle name="Comma 10 2 3 3 5 4 2" xfId="36330" xr:uid="{38A8CA95-802A-434D-8B2F-DD312B83E587}"/>
    <cellStyle name="Comma 10 2 3 3 5 5" xfId="25103" xr:uid="{508B8BE3-6399-449C-B860-2EA0CA45FDA2}"/>
    <cellStyle name="Comma 10 2 3 3 6" xfId="474" xr:uid="{00000000-0005-0000-0000-00007F000000}"/>
    <cellStyle name="Comma 10 2 3 3 6 2" xfId="3263" xr:uid="{92ACF55B-46CC-41C2-B299-05826A2B9E9C}"/>
    <cellStyle name="Comma 10 2 3 3 6 2 2" xfId="8866" xr:uid="{293A086B-990D-4358-B7D3-0F6EF9BCFACB}"/>
    <cellStyle name="Comma 10 2 3 3 6 2 2 2" xfId="20094" xr:uid="{0C4564C0-5555-462B-86C8-FD421A4F9ACC}"/>
    <cellStyle name="Comma 10 2 3 3 6 2 2 2 2" xfId="42561" xr:uid="{4DB0DF1A-3888-4DC0-A880-D0A545BC47C8}"/>
    <cellStyle name="Comma 10 2 3 3 6 2 2 3" xfId="31334" xr:uid="{72545FAE-18D9-4606-BE24-AFB7652EBF7D}"/>
    <cellStyle name="Comma 10 2 3 3 6 2 3" xfId="14491" xr:uid="{B780FE10-41E9-4C72-9A91-ABF7F74B4808}"/>
    <cellStyle name="Comma 10 2 3 3 6 2 3 2" xfId="36958" xr:uid="{1F98B373-8092-4C28-872C-FEF35F2D4F3C}"/>
    <cellStyle name="Comma 10 2 3 3 6 2 4" xfId="25731" xr:uid="{08518257-54ED-40D1-8697-BC45FA5C451F}"/>
    <cellStyle name="Comma 10 2 3 3 6 3" xfId="6077" xr:uid="{590B94AA-3498-4712-AC65-FE19EF0D4F22}"/>
    <cellStyle name="Comma 10 2 3 3 6 3 2" xfId="17305" xr:uid="{C5874661-3107-4599-96BD-3FF2F0CF1314}"/>
    <cellStyle name="Comma 10 2 3 3 6 3 2 2" xfId="39772" xr:uid="{F9EA5D86-ED06-486A-A070-C75082F6DB5B}"/>
    <cellStyle name="Comma 10 2 3 3 6 3 3" xfId="28545" xr:uid="{54A47B21-32C8-4DBC-AA69-2FB59F542BAD}"/>
    <cellStyle name="Comma 10 2 3 3 6 4" xfId="11702" xr:uid="{7876556A-9FE2-4DE5-AB9B-D3CFB45B661A}"/>
    <cellStyle name="Comma 10 2 3 3 6 4 2" xfId="34169" xr:uid="{F7756080-8A40-48E6-AE9F-D73518847820}"/>
    <cellStyle name="Comma 10 2 3 3 6 5" xfId="22942" xr:uid="{2E5DFDE5-F70C-475C-A515-527751B985AD}"/>
    <cellStyle name="Comma 10 2 3 3 7" xfId="2987" xr:uid="{9B1C3DAB-F24C-4601-AA42-7935F1536175}"/>
    <cellStyle name="Comma 10 2 3 3 7 2" xfId="8590" xr:uid="{F40336BA-1001-47F9-B835-30F3BFD21AD7}"/>
    <cellStyle name="Comma 10 2 3 3 7 2 2" xfId="19818" xr:uid="{6B109113-911E-4013-8CFB-EF447675A18E}"/>
    <cellStyle name="Comma 10 2 3 3 7 2 2 2" xfId="42285" xr:uid="{149BD7B6-BC61-4007-8D72-98679AF1C642}"/>
    <cellStyle name="Comma 10 2 3 3 7 2 3" xfId="31058" xr:uid="{39AF7C22-436C-40C3-BF66-EB35BE74CB71}"/>
    <cellStyle name="Comma 10 2 3 3 7 3" xfId="14215" xr:uid="{1E56486B-C81E-4EE7-B4CA-A470826C1BE1}"/>
    <cellStyle name="Comma 10 2 3 3 7 3 2" xfId="36682" xr:uid="{29F4F3A6-B3FA-46B7-B9BB-8A33A39AA17E}"/>
    <cellStyle name="Comma 10 2 3 3 7 4" xfId="25455" xr:uid="{150447DA-17F8-4CFF-847B-A02AF62D4AB6}"/>
    <cellStyle name="Comma 10 2 3 3 8" xfId="5802" xr:uid="{10038A97-211A-4755-BB77-D4F5A4202556}"/>
    <cellStyle name="Comma 10 2 3 3 8 2" xfId="17030" xr:uid="{580D295A-BC0D-447D-9036-13FADE15A3ED}"/>
    <cellStyle name="Comma 10 2 3 3 8 2 2" xfId="39497" xr:uid="{0D6A341E-FF78-4376-8298-BF675EAEA292}"/>
    <cellStyle name="Comma 10 2 3 3 8 3" xfId="28270" xr:uid="{DE0B8E91-DE25-402F-B719-D2A2F61A43D5}"/>
    <cellStyle name="Comma 10 2 3 3 9" xfId="11426" xr:uid="{C911EF4B-F660-439D-A9F0-789735F33181}"/>
    <cellStyle name="Comma 10 2 3 3 9 2" xfId="33894" xr:uid="{E90C3872-159E-47D9-8298-E1E5D7860219}"/>
    <cellStyle name="Comma 10 2 3 4" xfId="617" xr:uid="{00000000-0005-0000-0000-000080000000}"/>
    <cellStyle name="Comma 10 2 3 4 2" xfId="1155" xr:uid="{00000000-0005-0000-0000-000081000000}"/>
    <cellStyle name="Comma 10 2 3 4 2 2" xfId="2235" xr:uid="{00000000-0005-0000-0000-000082000000}"/>
    <cellStyle name="Comma 10 2 3 4 2 2 2" xfId="5024" xr:uid="{A755771E-4D13-47CD-8300-4B3AFBF00FC2}"/>
    <cellStyle name="Comma 10 2 3 4 2 2 2 2" xfId="10627" xr:uid="{C0B8DC69-6C72-4AC4-AC2F-4D7E0F4B050E}"/>
    <cellStyle name="Comma 10 2 3 4 2 2 2 2 2" xfId="21855" xr:uid="{9E151C7A-8BBD-4D6D-BB85-7B238778E0B3}"/>
    <cellStyle name="Comma 10 2 3 4 2 2 2 2 2 2" xfId="44322" xr:uid="{929B9ADC-EEE0-496F-A7E7-67594EEAAAD1}"/>
    <cellStyle name="Comma 10 2 3 4 2 2 2 2 3" xfId="33095" xr:uid="{2DF6AB6B-7320-4FB3-9D7A-3FD17572EB68}"/>
    <cellStyle name="Comma 10 2 3 4 2 2 2 3" xfId="16252" xr:uid="{DF4686E8-ED81-4847-A817-D54E51D5FB01}"/>
    <cellStyle name="Comma 10 2 3 4 2 2 2 3 2" xfId="38719" xr:uid="{00938580-1DD1-4524-B83D-A0CA146D5093}"/>
    <cellStyle name="Comma 10 2 3 4 2 2 2 4" xfId="27492" xr:uid="{81EBE6E9-58F5-4FB7-AF3C-722F132977B2}"/>
    <cellStyle name="Comma 10 2 3 4 2 2 3" xfId="7838" xr:uid="{7BED0B4A-9702-44D9-9A1B-55DF48E9237D}"/>
    <cellStyle name="Comma 10 2 3 4 2 2 3 2" xfId="19066" xr:uid="{FB0D706C-47A6-4E31-9A8E-C6714FC772EC}"/>
    <cellStyle name="Comma 10 2 3 4 2 2 3 2 2" xfId="41533" xr:uid="{91826D68-375A-4262-84AC-328B92936293}"/>
    <cellStyle name="Comma 10 2 3 4 2 2 3 3" xfId="30306" xr:uid="{DC88321B-7588-4F31-97D0-81EA785022A6}"/>
    <cellStyle name="Comma 10 2 3 4 2 2 4" xfId="13463" xr:uid="{1A38AE8A-7B25-4107-8943-8B2C14718124}"/>
    <cellStyle name="Comma 10 2 3 4 2 2 4 2" xfId="35930" xr:uid="{BCFF7C70-A286-42C6-AF08-2013B4CD407D}"/>
    <cellStyle name="Comma 10 2 3 4 2 2 5" xfId="24703" xr:uid="{CE930F8B-1816-4278-9D1B-1193335EC35D}"/>
    <cellStyle name="Comma 10 2 3 4 2 3" xfId="3944" xr:uid="{79908A00-B74E-45AD-A985-1F220917F79D}"/>
    <cellStyle name="Comma 10 2 3 4 2 3 2" xfId="9547" xr:uid="{CACD0237-E879-4CB5-9CE3-8B8FEFDA31CA}"/>
    <cellStyle name="Comma 10 2 3 4 2 3 2 2" xfId="20775" xr:uid="{FACB12F6-6BA5-4AE9-B80C-4D64373B44A8}"/>
    <cellStyle name="Comma 10 2 3 4 2 3 2 2 2" xfId="43242" xr:uid="{BE353423-1D7D-44F7-8F6A-296058CE9ED8}"/>
    <cellStyle name="Comma 10 2 3 4 2 3 2 3" xfId="32015" xr:uid="{48CD5D3D-DA85-41F8-909E-4AB1FF5C592E}"/>
    <cellStyle name="Comma 10 2 3 4 2 3 3" xfId="15172" xr:uid="{9A139471-A96A-4CED-9D19-C83E6B5D1D86}"/>
    <cellStyle name="Comma 10 2 3 4 2 3 3 2" xfId="37639" xr:uid="{F6D57D39-F653-4E0B-B356-32F2089FFA3F}"/>
    <cellStyle name="Comma 10 2 3 4 2 3 4" xfId="26412" xr:uid="{10A2DAC5-30BD-4437-9E8B-7F9D9CF0925F}"/>
    <cellStyle name="Comma 10 2 3 4 2 4" xfId="6758" xr:uid="{D8588169-821E-449A-96BD-D4D1FAC57E16}"/>
    <cellStyle name="Comma 10 2 3 4 2 4 2" xfId="17986" xr:uid="{6DB8F920-C7D5-4A9A-A345-7F0B02D09654}"/>
    <cellStyle name="Comma 10 2 3 4 2 4 2 2" xfId="40453" xr:uid="{DB39660B-B6F7-430A-9623-0633E0289155}"/>
    <cellStyle name="Comma 10 2 3 4 2 4 3" xfId="29226" xr:uid="{D1704CCC-3BF2-4A96-9B31-D2E9F44D32C6}"/>
    <cellStyle name="Comma 10 2 3 4 2 5" xfId="12383" xr:uid="{9BF42525-1169-469B-BC34-CC36EA2925DC}"/>
    <cellStyle name="Comma 10 2 3 4 2 5 2" xfId="34850" xr:uid="{A376F3DE-8A57-4F64-AB9C-F5F6B234D4D7}"/>
    <cellStyle name="Comma 10 2 3 4 2 6" xfId="23623" xr:uid="{B03D134B-1E8E-4DA4-90ED-A2A4558627AC}"/>
    <cellStyle name="Comma 10 2 3 4 3" xfId="1697" xr:uid="{00000000-0005-0000-0000-000083000000}"/>
    <cellStyle name="Comma 10 2 3 4 3 2" xfId="4486" xr:uid="{E786476C-CCBC-4B7D-BB16-AAA11EA9A0D3}"/>
    <cellStyle name="Comma 10 2 3 4 3 2 2" xfId="10089" xr:uid="{80318B17-5C72-4617-B26F-1CB44D1B69B9}"/>
    <cellStyle name="Comma 10 2 3 4 3 2 2 2" xfId="21317" xr:uid="{CD8B0FE2-1E58-4BA5-855A-E5D5315B123D}"/>
    <cellStyle name="Comma 10 2 3 4 3 2 2 2 2" xfId="43784" xr:uid="{36E9B7E4-CD8B-4206-A2FA-B200B38FE288}"/>
    <cellStyle name="Comma 10 2 3 4 3 2 2 3" xfId="32557" xr:uid="{3E846CBF-1EAD-4669-9204-569DC9F3701C}"/>
    <cellStyle name="Comma 10 2 3 4 3 2 3" xfId="15714" xr:uid="{F6687FDF-3023-4396-9299-9D0067D37FAF}"/>
    <cellStyle name="Comma 10 2 3 4 3 2 3 2" xfId="38181" xr:uid="{22EBCA2E-9998-4F17-895C-0CC08212287F}"/>
    <cellStyle name="Comma 10 2 3 4 3 2 4" xfId="26954" xr:uid="{CDAA733E-1A2D-469C-9FEE-A5F59DF5DC27}"/>
    <cellStyle name="Comma 10 2 3 4 3 3" xfId="7300" xr:uid="{20DAFA54-60B3-4489-8B06-0B5206CDE7B9}"/>
    <cellStyle name="Comma 10 2 3 4 3 3 2" xfId="18528" xr:uid="{20B3435D-5E4A-46FD-99F0-1DB3911DBA4F}"/>
    <cellStyle name="Comma 10 2 3 4 3 3 2 2" xfId="40995" xr:uid="{8FD75BF6-C8BD-45C7-9D89-DFDD970A9A26}"/>
    <cellStyle name="Comma 10 2 3 4 3 3 3" xfId="29768" xr:uid="{464FDA63-0D05-4C38-BCFF-F72F1EF7EEC2}"/>
    <cellStyle name="Comma 10 2 3 4 3 4" xfId="12925" xr:uid="{24B78A05-173D-457E-BB01-9CE4CFE5C781}"/>
    <cellStyle name="Comma 10 2 3 4 3 4 2" xfId="35392" xr:uid="{9C17CD4C-2EF5-4C37-BEF5-01F06274DA9F}"/>
    <cellStyle name="Comma 10 2 3 4 3 5" xfId="24165" xr:uid="{75875D56-A29B-445A-A63B-F64AD1C29442}"/>
    <cellStyle name="Comma 10 2 3 4 4" xfId="3406" xr:uid="{0CAF4441-AB93-4130-A208-2CCFE9EF28B2}"/>
    <cellStyle name="Comma 10 2 3 4 4 2" xfId="9009" xr:uid="{36AC8B62-9F54-4B68-9E28-796C576E291A}"/>
    <cellStyle name="Comma 10 2 3 4 4 2 2" xfId="20237" xr:uid="{93C05ADC-0EA3-456E-8E35-2B5D9A346472}"/>
    <cellStyle name="Comma 10 2 3 4 4 2 2 2" xfId="42704" xr:uid="{E406D4E3-2A23-4C14-B067-2582FD492133}"/>
    <cellStyle name="Comma 10 2 3 4 4 2 3" xfId="31477" xr:uid="{048136D4-BD6E-4266-9062-E2752B9B7719}"/>
    <cellStyle name="Comma 10 2 3 4 4 3" xfId="14634" xr:uid="{FD1E4D0A-EA01-4A10-9212-1AF7910305B5}"/>
    <cellStyle name="Comma 10 2 3 4 4 3 2" xfId="37101" xr:uid="{044EEC1E-DF20-4BAB-9B59-E3A7C723C571}"/>
    <cellStyle name="Comma 10 2 3 4 4 4" xfId="25874" xr:uid="{9AD5AA30-85D9-41B3-A371-A864A3655DDB}"/>
    <cellStyle name="Comma 10 2 3 4 5" xfId="6220" xr:uid="{24A91DA3-76D0-46D0-8EF4-D998AA159C80}"/>
    <cellStyle name="Comma 10 2 3 4 5 2" xfId="17448" xr:uid="{7B9E0DF0-9C3C-43ED-9F2D-E487FE277382}"/>
    <cellStyle name="Comma 10 2 3 4 5 2 2" xfId="39915" xr:uid="{9E775A93-E505-40F4-8C1F-262297FB0A39}"/>
    <cellStyle name="Comma 10 2 3 4 5 3" xfId="28688" xr:uid="{819B426F-0CC2-48AD-AB74-9DB4F8C3AF31}"/>
    <cellStyle name="Comma 10 2 3 4 6" xfId="11845" xr:uid="{933E9585-C335-4131-8B84-49D2E4289133}"/>
    <cellStyle name="Comma 10 2 3 4 6 2" xfId="34312" xr:uid="{3AA3C13A-BAD1-41A1-B73B-6F4FF7F02008}"/>
    <cellStyle name="Comma 10 2 3 4 7" xfId="23085" xr:uid="{FCCE582F-C6CF-4589-A8ED-F631A02AE3D2}"/>
    <cellStyle name="Comma 10 2 3 5" xfId="888" xr:uid="{00000000-0005-0000-0000-000084000000}"/>
    <cellStyle name="Comma 10 2 3 5 2" xfId="1968" xr:uid="{00000000-0005-0000-0000-000085000000}"/>
    <cellStyle name="Comma 10 2 3 5 2 2" xfId="4757" xr:uid="{010BAE51-52E1-4D7A-93C1-A96CFAE9C1C6}"/>
    <cellStyle name="Comma 10 2 3 5 2 2 2" xfId="10360" xr:uid="{92918DFC-3489-4FC3-A5F2-A11C617CB5A6}"/>
    <cellStyle name="Comma 10 2 3 5 2 2 2 2" xfId="21588" xr:uid="{832706EB-4ADC-4027-BBA4-FDAFA3D317DA}"/>
    <cellStyle name="Comma 10 2 3 5 2 2 2 2 2" xfId="44055" xr:uid="{C8E586FB-6216-4DD7-9BE1-46BAFA68851D}"/>
    <cellStyle name="Comma 10 2 3 5 2 2 2 3" xfId="32828" xr:uid="{FA8EDA08-4839-42C0-96C5-05B3014DBCC3}"/>
    <cellStyle name="Comma 10 2 3 5 2 2 3" xfId="15985" xr:uid="{E53BD7E5-8DCE-429A-8FC7-EC6CCB83F2A9}"/>
    <cellStyle name="Comma 10 2 3 5 2 2 3 2" xfId="38452" xr:uid="{4CAECFDE-095D-46C6-8646-AD592947CC48}"/>
    <cellStyle name="Comma 10 2 3 5 2 2 4" xfId="27225" xr:uid="{9BAF9E2A-A201-44DA-A4B6-39CA16DC54EC}"/>
    <cellStyle name="Comma 10 2 3 5 2 3" xfId="7571" xr:uid="{2D8625A7-DA99-49B1-8C0A-C9E575227A30}"/>
    <cellStyle name="Comma 10 2 3 5 2 3 2" xfId="18799" xr:uid="{51A16F15-C7C7-491F-BAAD-34636FAF5812}"/>
    <cellStyle name="Comma 10 2 3 5 2 3 2 2" xfId="41266" xr:uid="{F2BE9264-A602-4459-9370-D416CAF18C07}"/>
    <cellStyle name="Comma 10 2 3 5 2 3 3" xfId="30039" xr:uid="{A4F532DE-E226-4D48-BAC6-02B62CF56565}"/>
    <cellStyle name="Comma 10 2 3 5 2 4" xfId="13196" xr:uid="{5604042C-EE93-4A27-B2BE-3E4CDFCA3CC4}"/>
    <cellStyle name="Comma 10 2 3 5 2 4 2" xfId="35663" xr:uid="{A342EA82-D550-4192-A614-A4CBC70F43AD}"/>
    <cellStyle name="Comma 10 2 3 5 2 5" xfId="24436" xr:uid="{A0F357C8-B87A-4D59-B85A-B9F4538E3F5A}"/>
    <cellStyle name="Comma 10 2 3 5 3" xfId="3677" xr:uid="{2B3BE307-E789-4C4E-8AE5-DF06E25FC2CB}"/>
    <cellStyle name="Comma 10 2 3 5 3 2" xfId="9280" xr:uid="{77862936-4A46-49AE-A190-997B3760BA84}"/>
    <cellStyle name="Comma 10 2 3 5 3 2 2" xfId="20508" xr:uid="{F8C74813-1B1C-46B0-8FA3-89412980BFC7}"/>
    <cellStyle name="Comma 10 2 3 5 3 2 2 2" xfId="42975" xr:uid="{4151DFB8-7A9A-4725-A067-B7D9F005AE94}"/>
    <cellStyle name="Comma 10 2 3 5 3 2 3" xfId="31748" xr:uid="{3BD01467-3615-405B-93E7-066616354764}"/>
    <cellStyle name="Comma 10 2 3 5 3 3" xfId="14905" xr:uid="{99877DCD-8253-4B6E-A950-DD7ABA9EFC1A}"/>
    <cellStyle name="Comma 10 2 3 5 3 3 2" xfId="37372" xr:uid="{44FF37C9-D82A-4517-8A98-1628BE18C106}"/>
    <cellStyle name="Comma 10 2 3 5 3 4" xfId="26145" xr:uid="{06BE3884-80CD-42E8-ABC7-84D2834D0563}"/>
    <cellStyle name="Comma 10 2 3 5 4" xfId="6491" xr:uid="{40502C31-4551-44B8-8E48-61D8E7AA72ED}"/>
    <cellStyle name="Comma 10 2 3 5 4 2" xfId="17719" xr:uid="{D547EF01-AA7A-48AE-93DF-DE1DE37A2F20}"/>
    <cellStyle name="Comma 10 2 3 5 4 2 2" xfId="40186" xr:uid="{7E4AF701-C2FF-4F9B-B05A-D8AF21F1229D}"/>
    <cellStyle name="Comma 10 2 3 5 4 3" xfId="28959" xr:uid="{143B1BE1-D157-4680-B0EE-B8C2E4D09445}"/>
    <cellStyle name="Comma 10 2 3 5 5" xfId="12116" xr:uid="{AC172630-C5AC-4405-8DAE-071173638D82}"/>
    <cellStyle name="Comma 10 2 3 5 5 2" xfId="34583" xr:uid="{1AF13805-2A11-4CAF-B9E2-33540CC7FB06}"/>
    <cellStyle name="Comma 10 2 3 5 6" xfId="23356" xr:uid="{15F9B46E-1E9F-43CB-8055-EDF8A8DEC398}"/>
    <cellStyle name="Comma 10 2 3 6" xfId="1430" xr:uid="{00000000-0005-0000-0000-000086000000}"/>
    <cellStyle name="Comma 10 2 3 6 2" xfId="4219" xr:uid="{3BB0CAFD-DFCF-47C4-B2CF-2C99EB551776}"/>
    <cellStyle name="Comma 10 2 3 6 2 2" xfId="9822" xr:uid="{9C9FDB40-BF19-4914-AE66-E05ED5A3277F}"/>
    <cellStyle name="Comma 10 2 3 6 2 2 2" xfId="21050" xr:uid="{35A234AF-09F3-40A3-AAE8-DF4F82B05A81}"/>
    <cellStyle name="Comma 10 2 3 6 2 2 2 2" xfId="43517" xr:uid="{94CFB0F4-AD6E-44C8-8A80-0EBD02170D9B}"/>
    <cellStyle name="Comma 10 2 3 6 2 2 3" xfId="32290" xr:uid="{C796F207-00D4-4D52-849B-B46806D64814}"/>
    <cellStyle name="Comma 10 2 3 6 2 3" xfId="15447" xr:uid="{89AB54C1-331C-492B-AC9E-9C0D49D09225}"/>
    <cellStyle name="Comma 10 2 3 6 2 3 2" xfId="37914" xr:uid="{753C9217-A022-4B55-98DD-73293954D534}"/>
    <cellStyle name="Comma 10 2 3 6 2 4" xfId="26687" xr:uid="{26A19050-F05E-4BEA-BC19-612EA14787DB}"/>
    <cellStyle name="Comma 10 2 3 6 3" xfId="7033" xr:uid="{3E3EC7AB-B85F-40E1-94DC-E97ED4E8DF84}"/>
    <cellStyle name="Comma 10 2 3 6 3 2" xfId="18261" xr:uid="{1BCA17A3-15F6-49CB-B262-DE4EDB994435}"/>
    <cellStyle name="Comma 10 2 3 6 3 2 2" xfId="40728" xr:uid="{B4A07640-636D-47C1-B874-ABC5C021E3BE}"/>
    <cellStyle name="Comma 10 2 3 6 3 3" xfId="29501" xr:uid="{A2E82CE8-8378-4B6B-AA2F-6ED263F06EC6}"/>
    <cellStyle name="Comma 10 2 3 6 4" xfId="12658" xr:uid="{5BA6BBEB-F3FB-4A41-ACC5-53C5E4E1A497}"/>
    <cellStyle name="Comma 10 2 3 6 4 2" xfId="35125" xr:uid="{BA6FA5A3-FC06-45B9-8E5D-EA21405FBF90}"/>
    <cellStyle name="Comma 10 2 3 6 5" xfId="23898" xr:uid="{C9C65B7E-83FE-4724-87C9-6917770DC7BB}"/>
    <cellStyle name="Comma 10 2 3 7" xfId="2511" xr:uid="{00000000-0005-0000-0000-000087000000}"/>
    <cellStyle name="Comma 10 2 3 7 2" xfId="5300" xr:uid="{CF8F3E26-8600-40B0-A13C-4AB2F89C0F2E}"/>
    <cellStyle name="Comma 10 2 3 7 2 2" xfId="10903" xr:uid="{B7355588-4370-4338-A04B-3D4E4167E2A5}"/>
    <cellStyle name="Comma 10 2 3 7 2 2 2" xfId="22131" xr:uid="{FB96FCAB-0DE3-4CBF-9BA4-EF1B18AD219C}"/>
    <cellStyle name="Comma 10 2 3 7 2 2 2 2" xfId="44598" xr:uid="{C1BBD920-DD69-4218-89AE-5B1ADC11C5DD}"/>
    <cellStyle name="Comma 10 2 3 7 2 2 3" xfId="33371" xr:uid="{CE517C4A-179C-4547-B4C2-FAE19C9E21F4}"/>
    <cellStyle name="Comma 10 2 3 7 2 3" xfId="16528" xr:uid="{3FDEBFA0-3067-483E-AC93-254268B9DF69}"/>
    <cellStyle name="Comma 10 2 3 7 2 3 2" xfId="38995" xr:uid="{D6E3949C-16B0-4029-9DF4-07B643E628A3}"/>
    <cellStyle name="Comma 10 2 3 7 2 4" xfId="27768" xr:uid="{A24CD77C-095E-46E9-9810-BDF1B8EC7259}"/>
    <cellStyle name="Comma 10 2 3 7 3" xfId="8114" xr:uid="{06252760-6154-4198-97F2-025E2D400846}"/>
    <cellStyle name="Comma 10 2 3 7 3 2" xfId="19342" xr:uid="{5A63A174-9994-4940-BFDE-4C4C30AAD6EA}"/>
    <cellStyle name="Comma 10 2 3 7 3 2 2" xfId="41809" xr:uid="{8B5768CE-E772-4F2D-8E12-F0EFF40BEEA1}"/>
    <cellStyle name="Comma 10 2 3 7 3 3" xfId="30582" xr:uid="{37DB7F23-E89C-49CE-9218-A09C42A3AFD8}"/>
    <cellStyle name="Comma 10 2 3 7 4" xfId="13739" xr:uid="{8A2AFC90-676A-4760-810C-F5CF5ADB1D10}"/>
    <cellStyle name="Comma 10 2 3 7 4 2" xfId="36206" xr:uid="{71BC4E79-E20F-4A75-9397-1172EBC3353D}"/>
    <cellStyle name="Comma 10 2 3 7 5" xfId="24979" xr:uid="{CCDB274D-3C23-44A9-B876-6A9616A0EEF5}"/>
    <cellStyle name="Comma 10 2 3 8" xfId="350" xr:uid="{00000000-0005-0000-0000-000088000000}"/>
    <cellStyle name="Comma 10 2 3 8 2" xfId="3139" xr:uid="{8B959EE9-88BE-4C39-AA8E-AD5864E9100F}"/>
    <cellStyle name="Comma 10 2 3 8 2 2" xfId="8742" xr:uid="{DD636032-22BD-48FA-8F76-9815026CFEB5}"/>
    <cellStyle name="Comma 10 2 3 8 2 2 2" xfId="19970" xr:uid="{8791CD0C-A796-42F1-A3F0-831B12BE1A9F}"/>
    <cellStyle name="Comma 10 2 3 8 2 2 2 2" xfId="42437" xr:uid="{04BD7DFD-E7C8-4F4C-8C26-1F6214EEBB5C}"/>
    <cellStyle name="Comma 10 2 3 8 2 2 3" xfId="31210" xr:uid="{9C64B9AC-08D5-45F2-B020-6E4C7C16DF4C}"/>
    <cellStyle name="Comma 10 2 3 8 2 3" xfId="14367" xr:uid="{6424A781-0283-4B5E-9091-BA4C1F51DCFE}"/>
    <cellStyle name="Comma 10 2 3 8 2 3 2" xfId="36834" xr:uid="{C8150F74-DCDF-4BB4-AED6-133F9CC3D6EA}"/>
    <cellStyle name="Comma 10 2 3 8 2 4" xfId="25607" xr:uid="{7B10077A-33E0-4C50-B785-8EE15655DEC0}"/>
    <cellStyle name="Comma 10 2 3 8 3" xfId="5953" xr:uid="{F39E6013-EC6F-4708-AE06-C7B8121169ED}"/>
    <cellStyle name="Comma 10 2 3 8 3 2" xfId="17181" xr:uid="{A0D6608C-6C1C-4DFE-82BE-82F20EAC4F89}"/>
    <cellStyle name="Comma 10 2 3 8 3 2 2" xfId="39648" xr:uid="{1E51370E-8166-489F-96C5-C61480AE21FD}"/>
    <cellStyle name="Comma 10 2 3 8 3 3" xfId="28421" xr:uid="{78006CF3-97ED-4A0E-A706-128B0576DBE0}"/>
    <cellStyle name="Comma 10 2 3 8 4" xfId="11578" xr:uid="{7D18117E-1EC0-46C7-9A46-810526FA81F9}"/>
    <cellStyle name="Comma 10 2 3 8 4 2" xfId="34045" xr:uid="{D8E374BA-AB29-439D-8761-094CE1BE880B}"/>
    <cellStyle name="Comma 10 2 3 8 5" xfId="22818" xr:uid="{C0B1965D-1E01-4F59-8B0C-2FEF6A59868E}"/>
    <cellStyle name="Comma 10 2 3 9" xfId="2863" xr:uid="{110B5F1C-F7CB-4983-B3B8-1CE0CFF9D6CF}"/>
    <cellStyle name="Comma 10 2 3 9 2" xfId="8466" xr:uid="{0F75BAA9-6597-4DBC-ABB3-84B674216B1F}"/>
    <cellStyle name="Comma 10 2 3 9 2 2" xfId="19694" xr:uid="{EA7372A2-321D-43DE-9CD2-2B79877598B0}"/>
    <cellStyle name="Comma 10 2 3 9 2 2 2" xfId="42161" xr:uid="{0F5DF25E-CD8A-42EC-9133-8F84535A3BCF}"/>
    <cellStyle name="Comma 10 2 3 9 2 3" xfId="30934" xr:uid="{159DB954-F910-49CB-B3B5-9D3B3AAABD76}"/>
    <cellStyle name="Comma 10 2 3 9 3" xfId="14091" xr:uid="{5F7AEE2B-ECF7-4B5B-A7A7-8BCD79005232}"/>
    <cellStyle name="Comma 10 2 3 9 3 2" xfId="36558" xr:uid="{58BAD397-F35F-45AA-AF02-FEEC87F71EA5}"/>
    <cellStyle name="Comma 10 2 3 9 4" xfId="25331" xr:uid="{945EBD81-EDBB-45D5-864B-97F51ABF5B8C}"/>
    <cellStyle name="Comma 10 2 4" xfId="100" xr:uid="{00000000-0005-0000-0000-000089000000}"/>
    <cellStyle name="Comma 10 2 4 10" xfId="11332" xr:uid="{8540E305-D639-45EE-B6A3-3DF91F6C8740}"/>
    <cellStyle name="Comma 10 2 4 10 2" xfId="33800" xr:uid="{D13C397D-29EC-44FE-9704-D27714C5EED5}"/>
    <cellStyle name="Comma 10 2 4 11" xfId="22573" xr:uid="{D9BB48A9-9990-46C2-AC7D-F56527B6AB02}"/>
    <cellStyle name="Comma 10 2 4 2" xfId="226" xr:uid="{00000000-0005-0000-0000-00008A000000}"/>
    <cellStyle name="Comma 10 2 4 2 10" xfId="22699" xr:uid="{6388AF84-7625-45E0-8F1C-44095CF99762}"/>
    <cellStyle name="Comma 10 2 4 2 2" xfId="773" xr:uid="{00000000-0005-0000-0000-00008B000000}"/>
    <cellStyle name="Comma 10 2 4 2 2 2" xfId="1311" xr:uid="{00000000-0005-0000-0000-00008C000000}"/>
    <cellStyle name="Comma 10 2 4 2 2 2 2" xfId="2391" xr:uid="{00000000-0005-0000-0000-00008D000000}"/>
    <cellStyle name="Comma 10 2 4 2 2 2 2 2" xfId="5180" xr:uid="{5315DE05-6891-444F-A637-9337CB5A4508}"/>
    <cellStyle name="Comma 10 2 4 2 2 2 2 2 2" xfId="10783" xr:uid="{4E49999D-3465-4C57-B98A-363D6C4D72F3}"/>
    <cellStyle name="Comma 10 2 4 2 2 2 2 2 2 2" xfId="22011" xr:uid="{F0C5042E-54B6-48C3-8B99-668190E74C3C}"/>
    <cellStyle name="Comma 10 2 4 2 2 2 2 2 2 2 2" xfId="44478" xr:uid="{F9AA41F4-C679-4077-8604-41AE22B0B5CF}"/>
    <cellStyle name="Comma 10 2 4 2 2 2 2 2 2 3" xfId="33251" xr:uid="{1780E861-0990-4E8A-B567-351197EB8759}"/>
    <cellStyle name="Comma 10 2 4 2 2 2 2 2 3" xfId="16408" xr:uid="{90DD0F15-53EC-45A2-9155-8AFDC92B020D}"/>
    <cellStyle name="Comma 10 2 4 2 2 2 2 2 3 2" xfId="38875" xr:uid="{BAD5C1DB-5273-42A3-A08E-0B0DC8CB5DAF}"/>
    <cellStyle name="Comma 10 2 4 2 2 2 2 2 4" xfId="27648" xr:uid="{25F260D2-34AB-4F47-876C-77F99AA9368A}"/>
    <cellStyle name="Comma 10 2 4 2 2 2 2 3" xfId="7994" xr:uid="{DB720026-CCF4-4F03-8DAA-A2FB73356B49}"/>
    <cellStyle name="Comma 10 2 4 2 2 2 2 3 2" xfId="19222" xr:uid="{C3EE41D5-8AFA-49B6-92A4-ACEBF7217247}"/>
    <cellStyle name="Comma 10 2 4 2 2 2 2 3 2 2" xfId="41689" xr:uid="{97E08CF1-7953-40C4-8156-1FD712B8DE95}"/>
    <cellStyle name="Comma 10 2 4 2 2 2 2 3 3" xfId="30462" xr:uid="{90914356-2045-4390-8376-53E06F57AD95}"/>
    <cellStyle name="Comma 10 2 4 2 2 2 2 4" xfId="13619" xr:uid="{2DE774EF-7D31-4464-935B-51ED24569EBF}"/>
    <cellStyle name="Comma 10 2 4 2 2 2 2 4 2" xfId="36086" xr:uid="{04DCEAAA-3DF4-4614-8299-9BFC745A9682}"/>
    <cellStyle name="Comma 10 2 4 2 2 2 2 5" xfId="24859" xr:uid="{F727DEFD-40B5-4C07-93CD-0BB6A6E83226}"/>
    <cellStyle name="Comma 10 2 4 2 2 2 3" xfId="4100" xr:uid="{12CDC34B-A1B7-4E45-942D-436BB6946C49}"/>
    <cellStyle name="Comma 10 2 4 2 2 2 3 2" xfId="9703" xr:uid="{B39FFFC0-5A58-4C14-A256-32AC42161F47}"/>
    <cellStyle name="Comma 10 2 4 2 2 2 3 2 2" xfId="20931" xr:uid="{E9452B85-E9A1-47E6-BAD2-3820F4F06F94}"/>
    <cellStyle name="Comma 10 2 4 2 2 2 3 2 2 2" xfId="43398" xr:uid="{91864D68-4B03-4162-9AE6-65E234628BBB}"/>
    <cellStyle name="Comma 10 2 4 2 2 2 3 2 3" xfId="32171" xr:uid="{DED157DE-7B50-4ED8-88EA-7DA4DC8C5764}"/>
    <cellStyle name="Comma 10 2 4 2 2 2 3 3" xfId="15328" xr:uid="{32DA4C0D-E04E-4602-BEE6-4C89A98A1365}"/>
    <cellStyle name="Comma 10 2 4 2 2 2 3 3 2" xfId="37795" xr:uid="{FB4F350A-FF5D-405A-8A0E-127B94137083}"/>
    <cellStyle name="Comma 10 2 4 2 2 2 3 4" xfId="26568" xr:uid="{115DED58-7AB7-4919-BCF8-666A46F8E8F1}"/>
    <cellStyle name="Comma 10 2 4 2 2 2 4" xfId="6914" xr:uid="{60D4C7FD-4859-463E-9F15-C92E679E8B88}"/>
    <cellStyle name="Comma 10 2 4 2 2 2 4 2" xfId="18142" xr:uid="{A5813609-FD52-49B5-A4C9-42730964CA2A}"/>
    <cellStyle name="Comma 10 2 4 2 2 2 4 2 2" xfId="40609" xr:uid="{01A4FDBE-9266-4954-A6F8-D4F90E374BB7}"/>
    <cellStyle name="Comma 10 2 4 2 2 2 4 3" xfId="29382" xr:uid="{E906D6D5-5C6A-40C2-9D58-C92F5ED9C99B}"/>
    <cellStyle name="Comma 10 2 4 2 2 2 5" xfId="12539" xr:uid="{8169A72F-D3BB-4B0C-94C4-CACA60FC8766}"/>
    <cellStyle name="Comma 10 2 4 2 2 2 5 2" xfId="35006" xr:uid="{311AD5BA-9B33-4CC7-8000-660072EBE811}"/>
    <cellStyle name="Comma 10 2 4 2 2 2 6" xfId="23779" xr:uid="{6BAFB23E-9E3F-41B6-80F4-6281169E4B7F}"/>
    <cellStyle name="Comma 10 2 4 2 2 3" xfId="1853" xr:uid="{00000000-0005-0000-0000-00008E000000}"/>
    <cellStyle name="Comma 10 2 4 2 2 3 2" xfId="4642" xr:uid="{9667043A-4435-4814-B913-8A7E673D9794}"/>
    <cellStyle name="Comma 10 2 4 2 2 3 2 2" xfId="10245" xr:uid="{C022A6E7-1863-48A6-BBB7-21DDF740660A}"/>
    <cellStyle name="Comma 10 2 4 2 2 3 2 2 2" xfId="21473" xr:uid="{47BA288F-0892-4F30-AB69-2A3A01E7274E}"/>
    <cellStyle name="Comma 10 2 4 2 2 3 2 2 2 2" xfId="43940" xr:uid="{A3BFB91E-4427-4FE0-B195-5E960B707EF1}"/>
    <cellStyle name="Comma 10 2 4 2 2 3 2 2 3" xfId="32713" xr:uid="{43769BCD-E370-477E-AF65-783FEACF4357}"/>
    <cellStyle name="Comma 10 2 4 2 2 3 2 3" xfId="15870" xr:uid="{7A59F259-CA7C-4D4F-BCEB-9513327277AE}"/>
    <cellStyle name="Comma 10 2 4 2 2 3 2 3 2" xfId="38337" xr:uid="{6498BF3C-A4E8-4076-9688-09BF4776D220}"/>
    <cellStyle name="Comma 10 2 4 2 2 3 2 4" xfId="27110" xr:uid="{AE74450C-D992-47DB-BFAD-8277F9715A91}"/>
    <cellStyle name="Comma 10 2 4 2 2 3 3" xfId="7456" xr:uid="{4CF06ABD-DF35-4D8D-A622-55595E049FC2}"/>
    <cellStyle name="Comma 10 2 4 2 2 3 3 2" xfId="18684" xr:uid="{423C9225-DACC-4330-915E-60195DDDF2DF}"/>
    <cellStyle name="Comma 10 2 4 2 2 3 3 2 2" xfId="41151" xr:uid="{CA267D2C-03FB-4419-ADC5-62E1AE17BC62}"/>
    <cellStyle name="Comma 10 2 4 2 2 3 3 3" xfId="29924" xr:uid="{481DECC8-D331-47D9-81B3-267D0620C0DA}"/>
    <cellStyle name="Comma 10 2 4 2 2 3 4" xfId="13081" xr:uid="{6DA51745-814A-4361-829D-AC5816BC188C}"/>
    <cellStyle name="Comma 10 2 4 2 2 3 4 2" xfId="35548" xr:uid="{3008DEFC-41AB-48C9-9BF2-0BF36D2255B9}"/>
    <cellStyle name="Comma 10 2 4 2 2 3 5" xfId="24321" xr:uid="{0AA14C4E-1F0C-40FB-A9BA-7089F5D141B5}"/>
    <cellStyle name="Comma 10 2 4 2 2 4" xfId="3562" xr:uid="{97898488-CD04-4F79-BAF5-B42AE4B58BE9}"/>
    <cellStyle name="Comma 10 2 4 2 2 4 2" xfId="9165" xr:uid="{8B937153-DDC6-4972-B2BD-09870FB50D95}"/>
    <cellStyle name="Comma 10 2 4 2 2 4 2 2" xfId="20393" xr:uid="{5BC0D386-A099-4479-86D1-F929F8ACD6D7}"/>
    <cellStyle name="Comma 10 2 4 2 2 4 2 2 2" xfId="42860" xr:uid="{E82131FE-FA94-46DC-8D66-2517B0C8952E}"/>
    <cellStyle name="Comma 10 2 4 2 2 4 2 3" xfId="31633" xr:uid="{96BAADBB-1393-4E2A-B15E-7DB7EEF47292}"/>
    <cellStyle name="Comma 10 2 4 2 2 4 3" xfId="14790" xr:uid="{BB8004A3-13A9-4A80-978F-91B5CDF2B6F4}"/>
    <cellStyle name="Comma 10 2 4 2 2 4 3 2" xfId="37257" xr:uid="{DFE9162B-DDC3-458F-90C2-FC45F8C06320}"/>
    <cellStyle name="Comma 10 2 4 2 2 4 4" xfId="26030" xr:uid="{487709D3-DA24-4845-BC53-69D1AAC9BC9F}"/>
    <cellStyle name="Comma 10 2 4 2 2 5" xfId="6376" xr:uid="{D621B3E3-F41F-4EBA-BBBA-D14825AC6135}"/>
    <cellStyle name="Comma 10 2 4 2 2 5 2" xfId="17604" xr:uid="{F1E1D56F-51BB-4CC9-90A3-5211AC979ADD}"/>
    <cellStyle name="Comma 10 2 4 2 2 5 2 2" xfId="40071" xr:uid="{152EFACB-CB13-4FA9-9B02-58B925699E97}"/>
    <cellStyle name="Comma 10 2 4 2 2 5 3" xfId="28844" xr:uid="{682AB25A-343B-4317-A44F-D93A7E57CCED}"/>
    <cellStyle name="Comma 10 2 4 2 2 6" xfId="12001" xr:uid="{35B4CC36-D080-4727-BAEF-84559146D153}"/>
    <cellStyle name="Comma 10 2 4 2 2 6 2" xfId="34468" xr:uid="{D5D73A87-3E24-4610-9BC0-E2DCA973C35E}"/>
    <cellStyle name="Comma 10 2 4 2 2 7" xfId="23241" xr:uid="{25DDD548-A5F9-4613-A53A-9CABFA7652BE}"/>
    <cellStyle name="Comma 10 2 4 2 3" xfId="1044" xr:uid="{00000000-0005-0000-0000-00008F000000}"/>
    <cellStyle name="Comma 10 2 4 2 3 2" xfId="2124" xr:uid="{00000000-0005-0000-0000-000090000000}"/>
    <cellStyle name="Comma 10 2 4 2 3 2 2" xfId="4913" xr:uid="{50FBEF5C-0369-48E4-BC99-7CA024C8AC87}"/>
    <cellStyle name="Comma 10 2 4 2 3 2 2 2" xfId="10516" xr:uid="{7013F56D-F803-42A1-A64D-855C6A85D0B2}"/>
    <cellStyle name="Comma 10 2 4 2 3 2 2 2 2" xfId="21744" xr:uid="{B36C000D-B5FB-459F-BE09-42D5FDD366CC}"/>
    <cellStyle name="Comma 10 2 4 2 3 2 2 2 2 2" xfId="44211" xr:uid="{29C58C46-6AE3-4D26-8F0E-16E4D835FDC6}"/>
    <cellStyle name="Comma 10 2 4 2 3 2 2 2 3" xfId="32984" xr:uid="{D60B1C7A-B3FF-4F29-94C3-0FD92A16D5B9}"/>
    <cellStyle name="Comma 10 2 4 2 3 2 2 3" xfId="16141" xr:uid="{56E8457B-D1A6-45CC-AF65-C679DFE84E48}"/>
    <cellStyle name="Comma 10 2 4 2 3 2 2 3 2" xfId="38608" xr:uid="{12BE6C07-760A-4128-B7B2-CEDFD3D06FE6}"/>
    <cellStyle name="Comma 10 2 4 2 3 2 2 4" xfId="27381" xr:uid="{DA02D3ED-EF9A-48A1-8386-ED10A5C67CD0}"/>
    <cellStyle name="Comma 10 2 4 2 3 2 3" xfId="7727" xr:uid="{EF51A19C-0691-4080-B69F-0CC70D5C5909}"/>
    <cellStyle name="Comma 10 2 4 2 3 2 3 2" xfId="18955" xr:uid="{537FBE4E-E41A-436B-9706-1CFBA6BA8445}"/>
    <cellStyle name="Comma 10 2 4 2 3 2 3 2 2" xfId="41422" xr:uid="{BF61EAD1-E550-4776-BC40-210BF703B6B4}"/>
    <cellStyle name="Comma 10 2 4 2 3 2 3 3" xfId="30195" xr:uid="{7B0BFD73-3815-4B81-8637-E25DE98EFB6E}"/>
    <cellStyle name="Comma 10 2 4 2 3 2 4" xfId="13352" xr:uid="{657F5F13-6BDA-4A88-99B6-F6B21B0EC024}"/>
    <cellStyle name="Comma 10 2 4 2 3 2 4 2" xfId="35819" xr:uid="{C8DD94CA-AF33-487F-AB5C-DBDE8D22D9F4}"/>
    <cellStyle name="Comma 10 2 4 2 3 2 5" xfId="24592" xr:uid="{DD5B243C-AD1D-42CE-AAC0-515C4469086C}"/>
    <cellStyle name="Comma 10 2 4 2 3 3" xfId="3833" xr:uid="{8C6A88A9-BF2C-453D-9E5A-AE6467458506}"/>
    <cellStyle name="Comma 10 2 4 2 3 3 2" xfId="9436" xr:uid="{19F1D6B2-23A9-4729-8969-6E8873526886}"/>
    <cellStyle name="Comma 10 2 4 2 3 3 2 2" xfId="20664" xr:uid="{243B1E5D-222A-4C11-8AE1-8DD51FB51A1C}"/>
    <cellStyle name="Comma 10 2 4 2 3 3 2 2 2" xfId="43131" xr:uid="{8206A661-5EA7-47D6-9D86-50138860F1F7}"/>
    <cellStyle name="Comma 10 2 4 2 3 3 2 3" xfId="31904" xr:uid="{15DD4DB6-22C4-4739-AEF7-257592B3349B}"/>
    <cellStyle name="Comma 10 2 4 2 3 3 3" xfId="15061" xr:uid="{D301465D-8C93-4C60-8548-29F2744AA908}"/>
    <cellStyle name="Comma 10 2 4 2 3 3 3 2" xfId="37528" xr:uid="{D7FFBA1B-46CB-4E0F-8734-BE6671A4F0DC}"/>
    <cellStyle name="Comma 10 2 4 2 3 3 4" xfId="26301" xr:uid="{F328757F-F356-42CA-82D4-5F07F82DA2BC}"/>
    <cellStyle name="Comma 10 2 4 2 3 4" xfId="6647" xr:uid="{E7B48A28-94A7-4887-A1A7-B0B1E5986414}"/>
    <cellStyle name="Comma 10 2 4 2 3 4 2" xfId="17875" xr:uid="{E879BE0C-1877-4AA4-AE59-C38A308B0A16}"/>
    <cellStyle name="Comma 10 2 4 2 3 4 2 2" xfId="40342" xr:uid="{F5B00B14-B102-4ABE-AFC0-855B51020708}"/>
    <cellStyle name="Comma 10 2 4 2 3 4 3" xfId="29115" xr:uid="{08889885-8E6B-4930-9185-4D0AAC32103A}"/>
    <cellStyle name="Comma 10 2 4 2 3 5" xfId="12272" xr:uid="{DD9E53D1-B75D-4A97-B56D-AFBFBE6B9B37}"/>
    <cellStyle name="Comma 10 2 4 2 3 5 2" xfId="34739" xr:uid="{8CFEDF4E-43E4-458A-A70C-767BFAD3CB49}"/>
    <cellStyle name="Comma 10 2 4 2 3 6" xfId="23512" xr:uid="{FF5744C6-6529-4575-99D3-FFC906926FE2}"/>
    <cellStyle name="Comma 10 2 4 2 4" xfId="1586" xr:uid="{00000000-0005-0000-0000-000091000000}"/>
    <cellStyle name="Comma 10 2 4 2 4 2" xfId="4375" xr:uid="{33BDC98B-C9FB-48BD-B599-68DB9AF6AA9F}"/>
    <cellStyle name="Comma 10 2 4 2 4 2 2" xfId="9978" xr:uid="{C612CAA1-8077-479B-80D6-C2D13E0C8981}"/>
    <cellStyle name="Comma 10 2 4 2 4 2 2 2" xfId="21206" xr:uid="{3EE8F830-EEAC-4CFD-A040-04147C889499}"/>
    <cellStyle name="Comma 10 2 4 2 4 2 2 2 2" xfId="43673" xr:uid="{3A61CFA3-A5AE-4DE4-A8A2-F2D4EC90766D}"/>
    <cellStyle name="Comma 10 2 4 2 4 2 2 3" xfId="32446" xr:uid="{C9FD73ED-7660-413C-B693-455026278AAA}"/>
    <cellStyle name="Comma 10 2 4 2 4 2 3" xfId="15603" xr:uid="{B8B1B405-009A-4B22-B667-F4003722D407}"/>
    <cellStyle name="Comma 10 2 4 2 4 2 3 2" xfId="38070" xr:uid="{0424C280-D800-4275-9E86-4C8808497C4E}"/>
    <cellStyle name="Comma 10 2 4 2 4 2 4" xfId="26843" xr:uid="{DC8C3C68-D117-4B5A-92E1-89843A8B21ED}"/>
    <cellStyle name="Comma 10 2 4 2 4 3" xfId="7189" xr:uid="{B7460E69-6135-4094-B5A7-EE6FCF068EF0}"/>
    <cellStyle name="Comma 10 2 4 2 4 3 2" xfId="18417" xr:uid="{DE5B7EF1-E205-4FA3-BABB-2DEC45C6DACF}"/>
    <cellStyle name="Comma 10 2 4 2 4 3 2 2" xfId="40884" xr:uid="{1B66E242-F326-47A1-94FD-D8D3A4FE81F4}"/>
    <cellStyle name="Comma 10 2 4 2 4 3 3" xfId="29657" xr:uid="{7723C5E1-6683-4E0F-8860-1AB581892B44}"/>
    <cellStyle name="Comma 10 2 4 2 4 4" xfId="12814" xr:uid="{E6411DCD-D947-4F5C-90E6-0FCE52C6D2DE}"/>
    <cellStyle name="Comma 10 2 4 2 4 4 2" xfId="35281" xr:uid="{5A772F76-780B-453A-A458-7365C9CA08AB}"/>
    <cellStyle name="Comma 10 2 4 2 4 5" xfId="24054" xr:uid="{15464CBC-336A-4169-9FB0-264B17393FD6}"/>
    <cellStyle name="Comma 10 2 4 2 5" xfId="2667" xr:uid="{00000000-0005-0000-0000-000092000000}"/>
    <cellStyle name="Comma 10 2 4 2 5 2" xfId="5456" xr:uid="{24164E05-4460-4396-8542-0A66AB190497}"/>
    <cellStyle name="Comma 10 2 4 2 5 2 2" xfId="11059" xr:uid="{AB375836-C18D-4F16-9D19-FFBF1D3158C0}"/>
    <cellStyle name="Comma 10 2 4 2 5 2 2 2" xfId="22287" xr:uid="{EA655F59-515D-4557-8CDC-F064E74A3967}"/>
    <cellStyle name="Comma 10 2 4 2 5 2 2 2 2" xfId="44754" xr:uid="{5E781617-FC26-47EA-82E8-651063A81558}"/>
    <cellStyle name="Comma 10 2 4 2 5 2 2 3" xfId="33527" xr:uid="{1D7FD547-D0F5-4F33-A727-EE9BA4321F52}"/>
    <cellStyle name="Comma 10 2 4 2 5 2 3" xfId="16684" xr:uid="{C9E307DF-F7CA-4201-9CFF-FEA743486CAE}"/>
    <cellStyle name="Comma 10 2 4 2 5 2 3 2" xfId="39151" xr:uid="{95F15A6C-932D-420A-ADC9-12EB1CE758CF}"/>
    <cellStyle name="Comma 10 2 4 2 5 2 4" xfId="27924" xr:uid="{EA93767D-E806-4780-8768-CF2CB8F49FA4}"/>
    <cellStyle name="Comma 10 2 4 2 5 3" xfId="8270" xr:uid="{F1073C66-7212-449A-8B20-5889EC603F53}"/>
    <cellStyle name="Comma 10 2 4 2 5 3 2" xfId="19498" xr:uid="{C60D3D34-3631-4564-879A-22D0F4DAF8A6}"/>
    <cellStyle name="Comma 10 2 4 2 5 3 2 2" xfId="41965" xr:uid="{9CDDC24C-9390-4239-8C31-D4C8811B4A5B}"/>
    <cellStyle name="Comma 10 2 4 2 5 3 3" xfId="30738" xr:uid="{17657B0C-A6BC-4028-91D9-3DFCFA8773BC}"/>
    <cellStyle name="Comma 10 2 4 2 5 4" xfId="13895" xr:uid="{2A14F90C-5997-4FCC-84BE-B4F3CFC96207}"/>
    <cellStyle name="Comma 10 2 4 2 5 4 2" xfId="36362" xr:uid="{B66A733D-C9C8-43C2-8ADE-FABE1DC53C0A}"/>
    <cellStyle name="Comma 10 2 4 2 5 5" xfId="25135" xr:uid="{D0641141-29DA-4F49-A76D-F21F585CE62B}"/>
    <cellStyle name="Comma 10 2 4 2 6" xfId="506" xr:uid="{00000000-0005-0000-0000-000093000000}"/>
    <cellStyle name="Comma 10 2 4 2 6 2" xfId="3295" xr:uid="{B7908A89-09C0-4820-9CD4-187BA5CDD538}"/>
    <cellStyle name="Comma 10 2 4 2 6 2 2" xfId="8898" xr:uid="{21755C10-05BB-467F-AADC-EF0A6EB459BC}"/>
    <cellStyle name="Comma 10 2 4 2 6 2 2 2" xfId="20126" xr:uid="{731376E4-FCBA-4187-850C-46E97DAF1418}"/>
    <cellStyle name="Comma 10 2 4 2 6 2 2 2 2" xfId="42593" xr:uid="{86DC2954-5F37-4DF0-82D1-955227CDC628}"/>
    <cellStyle name="Comma 10 2 4 2 6 2 2 3" xfId="31366" xr:uid="{4F570C98-0AFF-410D-BE39-9ADF0027A61B}"/>
    <cellStyle name="Comma 10 2 4 2 6 2 3" xfId="14523" xr:uid="{AADBA03F-70AF-41A2-A7F1-B8FA9316B441}"/>
    <cellStyle name="Comma 10 2 4 2 6 2 3 2" xfId="36990" xr:uid="{33328722-3854-4ECE-9982-78F5C912AA67}"/>
    <cellStyle name="Comma 10 2 4 2 6 2 4" xfId="25763" xr:uid="{29F16A8A-3321-4E77-806E-E9A20A7CC1FA}"/>
    <cellStyle name="Comma 10 2 4 2 6 3" xfId="6109" xr:uid="{D87839FA-ECEC-42D4-B890-5216D056790B}"/>
    <cellStyle name="Comma 10 2 4 2 6 3 2" xfId="17337" xr:uid="{446D567E-693D-4145-ADFC-A309AEDD86BB}"/>
    <cellStyle name="Comma 10 2 4 2 6 3 2 2" xfId="39804" xr:uid="{A7EF2000-C78C-41D8-8916-A97327BE2B77}"/>
    <cellStyle name="Comma 10 2 4 2 6 3 3" xfId="28577" xr:uid="{3D366F4B-66CF-4CBD-8E6B-638260DD5E5A}"/>
    <cellStyle name="Comma 10 2 4 2 6 4" xfId="11734" xr:uid="{93168516-9328-4CA6-BC9D-988D95AF6CF1}"/>
    <cellStyle name="Comma 10 2 4 2 6 4 2" xfId="34201" xr:uid="{9CBFB752-0D5F-465F-BC67-AEEFD73CA180}"/>
    <cellStyle name="Comma 10 2 4 2 6 5" xfId="22974" xr:uid="{23053AD0-20F6-4A9C-A4FB-E62A10EC4162}"/>
    <cellStyle name="Comma 10 2 4 2 7" xfId="3019" xr:uid="{06C2D77E-1697-441D-9737-66878247E781}"/>
    <cellStyle name="Comma 10 2 4 2 7 2" xfId="8622" xr:uid="{80372725-01FA-4701-BCA0-040E8D3CF627}"/>
    <cellStyle name="Comma 10 2 4 2 7 2 2" xfId="19850" xr:uid="{739CDAED-970B-4159-ACED-707BB41E9FEB}"/>
    <cellStyle name="Comma 10 2 4 2 7 2 2 2" xfId="42317" xr:uid="{32091BE6-9F98-4C47-BFAC-208C4F8FC944}"/>
    <cellStyle name="Comma 10 2 4 2 7 2 3" xfId="31090" xr:uid="{2024D211-E0D4-4A06-9CF2-D311913F5B91}"/>
    <cellStyle name="Comma 10 2 4 2 7 3" xfId="14247" xr:uid="{2B8113B7-0672-43AE-9B49-A7383EC0BF4E}"/>
    <cellStyle name="Comma 10 2 4 2 7 3 2" xfId="36714" xr:uid="{716629A3-4E13-4AA9-BDDE-4FA3209CE14D}"/>
    <cellStyle name="Comma 10 2 4 2 7 4" xfId="25487" xr:uid="{BF899696-DDAB-4E02-BFE2-E332E027CE45}"/>
    <cellStyle name="Comma 10 2 4 2 8" xfId="5834" xr:uid="{57C5842B-67AA-47D2-87F3-9EB2762C677B}"/>
    <cellStyle name="Comma 10 2 4 2 8 2" xfId="17062" xr:uid="{F20E1B3B-CAA4-483D-B9A8-A0BE259F4EC0}"/>
    <cellStyle name="Comma 10 2 4 2 8 2 2" xfId="39529" xr:uid="{57F20B4B-43DE-4E99-94A7-FBE1094EA2F1}"/>
    <cellStyle name="Comma 10 2 4 2 8 3" xfId="28302" xr:uid="{0373B7F7-D7A8-4908-B519-258EA32EF87D}"/>
    <cellStyle name="Comma 10 2 4 2 9" xfId="11458" xr:uid="{45A1D209-C2B2-4952-932E-9D17AF33DBD6}"/>
    <cellStyle name="Comma 10 2 4 2 9 2" xfId="33926" xr:uid="{775DAE2E-679F-4CB4-84FF-E79F9755D887}"/>
    <cellStyle name="Comma 10 2 4 3" xfId="647" xr:uid="{00000000-0005-0000-0000-000094000000}"/>
    <cellStyle name="Comma 10 2 4 3 2" xfId="1185" xr:uid="{00000000-0005-0000-0000-000095000000}"/>
    <cellStyle name="Comma 10 2 4 3 2 2" xfId="2265" xr:uid="{00000000-0005-0000-0000-000096000000}"/>
    <cellStyle name="Comma 10 2 4 3 2 2 2" xfId="5054" xr:uid="{8362CE02-C128-41F9-999B-9D85DB53D057}"/>
    <cellStyle name="Comma 10 2 4 3 2 2 2 2" xfId="10657" xr:uid="{D7D7F760-97E8-4B16-9732-322345F44B82}"/>
    <cellStyle name="Comma 10 2 4 3 2 2 2 2 2" xfId="21885" xr:uid="{AA8AF2C2-6420-4A6D-ABD9-9F53FD7EB5C9}"/>
    <cellStyle name="Comma 10 2 4 3 2 2 2 2 2 2" xfId="44352" xr:uid="{2001EE9E-1E86-4EAC-BAC2-C34A8FC0D563}"/>
    <cellStyle name="Comma 10 2 4 3 2 2 2 2 3" xfId="33125" xr:uid="{4CBE7567-A49A-422C-B360-D7992E6279E5}"/>
    <cellStyle name="Comma 10 2 4 3 2 2 2 3" xfId="16282" xr:uid="{BB6DD986-5257-4CEF-B086-F2D9079D37AD}"/>
    <cellStyle name="Comma 10 2 4 3 2 2 2 3 2" xfId="38749" xr:uid="{9A04C546-CDCE-4503-9BEF-C8182B62C450}"/>
    <cellStyle name="Comma 10 2 4 3 2 2 2 4" xfId="27522" xr:uid="{5B3CAA3E-5B2D-4CB2-8827-C5E68C36DFD5}"/>
    <cellStyle name="Comma 10 2 4 3 2 2 3" xfId="7868" xr:uid="{5E6D8F22-1389-43B8-B07F-8AE89B8D39CB}"/>
    <cellStyle name="Comma 10 2 4 3 2 2 3 2" xfId="19096" xr:uid="{06EC6C2D-DC94-40B8-BDBE-75F046BB82FF}"/>
    <cellStyle name="Comma 10 2 4 3 2 2 3 2 2" xfId="41563" xr:uid="{C0FCBEEF-21BD-4C67-8CDC-B47B2075A413}"/>
    <cellStyle name="Comma 10 2 4 3 2 2 3 3" xfId="30336" xr:uid="{4404898F-E094-43BE-A338-E44DFFD0B61A}"/>
    <cellStyle name="Comma 10 2 4 3 2 2 4" xfId="13493" xr:uid="{E1177E1E-621F-4F2B-9D18-81D1075165EB}"/>
    <cellStyle name="Comma 10 2 4 3 2 2 4 2" xfId="35960" xr:uid="{8DD0035D-C243-4093-AC45-635AD7E3BBB1}"/>
    <cellStyle name="Comma 10 2 4 3 2 2 5" xfId="24733" xr:uid="{27222D34-5099-42AE-9EA3-B1189A4453CB}"/>
    <cellStyle name="Comma 10 2 4 3 2 3" xfId="3974" xr:uid="{A8C51E40-6F14-442D-8BE8-185FFC44371A}"/>
    <cellStyle name="Comma 10 2 4 3 2 3 2" xfId="9577" xr:uid="{572DE5E0-4785-4A12-9F77-C2E11FFA31E1}"/>
    <cellStyle name="Comma 10 2 4 3 2 3 2 2" xfId="20805" xr:uid="{654C06C3-97D7-40CD-9A2C-32D042AE1D09}"/>
    <cellStyle name="Comma 10 2 4 3 2 3 2 2 2" xfId="43272" xr:uid="{9C0C01E3-A4C7-4B47-8ABA-A7BDE978AD86}"/>
    <cellStyle name="Comma 10 2 4 3 2 3 2 3" xfId="32045" xr:uid="{4E07ABDD-183D-4563-9353-CF9A9AB5C83A}"/>
    <cellStyle name="Comma 10 2 4 3 2 3 3" xfId="15202" xr:uid="{9070C698-089A-4D21-B153-48BB427DB25A}"/>
    <cellStyle name="Comma 10 2 4 3 2 3 3 2" xfId="37669" xr:uid="{4C2FCA2C-EE4F-43A5-98E5-35E48E3FE41B}"/>
    <cellStyle name="Comma 10 2 4 3 2 3 4" xfId="26442" xr:uid="{5687BA0E-6587-49B7-A11F-DE307494D9AB}"/>
    <cellStyle name="Comma 10 2 4 3 2 4" xfId="6788" xr:uid="{2124321F-CDC3-4AF7-A0F0-775DB688F4CF}"/>
    <cellStyle name="Comma 10 2 4 3 2 4 2" xfId="18016" xr:uid="{70B193F5-801B-4037-A9B4-CFC65A486E2A}"/>
    <cellStyle name="Comma 10 2 4 3 2 4 2 2" xfId="40483" xr:uid="{EFC642F1-1A7B-48A0-A635-B9CDA0808DD9}"/>
    <cellStyle name="Comma 10 2 4 3 2 4 3" xfId="29256" xr:uid="{C1B1C3DB-889A-4732-A983-E2F45E1B2483}"/>
    <cellStyle name="Comma 10 2 4 3 2 5" xfId="12413" xr:uid="{5B007EC7-3914-4AB2-89AD-CF41B1889357}"/>
    <cellStyle name="Comma 10 2 4 3 2 5 2" xfId="34880" xr:uid="{3ECB3AB9-77A1-419F-B9FB-3CB565DB18EA}"/>
    <cellStyle name="Comma 10 2 4 3 2 6" xfId="23653" xr:uid="{4480AD3F-2D86-41B2-9C56-F98D7E3AFFA6}"/>
    <cellStyle name="Comma 10 2 4 3 3" xfId="1727" xr:uid="{00000000-0005-0000-0000-000097000000}"/>
    <cellStyle name="Comma 10 2 4 3 3 2" xfId="4516" xr:uid="{9F5773AB-3032-4464-B993-E9FEBE37F5D2}"/>
    <cellStyle name="Comma 10 2 4 3 3 2 2" xfId="10119" xr:uid="{9E4217E6-1368-4F75-B212-C4821B30FBAF}"/>
    <cellStyle name="Comma 10 2 4 3 3 2 2 2" xfId="21347" xr:uid="{AB3C9ECC-06AE-4249-8916-9A23E315D841}"/>
    <cellStyle name="Comma 10 2 4 3 3 2 2 2 2" xfId="43814" xr:uid="{77B6DF29-1803-4A64-983D-DC46F8DB78DE}"/>
    <cellStyle name="Comma 10 2 4 3 3 2 2 3" xfId="32587" xr:uid="{376383DA-0CD5-473A-B362-26FDB217C3FB}"/>
    <cellStyle name="Comma 10 2 4 3 3 2 3" xfId="15744" xr:uid="{06D06A18-3BAB-4BC3-89C8-B92FD77B7FB9}"/>
    <cellStyle name="Comma 10 2 4 3 3 2 3 2" xfId="38211" xr:uid="{3BB64E60-37F9-496D-8FF5-99F64D9D7C57}"/>
    <cellStyle name="Comma 10 2 4 3 3 2 4" xfId="26984" xr:uid="{255CB7E9-9D68-4D07-AE04-B6ED78FF891F}"/>
    <cellStyle name="Comma 10 2 4 3 3 3" xfId="7330" xr:uid="{8E1524BB-7D52-4013-B452-4EB3154C6C3B}"/>
    <cellStyle name="Comma 10 2 4 3 3 3 2" xfId="18558" xr:uid="{B399459A-B613-42D2-8044-30A79AC7CEAD}"/>
    <cellStyle name="Comma 10 2 4 3 3 3 2 2" xfId="41025" xr:uid="{6A848080-3820-4EB4-8A0D-01975F9130DD}"/>
    <cellStyle name="Comma 10 2 4 3 3 3 3" xfId="29798" xr:uid="{D5FDC3AA-0F90-4942-8270-9401B3DA905D}"/>
    <cellStyle name="Comma 10 2 4 3 3 4" xfId="12955" xr:uid="{8C837D7E-FE6A-44C6-AAA8-6E89D71984C9}"/>
    <cellStyle name="Comma 10 2 4 3 3 4 2" xfId="35422" xr:uid="{357D8060-5494-454D-ADE9-04D75D250629}"/>
    <cellStyle name="Comma 10 2 4 3 3 5" xfId="24195" xr:uid="{99680A6A-5B39-4610-A8FF-8764743B3746}"/>
    <cellStyle name="Comma 10 2 4 3 4" xfId="3436" xr:uid="{5CC057AC-B603-450B-8015-1DD522F4D464}"/>
    <cellStyle name="Comma 10 2 4 3 4 2" xfId="9039" xr:uid="{631B48F0-42A3-4D8A-9521-D7DDF00717C9}"/>
    <cellStyle name="Comma 10 2 4 3 4 2 2" xfId="20267" xr:uid="{9C68C9E2-CB26-4DFA-98AE-13BB475F348A}"/>
    <cellStyle name="Comma 10 2 4 3 4 2 2 2" xfId="42734" xr:uid="{26A54FC8-987F-4E60-9CAC-37A50E700DD3}"/>
    <cellStyle name="Comma 10 2 4 3 4 2 3" xfId="31507" xr:uid="{9C31E827-C3A1-4BB7-93EA-3721A60D4D32}"/>
    <cellStyle name="Comma 10 2 4 3 4 3" xfId="14664" xr:uid="{9B8A81F1-DEE7-4CF1-B9A0-5FF1125A7977}"/>
    <cellStyle name="Comma 10 2 4 3 4 3 2" xfId="37131" xr:uid="{A007E0F3-7A65-4A77-9B8D-289E07701F89}"/>
    <cellStyle name="Comma 10 2 4 3 4 4" xfId="25904" xr:uid="{3AE6DABE-EEE6-4144-B5D4-A8B8EC124FB9}"/>
    <cellStyle name="Comma 10 2 4 3 5" xfId="6250" xr:uid="{156E1CFC-3A9E-49CF-A787-616D2E262045}"/>
    <cellStyle name="Comma 10 2 4 3 5 2" xfId="17478" xr:uid="{325F17CC-CDF7-4741-9CD9-52E402D9765A}"/>
    <cellStyle name="Comma 10 2 4 3 5 2 2" xfId="39945" xr:uid="{5B259FD8-6D2B-4860-A63B-7ABC62D05C68}"/>
    <cellStyle name="Comma 10 2 4 3 5 3" xfId="28718" xr:uid="{16921FF6-2000-4E17-A0BA-76AF6FD5CA00}"/>
    <cellStyle name="Comma 10 2 4 3 6" xfId="11875" xr:uid="{AD6CFA09-B06C-4AB9-9731-05AFA6D7A68C}"/>
    <cellStyle name="Comma 10 2 4 3 6 2" xfId="34342" xr:uid="{B26349BA-FACD-4B89-B45A-2F96A6CF1D99}"/>
    <cellStyle name="Comma 10 2 4 3 7" xfId="23115" xr:uid="{770EAA6D-9B6A-44B8-8F17-91A34AD369BA}"/>
    <cellStyle name="Comma 10 2 4 4" xfId="918" xr:uid="{00000000-0005-0000-0000-000098000000}"/>
    <cellStyle name="Comma 10 2 4 4 2" xfId="1998" xr:uid="{00000000-0005-0000-0000-000099000000}"/>
    <cellStyle name="Comma 10 2 4 4 2 2" xfId="4787" xr:uid="{907F092C-A2A2-4DF0-9936-B54891D2B3AC}"/>
    <cellStyle name="Comma 10 2 4 4 2 2 2" xfId="10390" xr:uid="{13E55FC2-6207-4954-84C5-8C46EEAF508D}"/>
    <cellStyle name="Comma 10 2 4 4 2 2 2 2" xfId="21618" xr:uid="{DC113436-0D08-414D-8CA3-78F1C3ADF8ED}"/>
    <cellStyle name="Comma 10 2 4 4 2 2 2 2 2" xfId="44085" xr:uid="{87F5F456-8A00-46B3-B3CF-6211781CE0AB}"/>
    <cellStyle name="Comma 10 2 4 4 2 2 2 3" xfId="32858" xr:uid="{D88C7F10-07CE-4CFF-83DE-2057C5CB6760}"/>
    <cellStyle name="Comma 10 2 4 4 2 2 3" xfId="16015" xr:uid="{39221A72-9C19-4AED-8509-0341D0D95A91}"/>
    <cellStyle name="Comma 10 2 4 4 2 2 3 2" xfId="38482" xr:uid="{846C9E31-071D-4B5A-AD84-83FEC94C47B9}"/>
    <cellStyle name="Comma 10 2 4 4 2 2 4" xfId="27255" xr:uid="{B1D629EA-7E90-4D3D-805E-7ECB700686B1}"/>
    <cellStyle name="Comma 10 2 4 4 2 3" xfId="7601" xr:uid="{AC2AE0AD-FB9D-4458-A682-826B76F409F6}"/>
    <cellStyle name="Comma 10 2 4 4 2 3 2" xfId="18829" xr:uid="{8C124C67-E831-4E00-8751-4A8152394EB1}"/>
    <cellStyle name="Comma 10 2 4 4 2 3 2 2" xfId="41296" xr:uid="{632BFEA9-F27F-4CB2-9E03-DDD8D4F3876F}"/>
    <cellStyle name="Comma 10 2 4 4 2 3 3" xfId="30069" xr:uid="{AC7DF9F1-1E92-42A5-B8C9-60F0FEC77CA6}"/>
    <cellStyle name="Comma 10 2 4 4 2 4" xfId="13226" xr:uid="{55BCB4C7-BF3A-4BC1-8C22-D176B788451E}"/>
    <cellStyle name="Comma 10 2 4 4 2 4 2" xfId="35693" xr:uid="{01D9E18B-C30C-44FD-8EF9-D2C1FA36200E}"/>
    <cellStyle name="Comma 10 2 4 4 2 5" xfId="24466" xr:uid="{688B07BE-72EE-453C-B174-EF353FE210D2}"/>
    <cellStyle name="Comma 10 2 4 4 3" xfId="3707" xr:uid="{3BF78649-C3E1-41F9-B5AE-E1F9D5A871DD}"/>
    <cellStyle name="Comma 10 2 4 4 3 2" xfId="9310" xr:uid="{9D1C4A41-7913-4F2F-9393-039601B37679}"/>
    <cellStyle name="Comma 10 2 4 4 3 2 2" xfId="20538" xr:uid="{98C9B411-8E4D-4364-95A0-F762776632E7}"/>
    <cellStyle name="Comma 10 2 4 4 3 2 2 2" xfId="43005" xr:uid="{731A7B8C-2483-402D-8414-09F81E370364}"/>
    <cellStyle name="Comma 10 2 4 4 3 2 3" xfId="31778" xr:uid="{58791EE7-D9CD-4FF5-84C5-8C142F7874EF}"/>
    <cellStyle name="Comma 10 2 4 4 3 3" xfId="14935" xr:uid="{ACCE8403-4D7F-4457-B5FE-47FE02CF4AFE}"/>
    <cellStyle name="Comma 10 2 4 4 3 3 2" xfId="37402" xr:uid="{2F99AD02-DDAE-4F86-B695-7FF08ADBF2E3}"/>
    <cellStyle name="Comma 10 2 4 4 3 4" xfId="26175" xr:uid="{EE24C069-DA32-4AD4-B122-7672E3C22422}"/>
    <cellStyle name="Comma 10 2 4 4 4" xfId="6521" xr:uid="{265AFD88-7C05-4DF6-AA8E-B3F3941BEEF1}"/>
    <cellStyle name="Comma 10 2 4 4 4 2" xfId="17749" xr:uid="{299FB1F1-E19B-4C86-BFBA-361B2895D8B2}"/>
    <cellStyle name="Comma 10 2 4 4 4 2 2" xfId="40216" xr:uid="{E0559230-049C-4A5B-953E-E52B2C0C48FE}"/>
    <cellStyle name="Comma 10 2 4 4 4 3" xfId="28989" xr:uid="{CCA1CBE8-B42B-43BC-BBF5-42A565F93008}"/>
    <cellStyle name="Comma 10 2 4 4 5" xfId="12146" xr:uid="{0469E8ED-D114-4BEF-BAFF-A238A4C0FCA4}"/>
    <cellStyle name="Comma 10 2 4 4 5 2" xfId="34613" xr:uid="{2EA08F30-3796-4AD7-A68D-91CB35B6E0A0}"/>
    <cellStyle name="Comma 10 2 4 4 6" xfId="23386" xr:uid="{763B78BF-F0F6-41B6-A8DD-66FD48A6B6A0}"/>
    <cellStyle name="Comma 10 2 4 5" xfId="1460" xr:uid="{00000000-0005-0000-0000-00009A000000}"/>
    <cellStyle name="Comma 10 2 4 5 2" xfId="4249" xr:uid="{6F40609C-1BAB-4EE9-B363-B5139129C540}"/>
    <cellStyle name="Comma 10 2 4 5 2 2" xfId="9852" xr:uid="{89988C8A-B37F-4EDB-8AC8-27310D868CD8}"/>
    <cellStyle name="Comma 10 2 4 5 2 2 2" xfId="21080" xr:uid="{9A8C348B-DFA6-41A1-8B9E-BDC1FEFDB912}"/>
    <cellStyle name="Comma 10 2 4 5 2 2 2 2" xfId="43547" xr:uid="{2DE5A6D4-C78B-4C73-BE70-1FD9C75B2ADF}"/>
    <cellStyle name="Comma 10 2 4 5 2 2 3" xfId="32320" xr:uid="{A8A83C20-5565-456E-B856-D64AEE721287}"/>
    <cellStyle name="Comma 10 2 4 5 2 3" xfId="15477" xr:uid="{300A975F-426C-4538-A902-A1D8413DFAC2}"/>
    <cellStyle name="Comma 10 2 4 5 2 3 2" xfId="37944" xr:uid="{CDEC1011-2F00-49B5-95D2-21602ADE147E}"/>
    <cellStyle name="Comma 10 2 4 5 2 4" xfId="26717" xr:uid="{44ACAE1C-0BA1-443C-9AEF-62743904ACA8}"/>
    <cellStyle name="Comma 10 2 4 5 3" xfId="7063" xr:uid="{BBF0773A-7128-4D81-8335-42679FD8489E}"/>
    <cellStyle name="Comma 10 2 4 5 3 2" xfId="18291" xr:uid="{6C1F47D3-C394-4B39-9DA7-47BF4B35AD40}"/>
    <cellStyle name="Comma 10 2 4 5 3 2 2" xfId="40758" xr:uid="{21E92CE9-9567-4646-B86C-EF7EA1387E46}"/>
    <cellStyle name="Comma 10 2 4 5 3 3" xfId="29531" xr:uid="{0E4D9048-A4CB-4EE6-990A-1D465A47C1D1}"/>
    <cellStyle name="Comma 10 2 4 5 4" xfId="12688" xr:uid="{A9E5E300-AEBD-4BF7-B374-D5465BCD2E81}"/>
    <cellStyle name="Comma 10 2 4 5 4 2" xfId="35155" xr:uid="{BA423732-0423-4E32-A429-50C6BE977A75}"/>
    <cellStyle name="Comma 10 2 4 5 5" xfId="23928" xr:uid="{44D565A4-C0D2-4D62-80A8-C65D7285DBBC}"/>
    <cellStyle name="Comma 10 2 4 6" xfId="2541" xr:uid="{00000000-0005-0000-0000-00009B000000}"/>
    <cellStyle name="Comma 10 2 4 6 2" xfId="5330" xr:uid="{0BDE27AA-4D30-4BE2-B7BD-F4D9EBEF831A}"/>
    <cellStyle name="Comma 10 2 4 6 2 2" xfId="10933" xr:uid="{EB393F6B-1659-4E56-A812-F276526D1C52}"/>
    <cellStyle name="Comma 10 2 4 6 2 2 2" xfId="22161" xr:uid="{76D2540A-FB6E-4270-8139-89150930D9AF}"/>
    <cellStyle name="Comma 10 2 4 6 2 2 2 2" xfId="44628" xr:uid="{5AD4C492-79C1-4C6C-B207-02E19FCE36DC}"/>
    <cellStyle name="Comma 10 2 4 6 2 2 3" xfId="33401" xr:uid="{EB39EA0C-416E-4E5C-A336-D0AD3C62CF3F}"/>
    <cellStyle name="Comma 10 2 4 6 2 3" xfId="16558" xr:uid="{A55DB26E-23F1-4349-980C-B2648C06F167}"/>
    <cellStyle name="Comma 10 2 4 6 2 3 2" xfId="39025" xr:uid="{89B68609-7EC0-4093-876E-291607D3FC19}"/>
    <cellStyle name="Comma 10 2 4 6 2 4" xfId="27798" xr:uid="{984DFF0A-2C85-44D8-9302-FB612386E38A}"/>
    <cellStyle name="Comma 10 2 4 6 3" xfId="8144" xr:uid="{AC94DB2F-652D-4E11-83D7-21836056F221}"/>
    <cellStyle name="Comma 10 2 4 6 3 2" xfId="19372" xr:uid="{02F824D6-5723-4FF3-A7EB-315CB4754198}"/>
    <cellStyle name="Comma 10 2 4 6 3 2 2" xfId="41839" xr:uid="{FE3F41D4-4F98-4740-B5F9-489FABBA14C6}"/>
    <cellStyle name="Comma 10 2 4 6 3 3" xfId="30612" xr:uid="{7919EBE4-8AFF-4E42-BD81-34012E9BA8CC}"/>
    <cellStyle name="Comma 10 2 4 6 4" xfId="13769" xr:uid="{24DD40E3-DD93-4D87-A70F-9A49B8FDBBF9}"/>
    <cellStyle name="Comma 10 2 4 6 4 2" xfId="36236" xr:uid="{F5078064-078B-4E56-9A6A-67E87FD43572}"/>
    <cellStyle name="Comma 10 2 4 6 5" xfId="25009" xr:uid="{1A2CD5AB-470B-4078-9E54-BC0735B51D37}"/>
    <cellStyle name="Comma 10 2 4 7" xfId="380" xr:uid="{00000000-0005-0000-0000-00009C000000}"/>
    <cellStyle name="Comma 10 2 4 7 2" xfId="3169" xr:uid="{F72885F2-CF03-4529-8BF5-4550355D9102}"/>
    <cellStyle name="Comma 10 2 4 7 2 2" xfId="8772" xr:uid="{E3DACE25-8A0E-4DBB-B7DE-D890588DD0A5}"/>
    <cellStyle name="Comma 10 2 4 7 2 2 2" xfId="20000" xr:uid="{203510AA-C002-48A8-BF93-9271AC34CA90}"/>
    <cellStyle name="Comma 10 2 4 7 2 2 2 2" xfId="42467" xr:uid="{B195B264-4749-4583-8E83-56C6DC8D43DD}"/>
    <cellStyle name="Comma 10 2 4 7 2 2 3" xfId="31240" xr:uid="{897994F3-318D-46B9-A248-03B0615CDBA1}"/>
    <cellStyle name="Comma 10 2 4 7 2 3" xfId="14397" xr:uid="{ACC3B306-B3B5-4A6A-8CFE-5A699AE94C2C}"/>
    <cellStyle name="Comma 10 2 4 7 2 3 2" xfId="36864" xr:uid="{8C3D2481-86A6-498A-9BA5-9E41F3AA2AEE}"/>
    <cellStyle name="Comma 10 2 4 7 2 4" xfId="25637" xr:uid="{0ACBF893-8923-43BB-BC52-3749891BD131}"/>
    <cellStyle name="Comma 10 2 4 7 3" xfId="5983" xr:uid="{63216B92-4E6F-4C05-82DD-B99E806018E4}"/>
    <cellStyle name="Comma 10 2 4 7 3 2" xfId="17211" xr:uid="{F29A1718-870E-49A4-B967-E13BF69CDDCF}"/>
    <cellStyle name="Comma 10 2 4 7 3 2 2" xfId="39678" xr:uid="{6962519F-8C70-4A4E-AAE8-DF49B4FC8FC8}"/>
    <cellStyle name="Comma 10 2 4 7 3 3" xfId="28451" xr:uid="{553B4F4C-B65C-4626-8C8A-2EED31FE4F6F}"/>
    <cellStyle name="Comma 10 2 4 7 4" xfId="11608" xr:uid="{01E3693D-ED22-4C38-AD29-E68B098F67C3}"/>
    <cellStyle name="Comma 10 2 4 7 4 2" xfId="34075" xr:uid="{3D88DDE9-5784-4F20-9A23-B863A18E306B}"/>
    <cellStyle name="Comma 10 2 4 7 5" xfId="22848" xr:uid="{EFFA60FC-91A0-4B98-9941-9D61F6508346}"/>
    <cellStyle name="Comma 10 2 4 8" xfId="2893" xr:uid="{0194DA79-6AC8-4F73-A5FD-3F92EB8B9DEE}"/>
    <cellStyle name="Comma 10 2 4 8 2" xfId="8496" xr:uid="{11374EEA-558D-40D6-A141-2EC2316DB432}"/>
    <cellStyle name="Comma 10 2 4 8 2 2" xfId="19724" xr:uid="{472A2CE4-272C-4935-8049-05DC92550192}"/>
    <cellStyle name="Comma 10 2 4 8 2 2 2" xfId="42191" xr:uid="{E50E2E23-EA68-408F-832D-8D27833425FB}"/>
    <cellStyle name="Comma 10 2 4 8 2 3" xfId="30964" xr:uid="{FDEBA8D3-C0EE-4C38-8BF0-DF4B900D16D3}"/>
    <cellStyle name="Comma 10 2 4 8 3" xfId="14121" xr:uid="{E58A2955-AC97-4E2D-94AD-D16266281EBC}"/>
    <cellStyle name="Comma 10 2 4 8 3 2" xfId="36588" xr:uid="{2F096AD0-095C-488F-96F9-F4CB79724C10}"/>
    <cellStyle name="Comma 10 2 4 8 4" xfId="25361" xr:uid="{C32860B1-B887-4681-B3CC-017E4F3AFEC4}"/>
    <cellStyle name="Comma 10 2 4 9" xfId="5708" xr:uid="{842BC180-EA4B-4A54-996D-7D5957FCCCEE}"/>
    <cellStyle name="Comma 10 2 4 9 2" xfId="16936" xr:uid="{BEC009EB-AB3A-4B91-9479-39A116066E67}"/>
    <cellStyle name="Comma 10 2 4 9 2 2" xfId="39403" xr:uid="{30C8C48D-7FD0-4A44-A887-67AD4A3C36E6}"/>
    <cellStyle name="Comma 10 2 4 9 3" xfId="28176" xr:uid="{05B04EE6-735F-4B46-869E-163DD3B0605A}"/>
    <cellStyle name="Comma 10 2 5" xfId="162" xr:uid="{00000000-0005-0000-0000-00009D000000}"/>
    <cellStyle name="Comma 10 2 5 10" xfId="22635" xr:uid="{080A919E-2E5E-4E91-8D72-C374B1E69B9F}"/>
    <cellStyle name="Comma 10 2 5 2" xfId="709" xr:uid="{00000000-0005-0000-0000-00009E000000}"/>
    <cellStyle name="Comma 10 2 5 2 2" xfId="1247" xr:uid="{00000000-0005-0000-0000-00009F000000}"/>
    <cellStyle name="Comma 10 2 5 2 2 2" xfId="2327" xr:uid="{00000000-0005-0000-0000-0000A0000000}"/>
    <cellStyle name="Comma 10 2 5 2 2 2 2" xfId="5116" xr:uid="{43AB37BD-D7D4-4406-8667-B48EAA725396}"/>
    <cellStyle name="Comma 10 2 5 2 2 2 2 2" xfId="10719" xr:uid="{90AF0D61-83AB-49DA-9495-6EB94E8ABB78}"/>
    <cellStyle name="Comma 10 2 5 2 2 2 2 2 2" xfId="21947" xr:uid="{8CCE8621-AF8E-4531-82D5-0956FF7CB54B}"/>
    <cellStyle name="Comma 10 2 5 2 2 2 2 2 2 2" xfId="44414" xr:uid="{65988FBB-C94C-45EE-959A-9E13E9F8888E}"/>
    <cellStyle name="Comma 10 2 5 2 2 2 2 2 3" xfId="33187" xr:uid="{7D9DEA8E-2B52-4D33-A857-9CBCA517FD67}"/>
    <cellStyle name="Comma 10 2 5 2 2 2 2 3" xfId="16344" xr:uid="{9D4C5127-D8E7-4A25-BC6C-3DA3C1F65B3D}"/>
    <cellStyle name="Comma 10 2 5 2 2 2 2 3 2" xfId="38811" xr:uid="{ECB81F6C-BCC2-4FFC-BB05-887BC250EE7D}"/>
    <cellStyle name="Comma 10 2 5 2 2 2 2 4" xfId="27584" xr:uid="{E7F4515D-8E80-4C8D-80E1-EC19CC3205F2}"/>
    <cellStyle name="Comma 10 2 5 2 2 2 3" xfId="7930" xr:uid="{9A9118A0-58A3-4F10-AB71-92B4C038ECAE}"/>
    <cellStyle name="Comma 10 2 5 2 2 2 3 2" xfId="19158" xr:uid="{F08BE13F-9D09-4169-A716-5A30101FDDAE}"/>
    <cellStyle name="Comma 10 2 5 2 2 2 3 2 2" xfId="41625" xr:uid="{7701E2C9-BC5A-4448-B846-F08FB619AECE}"/>
    <cellStyle name="Comma 10 2 5 2 2 2 3 3" xfId="30398" xr:uid="{B47CB541-F0CD-4764-A274-22531E880F20}"/>
    <cellStyle name="Comma 10 2 5 2 2 2 4" xfId="13555" xr:uid="{BDCBD177-D82A-4EFE-9617-8AF47D577CB9}"/>
    <cellStyle name="Comma 10 2 5 2 2 2 4 2" xfId="36022" xr:uid="{B2907DA1-1028-4786-9820-EE52CDBB4B83}"/>
    <cellStyle name="Comma 10 2 5 2 2 2 5" xfId="24795" xr:uid="{2B36726E-9AAB-4E6E-8B6B-8A2465CB511D}"/>
    <cellStyle name="Comma 10 2 5 2 2 3" xfId="4036" xr:uid="{635610FE-3E7B-4568-B31F-B1D06A38F8B4}"/>
    <cellStyle name="Comma 10 2 5 2 2 3 2" xfId="9639" xr:uid="{4FAA0930-E8B7-41A3-82D7-319F2E9CC4D7}"/>
    <cellStyle name="Comma 10 2 5 2 2 3 2 2" xfId="20867" xr:uid="{DAA1EA63-1A62-4251-87BD-B4A862B2DAE4}"/>
    <cellStyle name="Comma 10 2 5 2 2 3 2 2 2" xfId="43334" xr:uid="{0D5D810E-A6FC-4A3C-97F2-FBBCCF0A71E5}"/>
    <cellStyle name="Comma 10 2 5 2 2 3 2 3" xfId="32107" xr:uid="{3CDE4323-022B-4E8B-A50D-DDC92AF5ABF3}"/>
    <cellStyle name="Comma 10 2 5 2 2 3 3" xfId="15264" xr:uid="{F1C56ABF-86D5-4652-BDA5-947AA0E75E45}"/>
    <cellStyle name="Comma 10 2 5 2 2 3 3 2" xfId="37731" xr:uid="{379C1104-09B2-4D62-AEA2-29280EEC3031}"/>
    <cellStyle name="Comma 10 2 5 2 2 3 4" xfId="26504" xr:uid="{03B3CB57-D251-4CB3-8D43-98CA5E8A5FCA}"/>
    <cellStyle name="Comma 10 2 5 2 2 4" xfId="6850" xr:uid="{C1D29CCE-36EA-472A-AD06-1691E91DC910}"/>
    <cellStyle name="Comma 10 2 5 2 2 4 2" xfId="18078" xr:uid="{81844C20-D60E-4330-B117-41D27DB12B2C}"/>
    <cellStyle name="Comma 10 2 5 2 2 4 2 2" xfId="40545" xr:uid="{08F286DE-CE20-4BDB-928F-52FEAA06744D}"/>
    <cellStyle name="Comma 10 2 5 2 2 4 3" xfId="29318" xr:uid="{C4B02263-1FCA-4C1B-92FE-D800C5B5A522}"/>
    <cellStyle name="Comma 10 2 5 2 2 5" xfId="12475" xr:uid="{8C0CA9B4-B92A-44E8-B5BA-FCFCB8CED89E}"/>
    <cellStyle name="Comma 10 2 5 2 2 5 2" xfId="34942" xr:uid="{6E41C2E1-DBA9-4C77-B714-11E88B66F4DF}"/>
    <cellStyle name="Comma 10 2 5 2 2 6" xfId="23715" xr:uid="{706D5328-309E-4002-AD44-A42CEC81BBA9}"/>
    <cellStyle name="Comma 10 2 5 2 3" xfId="1789" xr:uid="{00000000-0005-0000-0000-0000A1000000}"/>
    <cellStyle name="Comma 10 2 5 2 3 2" xfId="4578" xr:uid="{E270D02F-513A-46AF-9560-826C5234B5F8}"/>
    <cellStyle name="Comma 10 2 5 2 3 2 2" xfId="10181" xr:uid="{93673166-81CD-4E41-8A43-87C4B76CFFF4}"/>
    <cellStyle name="Comma 10 2 5 2 3 2 2 2" xfId="21409" xr:uid="{3737EE06-66B3-4340-BFD5-5D6659A50496}"/>
    <cellStyle name="Comma 10 2 5 2 3 2 2 2 2" xfId="43876" xr:uid="{97EFFD45-20F7-44E3-8F20-F18F49AC0781}"/>
    <cellStyle name="Comma 10 2 5 2 3 2 2 3" xfId="32649" xr:uid="{B255AC0A-9FB8-43A4-8796-C5884945F2DF}"/>
    <cellStyle name="Comma 10 2 5 2 3 2 3" xfId="15806" xr:uid="{65AE5A4D-55B3-4B5F-9A98-970A452B8EC2}"/>
    <cellStyle name="Comma 10 2 5 2 3 2 3 2" xfId="38273" xr:uid="{87162551-16BE-4E4C-A310-2E91C20E9C2A}"/>
    <cellStyle name="Comma 10 2 5 2 3 2 4" xfId="27046" xr:uid="{6C18E3C3-B09C-46C3-BFD6-E174B883D98C}"/>
    <cellStyle name="Comma 10 2 5 2 3 3" xfId="7392" xr:uid="{4BFA5389-BAE5-465C-8334-40855F7894D4}"/>
    <cellStyle name="Comma 10 2 5 2 3 3 2" xfId="18620" xr:uid="{5DEC8509-A3F4-4DCF-8A76-DC41074E655D}"/>
    <cellStyle name="Comma 10 2 5 2 3 3 2 2" xfId="41087" xr:uid="{39368F80-DDD5-4FBF-96DE-D36FA3AADCCF}"/>
    <cellStyle name="Comma 10 2 5 2 3 3 3" xfId="29860" xr:uid="{104A4067-7BA1-4BFD-851A-6A58C8632691}"/>
    <cellStyle name="Comma 10 2 5 2 3 4" xfId="13017" xr:uid="{2D52958A-5850-4484-AED6-D838CAE8036B}"/>
    <cellStyle name="Comma 10 2 5 2 3 4 2" xfId="35484" xr:uid="{4D507D84-C9FA-4C01-A58C-4CDA17DC4779}"/>
    <cellStyle name="Comma 10 2 5 2 3 5" xfId="24257" xr:uid="{124B9678-7711-434F-94A7-DDAEA6484923}"/>
    <cellStyle name="Comma 10 2 5 2 4" xfId="3498" xr:uid="{A52928B2-5D39-490C-ADB2-5A0BC18907B3}"/>
    <cellStyle name="Comma 10 2 5 2 4 2" xfId="9101" xr:uid="{A6B026C6-0108-4A37-8CD7-1A32B48A5255}"/>
    <cellStyle name="Comma 10 2 5 2 4 2 2" xfId="20329" xr:uid="{17BF8E97-ED92-4DE9-A94B-F400D75AE9B8}"/>
    <cellStyle name="Comma 10 2 5 2 4 2 2 2" xfId="42796" xr:uid="{6BAC7023-FC7C-45DA-AF3D-1F557AEC18D4}"/>
    <cellStyle name="Comma 10 2 5 2 4 2 3" xfId="31569" xr:uid="{AFEE51A6-1E08-4B5B-8C1D-FDDFD57F9A9D}"/>
    <cellStyle name="Comma 10 2 5 2 4 3" xfId="14726" xr:uid="{99F052AE-4395-412C-8814-304FA984D788}"/>
    <cellStyle name="Comma 10 2 5 2 4 3 2" xfId="37193" xr:uid="{724915B1-732C-4102-A3D3-6B045FA5F7C9}"/>
    <cellStyle name="Comma 10 2 5 2 4 4" xfId="25966" xr:uid="{90BAE2F9-4782-4CB4-ABE5-CFA9AE5ECE14}"/>
    <cellStyle name="Comma 10 2 5 2 5" xfId="6312" xr:uid="{1BCE8233-A965-4AC9-AF1A-B72717F2A413}"/>
    <cellStyle name="Comma 10 2 5 2 5 2" xfId="17540" xr:uid="{F4480E1A-0194-45D1-AF04-5CA566EDFE81}"/>
    <cellStyle name="Comma 10 2 5 2 5 2 2" xfId="40007" xr:uid="{8470677F-87AC-4E4E-9D99-C8DD934070AF}"/>
    <cellStyle name="Comma 10 2 5 2 5 3" xfId="28780" xr:uid="{0D953320-63CB-4F5E-BF49-39C9D543AF1A}"/>
    <cellStyle name="Comma 10 2 5 2 6" xfId="11937" xr:uid="{D40ED69D-2613-48AB-B644-EF147B13DA22}"/>
    <cellStyle name="Comma 10 2 5 2 6 2" xfId="34404" xr:uid="{0041A298-6710-4994-AA75-B699031922AB}"/>
    <cellStyle name="Comma 10 2 5 2 7" xfId="23177" xr:uid="{008C9E74-D103-4F3D-9620-F680BD569E8F}"/>
    <cellStyle name="Comma 10 2 5 3" xfId="980" xr:uid="{00000000-0005-0000-0000-0000A2000000}"/>
    <cellStyle name="Comma 10 2 5 3 2" xfId="2060" xr:uid="{00000000-0005-0000-0000-0000A3000000}"/>
    <cellStyle name="Comma 10 2 5 3 2 2" xfId="4849" xr:uid="{E4EE4F47-F081-4C82-A89C-FE333ECA24FE}"/>
    <cellStyle name="Comma 10 2 5 3 2 2 2" xfId="10452" xr:uid="{F4B64136-611C-4B9C-B6CF-82027B1322D7}"/>
    <cellStyle name="Comma 10 2 5 3 2 2 2 2" xfId="21680" xr:uid="{B77B4E7E-A329-42D9-B06B-84A2F28FD317}"/>
    <cellStyle name="Comma 10 2 5 3 2 2 2 2 2" xfId="44147" xr:uid="{248DAF07-2087-479A-B42B-DB31AF3BB505}"/>
    <cellStyle name="Comma 10 2 5 3 2 2 2 3" xfId="32920" xr:uid="{A1D36BBD-7F29-48EC-90EA-68704594A973}"/>
    <cellStyle name="Comma 10 2 5 3 2 2 3" xfId="16077" xr:uid="{06D8F997-59E9-40D4-BEE3-9B2E9E26CB7D}"/>
    <cellStyle name="Comma 10 2 5 3 2 2 3 2" xfId="38544" xr:uid="{4790C689-72D9-44E3-A922-A7C320B4D68B}"/>
    <cellStyle name="Comma 10 2 5 3 2 2 4" xfId="27317" xr:uid="{3F3A12D3-A0E1-4F7F-8DC0-1A5D3DBB2BC3}"/>
    <cellStyle name="Comma 10 2 5 3 2 3" xfId="7663" xr:uid="{284A5719-5071-475B-9F07-FAE420F89AFD}"/>
    <cellStyle name="Comma 10 2 5 3 2 3 2" xfId="18891" xr:uid="{425428B6-465D-40F7-9DBD-E001BD3D5A3B}"/>
    <cellStyle name="Comma 10 2 5 3 2 3 2 2" xfId="41358" xr:uid="{65B9E698-FFE0-4997-BD23-E78B34279BD9}"/>
    <cellStyle name="Comma 10 2 5 3 2 3 3" xfId="30131" xr:uid="{442E3022-C87F-4424-887D-C36B2EBB6E0C}"/>
    <cellStyle name="Comma 10 2 5 3 2 4" xfId="13288" xr:uid="{4A21A78D-F4C7-4E15-B883-0C2E6E38D792}"/>
    <cellStyle name="Comma 10 2 5 3 2 4 2" xfId="35755" xr:uid="{2B427417-BFA8-4018-8A33-EFF095017545}"/>
    <cellStyle name="Comma 10 2 5 3 2 5" xfId="24528" xr:uid="{BB8688C0-D0D9-417B-9167-7717BF045CBE}"/>
    <cellStyle name="Comma 10 2 5 3 3" xfId="3769" xr:uid="{AA6B0544-1B9F-4F4A-8D4D-D72C812CD5DC}"/>
    <cellStyle name="Comma 10 2 5 3 3 2" xfId="9372" xr:uid="{27EA08D9-D48D-470E-8895-826D4B4DD755}"/>
    <cellStyle name="Comma 10 2 5 3 3 2 2" xfId="20600" xr:uid="{B359E25B-4215-4475-A3E9-F794D33792F0}"/>
    <cellStyle name="Comma 10 2 5 3 3 2 2 2" xfId="43067" xr:uid="{F266D1E9-576E-4C29-9758-7945B88086CC}"/>
    <cellStyle name="Comma 10 2 5 3 3 2 3" xfId="31840" xr:uid="{6CCA2951-A3AA-469A-AF54-235629B45209}"/>
    <cellStyle name="Comma 10 2 5 3 3 3" xfId="14997" xr:uid="{ABE97750-BA7E-4993-962C-08D6BAB26BDC}"/>
    <cellStyle name="Comma 10 2 5 3 3 3 2" xfId="37464" xr:uid="{A9CC7C8C-83F6-4399-9A38-ABA354002085}"/>
    <cellStyle name="Comma 10 2 5 3 3 4" xfId="26237" xr:uid="{A49B2C51-CBC2-4328-BBAC-A49EF914531A}"/>
    <cellStyle name="Comma 10 2 5 3 4" xfId="6583" xr:uid="{B2826E51-8062-4E66-ADC3-D15A1EB49C25}"/>
    <cellStyle name="Comma 10 2 5 3 4 2" xfId="17811" xr:uid="{816B8851-EA18-49A7-ACD3-953C9213DBD7}"/>
    <cellStyle name="Comma 10 2 5 3 4 2 2" xfId="40278" xr:uid="{49D0D81B-1044-42B0-B562-08DF6F1F4DD6}"/>
    <cellStyle name="Comma 10 2 5 3 4 3" xfId="29051" xr:uid="{A9E37A75-1CD7-43D6-928E-196300265AA5}"/>
    <cellStyle name="Comma 10 2 5 3 5" xfId="12208" xr:uid="{9ADB262F-8E46-4146-9E85-EDE70C44BFE8}"/>
    <cellStyle name="Comma 10 2 5 3 5 2" xfId="34675" xr:uid="{4D2E1611-59AF-40EB-A884-CF37B7E5ACBA}"/>
    <cellStyle name="Comma 10 2 5 3 6" xfId="23448" xr:uid="{7921B646-CA6E-4566-B57C-083EBC57100D}"/>
    <cellStyle name="Comma 10 2 5 4" xfId="1522" xr:uid="{00000000-0005-0000-0000-0000A4000000}"/>
    <cellStyle name="Comma 10 2 5 4 2" xfId="4311" xr:uid="{3E5680E3-C52D-4FDB-9683-1E7C4FD48EE2}"/>
    <cellStyle name="Comma 10 2 5 4 2 2" xfId="9914" xr:uid="{4AEB090C-469C-4656-98EA-5F405220F2EB}"/>
    <cellStyle name="Comma 10 2 5 4 2 2 2" xfId="21142" xr:uid="{BE7E10A5-3248-49C4-9FC4-BECE5CB6F388}"/>
    <cellStyle name="Comma 10 2 5 4 2 2 2 2" xfId="43609" xr:uid="{DECDDBCD-A889-4E39-A672-D257AFAB68E1}"/>
    <cellStyle name="Comma 10 2 5 4 2 2 3" xfId="32382" xr:uid="{917D3AAA-D6F3-4386-9BE7-DD137B9DE70C}"/>
    <cellStyle name="Comma 10 2 5 4 2 3" xfId="15539" xr:uid="{CF9B227A-41E9-4DEE-8380-B4AE08D1AA4B}"/>
    <cellStyle name="Comma 10 2 5 4 2 3 2" xfId="38006" xr:uid="{C4294E10-8216-4A30-B211-E7871FDB114D}"/>
    <cellStyle name="Comma 10 2 5 4 2 4" xfId="26779" xr:uid="{8F904C11-1C9F-41B0-88F0-215581AC246F}"/>
    <cellStyle name="Comma 10 2 5 4 3" xfId="7125" xr:uid="{FD3BFB5E-F13D-4A53-BA0D-DE5CB979A3D5}"/>
    <cellStyle name="Comma 10 2 5 4 3 2" xfId="18353" xr:uid="{367103DD-5164-4329-9689-C3F3C074D791}"/>
    <cellStyle name="Comma 10 2 5 4 3 2 2" xfId="40820" xr:uid="{E8BD85FE-D571-4CDB-A238-A059A9E5085D}"/>
    <cellStyle name="Comma 10 2 5 4 3 3" xfId="29593" xr:uid="{E009BBD0-E940-47D3-B3AB-8B02833B2797}"/>
    <cellStyle name="Comma 10 2 5 4 4" xfId="12750" xr:uid="{250C94AF-171A-4F86-B76F-17A3F5106650}"/>
    <cellStyle name="Comma 10 2 5 4 4 2" xfId="35217" xr:uid="{E224EFED-4A21-457D-A33C-DF1BE9E80469}"/>
    <cellStyle name="Comma 10 2 5 4 5" xfId="23990" xr:uid="{1A7FD2E3-A57E-46AE-97D4-35238504F9D0}"/>
    <cellStyle name="Comma 10 2 5 5" xfId="2603" xr:uid="{00000000-0005-0000-0000-0000A5000000}"/>
    <cellStyle name="Comma 10 2 5 5 2" xfId="5392" xr:uid="{42A46C38-FBC5-446B-BBE2-63433A90600B}"/>
    <cellStyle name="Comma 10 2 5 5 2 2" xfId="10995" xr:uid="{1896E686-65DB-447F-85B5-B62246230B20}"/>
    <cellStyle name="Comma 10 2 5 5 2 2 2" xfId="22223" xr:uid="{9B56DC9D-F152-42A3-8C56-F29185578D1A}"/>
    <cellStyle name="Comma 10 2 5 5 2 2 2 2" xfId="44690" xr:uid="{BD682CE6-1933-4BBC-AC80-E4BC550111B3}"/>
    <cellStyle name="Comma 10 2 5 5 2 2 3" xfId="33463" xr:uid="{C58267C2-B583-4EA5-866A-6F36FDE36EC2}"/>
    <cellStyle name="Comma 10 2 5 5 2 3" xfId="16620" xr:uid="{641995D1-298F-4A54-91FB-B7223AF6D5E9}"/>
    <cellStyle name="Comma 10 2 5 5 2 3 2" xfId="39087" xr:uid="{427D7B01-06E4-45FB-8B25-106A9D67F32E}"/>
    <cellStyle name="Comma 10 2 5 5 2 4" xfId="27860" xr:uid="{88075792-BC1A-44BC-A67B-08166A2ADC7B}"/>
    <cellStyle name="Comma 10 2 5 5 3" xfId="8206" xr:uid="{350563B0-B165-42C6-8258-3A6F7669BC83}"/>
    <cellStyle name="Comma 10 2 5 5 3 2" xfId="19434" xr:uid="{B5CDE8AB-38A4-4663-9AA5-9CB78D0C0F78}"/>
    <cellStyle name="Comma 10 2 5 5 3 2 2" xfId="41901" xr:uid="{910359A0-2726-48D9-A925-207B91BD73A6}"/>
    <cellStyle name="Comma 10 2 5 5 3 3" xfId="30674" xr:uid="{19EF0E82-4822-4B7C-82C7-D45317FB0EE8}"/>
    <cellStyle name="Comma 10 2 5 5 4" xfId="13831" xr:uid="{11DD13FA-10A8-475C-A378-24DCE3D055D6}"/>
    <cellStyle name="Comma 10 2 5 5 4 2" xfId="36298" xr:uid="{17B82339-43BA-4C08-BC65-3261864F333E}"/>
    <cellStyle name="Comma 10 2 5 5 5" xfId="25071" xr:uid="{3006A698-4A34-44FF-9118-1D0407A07706}"/>
    <cellStyle name="Comma 10 2 5 6" xfId="442" xr:uid="{00000000-0005-0000-0000-0000A6000000}"/>
    <cellStyle name="Comma 10 2 5 6 2" xfId="3231" xr:uid="{E86786FF-B959-47B0-A9BA-5970552DBCF0}"/>
    <cellStyle name="Comma 10 2 5 6 2 2" xfId="8834" xr:uid="{F981A2C6-32EE-481F-9336-0CF0C89737AF}"/>
    <cellStyle name="Comma 10 2 5 6 2 2 2" xfId="20062" xr:uid="{7663017C-235B-4274-913D-669E6DBC0FF9}"/>
    <cellStyle name="Comma 10 2 5 6 2 2 2 2" xfId="42529" xr:uid="{784B8BA2-0D4C-4D54-9DC3-72B393977857}"/>
    <cellStyle name="Comma 10 2 5 6 2 2 3" xfId="31302" xr:uid="{CB38DA51-1CDC-4DC7-B717-4A3C068E6653}"/>
    <cellStyle name="Comma 10 2 5 6 2 3" xfId="14459" xr:uid="{78309237-A15E-46D6-A712-B1438EBEEFA6}"/>
    <cellStyle name="Comma 10 2 5 6 2 3 2" xfId="36926" xr:uid="{4B430381-FAA9-4551-A274-A366E55793E4}"/>
    <cellStyle name="Comma 10 2 5 6 2 4" xfId="25699" xr:uid="{AC61D3E8-BFCE-42DA-A4DB-0C4CB4C21A88}"/>
    <cellStyle name="Comma 10 2 5 6 3" xfId="6045" xr:uid="{0DFB4FC4-6401-42F0-BDE2-B6B457EC9920}"/>
    <cellStyle name="Comma 10 2 5 6 3 2" xfId="17273" xr:uid="{38D7286C-DD7A-4562-BEED-7BB39CF23D4F}"/>
    <cellStyle name="Comma 10 2 5 6 3 2 2" xfId="39740" xr:uid="{27362D17-5272-4742-857D-E43B828F84AD}"/>
    <cellStyle name="Comma 10 2 5 6 3 3" xfId="28513" xr:uid="{035416DF-AE35-4AD6-877A-30E1CC7EC64C}"/>
    <cellStyle name="Comma 10 2 5 6 4" xfId="11670" xr:uid="{EEAB080F-968C-44ED-887C-2B6816C29BCA}"/>
    <cellStyle name="Comma 10 2 5 6 4 2" xfId="34137" xr:uid="{54D2E65C-0F68-4AB8-91F4-0C5B182A3EC7}"/>
    <cellStyle name="Comma 10 2 5 6 5" xfId="22910" xr:uid="{CED146CD-1EE7-4F97-94AA-21BF4D46EE99}"/>
    <cellStyle name="Comma 10 2 5 7" xfId="2955" xr:uid="{38B02A4F-BC18-4868-9F0A-159DA63E7917}"/>
    <cellStyle name="Comma 10 2 5 7 2" xfId="8558" xr:uid="{CCC98B0B-6B10-4443-9A9E-00C2E0A7B2EC}"/>
    <cellStyle name="Comma 10 2 5 7 2 2" xfId="19786" xr:uid="{A350EE96-2EC0-40B9-B471-F9A3E8B63D30}"/>
    <cellStyle name="Comma 10 2 5 7 2 2 2" xfId="42253" xr:uid="{1643CB0D-98B9-4D00-AEC0-1E6B2DDCD3EE}"/>
    <cellStyle name="Comma 10 2 5 7 2 3" xfId="31026" xr:uid="{989C23D1-0429-4B52-A166-4C38383A6F68}"/>
    <cellStyle name="Comma 10 2 5 7 3" xfId="14183" xr:uid="{315BFB27-BC3A-4EF9-A56C-89478EE9D663}"/>
    <cellStyle name="Comma 10 2 5 7 3 2" xfId="36650" xr:uid="{FCF91BC3-72F5-46BA-8E11-2C040BEDA039}"/>
    <cellStyle name="Comma 10 2 5 7 4" xfId="25423" xr:uid="{B5CFA58D-CBD0-4F4E-98E8-ABCAE4AE603D}"/>
    <cellStyle name="Comma 10 2 5 8" xfId="5770" xr:uid="{47B9F73C-F091-4451-8F9C-6C5C9F8F595F}"/>
    <cellStyle name="Comma 10 2 5 8 2" xfId="16998" xr:uid="{AE0AEFBF-1F72-451A-942D-8BABB6E90421}"/>
    <cellStyle name="Comma 10 2 5 8 2 2" xfId="39465" xr:uid="{2A104184-1080-48B1-BBDB-C84076265DF4}"/>
    <cellStyle name="Comma 10 2 5 8 3" xfId="28238" xr:uid="{6C176189-753C-4E36-9DCD-FD82AC932F75}"/>
    <cellStyle name="Comma 10 2 5 9" xfId="11394" xr:uid="{AAF63588-87C0-45C3-A22F-36CB11BCAECC}"/>
    <cellStyle name="Comma 10 2 5 9 2" xfId="33862" xr:uid="{0FBAD765-347A-44D3-8303-0C5C15E39BEF}"/>
    <cellStyle name="Comma 10 2 6" xfId="589" xr:uid="{00000000-0005-0000-0000-0000A7000000}"/>
    <cellStyle name="Comma 10 2 6 2" xfId="1127" xr:uid="{00000000-0005-0000-0000-0000A8000000}"/>
    <cellStyle name="Comma 10 2 6 2 2" xfId="2207" xr:uid="{00000000-0005-0000-0000-0000A9000000}"/>
    <cellStyle name="Comma 10 2 6 2 2 2" xfId="4996" xr:uid="{CA71E0D1-67AA-499F-980A-DB47C921C67A}"/>
    <cellStyle name="Comma 10 2 6 2 2 2 2" xfId="10599" xr:uid="{372378CA-B2F0-4F85-BDA3-64F95103667C}"/>
    <cellStyle name="Comma 10 2 6 2 2 2 2 2" xfId="21827" xr:uid="{062966A7-143E-4D88-B9AC-BC74B2F67D80}"/>
    <cellStyle name="Comma 10 2 6 2 2 2 2 2 2" xfId="44294" xr:uid="{76F6377C-9E7A-47A9-A4C1-A068D06F5BC4}"/>
    <cellStyle name="Comma 10 2 6 2 2 2 2 3" xfId="33067" xr:uid="{DCA441F0-6B08-49D5-B3E6-EF08DA2A36A6}"/>
    <cellStyle name="Comma 10 2 6 2 2 2 3" xfId="16224" xr:uid="{C86F3400-8636-4551-82A9-54BA7C96088A}"/>
    <cellStyle name="Comma 10 2 6 2 2 2 3 2" xfId="38691" xr:uid="{E763947C-17F2-41EB-802C-5DD9F220ACFE}"/>
    <cellStyle name="Comma 10 2 6 2 2 2 4" xfId="27464" xr:uid="{AB1F060B-1FBE-41BD-872C-DBCCE485DBD1}"/>
    <cellStyle name="Comma 10 2 6 2 2 3" xfId="7810" xr:uid="{0F8B6C3C-0CAC-474B-8D23-1E239C096694}"/>
    <cellStyle name="Comma 10 2 6 2 2 3 2" xfId="19038" xr:uid="{20C0DDB8-E804-4108-A9FE-10C80E7652F1}"/>
    <cellStyle name="Comma 10 2 6 2 2 3 2 2" xfId="41505" xr:uid="{239FEFDA-278A-4541-BA0B-C6B2F759CF81}"/>
    <cellStyle name="Comma 10 2 6 2 2 3 3" xfId="30278" xr:uid="{2A59F431-6256-404F-B9A2-F10551B62417}"/>
    <cellStyle name="Comma 10 2 6 2 2 4" xfId="13435" xr:uid="{CEB69579-201F-4BBA-AFCC-E70C4D4D85FA}"/>
    <cellStyle name="Comma 10 2 6 2 2 4 2" xfId="35902" xr:uid="{D2A7EE81-0642-4B3F-B819-0853BDD2A4F0}"/>
    <cellStyle name="Comma 10 2 6 2 2 5" xfId="24675" xr:uid="{4EC9BC6F-D928-4F22-95E0-D6173086DA7F}"/>
    <cellStyle name="Comma 10 2 6 2 3" xfId="3916" xr:uid="{D09797B3-493D-4D0B-8E08-AE77A7E01FFD}"/>
    <cellStyle name="Comma 10 2 6 2 3 2" xfId="9519" xr:uid="{BA6C8C5F-2FA2-4AD9-8296-9AF1281E268E}"/>
    <cellStyle name="Comma 10 2 6 2 3 2 2" xfId="20747" xr:uid="{0CF53C19-9446-4D48-9100-EE9085084883}"/>
    <cellStyle name="Comma 10 2 6 2 3 2 2 2" xfId="43214" xr:uid="{C3F71C93-DB50-4176-B6FF-2BEA803D5233}"/>
    <cellStyle name="Comma 10 2 6 2 3 2 3" xfId="31987" xr:uid="{6550375B-3487-414B-9DF6-75791D1912BD}"/>
    <cellStyle name="Comma 10 2 6 2 3 3" xfId="15144" xr:uid="{BD598238-931E-43EA-AC78-3CB5876B2400}"/>
    <cellStyle name="Comma 10 2 6 2 3 3 2" xfId="37611" xr:uid="{43D742EA-8613-491D-A5D4-8EA64BF0D574}"/>
    <cellStyle name="Comma 10 2 6 2 3 4" xfId="26384" xr:uid="{C635EA89-C3A8-4664-84C9-1D968854A06D}"/>
    <cellStyle name="Comma 10 2 6 2 4" xfId="6730" xr:uid="{179DDAEC-2252-4861-B014-86B91B3A9B91}"/>
    <cellStyle name="Comma 10 2 6 2 4 2" xfId="17958" xr:uid="{76BB97AD-9FC8-44CD-AF5D-4437063E3142}"/>
    <cellStyle name="Comma 10 2 6 2 4 2 2" xfId="40425" xr:uid="{B2B29647-D6C9-45F7-A3D5-F71D393AA0DD}"/>
    <cellStyle name="Comma 10 2 6 2 4 3" xfId="29198" xr:uid="{F2DF20BE-DDF3-4AC7-AC57-E340185F8938}"/>
    <cellStyle name="Comma 10 2 6 2 5" xfId="12355" xr:uid="{0209DC48-8BC5-4FC1-B764-E33C68108080}"/>
    <cellStyle name="Comma 10 2 6 2 5 2" xfId="34822" xr:uid="{9387AF9C-8EF4-4A89-982C-AD1EF1549BBE}"/>
    <cellStyle name="Comma 10 2 6 2 6" xfId="23595" xr:uid="{7C443496-9869-4060-9A8D-A9EE26F6BD99}"/>
    <cellStyle name="Comma 10 2 6 3" xfId="1669" xr:uid="{00000000-0005-0000-0000-0000AA000000}"/>
    <cellStyle name="Comma 10 2 6 3 2" xfId="4458" xr:uid="{17A81249-D3A1-441C-8F9A-53EF276C509D}"/>
    <cellStyle name="Comma 10 2 6 3 2 2" xfId="10061" xr:uid="{ADE8EF71-225E-4C9A-A260-EAC0DEA977EF}"/>
    <cellStyle name="Comma 10 2 6 3 2 2 2" xfId="21289" xr:uid="{0CC248CE-20C9-44A9-AF44-1E1212C656C4}"/>
    <cellStyle name="Comma 10 2 6 3 2 2 2 2" xfId="43756" xr:uid="{48D34C1D-BEAC-4099-BD1E-0931120D7879}"/>
    <cellStyle name="Comma 10 2 6 3 2 2 3" xfId="32529" xr:uid="{1B9BE725-E6D4-4AB4-ABCB-1EBB9E4DFEC3}"/>
    <cellStyle name="Comma 10 2 6 3 2 3" xfId="15686" xr:uid="{9ECD134C-3562-4086-82D1-F5CE201B212A}"/>
    <cellStyle name="Comma 10 2 6 3 2 3 2" xfId="38153" xr:uid="{664B04F8-2798-4765-A206-788AC9CC53FD}"/>
    <cellStyle name="Comma 10 2 6 3 2 4" xfId="26926" xr:uid="{CB4B936B-BFC9-46E6-A985-B3551F11DD5C}"/>
    <cellStyle name="Comma 10 2 6 3 3" xfId="7272" xr:uid="{5CC5B783-CE37-418D-A545-A8CE7533A8B2}"/>
    <cellStyle name="Comma 10 2 6 3 3 2" xfId="18500" xr:uid="{81EC3532-9253-4B26-BFAC-8BA76F091185}"/>
    <cellStyle name="Comma 10 2 6 3 3 2 2" xfId="40967" xr:uid="{4BEE7FAF-305D-429D-B8AE-2109D2A4EB74}"/>
    <cellStyle name="Comma 10 2 6 3 3 3" xfId="29740" xr:uid="{F3A13CF2-D361-47F0-B0BA-09779F8A7106}"/>
    <cellStyle name="Comma 10 2 6 3 4" xfId="12897" xr:uid="{D0D5B626-76E9-43F5-AD43-73A85C9B11A7}"/>
    <cellStyle name="Comma 10 2 6 3 4 2" xfId="35364" xr:uid="{9F3ED5A9-A478-4E06-8FD2-8E2AF105CDF0}"/>
    <cellStyle name="Comma 10 2 6 3 5" xfId="24137" xr:uid="{EB2B5E44-79C4-43A4-B9C5-23C3AB6A1016}"/>
    <cellStyle name="Comma 10 2 6 4" xfId="3378" xr:uid="{E43956D1-1960-4B48-B8FE-8E62652C939B}"/>
    <cellStyle name="Comma 10 2 6 4 2" xfId="8981" xr:uid="{2BD74C98-EA66-4473-B82C-FDB68817FE2F}"/>
    <cellStyle name="Comma 10 2 6 4 2 2" xfId="20209" xr:uid="{7CDB1708-0F7E-4004-8E2B-79881C05D08F}"/>
    <cellStyle name="Comma 10 2 6 4 2 2 2" xfId="42676" xr:uid="{CFEE3951-8A6A-40C6-B49B-BDD07EB8217C}"/>
    <cellStyle name="Comma 10 2 6 4 2 3" xfId="31449" xr:uid="{74F5B098-5681-4C58-843A-D34E4EFE8312}"/>
    <cellStyle name="Comma 10 2 6 4 3" xfId="14606" xr:uid="{E90F84AC-20DB-45FC-84CE-FBD8FBAE60AF}"/>
    <cellStyle name="Comma 10 2 6 4 3 2" xfId="37073" xr:uid="{D06332E0-0205-4E06-87EF-2FDA067D6A2A}"/>
    <cellStyle name="Comma 10 2 6 4 4" xfId="25846" xr:uid="{9E98D321-3013-4A9B-9AB8-689E804E9F5C}"/>
    <cellStyle name="Comma 10 2 6 5" xfId="6192" xr:uid="{0E97D336-FA02-4A38-909F-EFC2FC5B29C3}"/>
    <cellStyle name="Comma 10 2 6 5 2" xfId="17420" xr:uid="{78EB5C5E-7420-4CC5-AABD-C8B51157DD08}"/>
    <cellStyle name="Comma 10 2 6 5 2 2" xfId="39887" xr:uid="{FEDA21AD-EE58-4E42-977A-4F28B2FA2D6E}"/>
    <cellStyle name="Comma 10 2 6 5 3" xfId="28660" xr:uid="{9D30F32A-B28B-49AD-9290-489413258DBE}"/>
    <cellStyle name="Comma 10 2 6 6" xfId="11817" xr:uid="{1C5AC1F3-DAB8-49E9-8242-40D3B353E42B}"/>
    <cellStyle name="Comma 10 2 6 6 2" xfId="34284" xr:uid="{D48A0B55-8C97-49B7-B128-52F47AE29418}"/>
    <cellStyle name="Comma 10 2 6 7" xfId="23057" xr:uid="{A3303755-7C5F-4A95-9263-22C29CAC5DA5}"/>
    <cellStyle name="Comma 10 2 7" xfId="860" xr:uid="{00000000-0005-0000-0000-0000AB000000}"/>
    <cellStyle name="Comma 10 2 7 2" xfId="1940" xr:uid="{00000000-0005-0000-0000-0000AC000000}"/>
    <cellStyle name="Comma 10 2 7 2 2" xfId="4729" xr:uid="{8AFBD627-1C10-41D3-B99F-BCADCD7C8057}"/>
    <cellStyle name="Comma 10 2 7 2 2 2" xfId="10332" xr:uid="{5AA4AD06-7EE2-427B-AFCF-7124C8D85940}"/>
    <cellStyle name="Comma 10 2 7 2 2 2 2" xfId="21560" xr:uid="{BD021C79-8EBD-4394-BBA4-477F7BB1EC3B}"/>
    <cellStyle name="Comma 10 2 7 2 2 2 2 2" xfId="44027" xr:uid="{378E0634-55B2-471A-988A-F6CF2DBAAF87}"/>
    <cellStyle name="Comma 10 2 7 2 2 2 3" xfId="32800" xr:uid="{05F7498E-CAD9-457E-8C73-E44259D6F187}"/>
    <cellStyle name="Comma 10 2 7 2 2 3" xfId="15957" xr:uid="{EC6441E2-09EB-4DF9-B5F9-AF228766AF5B}"/>
    <cellStyle name="Comma 10 2 7 2 2 3 2" xfId="38424" xr:uid="{6D3601DD-61D3-46B8-B86A-8C4F356FBEB4}"/>
    <cellStyle name="Comma 10 2 7 2 2 4" xfId="27197" xr:uid="{5D52D86E-EF94-4754-8F5B-431BBAA3508B}"/>
    <cellStyle name="Comma 10 2 7 2 3" xfId="7543" xr:uid="{6ED9AA21-53C6-403E-8E9C-9F7EE27A3E6D}"/>
    <cellStyle name="Comma 10 2 7 2 3 2" xfId="18771" xr:uid="{C98150C7-7230-4DB7-906B-4FA8CE7136A2}"/>
    <cellStyle name="Comma 10 2 7 2 3 2 2" xfId="41238" xr:uid="{C6281784-F33A-4D93-853A-A47FE592E027}"/>
    <cellStyle name="Comma 10 2 7 2 3 3" xfId="30011" xr:uid="{0FB6AF74-7BC3-472A-9688-F99B59399FD9}"/>
    <cellStyle name="Comma 10 2 7 2 4" xfId="13168" xr:uid="{42C68E33-9685-411F-8916-5F6366FDAF57}"/>
    <cellStyle name="Comma 10 2 7 2 4 2" xfId="35635" xr:uid="{13DABBF0-F172-434F-8985-FA3E165EF5F5}"/>
    <cellStyle name="Comma 10 2 7 2 5" xfId="24408" xr:uid="{A85D7DE9-E0AD-4FE3-BCEA-3C637C6463C9}"/>
    <cellStyle name="Comma 10 2 7 3" xfId="3649" xr:uid="{1481F114-12B5-4785-B17F-B7200311A451}"/>
    <cellStyle name="Comma 10 2 7 3 2" xfId="9252" xr:uid="{76112442-AB73-4331-AE63-7A8C7C221040}"/>
    <cellStyle name="Comma 10 2 7 3 2 2" xfId="20480" xr:uid="{212520C1-A74A-4584-8DC8-5B32E2359D2B}"/>
    <cellStyle name="Comma 10 2 7 3 2 2 2" xfId="42947" xr:uid="{CF201DA0-053E-477A-94C7-CCB5603AD672}"/>
    <cellStyle name="Comma 10 2 7 3 2 3" xfId="31720" xr:uid="{7CC3F5CB-F563-45DB-BB72-ED983F3E9DA1}"/>
    <cellStyle name="Comma 10 2 7 3 3" xfId="14877" xr:uid="{44D62184-8253-4204-84A5-04C525DDA0A3}"/>
    <cellStyle name="Comma 10 2 7 3 3 2" xfId="37344" xr:uid="{9F11DDD5-EBA7-456A-AA9F-34139C265D65}"/>
    <cellStyle name="Comma 10 2 7 3 4" xfId="26117" xr:uid="{DD62126D-C201-4FA0-BAE9-6F6281CF144B}"/>
    <cellStyle name="Comma 10 2 7 4" xfId="6463" xr:uid="{25EAA2E3-16FF-4061-83A7-1F20CC40C36D}"/>
    <cellStyle name="Comma 10 2 7 4 2" xfId="17691" xr:uid="{10D8CB86-5ED4-4246-BD77-D51CB768AEAF}"/>
    <cellStyle name="Comma 10 2 7 4 2 2" xfId="40158" xr:uid="{37517781-389D-4333-BBDC-2604593C8FFF}"/>
    <cellStyle name="Comma 10 2 7 4 3" xfId="28931" xr:uid="{86B4226C-9D3D-4676-9A1D-A2AD69772141}"/>
    <cellStyle name="Comma 10 2 7 5" xfId="12088" xr:uid="{5A28EBB9-1CBA-4239-BE37-8EEE241DF950}"/>
    <cellStyle name="Comma 10 2 7 5 2" xfId="34555" xr:uid="{13BDBABE-BBD0-469C-AF5D-FD21C894C705}"/>
    <cellStyle name="Comma 10 2 7 6" xfId="23328" xr:uid="{D5F8E42E-5AAC-4C4D-B395-47F38C7512DF}"/>
    <cellStyle name="Comma 10 2 8" xfId="1402" xr:uid="{00000000-0005-0000-0000-0000AD000000}"/>
    <cellStyle name="Comma 10 2 8 2" xfId="4191" xr:uid="{AC0E76D1-B356-435E-B8FF-FDCCB49B885E}"/>
    <cellStyle name="Comma 10 2 8 2 2" xfId="9794" xr:uid="{37D6D915-DF57-4875-B777-B93636C7BDE1}"/>
    <cellStyle name="Comma 10 2 8 2 2 2" xfId="21022" xr:uid="{774EED35-271F-40F1-AD9E-FF96705430DF}"/>
    <cellStyle name="Comma 10 2 8 2 2 2 2" xfId="43489" xr:uid="{A20C1B6B-848D-4C32-9B5C-4BE7ACA9C804}"/>
    <cellStyle name="Comma 10 2 8 2 2 3" xfId="32262" xr:uid="{D5973A7B-B411-49F6-85B5-AF53481C392A}"/>
    <cellStyle name="Comma 10 2 8 2 3" xfId="15419" xr:uid="{2EA73F56-7950-4690-A20C-2665368E211C}"/>
    <cellStyle name="Comma 10 2 8 2 3 2" xfId="37886" xr:uid="{36BC273A-E537-40C1-B5A6-8A33391DFAB0}"/>
    <cellStyle name="Comma 10 2 8 2 4" xfId="26659" xr:uid="{66F76FD9-F93B-48D3-A765-F68A4A47B202}"/>
    <cellStyle name="Comma 10 2 8 3" xfId="7005" xr:uid="{F950DBC5-A993-41D2-B119-606E68CADE80}"/>
    <cellStyle name="Comma 10 2 8 3 2" xfId="18233" xr:uid="{F1CE110C-59DF-460F-827D-ED44A62C6916}"/>
    <cellStyle name="Comma 10 2 8 3 2 2" xfId="40700" xr:uid="{78825E7A-F057-4CF3-A6D6-6876307F411B}"/>
    <cellStyle name="Comma 10 2 8 3 3" xfId="29473" xr:uid="{2ACB0E1C-EA75-4DE3-90EB-4D32499CD968}"/>
    <cellStyle name="Comma 10 2 8 4" xfId="12630" xr:uid="{A1B7FE1E-CF18-4023-8671-FC060A887774}"/>
    <cellStyle name="Comma 10 2 8 4 2" xfId="35097" xr:uid="{77E1871D-F475-46B4-A9D2-E39510BADC56}"/>
    <cellStyle name="Comma 10 2 8 5" xfId="23870" xr:uid="{D3E45663-C55A-40FC-B5F2-045EDAFEF8F7}"/>
    <cellStyle name="Comma 10 2 9" xfId="2483" xr:uid="{00000000-0005-0000-0000-0000AE000000}"/>
    <cellStyle name="Comma 10 2 9 2" xfId="5272" xr:uid="{7F8169D3-4633-4D19-9BD2-4B9DAB5098D1}"/>
    <cellStyle name="Comma 10 2 9 2 2" xfId="10875" xr:uid="{ED364C81-E3F7-4D99-9569-6DA124E206C0}"/>
    <cellStyle name="Comma 10 2 9 2 2 2" xfId="22103" xr:uid="{D539B2F8-6FA9-42C7-ACE4-E477CE0E4A01}"/>
    <cellStyle name="Comma 10 2 9 2 2 2 2" xfId="44570" xr:uid="{16421334-8565-4326-9C6D-839F18C3D251}"/>
    <cellStyle name="Comma 10 2 9 2 2 3" xfId="33343" xr:uid="{645D782D-71F0-4813-8961-D8BBD5A5EFA8}"/>
    <cellStyle name="Comma 10 2 9 2 3" xfId="16500" xr:uid="{4014BCFF-3318-4B18-9CA8-9BAC6AD7560E}"/>
    <cellStyle name="Comma 10 2 9 2 3 2" xfId="38967" xr:uid="{A0F3DF79-588C-4108-A0D6-8F63C18810FE}"/>
    <cellStyle name="Comma 10 2 9 2 4" xfId="27740" xr:uid="{A6F1A0B4-2ECE-4F44-8D31-8A3923877B49}"/>
    <cellStyle name="Comma 10 2 9 3" xfId="8086" xr:uid="{96262094-6512-48A5-824C-CA2B5B85925D}"/>
    <cellStyle name="Comma 10 2 9 3 2" xfId="19314" xr:uid="{7BFE64C9-9E2C-43AA-A690-9C6FEA2ACA29}"/>
    <cellStyle name="Comma 10 2 9 3 2 2" xfId="41781" xr:uid="{2B0AC21B-F32C-44C7-AEF0-693B1013383C}"/>
    <cellStyle name="Comma 10 2 9 3 3" xfId="30554" xr:uid="{DB3809FE-5541-4C18-BEF4-60A5125B5D56}"/>
    <cellStyle name="Comma 10 2 9 4" xfId="13711" xr:uid="{AE380642-404D-4745-AAC5-478559D27DBC}"/>
    <cellStyle name="Comma 10 2 9 4 2" xfId="36178" xr:uid="{7A2AE323-104A-4BD2-AF9F-DE247499BEAB}"/>
    <cellStyle name="Comma 10 2 9 5" xfId="24951" xr:uid="{946D0425-B29B-4331-912D-D0620FBAF5D2}"/>
    <cellStyle name="Comma 10 3" xfId="51" xr:uid="{00000000-0005-0000-0000-0000AF000000}"/>
    <cellStyle name="Comma 10 3 10" xfId="2844" xr:uid="{3E01B550-7256-4E40-954C-8B2116A8D5AA}"/>
    <cellStyle name="Comma 10 3 10 2" xfId="8447" xr:uid="{5A779CB6-261A-43E9-B24D-0CDA2BC0F440}"/>
    <cellStyle name="Comma 10 3 10 2 2" xfId="19675" xr:uid="{BC2E5F16-6C5F-441B-AE71-B2BAA622179C}"/>
    <cellStyle name="Comma 10 3 10 2 2 2" xfId="42142" xr:uid="{6CC8E4D4-7B22-48DD-8C75-0237F34C8FD4}"/>
    <cellStyle name="Comma 10 3 10 2 3" xfId="30915" xr:uid="{000B1880-ED88-4D14-A4C2-99DE2C39B63A}"/>
    <cellStyle name="Comma 10 3 10 3" xfId="14072" xr:uid="{32670263-EECE-421B-9797-50A4E577E962}"/>
    <cellStyle name="Comma 10 3 10 3 2" xfId="36539" xr:uid="{5AFEFE51-CEE3-4641-B8F2-BDBF644D50E7}"/>
    <cellStyle name="Comma 10 3 10 4" xfId="25312" xr:uid="{E2BFCB9D-690E-4004-A8E6-D8C00AB92F00}"/>
    <cellStyle name="Comma 10 3 11" xfId="5659" xr:uid="{0C1DEDBD-FBA8-4215-95C6-B5400D162F42}"/>
    <cellStyle name="Comma 10 3 11 2" xfId="16887" xr:uid="{CE2AFECB-64CB-491C-A479-4FEB8307DBA8}"/>
    <cellStyle name="Comma 10 3 11 2 2" xfId="39354" xr:uid="{02355914-A263-4B70-8E2E-AAAAE8AF7C00}"/>
    <cellStyle name="Comma 10 3 11 3" xfId="28127" xr:uid="{7002E1E4-9D38-4F2F-BEC7-2E988847C7F5}"/>
    <cellStyle name="Comma 10 3 12" xfId="11283" xr:uid="{38BFC3A8-347A-4C88-8C37-C57B3E111DC9}"/>
    <cellStyle name="Comma 10 3 12 2" xfId="33751" xr:uid="{488735D7-79A2-4394-9543-8F345E22F561}"/>
    <cellStyle name="Comma 10 3 13" xfId="22524" xr:uid="{53E6ECA9-F369-4DF9-9EB7-3FA4743CF01A}"/>
    <cellStyle name="Comma 10 3 2" xfId="80" xr:uid="{00000000-0005-0000-0000-0000B0000000}"/>
    <cellStyle name="Comma 10 3 2 10" xfId="5688" xr:uid="{4CD33615-0C13-4F2B-9761-525CE8999C5C}"/>
    <cellStyle name="Comma 10 3 2 10 2" xfId="16916" xr:uid="{1D63FA2A-195C-452F-B2AC-87ABDD566C1A}"/>
    <cellStyle name="Comma 10 3 2 10 2 2" xfId="39383" xr:uid="{AD02615F-2487-4A71-A74E-01E7A4F1DB68}"/>
    <cellStyle name="Comma 10 3 2 10 3" xfId="28156" xr:uid="{5AAE57AF-5365-402F-B963-2BDA5F64E51E}"/>
    <cellStyle name="Comma 10 3 2 11" xfId="11312" xr:uid="{11BEB96C-784F-4B5E-AEDA-AD22C2B2A1BE}"/>
    <cellStyle name="Comma 10 3 2 11 2" xfId="33780" xr:uid="{94FA56F7-E281-456D-9F02-272D8F857084}"/>
    <cellStyle name="Comma 10 3 2 12" xfId="22553" xr:uid="{B14E7C60-AB9C-44A8-952F-FF41DFC6BF0E}"/>
    <cellStyle name="Comma 10 3 2 2" xfId="142" xr:uid="{00000000-0005-0000-0000-0000B1000000}"/>
    <cellStyle name="Comma 10 3 2 2 10" xfId="11374" xr:uid="{E714B3CD-F366-487C-AB3C-BA9B389EAAF1}"/>
    <cellStyle name="Comma 10 3 2 2 10 2" xfId="33842" xr:uid="{92C213E3-2225-476D-B64B-8DAF4B10FE96}"/>
    <cellStyle name="Comma 10 3 2 2 11" xfId="22615" xr:uid="{7B1A87B2-BA90-4787-BF29-FF055F66B89B}"/>
    <cellStyle name="Comma 10 3 2 2 2" xfId="268" xr:uid="{00000000-0005-0000-0000-0000B2000000}"/>
    <cellStyle name="Comma 10 3 2 2 2 10" xfId="22741" xr:uid="{A34F5081-6997-4341-B0CA-1C9BF4AA88C3}"/>
    <cellStyle name="Comma 10 3 2 2 2 2" xfId="815" xr:uid="{00000000-0005-0000-0000-0000B3000000}"/>
    <cellStyle name="Comma 10 3 2 2 2 2 2" xfId="1353" xr:uid="{00000000-0005-0000-0000-0000B4000000}"/>
    <cellStyle name="Comma 10 3 2 2 2 2 2 2" xfId="2433" xr:uid="{00000000-0005-0000-0000-0000B5000000}"/>
    <cellStyle name="Comma 10 3 2 2 2 2 2 2 2" xfId="5222" xr:uid="{6D0B5627-5FF9-4CEF-A50D-9FE0D74A12CC}"/>
    <cellStyle name="Comma 10 3 2 2 2 2 2 2 2 2" xfId="10825" xr:uid="{F0C1053F-3412-4DBC-AD7B-17E93AB42FC3}"/>
    <cellStyle name="Comma 10 3 2 2 2 2 2 2 2 2 2" xfId="22053" xr:uid="{FAD9D34F-B49C-45DB-B0B1-DBF2CF22DBA7}"/>
    <cellStyle name="Comma 10 3 2 2 2 2 2 2 2 2 2 2" xfId="44520" xr:uid="{F1371653-9DAD-42BC-B1CA-DEE20C34B82F}"/>
    <cellStyle name="Comma 10 3 2 2 2 2 2 2 2 2 3" xfId="33293" xr:uid="{17E7808B-B5A6-43A2-8928-42D1B70DE471}"/>
    <cellStyle name="Comma 10 3 2 2 2 2 2 2 2 3" xfId="16450" xr:uid="{8177A693-E09D-4F52-A357-46F499F52374}"/>
    <cellStyle name="Comma 10 3 2 2 2 2 2 2 2 3 2" xfId="38917" xr:uid="{9A7872CA-1D3A-4D7D-AC50-1D2C0D198CF5}"/>
    <cellStyle name="Comma 10 3 2 2 2 2 2 2 2 4" xfId="27690" xr:uid="{7EAECBED-B8DD-4909-8DD2-BC579FB98A87}"/>
    <cellStyle name="Comma 10 3 2 2 2 2 2 2 3" xfId="8036" xr:uid="{0D82122E-908E-48E5-A186-59D085DBBC83}"/>
    <cellStyle name="Comma 10 3 2 2 2 2 2 2 3 2" xfId="19264" xr:uid="{84889F20-45BC-4E35-9928-4614DD5F4EF5}"/>
    <cellStyle name="Comma 10 3 2 2 2 2 2 2 3 2 2" xfId="41731" xr:uid="{85E9ADD9-E9FE-42D3-8263-6D3F6874D1A9}"/>
    <cellStyle name="Comma 10 3 2 2 2 2 2 2 3 3" xfId="30504" xr:uid="{89E81B65-6AC8-47C9-9167-0BB66E674245}"/>
    <cellStyle name="Comma 10 3 2 2 2 2 2 2 4" xfId="13661" xr:uid="{5E5EBFAA-219F-4FF1-B760-36CCC4D676C8}"/>
    <cellStyle name="Comma 10 3 2 2 2 2 2 2 4 2" xfId="36128" xr:uid="{C5C8C28A-E24F-448F-84F2-63D66E5CD0BF}"/>
    <cellStyle name="Comma 10 3 2 2 2 2 2 2 5" xfId="24901" xr:uid="{356FC38D-808E-42C5-AC46-5F1C194A6222}"/>
    <cellStyle name="Comma 10 3 2 2 2 2 2 3" xfId="4142" xr:uid="{8166E948-7B80-4A6A-9FA1-6CCBBBB26F76}"/>
    <cellStyle name="Comma 10 3 2 2 2 2 2 3 2" xfId="9745" xr:uid="{166A72E5-81C4-4D44-8E29-60EFD056B1C4}"/>
    <cellStyle name="Comma 10 3 2 2 2 2 2 3 2 2" xfId="20973" xr:uid="{188FDDB1-0FCA-4682-B8C1-2063A37D869F}"/>
    <cellStyle name="Comma 10 3 2 2 2 2 2 3 2 2 2" xfId="43440" xr:uid="{35A358B8-B2BB-4605-926E-29B8A192E952}"/>
    <cellStyle name="Comma 10 3 2 2 2 2 2 3 2 3" xfId="32213" xr:uid="{4D07AB38-8F78-4EED-ACB0-5CE962560716}"/>
    <cellStyle name="Comma 10 3 2 2 2 2 2 3 3" xfId="15370" xr:uid="{27E35DBB-1E48-4E48-A78D-51C34189273A}"/>
    <cellStyle name="Comma 10 3 2 2 2 2 2 3 3 2" xfId="37837" xr:uid="{35EEEFF8-BDF8-47C3-9954-92CA9EE15402}"/>
    <cellStyle name="Comma 10 3 2 2 2 2 2 3 4" xfId="26610" xr:uid="{669A5F9D-A6A3-4202-86DE-3BE96CB0B618}"/>
    <cellStyle name="Comma 10 3 2 2 2 2 2 4" xfId="6956" xr:uid="{C5F50164-9A49-4BE0-9634-D9F4F45A3E82}"/>
    <cellStyle name="Comma 10 3 2 2 2 2 2 4 2" xfId="18184" xr:uid="{B04D0CE8-56C9-4CF6-AAA1-09082230C8D5}"/>
    <cellStyle name="Comma 10 3 2 2 2 2 2 4 2 2" xfId="40651" xr:uid="{8B990158-A54B-4B03-AEE2-B0EDB7957E2F}"/>
    <cellStyle name="Comma 10 3 2 2 2 2 2 4 3" xfId="29424" xr:uid="{5E1FB6C4-49C6-4088-8CBD-8B5F49161ADB}"/>
    <cellStyle name="Comma 10 3 2 2 2 2 2 5" xfId="12581" xr:uid="{82C5EB7E-7BC0-4CB2-B9E7-48E769D16AF0}"/>
    <cellStyle name="Comma 10 3 2 2 2 2 2 5 2" xfId="35048" xr:uid="{1118ABF8-1EFA-4A9E-84CB-F051D35D9C0F}"/>
    <cellStyle name="Comma 10 3 2 2 2 2 2 6" xfId="23821" xr:uid="{79C8B2A7-3C1F-4CB5-9E0A-15B80C35E405}"/>
    <cellStyle name="Comma 10 3 2 2 2 2 3" xfId="1895" xr:uid="{00000000-0005-0000-0000-0000B6000000}"/>
    <cellStyle name="Comma 10 3 2 2 2 2 3 2" xfId="4684" xr:uid="{C46E65E4-1821-4D55-9D56-0C37F8DE3B22}"/>
    <cellStyle name="Comma 10 3 2 2 2 2 3 2 2" xfId="10287" xr:uid="{D9EE4D0E-1ED7-4DEB-94A1-6EA69701FCD5}"/>
    <cellStyle name="Comma 10 3 2 2 2 2 3 2 2 2" xfId="21515" xr:uid="{627D0AAE-792B-4065-BA7F-319B5B5C37D0}"/>
    <cellStyle name="Comma 10 3 2 2 2 2 3 2 2 2 2" xfId="43982" xr:uid="{2CE95384-63FA-4016-8AF4-94E9AF5B805D}"/>
    <cellStyle name="Comma 10 3 2 2 2 2 3 2 2 3" xfId="32755" xr:uid="{21043566-9E6A-4330-844A-706E4DDC179F}"/>
    <cellStyle name="Comma 10 3 2 2 2 2 3 2 3" xfId="15912" xr:uid="{A6244455-3296-47A5-9CD5-ABF57E8694FF}"/>
    <cellStyle name="Comma 10 3 2 2 2 2 3 2 3 2" xfId="38379" xr:uid="{35FD4F4B-8180-4F3A-A107-CA3291415D50}"/>
    <cellStyle name="Comma 10 3 2 2 2 2 3 2 4" xfId="27152" xr:uid="{2A1A4944-4644-4B10-B22B-1B86057C7D16}"/>
    <cellStyle name="Comma 10 3 2 2 2 2 3 3" xfId="7498" xr:uid="{03EA0046-C800-477D-90AA-18DDF66451D4}"/>
    <cellStyle name="Comma 10 3 2 2 2 2 3 3 2" xfId="18726" xr:uid="{7BDEBEEA-3CAB-4F3E-899B-9A536A94DD83}"/>
    <cellStyle name="Comma 10 3 2 2 2 2 3 3 2 2" xfId="41193" xr:uid="{BEE2B741-38BF-4F3E-B13C-53C90D965A6F}"/>
    <cellStyle name="Comma 10 3 2 2 2 2 3 3 3" xfId="29966" xr:uid="{CE160B14-FC26-4DCF-B640-E1F95402EB71}"/>
    <cellStyle name="Comma 10 3 2 2 2 2 3 4" xfId="13123" xr:uid="{5EA73953-18E4-4356-A935-FE2D780AF786}"/>
    <cellStyle name="Comma 10 3 2 2 2 2 3 4 2" xfId="35590" xr:uid="{CF9D5375-2D0E-4AAE-90F0-2B3C5457581B}"/>
    <cellStyle name="Comma 10 3 2 2 2 2 3 5" xfId="24363" xr:uid="{991C128B-F922-494D-B5CC-DDE7B679B11F}"/>
    <cellStyle name="Comma 10 3 2 2 2 2 4" xfId="3604" xr:uid="{DDE93015-AF73-4A2D-93B7-DC0720321406}"/>
    <cellStyle name="Comma 10 3 2 2 2 2 4 2" xfId="9207" xr:uid="{1E775C3E-D43C-4A6E-A705-A8E0444B4C81}"/>
    <cellStyle name="Comma 10 3 2 2 2 2 4 2 2" xfId="20435" xr:uid="{7BAF2294-82BA-429E-A179-0FADD1267055}"/>
    <cellStyle name="Comma 10 3 2 2 2 2 4 2 2 2" xfId="42902" xr:uid="{A7373B45-DADF-47B3-8D59-E399C1BFAD27}"/>
    <cellStyle name="Comma 10 3 2 2 2 2 4 2 3" xfId="31675" xr:uid="{589F6A9D-BF80-458C-97CB-65E92C3C9001}"/>
    <cellStyle name="Comma 10 3 2 2 2 2 4 3" xfId="14832" xr:uid="{603E5E99-5E14-4D11-A3EA-015F63AF07BD}"/>
    <cellStyle name="Comma 10 3 2 2 2 2 4 3 2" xfId="37299" xr:uid="{5BEBAA1E-7571-4DB9-8FF8-0A8AD817FC25}"/>
    <cellStyle name="Comma 10 3 2 2 2 2 4 4" xfId="26072" xr:uid="{0458892A-2B7F-4CD2-94B1-E002DD08AEBF}"/>
    <cellStyle name="Comma 10 3 2 2 2 2 5" xfId="6418" xr:uid="{1DBC7CFF-0332-4D40-88E2-6B0E188ABE72}"/>
    <cellStyle name="Comma 10 3 2 2 2 2 5 2" xfId="17646" xr:uid="{3E60F5D3-347B-46F0-B0EF-B4D3E58193B8}"/>
    <cellStyle name="Comma 10 3 2 2 2 2 5 2 2" xfId="40113" xr:uid="{02A6DFB9-233D-473A-B4FC-D8A75074E336}"/>
    <cellStyle name="Comma 10 3 2 2 2 2 5 3" xfId="28886" xr:uid="{4632145A-1A79-4DA3-86A1-E4A91A140B10}"/>
    <cellStyle name="Comma 10 3 2 2 2 2 6" xfId="12043" xr:uid="{21508856-5D4E-4B05-A2F6-C67A0352AFBE}"/>
    <cellStyle name="Comma 10 3 2 2 2 2 6 2" xfId="34510" xr:uid="{8FB760A5-B03A-4014-AE38-9DDABC846921}"/>
    <cellStyle name="Comma 10 3 2 2 2 2 7" xfId="23283" xr:uid="{859C5CCE-F6CF-4373-BAAE-DCE9E6894992}"/>
    <cellStyle name="Comma 10 3 2 2 2 3" xfId="1086" xr:uid="{00000000-0005-0000-0000-0000B7000000}"/>
    <cellStyle name="Comma 10 3 2 2 2 3 2" xfId="2166" xr:uid="{00000000-0005-0000-0000-0000B8000000}"/>
    <cellStyle name="Comma 10 3 2 2 2 3 2 2" xfId="4955" xr:uid="{ECB4999B-4258-4A4C-98BB-77DCD6C7B515}"/>
    <cellStyle name="Comma 10 3 2 2 2 3 2 2 2" xfId="10558" xr:uid="{DADF6228-B1E5-4A6B-B72F-1FEC37AC1769}"/>
    <cellStyle name="Comma 10 3 2 2 2 3 2 2 2 2" xfId="21786" xr:uid="{9D12070C-F371-416C-B2A0-70DB7ABCEB4D}"/>
    <cellStyle name="Comma 10 3 2 2 2 3 2 2 2 2 2" xfId="44253" xr:uid="{7FCF2451-61AB-4410-A0AC-6D9289682319}"/>
    <cellStyle name="Comma 10 3 2 2 2 3 2 2 2 3" xfId="33026" xr:uid="{1F7F30B6-86BE-47A1-BFD4-FF7228C2562E}"/>
    <cellStyle name="Comma 10 3 2 2 2 3 2 2 3" xfId="16183" xr:uid="{2A35855F-6774-4267-A6EE-48D76AB32484}"/>
    <cellStyle name="Comma 10 3 2 2 2 3 2 2 3 2" xfId="38650" xr:uid="{25FBCCDC-1227-4373-9896-D770079D2F2D}"/>
    <cellStyle name="Comma 10 3 2 2 2 3 2 2 4" xfId="27423" xr:uid="{6EF6D1E2-504D-41CE-B4A4-2026D8940FC1}"/>
    <cellStyle name="Comma 10 3 2 2 2 3 2 3" xfId="7769" xr:uid="{2744B221-C3F8-42E4-B071-DD802E717040}"/>
    <cellStyle name="Comma 10 3 2 2 2 3 2 3 2" xfId="18997" xr:uid="{524C1A5B-5FBF-43F5-B65E-46214486B7C5}"/>
    <cellStyle name="Comma 10 3 2 2 2 3 2 3 2 2" xfId="41464" xr:uid="{22B7F8EE-C6A8-40ED-BBD2-FD553E460D41}"/>
    <cellStyle name="Comma 10 3 2 2 2 3 2 3 3" xfId="30237" xr:uid="{41447C35-1C8B-49B9-B3DD-932474CB0F47}"/>
    <cellStyle name="Comma 10 3 2 2 2 3 2 4" xfId="13394" xr:uid="{CB02901A-370E-4376-9AF4-644D7459E301}"/>
    <cellStyle name="Comma 10 3 2 2 2 3 2 4 2" xfId="35861" xr:uid="{339342F1-69EB-45E6-9211-262A4CB8A755}"/>
    <cellStyle name="Comma 10 3 2 2 2 3 2 5" xfId="24634" xr:uid="{9D36CF4C-2D23-4556-8CD7-DF09AE585EFC}"/>
    <cellStyle name="Comma 10 3 2 2 2 3 3" xfId="3875" xr:uid="{C0957443-1C70-4499-A654-6E0CB50A2952}"/>
    <cellStyle name="Comma 10 3 2 2 2 3 3 2" xfId="9478" xr:uid="{BFD9817C-0684-471C-B48A-E95A2D7E4722}"/>
    <cellStyle name="Comma 10 3 2 2 2 3 3 2 2" xfId="20706" xr:uid="{84B71C2D-8339-4199-921E-93D863B463FE}"/>
    <cellStyle name="Comma 10 3 2 2 2 3 3 2 2 2" xfId="43173" xr:uid="{95FBC7ED-47E1-4B3C-9CA3-B04D175A2A78}"/>
    <cellStyle name="Comma 10 3 2 2 2 3 3 2 3" xfId="31946" xr:uid="{E9EDBC38-4DA3-47FC-B3C2-AB565888670B}"/>
    <cellStyle name="Comma 10 3 2 2 2 3 3 3" xfId="15103" xr:uid="{B5A981E8-6390-4524-9AB8-B4E2C29998EC}"/>
    <cellStyle name="Comma 10 3 2 2 2 3 3 3 2" xfId="37570" xr:uid="{1214A1CB-C293-42EB-8780-59BFAA7D335F}"/>
    <cellStyle name="Comma 10 3 2 2 2 3 3 4" xfId="26343" xr:uid="{BE7B8BE8-4CB5-4DB4-97B6-DEDEDA45C71F}"/>
    <cellStyle name="Comma 10 3 2 2 2 3 4" xfId="6689" xr:uid="{B19192C0-12DB-42A6-9948-D18582672B9D}"/>
    <cellStyle name="Comma 10 3 2 2 2 3 4 2" xfId="17917" xr:uid="{51ACCC88-FF95-471B-917E-5ED18AFB31E5}"/>
    <cellStyle name="Comma 10 3 2 2 2 3 4 2 2" xfId="40384" xr:uid="{B2B2B2D1-0B93-44F0-A131-2551900978F0}"/>
    <cellStyle name="Comma 10 3 2 2 2 3 4 3" xfId="29157" xr:uid="{C496CBED-6E7A-4FDD-B225-D313831C8A1E}"/>
    <cellStyle name="Comma 10 3 2 2 2 3 5" xfId="12314" xr:uid="{6D1FEBDA-E466-4641-A946-4E98AF26C2C2}"/>
    <cellStyle name="Comma 10 3 2 2 2 3 5 2" xfId="34781" xr:uid="{947A4FB3-D90A-4DA7-91C3-6FB628087D9B}"/>
    <cellStyle name="Comma 10 3 2 2 2 3 6" xfId="23554" xr:uid="{123F54F7-7686-4845-B0A3-C273C52D8FDF}"/>
    <cellStyle name="Comma 10 3 2 2 2 4" xfId="1628" xr:uid="{00000000-0005-0000-0000-0000B9000000}"/>
    <cellStyle name="Comma 10 3 2 2 2 4 2" xfId="4417" xr:uid="{73EDBCAF-5588-44C4-A27A-E369DF0D0B44}"/>
    <cellStyle name="Comma 10 3 2 2 2 4 2 2" xfId="10020" xr:uid="{F27289FB-6742-450D-A2BC-CF2166750C39}"/>
    <cellStyle name="Comma 10 3 2 2 2 4 2 2 2" xfId="21248" xr:uid="{40D6A8F9-FF0C-4822-B464-242231D37EE5}"/>
    <cellStyle name="Comma 10 3 2 2 2 4 2 2 2 2" xfId="43715" xr:uid="{E2954968-78DB-4CA0-93C5-0C3F83AF5725}"/>
    <cellStyle name="Comma 10 3 2 2 2 4 2 2 3" xfId="32488" xr:uid="{69A48375-113F-4F25-BB90-55B709A8629C}"/>
    <cellStyle name="Comma 10 3 2 2 2 4 2 3" xfId="15645" xr:uid="{C78B407B-1697-463D-8253-A6150917E114}"/>
    <cellStyle name="Comma 10 3 2 2 2 4 2 3 2" xfId="38112" xr:uid="{4B7A4FC2-3591-45B1-BF49-634C502C7C7B}"/>
    <cellStyle name="Comma 10 3 2 2 2 4 2 4" xfId="26885" xr:uid="{5FD77C3B-2645-4778-9D62-2032730488F2}"/>
    <cellStyle name="Comma 10 3 2 2 2 4 3" xfId="7231" xr:uid="{668FA41F-FE1E-4197-95DA-4A367F52EC0F}"/>
    <cellStyle name="Comma 10 3 2 2 2 4 3 2" xfId="18459" xr:uid="{0F082A68-79F1-40AB-9889-BED43A24AC19}"/>
    <cellStyle name="Comma 10 3 2 2 2 4 3 2 2" xfId="40926" xr:uid="{02CDB0DF-6863-46A8-ADF0-248D065C9E8B}"/>
    <cellStyle name="Comma 10 3 2 2 2 4 3 3" xfId="29699" xr:uid="{AD030045-A7B1-4B7A-B33E-E5734730A235}"/>
    <cellStyle name="Comma 10 3 2 2 2 4 4" xfId="12856" xr:uid="{5889AE00-FF61-49D4-9A99-836DE996FCBB}"/>
    <cellStyle name="Comma 10 3 2 2 2 4 4 2" xfId="35323" xr:uid="{B10C8C58-B09E-4830-929C-88F9B2C70879}"/>
    <cellStyle name="Comma 10 3 2 2 2 4 5" xfId="24096" xr:uid="{B35D31AE-E4F6-4360-B9FA-8197022DB6F7}"/>
    <cellStyle name="Comma 10 3 2 2 2 5" xfId="2709" xr:uid="{00000000-0005-0000-0000-0000BA000000}"/>
    <cellStyle name="Comma 10 3 2 2 2 5 2" xfId="5498" xr:uid="{B068E259-DD9A-464D-9B82-1D45E0DF17AF}"/>
    <cellStyle name="Comma 10 3 2 2 2 5 2 2" xfId="11101" xr:uid="{CD3367C7-3D31-43BD-A2DF-34AA1658CB72}"/>
    <cellStyle name="Comma 10 3 2 2 2 5 2 2 2" xfId="22329" xr:uid="{CDFB01CF-A1CA-45EB-8BF2-01457AB69B19}"/>
    <cellStyle name="Comma 10 3 2 2 2 5 2 2 2 2" xfId="44796" xr:uid="{5BB5AB84-9441-490A-B39E-2AE25E2A619A}"/>
    <cellStyle name="Comma 10 3 2 2 2 5 2 2 3" xfId="33569" xr:uid="{C15AA747-7F0D-46B7-8B5B-3DFF842EB580}"/>
    <cellStyle name="Comma 10 3 2 2 2 5 2 3" xfId="16726" xr:uid="{37B47323-3502-4E72-A2F5-9553916AD99C}"/>
    <cellStyle name="Comma 10 3 2 2 2 5 2 3 2" xfId="39193" xr:uid="{BACB3A32-A86D-4316-8DC7-5E32EBA42D97}"/>
    <cellStyle name="Comma 10 3 2 2 2 5 2 4" xfId="27966" xr:uid="{080BADD7-327B-425B-96DC-AD88974FF51D}"/>
    <cellStyle name="Comma 10 3 2 2 2 5 3" xfId="8312" xr:uid="{2F2AB87A-012F-420F-B747-6DEDDE773C44}"/>
    <cellStyle name="Comma 10 3 2 2 2 5 3 2" xfId="19540" xr:uid="{63A29AAF-0BF5-454A-9FCF-74F16B03A7E5}"/>
    <cellStyle name="Comma 10 3 2 2 2 5 3 2 2" xfId="42007" xr:uid="{CB3FF91C-06ED-4EB7-A19D-F2BD89F974C6}"/>
    <cellStyle name="Comma 10 3 2 2 2 5 3 3" xfId="30780" xr:uid="{739FAA88-6B06-422F-A8DE-81D83C202419}"/>
    <cellStyle name="Comma 10 3 2 2 2 5 4" xfId="13937" xr:uid="{9D1E0AA5-5197-4E98-A0FA-DDC598D2F14C}"/>
    <cellStyle name="Comma 10 3 2 2 2 5 4 2" xfId="36404" xr:uid="{70E1DAB9-6630-4AD9-849D-0127DC16D42B}"/>
    <cellStyle name="Comma 10 3 2 2 2 5 5" xfId="25177" xr:uid="{168F87A8-4FDC-4C2A-A482-0F7DCE05EAD8}"/>
    <cellStyle name="Comma 10 3 2 2 2 6" xfId="548" xr:uid="{00000000-0005-0000-0000-0000BB000000}"/>
    <cellStyle name="Comma 10 3 2 2 2 6 2" xfId="3337" xr:uid="{1B5686CD-2C46-4CC7-9331-7BCA03119F82}"/>
    <cellStyle name="Comma 10 3 2 2 2 6 2 2" xfId="8940" xr:uid="{A6F25D96-2A3E-4548-A11E-EB199DDEAA8A}"/>
    <cellStyle name="Comma 10 3 2 2 2 6 2 2 2" xfId="20168" xr:uid="{C3ABC078-C0D6-4755-A1FB-771C3E1092DF}"/>
    <cellStyle name="Comma 10 3 2 2 2 6 2 2 2 2" xfId="42635" xr:uid="{2A413003-A914-4616-A3B0-8D3EAF13B960}"/>
    <cellStyle name="Comma 10 3 2 2 2 6 2 2 3" xfId="31408" xr:uid="{8C848ACC-38C1-41CF-A306-8D8FB3B4F581}"/>
    <cellStyle name="Comma 10 3 2 2 2 6 2 3" xfId="14565" xr:uid="{B2E32521-F343-47CD-8CD5-51B90C8C77AD}"/>
    <cellStyle name="Comma 10 3 2 2 2 6 2 3 2" xfId="37032" xr:uid="{30988D59-ABC1-4083-8C2D-ED457474B524}"/>
    <cellStyle name="Comma 10 3 2 2 2 6 2 4" xfId="25805" xr:uid="{B00B2032-1669-4AC3-BD04-9A2808A176C0}"/>
    <cellStyle name="Comma 10 3 2 2 2 6 3" xfId="6151" xr:uid="{CDB269A4-B87A-45FD-B9D5-4A111BD0A5FA}"/>
    <cellStyle name="Comma 10 3 2 2 2 6 3 2" xfId="17379" xr:uid="{99488EBE-CA7A-4C27-85AD-39E44FAFFE64}"/>
    <cellStyle name="Comma 10 3 2 2 2 6 3 2 2" xfId="39846" xr:uid="{A488FDE6-671F-4103-9ABF-7058AFFEBCFF}"/>
    <cellStyle name="Comma 10 3 2 2 2 6 3 3" xfId="28619" xr:uid="{429FF940-2755-48A1-AB0A-29D7DD0E26AE}"/>
    <cellStyle name="Comma 10 3 2 2 2 6 4" xfId="11776" xr:uid="{39AA137F-7800-4BF7-B44F-AA40F156916C}"/>
    <cellStyle name="Comma 10 3 2 2 2 6 4 2" xfId="34243" xr:uid="{25643DC4-7E42-4B58-B9C8-49734231632C}"/>
    <cellStyle name="Comma 10 3 2 2 2 6 5" xfId="23016" xr:uid="{ECB356FC-38CD-433D-BAC6-09052B29533B}"/>
    <cellStyle name="Comma 10 3 2 2 2 7" xfId="3061" xr:uid="{9FE7BE4D-F65E-4FD8-A50E-CD96DEC0DA34}"/>
    <cellStyle name="Comma 10 3 2 2 2 7 2" xfId="8664" xr:uid="{9973F66F-1735-40DC-AE47-365D654030CD}"/>
    <cellStyle name="Comma 10 3 2 2 2 7 2 2" xfId="19892" xr:uid="{FAF2758D-6A2E-4DDC-84DE-C67991C34A9B}"/>
    <cellStyle name="Comma 10 3 2 2 2 7 2 2 2" xfId="42359" xr:uid="{8CBE6C5E-72DA-49F4-85F2-6A0FB82C5695}"/>
    <cellStyle name="Comma 10 3 2 2 2 7 2 3" xfId="31132" xr:uid="{BA180281-B2E1-4942-8683-92996DE66A60}"/>
    <cellStyle name="Comma 10 3 2 2 2 7 3" xfId="14289" xr:uid="{012BBA6F-55C6-4BE8-8AF4-D6AE88DE23CB}"/>
    <cellStyle name="Comma 10 3 2 2 2 7 3 2" xfId="36756" xr:uid="{8DD9C58F-6FE1-433F-9059-67D494DD2B7F}"/>
    <cellStyle name="Comma 10 3 2 2 2 7 4" xfId="25529" xr:uid="{F82AE7F9-A173-414C-BE24-28F0E414641F}"/>
    <cellStyle name="Comma 10 3 2 2 2 8" xfId="5876" xr:uid="{E7F4AC84-9896-4037-A8CB-64BAEF9F8918}"/>
    <cellStyle name="Comma 10 3 2 2 2 8 2" xfId="17104" xr:uid="{C73D7965-A16A-4292-B863-C06900BF8F9B}"/>
    <cellStyle name="Comma 10 3 2 2 2 8 2 2" xfId="39571" xr:uid="{01A21C12-0E37-4F5C-B2CD-34BA88B1F076}"/>
    <cellStyle name="Comma 10 3 2 2 2 8 3" xfId="28344" xr:uid="{EDE073BB-E870-454C-B74C-028A51946301}"/>
    <cellStyle name="Comma 10 3 2 2 2 9" xfId="11500" xr:uid="{AB338BB3-A1D3-48AD-A298-CD5B5AE2D39B}"/>
    <cellStyle name="Comma 10 3 2 2 2 9 2" xfId="33968" xr:uid="{5151FB90-873A-4CB8-955E-A94A5A46F06D}"/>
    <cellStyle name="Comma 10 3 2 2 3" xfId="689" xr:uid="{00000000-0005-0000-0000-0000BC000000}"/>
    <cellStyle name="Comma 10 3 2 2 3 2" xfId="1227" xr:uid="{00000000-0005-0000-0000-0000BD000000}"/>
    <cellStyle name="Comma 10 3 2 2 3 2 2" xfId="2307" xr:uid="{00000000-0005-0000-0000-0000BE000000}"/>
    <cellStyle name="Comma 10 3 2 2 3 2 2 2" xfId="5096" xr:uid="{AC926595-8B6A-4236-A2CC-0514E7AF44F5}"/>
    <cellStyle name="Comma 10 3 2 2 3 2 2 2 2" xfId="10699" xr:uid="{27B2CBD9-82C6-45E9-BC17-A94B6741787A}"/>
    <cellStyle name="Comma 10 3 2 2 3 2 2 2 2 2" xfId="21927" xr:uid="{79B79427-4372-41C0-9DBC-48E155D8E016}"/>
    <cellStyle name="Comma 10 3 2 2 3 2 2 2 2 2 2" xfId="44394" xr:uid="{432C247A-55B8-4338-A08F-5978BA88C26A}"/>
    <cellStyle name="Comma 10 3 2 2 3 2 2 2 2 3" xfId="33167" xr:uid="{942F0809-4B86-4CF2-9F29-1B8EF26DF0FA}"/>
    <cellStyle name="Comma 10 3 2 2 3 2 2 2 3" xfId="16324" xr:uid="{62D252A0-EEE8-433B-8AEF-6CC37F0BB26D}"/>
    <cellStyle name="Comma 10 3 2 2 3 2 2 2 3 2" xfId="38791" xr:uid="{EED0DD46-7F3A-4902-9124-8A0E305E60AA}"/>
    <cellStyle name="Comma 10 3 2 2 3 2 2 2 4" xfId="27564" xr:uid="{9279B013-6378-42B6-B251-17D7984CD2D6}"/>
    <cellStyle name="Comma 10 3 2 2 3 2 2 3" xfId="7910" xr:uid="{0B225CB4-263F-40B9-9CA4-3FDD68B45160}"/>
    <cellStyle name="Comma 10 3 2 2 3 2 2 3 2" xfId="19138" xr:uid="{A2FFA837-5C05-41CC-A3D3-05917AC970C5}"/>
    <cellStyle name="Comma 10 3 2 2 3 2 2 3 2 2" xfId="41605" xr:uid="{2383E5CF-0AAE-4AB7-A7B4-A8AB1B5D733B}"/>
    <cellStyle name="Comma 10 3 2 2 3 2 2 3 3" xfId="30378" xr:uid="{31B6BF08-552D-4433-8FD0-758181A14959}"/>
    <cellStyle name="Comma 10 3 2 2 3 2 2 4" xfId="13535" xr:uid="{07C4C1C0-2DFF-459C-90FA-A13CB08BE305}"/>
    <cellStyle name="Comma 10 3 2 2 3 2 2 4 2" xfId="36002" xr:uid="{229E2A63-37E2-4CFC-8190-AF46B33A781D}"/>
    <cellStyle name="Comma 10 3 2 2 3 2 2 5" xfId="24775" xr:uid="{E2AF9CEB-F1AD-4DA7-9E00-314FD660F4D5}"/>
    <cellStyle name="Comma 10 3 2 2 3 2 3" xfId="4016" xr:uid="{E116BED7-8505-44D7-AC5C-A2F96929390C}"/>
    <cellStyle name="Comma 10 3 2 2 3 2 3 2" xfId="9619" xr:uid="{E5EAE1E3-0755-4D71-BD73-506718071749}"/>
    <cellStyle name="Comma 10 3 2 2 3 2 3 2 2" xfId="20847" xr:uid="{96E0E20C-9A47-45C1-82B7-33F5647BDB8C}"/>
    <cellStyle name="Comma 10 3 2 2 3 2 3 2 2 2" xfId="43314" xr:uid="{1E6812A4-B933-494C-9490-52D22E0018D7}"/>
    <cellStyle name="Comma 10 3 2 2 3 2 3 2 3" xfId="32087" xr:uid="{CA00DB1A-B819-41F0-AC96-2A3D723DF17C}"/>
    <cellStyle name="Comma 10 3 2 2 3 2 3 3" xfId="15244" xr:uid="{89CEAD57-25E4-4584-AE5F-5868ADE39250}"/>
    <cellStyle name="Comma 10 3 2 2 3 2 3 3 2" xfId="37711" xr:uid="{177FE6EF-E50B-42AC-9BB8-2A68EEF477A6}"/>
    <cellStyle name="Comma 10 3 2 2 3 2 3 4" xfId="26484" xr:uid="{5DECA8EA-E1BC-4018-AE39-B03B38617023}"/>
    <cellStyle name="Comma 10 3 2 2 3 2 4" xfId="6830" xr:uid="{CCAD525C-1863-4A08-95E2-C93030E99353}"/>
    <cellStyle name="Comma 10 3 2 2 3 2 4 2" xfId="18058" xr:uid="{EBCB04D4-428C-4EC4-8D4A-2F7275B32221}"/>
    <cellStyle name="Comma 10 3 2 2 3 2 4 2 2" xfId="40525" xr:uid="{7E58742A-EB2B-429E-984B-BC11053ADCA3}"/>
    <cellStyle name="Comma 10 3 2 2 3 2 4 3" xfId="29298" xr:uid="{5CDF6B13-B097-4DF6-A7D9-D309851B3A78}"/>
    <cellStyle name="Comma 10 3 2 2 3 2 5" xfId="12455" xr:uid="{B6729C20-126F-4511-9A0A-03175860429B}"/>
    <cellStyle name="Comma 10 3 2 2 3 2 5 2" xfId="34922" xr:uid="{D7CDE702-7737-40CC-B8DA-17052D3B36EE}"/>
    <cellStyle name="Comma 10 3 2 2 3 2 6" xfId="23695" xr:uid="{22F60AA2-0042-40EF-87DD-5E45F3563D3A}"/>
    <cellStyle name="Comma 10 3 2 2 3 3" xfId="1769" xr:uid="{00000000-0005-0000-0000-0000BF000000}"/>
    <cellStyle name="Comma 10 3 2 2 3 3 2" xfId="4558" xr:uid="{DCA984EC-EEC2-471E-8127-B36C7B3C83A7}"/>
    <cellStyle name="Comma 10 3 2 2 3 3 2 2" xfId="10161" xr:uid="{D3E820FB-9B40-4F2E-BDED-68F0CB1CFC57}"/>
    <cellStyle name="Comma 10 3 2 2 3 3 2 2 2" xfId="21389" xr:uid="{31088F82-0A8A-4E1A-A334-7712B478D8BF}"/>
    <cellStyle name="Comma 10 3 2 2 3 3 2 2 2 2" xfId="43856" xr:uid="{27C74FB4-1D34-4678-8064-52EA961329BF}"/>
    <cellStyle name="Comma 10 3 2 2 3 3 2 2 3" xfId="32629" xr:uid="{C81453C9-CA6A-40C5-A821-E47E9D06B4B4}"/>
    <cellStyle name="Comma 10 3 2 2 3 3 2 3" xfId="15786" xr:uid="{0B800F6B-C1D7-4073-AEA9-A158AC59DB52}"/>
    <cellStyle name="Comma 10 3 2 2 3 3 2 3 2" xfId="38253" xr:uid="{B2E100A7-9574-4C4E-A5CE-5912FF6D7006}"/>
    <cellStyle name="Comma 10 3 2 2 3 3 2 4" xfId="27026" xr:uid="{251839B9-F407-4C88-9093-A4BF79122CDD}"/>
    <cellStyle name="Comma 10 3 2 2 3 3 3" xfId="7372" xr:uid="{2912A1BF-62C4-4419-BEC5-D58DB3A043F7}"/>
    <cellStyle name="Comma 10 3 2 2 3 3 3 2" xfId="18600" xr:uid="{384BF1F7-2EAA-4201-B178-0BD211DEF76F}"/>
    <cellStyle name="Comma 10 3 2 2 3 3 3 2 2" xfId="41067" xr:uid="{4961310C-2407-448E-8597-252F348E8689}"/>
    <cellStyle name="Comma 10 3 2 2 3 3 3 3" xfId="29840" xr:uid="{8330A1D6-88C6-4561-88E5-754BF61375E9}"/>
    <cellStyle name="Comma 10 3 2 2 3 3 4" xfId="12997" xr:uid="{C77E758C-55DA-4946-8FBA-C177CDF48B25}"/>
    <cellStyle name="Comma 10 3 2 2 3 3 4 2" xfId="35464" xr:uid="{CE761B82-D94E-4C78-B845-74BD079120BF}"/>
    <cellStyle name="Comma 10 3 2 2 3 3 5" xfId="24237" xr:uid="{347AEB0F-551A-49BB-849B-84D9217630E4}"/>
    <cellStyle name="Comma 10 3 2 2 3 4" xfId="3478" xr:uid="{DD370FEF-D96A-4DF4-9F01-C58E8CE511CD}"/>
    <cellStyle name="Comma 10 3 2 2 3 4 2" xfId="9081" xr:uid="{6638F40D-2FEC-49D5-8521-9543660949B6}"/>
    <cellStyle name="Comma 10 3 2 2 3 4 2 2" xfId="20309" xr:uid="{1B15BD2C-C12C-43D1-853E-CF45B57B4861}"/>
    <cellStyle name="Comma 10 3 2 2 3 4 2 2 2" xfId="42776" xr:uid="{80CFBA6B-295F-4192-A6CF-7DC3B5A790CE}"/>
    <cellStyle name="Comma 10 3 2 2 3 4 2 3" xfId="31549" xr:uid="{90BF6A7A-DA7A-449D-B703-2945D4F86499}"/>
    <cellStyle name="Comma 10 3 2 2 3 4 3" xfId="14706" xr:uid="{90908506-1778-401F-A3FD-3D2F149780E4}"/>
    <cellStyle name="Comma 10 3 2 2 3 4 3 2" xfId="37173" xr:uid="{D4EDEBEA-C0E8-407E-86BA-59B319045AD6}"/>
    <cellStyle name="Comma 10 3 2 2 3 4 4" xfId="25946" xr:uid="{EE963D47-2558-41B6-AE8A-A2148911FBF1}"/>
    <cellStyle name="Comma 10 3 2 2 3 5" xfId="6292" xr:uid="{4CB8DA45-5D6F-49E9-A136-7F8AFF497AF3}"/>
    <cellStyle name="Comma 10 3 2 2 3 5 2" xfId="17520" xr:uid="{007B8488-F1D1-4027-BE46-A62EB3961875}"/>
    <cellStyle name="Comma 10 3 2 2 3 5 2 2" xfId="39987" xr:uid="{25896DDD-2308-423B-BD12-3692C5F8952E}"/>
    <cellStyle name="Comma 10 3 2 2 3 5 3" xfId="28760" xr:uid="{AAA6F292-7FF8-4B68-8513-9065DF8C334D}"/>
    <cellStyle name="Comma 10 3 2 2 3 6" xfId="11917" xr:uid="{F1359C65-2EF8-4A2C-9BF1-2C4632E0E979}"/>
    <cellStyle name="Comma 10 3 2 2 3 6 2" xfId="34384" xr:uid="{8703382E-9A3F-401B-AF33-BF6DA1288255}"/>
    <cellStyle name="Comma 10 3 2 2 3 7" xfId="23157" xr:uid="{368F348A-5F30-4A58-A676-95077A39D819}"/>
    <cellStyle name="Comma 10 3 2 2 4" xfId="960" xr:uid="{00000000-0005-0000-0000-0000C0000000}"/>
    <cellStyle name="Comma 10 3 2 2 4 2" xfId="2040" xr:uid="{00000000-0005-0000-0000-0000C1000000}"/>
    <cellStyle name="Comma 10 3 2 2 4 2 2" xfId="4829" xr:uid="{D4C0829C-076A-44C5-8331-A9A2F3C62004}"/>
    <cellStyle name="Comma 10 3 2 2 4 2 2 2" xfId="10432" xr:uid="{C018C189-E0EF-4C96-89E0-D35CAA28FC57}"/>
    <cellStyle name="Comma 10 3 2 2 4 2 2 2 2" xfId="21660" xr:uid="{7A830687-67A6-4A56-8975-7F22E98B6BD7}"/>
    <cellStyle name="Comma 10 3 2 2 4 2 2 2 2 2" xfId="44127" xr:uid="{0BE7C529-494A-478E-B056-B846F8CCFF1D}"/>
    <cellStyle name="Comma 10 3 2 2 4 2 2 2 3" xfId="32900" xr:uid="{CF71B4E1-F04C-41FD-9125-0E5453CFE3E6}"/>
    <cellStyle name="Comma 10 3 2 2 4 2 2 3" xfId="16057" xr:uid="{2DD60DA8-CBA0-4563-A793-59AAEAD83936}"/>
    <cellStyle name="Comma 10 3 2 2 4 2 2 3 2" xfId="38524" xr:uid="{75DB8D67-0F73-4042-A272-C357E731F6AB}"/>
    <cellStyle name="Comma 10 3 2 2 4 2 2 4" xfId="27297" xr:uid="{8A6DC2AD-243B-4CD5-B4D4-E0AC5E75506F}"/>
    <cellStyle name="Comma 10 3 2 2 4 2 3" xfId="7643" xr:uid="{62DDA51B-0EC8-42ED-BB6E-D20EA1C1A5BA}"/>
    <cellStyle name="Comma 10 3 2 2 4 2 3 2" xfId="18871" xr:uid="{6D1A1135-20CA-4E68-8492-42F739C9AE8E}"/>
    <cellStyle name="Comma 10 3 2 2 4 2 3 2 2" xfId="41338" xr:uid="{5DF57759-B7EC-4908-BFD7-2B330C0CD2C3}"/>
    <cellStyle name="Comma 10 3 2 2 4 2 3 3" xfId="30111" xr:uid="{027F1347-ADCC-4583-B5F6-ACB530764572}"/>
    <cellStyle name="Comma 10 3 2 2 4 2 4" xfId="13268" xr:uid="{D0A1FD8F-5401-45A5-91C9-E6EDB2D69018}"/>
    <cellStyle name="Comma 10 3 2 2 4 2 4 2" xfId="35735" xr:uid="{1569FD64-B80C-4C5C-BD80-2607EFE9776A}"/>
    <cellStyle name="Comma 10 3 2 2 4 2 5" xfId="24508" xr:uid="{E1BF8A33-0587-45DF-91DA-716D112DCAE5}"/>
    <cellStyle name="Comma 10 3 2 2 4 3" xfId="3749" xr:uid="{804D5916-928E-434D-A19C-C0A66A7BE5B1}"/>
    <cellStyle name="Comma 10 3 2 2 4 3 2" xfId="9352" xr:uid="{E3913D08-5CC1-435D-8823-AE66B1879F0F}"/>
    <cellStyle name="Comma 10 3 2 2 4 3 2 2" xfId="20580" xr:uid="{493A8580-9A2C-40CA-BA39-D30E69E474F1}"/>
    <cellStyle name="Comma 10 3 2 2 4 3 2 2 2" xfId="43047" xr:uid="{156F9169-BB0D-4A63-B337-2EC106C7D30A}"/>
    <cellStyle name="Comma 10 3 2 2 4 3 2 3" xfId="31820" xr:uid="{7473589F-FC94-49FB-8986-9F00F22621E6}"/>
    <cellStyle name="Comma 10 3 2 2 4 3 3" xfId="14977" xr:uid="{BD389F57-6A5E-4A3E-A820-AEA6A9631633}"/>
    <cellStyle name="Comma 10 3 2 2 4 3 3 2" xfId="37444" xr:uid="{3BE402AB-8C12-4648-8FDD-21E9C82AE052}"/>
    <cellStyle name="Comma 10 3 2 2 4 3 4" xfId="26217" xr:uid="{6F1B903C-7B90-4644-B01C-1AAB44176EA3}"/>
    <cellStyle name="Comma 10 3 2 2 4 4" xfId="6563" xr:uid="{9CB6E8A1-23D3-4946-ADCF-EE85CF690879}"/>
    <cellStyle name="Comma 10 3 2 2 4 4 2" xfId="17791" xr:uid="{4B76646F-38E3-4931-94AB-673A6D1F3D86}"/>
    <cellStyle name="Comma 10 3 2 2 4 4 2 2" xfId="40258" xr:uid="{E935461F-9C7C-4252-9CB8-4DE1D0D761D9}"/>
    <cellStyle name="Comma 10 3 2 2 4 4 3" xfId="29031" xr:uid="{F90423BD-2806-4B06-A45B-3C13C85FB60A}"/>
    <cellStyle name="Comma 10 3 2 2 4 5" xfId="12188" xr:uid="{CAA941D4-37C7-4A96-858A-A5E32491E993}"/>
    <cellStyle name="Comma 10 3 2 2 4 5 2" xfId="34655" xr:uid="{F4F0452D-98FF-4CF2-AFD3-BF36F0CF2600}"/>
    <cellStyle name="Comma 10 3 2 2 4 6" xfId="23428" xr:uid="{737412C9-CC12-4112-996D-339DD4688EC1}"/>
    <cellStyle name="Comma 10 3 2 2 5" xfId="1502" xr:uid="{00000000-0005-0000-0000-0000C2000000}"/>
    <cellStyle name="Comma 10 3 2 2 5 2" xfId="4291" xr:uid="{B33E0DA5-AFD6-4469-83E9-81CEA7724C83}"/>
    <cellStyle name="Comma 10 3 2 2 5 2 2" xfId="9894" xr:uid="{8C6574F9-104F-4F60-9F51-2544D56D1D50}"/>
    <cellStyle name="Comma 10 3 2 2 5 2 2 2" xfId="21122" xr:uid="{061D9EAB-B00A-4316-9E6F-698230DD9B53}"/>
    <cellStyle name="Comma 10 3 2 2 5 2 2 2 2" xfId="43589" xr:uid="{16DC0582-172C-41AB-AF28-D091185F18DB}"/>
    <cellStyle name="Comma 10 3 2 2 5 2 2 3" xfId="32362" xr:uid="{58EE0338-89B8-426C-A1A9-7EB62F85BBB1}"/>
    <cellStyle name="Comma 10 3 2 2 5 2 3" xfId="15519" xr:uid="{6164153D-EB13-4FED-8BEE-C3411A85BEB0}"/>
    <cellStyle name="Comma 10 3 2 2 5 2 3 2" xfId="37986" xr:uid="{452F8474-B050-447A-9294-8ABC4B42F6ED}"/>
    <cellStyle name="Comma 10 3 2 2 5 2 4" xfId="26759" xr:uid="{6862935F-0084-4919-A25D-61006CF02DEC}"/>
    <cellStyle name="Comma 10 3 2 2 5 3" xfId="7105" xr:uid="{1F8B9D3D-4202-4CB2-A695-69DB8FE6645B}"/>
    <cellStyle name="Comma 10 3 2 2 5 3 2" xfId="18333" xr:uid="{1D91A864-1AE6-4A1F-B726-33D765B0E333}"/>
    <cellStyle name="Comma 10 3 2 2 5 3 2 2" xfId="40800" xr:uid="{0BB06525-16A9-425B-BB61-F47BABFB4855}"/>
    <cellStyle name="Comma 10 3 2 2 5 3 3" xfId="29573" xr:uid="{A231D1F7-4C8D-4CF1-B6E4-3C4B873CFE15}"/>
    <cellStyle name="Comma 10 3 2 2 5 4" xfId="12730" xr:uid="{D855C3B9-6D9A-49B0-9347-6B15F7620EBF}"/>
    <cellStyle name="Comma 10 3 2 2 5 4 2" xfId="35197" xr:uid="{18F687B9-4C5A-4E20-BA18-A04DE8F33F0A}"/>
    <cellStyle name="Comma 10 3 2 2 5 5" xfId="23970" xr:uid="{69CC1332-9B12-4785-BCB3-8799010865BE}"/>
    <cellStyle name="Comma 10 3 2 2 6" xfId="2583" xr:uid="{00000000-0005-0000-0000-0000C3000000}"/>
    <cellStyle name="Comma 10 3 2 2 6 2" xfId="5372" xr:uid="{BD4DEE1E-D01F-4D71-B1C0-A65A10CAA7A6}"/>
    <cellStyle name="Comma 10 3 2 2 6 2 2" xfId="10975" xr:uid="{DBC92773-CE6E-4F66-A279-6E35F25372CD}"/>
    <cellStyle name="Comma 10 3 2 2 6 2 2 2" xfId="22203" xr:uid="{B549C0DC-648C-4093-AB9F-835C5B4C352E}"/>
    <cellStyle name="Comma 10 3 2 2 6 2 2 2 2" xfId="44670" xr:uid="{BEAF0C2E-FA83-4ADF-9F2F-1F024245565C}"/>
    <cellStyle name="Comma 10 3 2 2 6 2 2 3" xfId="33443" xr:uid="{0DF7D044-4F65-46F5-9FFC-A8A367B6E624}"/>
    <cellStyle name="Comma 10 3 2 2 6 2 3" xfId="16600" xr:uid="{26F713DC-2102-444D-88F1-F0EE2738F20C}"/>
    <cellStyle name="Comma 10 3 2 2 6 2 3 2" xfId="39067" xr:uid="{5FC30CC6-FA98-460F-815C-5A0E63ED1F3C}"/>
    <cellStyle name="Comma 10 3 2 2 6 2 4" xfId="27840" xr:uid="{FFFCCC95-5055-4703-B766-DD7E0A88FFC8}"/>
    <cellStyle name="Comma 10 3 2 2 6 3" xfId="8186" xr:uid="{8292EAD8-626E-417F-973B-31A3A0B67505}"/>
    <cellStyle name="Comma 10 3 2 2 6 3 2" xfId="19414" xr:uid="{3A8AE765-66A1-4E68-A0F9-FD401E9C4AC1}"/>
    <cellStyle name="Comma 10 3 2 2 6 3 2 2" xfId="41881" xr:uid="{DD8B35BD-8BE8-44C9-855B-16D0344C7812}"/>
    <cellStyle name="Comma 10 3 2 2 6 3 3" xfId="30654" xr:uid="{44843A65-7A87-4E8C-A6FD-84A179A7CD59}"/>
    <cellStyle name="Comma 10 3 2 2 6 4" xfId="13811" xr:uid="{2513F68F-47FB-4E71-9657-623E1CBDF94E}"/>
    <cellStyle name="Comma 10 3 2 2 6 4 2" xfId="36278" xr:uid="{0231E089-E70B-41F9-B0E1-19F9D200E859}"/>
    <cellStyle name="Comma 10 3 2 2 6 5" xfId="25051" xr:uid="{2A08CC7F-6414-4459-89DC-7431D1A83797}"/>
    <cellStyle name="Comma 10 3 2 2 7" xfId="422" xr:uid="{00000000-0005-0000-0000-0000C4000000}"/>
    <cellStyle name="Comma 10 3 2 2 7 2" xfId="3211" xr:uid="{CF597CA8-DBA3-4E16-B22D-8E134257E2CF}"/>
    <cellStyle name="Comma 10 3 2 2 7 2 2" xfId="8814" xr:uid="{4ED15E5B-494E-43F0-A3A0-D8567E29ED34}"/>
    <cellStyle name="Comma 10 3 2 2 7 2 2 2" xfId="20042" xr:uid="{3BE7E574-CBD8-4D38-AF64-5BFC484B26BB}"/>
    <cellStyle name="Comma 10 3 2 2 7 2 2 2 2" xfId="42509" xr:uid="{542B5CF6-C9FF-42BC-B5E2-64F62CC71AB4}"/>
    <cellStyle name="Comma 10 3 2 2 7 2 2 3" xfId="31282" xr:uid="{69B33F42-74E6-4BFF-BBBC-3AEC1592E917}"/>
    <cellStyle name="Comma 10 3 2 2 7 2 3" xfId="14439" xr:uid="{46B2F545-910F-4088-A820-773A14E188BA}"/>
    <cellStyle name="Comma 10 3 2 2 7 2 3 2" xfId="36906" xr:uid="{E2B6F1D1-D3C1-48C6-96EB-5159B2272D70}"/>
    <cellStyle name="Comma 10 3 2 2 7 2 4" xfId="25679" xr:uid="{320CD339-8989-431E-86D4-A7FBBD2CD375}"/>
    <cellStyle name="Comma 10 3 2 2 7 3" xfId="6025" xr:uid="{C95E475E-EE84-441B-A733-30E008B43628}"/>
    <cellStyle name="Comma 10 3 2 2 7 3 2" xfId="17253" xr:uid="{0324A222-82F4-4946-9873-769AC062D201}"/>
    <cellStyle name="Comma 10 3 2 2 7 3 2 2" xfId="39720" xr:uid="{31040632-5D0F-4867-9E50-82DD603A6832}"/>
    <cellStyle name="Comma 10 3 2 2 7 3 3" xfId="28493" xr:uid="{5866F432-9492-4519-83E6-787F1608D35C}"/>
    <cellStyle name="Comma 10 3 2 2 7 4" xfId="11650" xr:uid="{75ED0843-44EB-45EF-A998-B4933C195226}"/>
    <cellStyle name="Comma 10 3 2 2 7 4 2" xfId="34117" xr:uid="{4A87ACB9-FF20-452F-A91A-8F25DFC6D59A}"/>
    <cellStyle name="Comma 10 3 2 2 7 5" xfId="22890" xr:uid="{3956A772-0D3B-4A72-AD5C-4097090E8EB4}"/>
    <cellStyle name="Comma 10 3 2 2 8" xfId="2935" xr:uid="{E669AF30-7614-42AC-A3DD-4B0CCD476C20}"/>
    <cellStyle name="Comma 10 3 2 2 8 2" xfId="8538" xr:uid="{B488CAFD-4D2D-4ADD-8D2F-DFB9A0BB56BB}"/>
    <cellStyle name="Comma 10 3 2 2 8 2 2" xfId="19766" xr:uid="{DF116511-0A39-47B1-A022-3CD92A655F63}"/>
    <cellStyle name="Comma 10 3 2 2 8 2 2 2" xfId="42233" xr:uid="{8C43AEB1-3B1F-42B5-BFC5-6A34DA77A284}"/>
    <cellStyle name="Comma 10 3 2 2 8 2 3" xfId="31006" xr:uid="{BCEB562C-BE27-438C-A639-E4E8471744AC}"/>
    <cellStyle name="Comma 10 3 2 2 8 3" xfId="14163" xr:uid="{46D0B469-EFA0-43C9-94ED-FDBDB2D98353}"/>
    <cellStyle name="Comma 10 3 2 2 8 3 2" xfId="36630" xr:uid="{C541DF44-1AF8-40A7-BA2A-ABAA55329308}"/>
    <cellStyle name="Comma 10 3 2 2 8 4" xfId="25403" xr:uid="{F053BE36-CED8-47E7-972F-7D8C3A63E1B7}"/>
    <cellStyle name="Comma 10 3 2 2 9" xfId="5750" xr:uid="{F0234C45-A9C7-46BE-A1F4-745BB058AAD0}"/>
    <cellStyle name="Comma 10 3 2 2 9 2" xfId="16978" xr:uid="{FC3123B1-3165-4785-93AE-AD33A563DB10}"/>
    <cellStyle name="Comma 10 3 2 2 9 2 2" xfId="39445" xr:uid="{9BAEE972-49FD-4955-B6F3-C32303045A20}"/>
    <cellStyle name="Comma 10 3 2 2 9 3" xfId="28218" xr:uid="{D1673F7F-3360-46BA-80CA-066ADF5C5934}"/>
    <cellStyle name="Comma 10 3 2 3" xfId="204" xr:uid="{00000000-0005-0000-0000-0000C5000000}"/>
    <cellStyle name="Comma 10 3 2 3 10" xfId="22677" xr:uid="{6BEA76D5-FF5D-49DA-9883-6EE5D83B40CD}"/>
    <cellStyle name="Comma 10 3 2 3 2" xfId="751" xr:uid="{00000000-0005-0000-0000-0000C6000000}"/>
    <cellStyle name="Comma 10 3 2 3 2 2" xfId="1289" xr:uid="{00000000-0005-0000-0000-0000C7000000}"/>
    <cellStyle name="Comma 10 3 2 3 2 2 2" xfId="2369" xr:uid="{00000000-0005-0000-0000-0000C8000000}"/>
    <cellStyle name="Comma 10 3 2 3 2 2 2 2" xfId="5158" xr:uid="{0ABF91BF-8F97-4959-8754-4EF9DF65EEBD}"/>
    <cellStyle name="Comma 10 3 2 3 2 2 2 2 2" xfId="10761" xr:uid="{6573EFA5-EA47-4493-ACBE-84F3D6F72EEA}"/>
    <cellStyle name="Comma 10 3 2 3 2 2 2 2 2 2" xfId="21989" xr:uid="{78573949-B34E-4A10-A9DD-29186C5F5E90}"/>
    <cellStyle name="Comma 10 3 2 3 2 2 2 2 2 2 2" xfId="44456" xr:uid="{29F18063-64C6-4379-8B74-77A863B3D051}"/>
    <cellStyle name="Comma 10 3 2 3 2 2 2 2 2 3" xfId="33229" xr:uid="{641A2EE2-D14E-44FC-A7D2-6F47CE902C37}"/>
    <cellStyle name="Comma 10 3 2 3 2 2 2 2 3" xfId="16386" xr:uid="{3F483272-82DE-4244-A3CF-EFD8EAA627E5}"/>
    <cellStyle name="Comma 10 3 2 3 2 2 2 2 3 2" xfId="38853" xr:uid="{F80ACDAE-52A6-4812-A6C1-04545A36933E}"/>
    <cellStyle name="Comma 10 3 2 3 2 2 2 2 4" xfId="27626" xr:uid="{89874BF3-2090-4B4C-A513-D3317A8923AD}"/>
    <cellStyle name="Comma 10 3 2 3 2 2 2 3" xfId="7972" xr:uid="{71AB8F20-356E-4739-A628-E58A87F0AA57}"/>
    <cellStyle name="Comma 10 3 2 3 2 2 2 3 2" xfId="19200" xr:uid="{674B68A2-6AFA-4897-BD64-73068F098A81}"/>
    <cellStyle name="Comma 10 3 2 3 2 2 2 3 2 2" xfId="41667" xr:uid="{ED59FB20-C91C-49E3-8A0A-1E7F21C95C99}"/>
    <cellStyle name="Comma 10 3 2 3 2 2 2 3 3" xfId="30440" xr:uid="{CAA7E182-E5F0-4920-8DE3-A0B88ED7C5CD}"/>
    <cellStyle name="Comma 10 3 2 3 2 2 2 4" xfId="13597" xr:uid="{B3999196-6D43-4596-96E5-32B4749E2776}"/>
    <cellStyle name="Comma 10 3 2 3 2 2 2 4 2" xfId="36064" xr:uid="{0FF14B30-62B0-40D4-B49A-7B3A7EFF4647}"/>
    <cellStyle name="Comma 10 3 2 3 2 2 2 5" xfId="24837" xr:uid="{E0D09E0B-1110-4EE6-AEE9-E4FECAC88C9C}"/>
    <cellStyle name="Comma 10 3 2 3 2 2 3" xfId="4078" xr:uid="{DA532723-BC70-48B5-B17C-90DB23F0A699}"/>
    <cellStyle name="Comma 10 3 2 3 2 2 3 2" xfId="9681" xr:uid="{3B3906E3-2D99-4F49-8707-4193E81ECDBF}"/>
    <cellStyle name="Comma 10 3 2 3 2 2 3 2 2" xfId="20909" xr:uid="{2758E5FE-AADC-4858-B0F0-869EF233579B}"/>
    <cellStyle name="Comma 10 3 2 3 2 2 3 2 2 2" xfId="43376" xr:uid="{25F7A9B8-70E6-4328-8B51-C519BCFFA82D}"/>
    <cellStyle name="Comma 10 3 2 3 2 2 3 2 3" xfId="32149" xr:uid="{74B0E7C8-BBF8-4983-968A-B79FE7C766AE}"/>
    <cellStyle name="Comma 10 3 2 3 2 2 3 3" xfId="15306" xr:uid="{F9CE0AED-9A09-4E27-897F-29788017A34E}"/>
    <cellStyle name="Comma 10 3 2 3 2 2 3 3 2" xfId="37773" xr:uid="{67CF8AAC-77DF-4FD5-8244-4797B4A06F51}"/>
    <cellStyle name="Comma 10 3 2 3 2 2 3 4" xfId="26546" xr:uid="{53D542D2-4B3E-46ED-A8A6-4263924D12FA}"/>
    <cellStyle name="Comma 10 3 2 3 2 2 4" xfId="6892" xr:uid="{799E7CB6-F0C8-4EF3-A64A-211005552B4B}"/>
    <cellStyle name="Comma 10 3 2 3 2 2 4 2" xfId="18120" xr:uid="{9E7E5FF5-D140-4A84-BF82-1C6CE47B611D}"/>
    <cellStyle name="Comma 10 3 2 3 2 2 4 2 2" xfId="40587" xr:uid="{A2AAC9E5-A9EB-41B5-8FD9-F0D990E2BD0F}"/>
    <cellStyle name="Comma 10 3 2 3 2 2 4 3" xfId="29360" xr:uid="{90B24505-23E9-46EC-A1DB-338F0678A8DD}"/>
    <cellStyle name="Comma 10 3 2 3 2 2 5" xfId="12517" xr:uid="{BD1D430B-B4A0-4EA1-93E1-A8BA8AA01C5C}"/>
    <cellStyle name="Comma 10 3 2 3 2 2 5 2" xfId="34984" xr:uid="{5B57BFAE-01FC-4C92-8F61-618572B66097}"/>
    <cellStyle name="Comma 10 3 2 3 2 2 6" xfId="23757" xr:uid="{545562E8-434C-4D76-AC8B-CB0D98B25E4D}"/>
    <cellStyle name="Comma 10 3 2 3 2 3" xfId="1831" xr:uid="{00000000-0005-0000-0000-0000C9000000}"/>
    <cellStyle name="Comma 10 3 2 3 2 3 2" xfId="4620" xr:uid="{94A3DB9C-2276-401B-A55C-6A17873FE7E6}"/>
    <cellStyle name="Comma 10 3 2 3 2 3 2 2" xfId="10223" xr:uid="{3A47FBC0-9ED9-4862-B95D-5BF0F6E84CEF}"/>
    <cellStyle name="Comma 10 3 2 3 2 3 2 2 2" xfId="21451" xr:uid="{2F55B730-DDA6-4BBD-979F-26FB9DBFD45F}"/>
    <cellStyle name="Comma 10 3 2 3 2 3 2 2 2 2" xfId="43918" xr:uid="{978FAF8C-D2A9-435D-B56B-7A8F0D4BD3B1}"/>
    <cellStyle name="Comma 10 3 2 3 2 3 2 2 3" xfId="32691" xr:uid="{7D71D44C-E264-456A-B8F7-CDBA78130E82}"/>
    <cellStyle name="Comma 10 3 2 3 2 3 2 3" xfId="15848" xr:uid="{89D827A5-9A27-4297-B987-A678A2991044}"/>
    <cellStyle name="Comma 10 3 2 3 2 3 2 3 2" xfId="38315" xr:uid="{2E6AC86C-48A3-4440-A1F6-E5B961C5ECCF}"/>
    <cellStyle name="Comma 10 3 2 3 2 3 2 4" xfId="27088" xr:uid="{4D47DB46-5684-448E-8957-FFD7178FFBD3}"/>
    <cellStyle name="Comma 10 3 2 3 2 3 3" xfId="7434" xr:uid="{781BB580-C5F5-4731-8CF6-5877905D4E2D}"/>
    <cellStyle name="Comma 10 3 2 3 2 3 3 2" xfId="18662" xr:uid="{8EC76FDC-7A97-4FDE-8BEA-AAE3FD7BF129}"/>
    <cellStyle name="Comma 10 3 2 3 2 3 3 2 2" xfId="41129" xr:uid="{269978B6-9811-4EE5-AB8E-412ED4FCBDD3}"/>
    <cellStyle name="Comma 10 3 2 3 2 3 3 3" xfId="29902" xr:uid="{D7E628D1-D31D-4A43-917C-6F70791F3243}"/>
    <cellStyle name="Comma 10 3 2 3 2 3 4" xfId="13059" xr:uid="{39D3137F-1530-4F0D-A2AF-30AFD000DFD9}"/>
    <cellStyle name="Comma 10 3 2 3 2 3 4 2" xfId="35526" xr:uid="{05AD43AE-1DD6-4833-9435-F746D51641C8}"/>
    <cellStyle name="Comma 10 3 2 3 2 3 5" xfId="24299" xr:uid="{023C97C4-9499-41DC-9E41-D9282A4E4BCC}"/>
    <cellStyle name="Comma 10 3 2 3 2 4" xfId="3540" xr:uid="{21FD1247-11C2-40B7-A89D-AE7FF7B94889}"/>
    <cellStyle name="Comma 10 3 2 3 2 4 2" xfId="9143" xr:uid="{2E00FBD7-4E72-45FE-A3C6-119D744C60A7}"/>
    <cellStyle name="Comma 10 3 2 3 2 4 2 2" xfId="20371" xr:uid="{43798D5E-767F-4645-804D-3C7670AFB50C}"/>
    <cellStyle name="Comma 10 3 2 3 2 4 2 2 2" xfId="42838" xr:uid="{D60104C8-AA59-4BFE-B474-0E323AE1300E}"/>
    <cellStyle name="Comma 10 3 2 3 2 4 2 3" xfId="31611" xr:uid="{C98C07EC-51B4-4EB6-AA95-C495755A03B4}"/>
    <cellStyle name="Comma 10 3 2 3 2 4 3" xfId="14768" xr:uid="{23DF1AF1-66C6-4D31-AB69-0E9E1E4C9E93}"/>
    <cellStyle name="Comma 10 3 2 3 2 4 3 2" xfId="37235" xr:uid="{CED073A9-E3C5-43F8-B7DF-70198D9F9FEC}"/>
    <cellStyle name="Comma 10 3 2 3 2 4 4" xfId="26008" xr:uid="{E10DEC08-362F-441E-A621-D344EA32F7B2}"/>
    <cellStyle name="Comma 10 3 2 3 2 5" xfId="6354" xr:uid="{43724189-ECC3-4A96-A25A-C84F6FFED294}"/>
    <cellStyle name="Comma 10 3 2 3 2 5 2" xfId="17582" xr:uid="{4A530629-2087-4713-9C3E-2E2D7B2B4AFB}"/>
    <cellStyle name="Comma 10 3 2 3 2 5 2 2" xfId="40049" xr:uid="{AA82342E-304F-4E55-A0F8-EFC5D28D8BAB}"/>
    <cellStyle name="Comma 10 3 2 3 2 5 3" xfId="28822" xr:uid="{A9B4ACBC-A724-40EE-8AC4-48A208A1DD58}"/>
    <cellStyle name="Comma 10 3 2 3 2 6" xfId="11979" xr:uid="{82AFFE21-2AA9-439E-90DF-3FBAADB085AB}"/>
    <cellStyle name="Comma 10 3 2 3 2 6 2" xfId="34446" xr:uid="{F3128789-7EFB-48D6-B2AD-B40C9898670E}"/>
    <cellStyle name="Comma 10 3 2 3 2 7" xfId="23219" xr:uid="{D28590A7-7423-4B68-B69F-1696B3844F91}"/>
    <cellStyle name="Comma 10 3 2 3 3" xfId="1022" xr:uid="{00000000-0005-0000-0000-0000CA000000}"/>
    <cellStyle name="Comma 10 3 2 3 3 2" xfId="2102" xr:uid="{00000000-0005-0000-0000-0000CB000000}"/>
    <cellStyle name="Comma 10 3 2 3 3 2 2" xfId="4891" xr:uid="{0B0031B4-F683-42D1-878B-30475BD5EBEB}"/>
    <cellStyle name="Comma 10 3 2 3 3 2 2 2" xfId="10494" xr:uid="{3F0D724C-C5C0-4625-9D6E-3C1296E93232}"/>
    <cellStyle name="Comma 10 3 2 3 3 2 2 2 2" xfId="21722" xr:uid="{BFBC6D71-DFE9-4A0C-8FD2-668EE86F6D48}"/>
    <cellStyle name="Comma 10 3 2 3 3 2 2 2 2 2" xfId="44189" xr:uid="{AB434D21-439C-492B-B615-57A7B1130F52}"/>
    <cellStyle name="Comma 10 3 2 3 3 2 2 2 3" xfId="32962" xr:uid="{12888022-3572-465D-B6FE-6271C6D4855E}"/>
    <cellStyle name="Comma 10 3 2 3 3 2 2 3" xfId="16119" xr:uid="{0AC47E28-AF43-4DC1-86CA-90F4B7D92221}"/>
    <cellStyle name="Comma 10 3 2 3 3 2 2 3 2" xfId="38586" xr:uid="{5842A0B7-CF49-4567-BF3F-654E5E488961}"/>
    <cellStyle name="Comma 10 3 2 3 3 2 2 4" xfId="27359" xr:uid="{F96E6388-9D2B-47E8-A0BA-DD17BB4334D3}"/>
    <cellStyle name="Comma 10 3 2 3 3 2 3" xfId="7705" xr:uid="{9A43A885-D1A1-42CB-AC91-44E997C8C906}"/>
    <cellStyle name="Comma 10 3 2 3 3 2 3 2" xfId="18933" xr:uid="{E2AB4134-6275-4723-A40A-3F26B9266D2D}"/>
    <cellStyle name="Comma 10 3 2 3 3 2 3 2 2" xfId="41400" xr:uid="{9083F874-FF0A-4864-908B-B62FACD926AC}"/>
    <cellStyle name="Comma 10 3 2 3 3 2 3 3" xfId="30173" xr:uid="{D0D66FF1-F42D-431C-8EE4-EC11DDCC5357}"/>
    <cellStyle name="Comma 10 3 2 3 3 2 4" xfId="13330" xr:uid="{95C07253-3252-4655-8FA8-07D2C7351EE4}"/>
    <cellStyle name="Comma 10 3 2 3 3 2 4 2" xfId="35797" xr:uid="{C146F1D5-3E7A-4D78-9863-A129A46957A1}"/>
    <cellStyle name="Comma 10 3 2 3 3 2 5" xfId="24570" xr:uid="{A6834A2E-2FF9-427A-8020-13C9F4899AFD}"/>
    <cellStyle name="Comma 10 3 2 3 3 3" xfId="3811" xr:uid="{DF9F72DC-7862-4853-BED6-28D295BF92EF}"/>
    <cellStyle name="Comma 10 3 2 3 3 3 2" xfId="9414" xr:uid="{B21EF087-0402-4C74-BBE3-9B5A587F55EC}"/>
    <cellStyle name="Comma 10 3 2 3 3 3 2 2" xfId="20642" xr:uid="{528B9BAD-13A8-4DC6-BE1A-5B0E32F1B73A}"/>
    <cellStyle name="Comma 10 3 2 3 3 3 2 2 2" xfId="43109" xr:uid="{60CA1EAD-0D63-4C0B-B15D-CCE158EBE8B5}"/>
    <cellStyle name="Comma 10 3 2 3 3 3 2 3" xfId="31882" xr:uid="{1CEF0811-2867-4833-869C-0FF006E80C92}"/>
    <cellStyle name="Comma 10 3 2 3 3 3 3" xfId="15039" xr:uid="{62B6E22C-9D89-4E8A-BF45-2E25DCFC8B9C}"/>
    <cellStyle name="Comma 10 3 2 3 3 3 3 2" xfId="37506" xr:uid="{5938E619-AF4E-4F53-8412-12AD1C911580}"/>
    <cellStyle name="Comma 10 3 2 3 3 3 4" xfId="26279" xr:uid="{B073ACFB-60AA-465D-867C-BACE9FE0DA6A}"/>
    <cellStyle name="Comma 10 3 2 3 3 4" xfId="6625" xr:uid="{5EED7636-CA61-49B8-98B8-67A7AE576342}"/>
    <cellStyle name="Comma 10 3 2 3 3 4 2" xfId="17853" xr:uid="{0F174E9C-F20C-4FD1-A3C8-2F487103AE0B}"/>
    <cellStyle name="Comma 10 3 2 3 3 4 2 2" xfId="40320" xr:uid="{C1C97E7F-02A3-4A3A-A8D7-6BB52F67312A}"/>
    <cellStyle name="Comma 10 3 2 3 3 4 3" xfId="29093" xr:uid="{FD8A5817-056D-4CED-A22B-668CE13A0208}"/>
    <cellStyle name="Comma 10 3 2 3 3 5" xfId="12250" xr:uid="{90FFCE0B-8F16-48EB-8173-2F4DD3C56029}"/>
    <cellStyle name="Comma 10 3 2 3 3 5 2" xfId="34717" xr:uid="{DA5F6391-0776-4D97-B9F2-5ABD404F5400}"/>
    <cellStyle name="Comma 10 3 2 3 3 6" xfId="23490" xr:uid="{47232BD7-0791-421C-94A1-1407D7F5D447}"/>
    <cellStyle name="Comma 10 3 2 3 4" xfId="1564" xr:uid="{00000000-0005-0000-0000-0000CC000000}"/>
    <cellStyle name="Comma 10 3 2 3 4 2" xfId="4353" xr:uid="{F3647125-B167-4325-ADED-1921D498800B}"/>
    <cellStyle name="Comma 10 3 2 3 4 2 2" xfId="9956" xr:uid="{42AD339E-1078-4773-9A4E-B3436EE43F7E}"/>
    <cellStyle name="Comma 10 3 2 3 4 2 2 2" xfId="21184" xr:uid="{49A8799D-8AA8-4DCF-B719-F21CC57C0EB1}"/>
    <cellStyle name="Comma 10 3 2 3 4 2 2 2 2" xfId="43651" xr:uid="{22DDDD75-5631-48EB-8305-3F2F438448DA}"/>
    <cellStyle name="Comma 10 3 2 3 4 2 2 3" xfId="32424" xr:uid="{843F56ED-A3DD-443D-A6A3-E13DC6670981}"/>
    <cellStyle name="Comma 10 3 2 3 4 2 3" xfId="15581" xr:uid="{89F33DE3-6219-4917-A9A1-175FB782ACD3}"/>
    <cellStyle name="Comma 10 3 2 3 4 2 3 2" xfId="38048" xr:uid="{DDA367F8-82A6-4565-BA4F-B44B4EA335E1}"/>
    <cellStyle name="Comma 10 3 2 3 4 2 4" xfId="26821" xr:uid="{66C5FE72-7E33-49A8-9632-E40ABF2D6811}"/>
    <cellStyle name="Comma 10 3 2 3 4 3" xfId="7167" xr:uid="{F5A32A9D-B352-47AE-9F3B-8D293B87B588}"/>
    <cellStyle name="Comma 10 3 2 3 4 3 2" xfId="18395" xr:uid="{9FB50091-D4C2-4560-BA8F-1A50F6FF78D6}"/>
    <cellStyle name="Comma 10 3 2 3 4 3 2 2" xfId="40862" xr:uid="{CBB5004F-9635-4230-AC80-86B59A4CEF1D}"/>
    <cellStyle name="Comma 10 3 2 3 4 3 3" xfId="29635" xr:uid="{3585AE1F-BA5F-4CBD-82AD-FFC63729D8AD}"/>
    <cellStyle name="Comma 10 3 2 3 4 4" xfId="12792" xr:uid="{1D280070-7DC8-4DAA-A622-9A2A9EAE8730}"/>
    <cellStyle name="Comma 10 3 2 3 4 4 2" xfId="35259" xr:uid="{BA121134-8522-4C96-AB43-531D92BD8830}"/>
    <cellStyle name="Comma 10 3 2 3 4 5" xfId="24032" xr:uid="{2C58252C-D98C-46D6-B1B9-D7DF56060822}"/>
    <cellStyle name="Comma 10 3 2 3 5" xfId="2645" xr:uid="{00000000-0005-0000-0000-0000CD000000}"/>
    <cellStyle name="Comma 10 3 2 3 5 2" xfId="5434" xr:uid="{8C0BAF50-B11E-4290-8755-D0C1A336F386}"/>
    <cellStyle name="Comma 10 3 2 3 5 2 2" xfId="11037" xr:uid="{5520A024-060A-42B4-B0F2-C7EA87B2C566}"/>
    <cellStyle name="Comma 10 3 2 3 5 2 2 2" xfId="22265" xr:uid="{6FF3D92C-C6F0-42DB-8A61-7DAA91E0531F}"/>
    <cellStyle name="Comma 10 3 2 3 5 2 2 2 2" xfId="44732" xr:uid="{40950BFE-A955-4C45-868E-69D272A05341}"/>
    <cellStyle name="Comma 10 3 2 3 5 2 2 3" xfId="33505" xr:uid="{A5FD18CF-A548-485F-BE03-FD2EC3EB828A}"/>
    <cellStyle name="Comma 10 3 2 3 5 2 3" xfId="16662" xr:uid="{95FFD3F0-8649-43E3-AD71-99F473310382}"/>
    <cellStyle name="Comma 10 3 2 3 5 2 3 2" xfId="39129" xr:uid="{4F36B60C-5425-4338-8C18-65E8F08A0DF6}"/>
    <cellStyle name="Comma 10 3 2 3 5 2 4" xfId="27902" xr:uid="{5CCF3DFA-9D66-4014-9BAC-C83F06D3EB8B}"/>
    <cellStyle name="Comma 10 3 2 3 5 3" xfId="8248" xr:uid="{EAD6408C-083B-4EE4-8FA5-89EACF078A90}"/>
    <cellStyle name="Comma 10 3 2 3 5 3 2" xfId="19476" xr:uid="{27DF64CF-775E-441D-9876-67B9B7D8715F}"/>
    <cellStyle name="Comma 10 3 2 3 5 3 2 2" xfId="41943" xr:uid="{BC2D7687-68BE-4100-BEF4-1F54E4860E45}"/>
    <cellStyle name="Comma 10 3 2 3 5 3 3" xfId="30716" xr:uid="{C29F1798-D02A-473F-8A43-509C8E31A0CA}"/>
    <cellStyle name="Comma 10 3 2 3 5 4" xfId="13873" xr:uid="{D40268A6-09D7-4051-868B-5BCC170CD48D}"/>
    <cellStyle name="Comma 10 3 2 3 5 4 2" xfId="36340" xr:uid="{37733BF8-CC55-435E-9CBF-A71F95CCE389}"/>
    <cellStyle name="Comma 10 3 2 3 5 5" xfId="25113" xr:uid="{11C8F87E-68FD-4207-BE40-0F553D503E64}"/>
    <cellStyle name="Comma 10 3 2 3 6" xfId="484" xr:uid="{00000000-0005-0000-0000-0000CE000000}"/>
    <cellStyle name="Comma 10 3 2 3 6 2" xfId="3273" xr:uid="{E48F9DC9-3029-4A73-8A6D-BB672F11B521}"/>
    <cellStyle name="Comma 10 3 2 3 6 2 2" xfId="8876" xr:uid="{2F07BDB6-3F88-4ABA-9D80-207A9CACA329}"/>
    <cellStyle name="Comma 10 3 2 3 6 2 2 2" xfId="20104" xr:uid="{2F4AD4B7-59AC-497B-9C66-D502497634DC}"/>
    <cellStyle name="Comma 10 3 2 3 6 2 2 2 2" xfId="42571" xr:uid="{D1AB1171-DCBD-412E-A028-4AB2E9E6E5AB}"/>
    <cellStyle name="Comma 10 3 2 3 6 2 2 3" xfId="31344" xr:uid="{909EF411-BAF1-47DE-9AAF-ABB113435EEE}"/>
    <cellStyle name="Comma 10 3 2 3 6 2 3" xfId="14501" xr:uid="{B582767A-D055-494C-892E-3DC553A5BA0B}"/>
    <cellStyle name="Comma 10 3 2 3 6 2 3 2" xfId="36968" xr:uid="{70BF0831-7659-4143-ACAB-CC350C7BF31E}"/>
    <cellStyle name="Comma 10 3 2 3 6 2 4" xfId="25741" xr:uid="{25CD9AD5-8129-4CE3-9184-9380F15DF1C5}"/>
    <cellStyle name="Comma 10 3 2 3 6 3" xfId="6087" xr:uid="{EE562219-860E-4999-B1F2-E5374C0E931C}"/>
    <cellStyle name="Comma 10 3 2 3 6 3 2" xfId="17315" xr:uid="{7BFA18AB-A8A2-4294-A328-0592904F7636}"/>
    <cellStyle name="Comma 10 3 2 3 6 3 2 2" xfId="39782" xr:uid="{177BEC33-040A-4780-B9F2-884D2CBC5475}"/>
    <cellStyle name="Comma 10 3 2 3 6 3 3" xfId="28555" xr:uid="{CE676A5F-EE92-4C57-9D9F-64ED65CE09AE}"/>
    <cellStyle name="Comma 10 3 2 3 6 4" xfId="11712" xr:uid="{4CF949F8-2533-4958-BC13-9B930F24BB34}"/>
    <cellStyle name="Comma 10 3 2 3 6 4 2" xfId="34179" xr:uid="{ECC3300E-E6C1-46F1-8CB8-3A86A2D29968}"/>
    <cellStyle name="Comma 10 3 2 3 6 5" xfId="22952" xr:uid="{A0C60C07-6062-4E3D-83E9-EB28A1EB4E7A}"/>
    <cellStyle name="Comma 10 3 2 3 7" xfId="2997" xr:uid="{65BF21B9-0E4C-451C-8C6F-127927624E3C}"/>
    <cellStyle name="Comma 10 3 2 3 7 2" xfId="8600" xr:uid="{213BAA1D-2B84-476E-A4DC-A270D6C6787F}"/>
    <cellStyle name="Comma 10 3 2 3 7 2 2" xfId="19828" xr:uid="{46459F76-9CE9-4CE5-A6C7-33DB1E24F75C}"/>
    <cellStyle name="Comma 10 3 2 3 7 2 2 2" xfId="42295" xr:uid="{A4C6BB9D-6D5E-4327-B0C9-369E1473B100}"/>
    <cellStyle name="Comma 10 3 2 3 7 2 3" xfId="31068" xr:uid="{6BDA1E8A-4854-4117-B49F-EC1196FA4714}"/>
    <cellStyle name="Comma 10 3 2 3 7 3" xfId="14225" xr:uid="{97D14A2E-F785-4FEB-9F8E-00E3D7F7FF41}"/>
    <cellStyle name="Comma 10 3 2 3 7 3 2" xfId="36692" xr:uid="{B9B9EFB6-9D10-4797-924D-0E2E6D9FD195}"/>
    <cellStyle name="Comma 10 3 2 3 7 4" xfId="25465" xr:uid="{870159FD-FC65-4B4F-8C46-08F2AB6E458F}"/>
    <cellStyle name="Comma 10 3 2 3 8" xfId="5812" xr:uid="{8F006247-14EC-436D-A9D6-63639D084528}"/>
    <cellStyle name="Comma 10 3 2 3 8 2" xfId="17040" xr:uid="{28F3D7B7-AB32-4071-9206-AD28A7F610F6}"/>
    <cellStyle name="Comma 10 3 2 3 8 2 2" xfId="39507" xr:uid="{210C974B-9460-4C00-AD4A-147B69F4FFD0}"/>
    <cellStyle name="Comma 10 3 2 3 8 3" xfId="28280" xr:uid="{E20AA4F8-8BEF-4A24-B361-4FDA7C462220}"/>
    <cellStyle name="Comma 10 3 2 3 9" xfId="11436" xr:uid="{24995E4B-6E05-41CD-B741-30497B73929B}"/>
    <cellStyle name="Comma 10 3 2 3 9 2" xfId="33904" xr:uid="{ED5349E4-0E9F-4563-8347-4EE85109A715}"/>
    <cellStyle name="Comma 10 3 2 4" xfId="627" xr:uid="{00000000-0005-0000-0000-0000CF000000}"/>
    <cellStyle name="Comma 10 3 2 4 2" xfId="1165" xr:uid="{00000000-0005-0000-0000-0000D0000000}"/>
    <cellStyle name="Comma 10 3 2 4 2 2" xfId="2245" xr:uid="{00000000-0005-0000-0000-0000D1000000}"/>
    <cellStyle name="Comma 10 3 2 4 2 2 2" xfId="5034" xr:uid="{88E66DAA-7E20-48A2-A0BB-B2A6C420EFBC}"/>
    <cellStyle name="Comma 10 3 2 4 2 2 2 2" xfId="10637" xr:uid="{DE51028E-8C0E-47D8-9D2C-E36ABA57F474}"/>
    <cellStyle name="Comma 10 3 2 4 2 2 2 2 2" xfId="21865" xr:uid="{465D8C09-48BD-4409-B220-9637D0F32F0A}"/>
    <cellStyle name="Comma 10 3 2 4 2 2 2 2 2 2" xfId="44332" xr:uid="{DBF2D4BE-C167-431D-B195-26273F16000F}"/>
    <cellStyle name="Comma 10 3 2 4 2 2 2 2 3" xfId="33105" xr:uid="{FA016904-949E-490E-9382-D7B8866A08E6}"/>
    <cellStyle name="Comma 10 3 2 4 2 2 2 3" xfId="16262" xr:uid="{5534DD60-2EE5-47C7-84DC-22828617D543}"/>
    <cellStyle name="Comma 10 3 2 4 2 2 2 3 2" xfId="38729" xr:uid="{68A81C8D-7F64-4191-ACB2-E3D30C073EC3}"/>
    <cellStyle name="Comma 10 3 2 4 2 2 2 4" xfId="27502" xr:uid="{71F8A1A6-AC84-490D-ADF3-F91D8BD9B952}"/>
    <cellStyle name="Comma 10 3 2 4 2 2 3" xfId="7848" xr:uid="{2B4CB935-044E-4EA9-A9CE-450B83E9AE41}"/>
    <cellStyle name="Comma 10 3 2 4 2 2 3 2" xfId="19076" xr:uid="{C303CEA8-A499-4B53-AB78-8FE1E04F9804}"/>
    <cellStyle name="Comma 10 3 2 4 2 2 3 2 2" xfId="41543" xr:uid="{60BE6757-DA07-4B50-93C9-66CE6B487181}"/>
    <cellStyle name="Comma 10 3 2 4 2 2 3 3" xfId="30316" xr:uid="{6F097395-5085-4A60-8628-45F3243B49EB}"/>
    <cellStyle name="Comma 10 3 2 4 2 2 4" xfId="13473" xr:uid="{62B9C650-D907-4D39-B59F-3053C59E1310}"/>
    <cellStyle name="Comma 10 3 2 4 2 2 4 2" xfId="35940" xr:uid="{76A7DEE7-3378-4B1F-9B84-0D34C33A8093}"/>
    <cellStyle name="Comma 10 3 2 4 2 2 5" xfId="24713" xr:uid="{E1CEFA21-6D82-4F0C-8943-872B4E009282}"/>
    <cellStyle name="Comma 10 3 2 4 2 3" xfId="3954" xr:uid="{60A0F5DB-CB78-4036-81D0-D23C9D76EFFD}"/>
    <cellStyle name="Comma 10 3 2 4 2 3 2" xfId="9557" xr:uid="{09E46107-7733-4E04-AFDA-4F0A94A958EA}"/>
    <cellStyle name="Comma 10 3 2 4 2 3 2 2" xfId="20785" xr:uid="{888E2F4B-BE3A-49D3-B5F4-3D0365AF1F5B}"/>
    <cellStyle name="Comma 10 3 2 4 2 3 2 2 2" xfId="43252" xr:uid="{4C31C9BA-BCBE-434E-BBA0-8DE3617CBAC6}"/>
    <cellStyle name="Comma 10 3 2 4 2 3 2 3" xfId="32025" xr:uid="{B09F37CE-21BD-4409-9654-D82580BCEA89}"/>
    <cellStyle name="Comma 10 3 2 4 2 3 3" xfId="15182" xr:uid="{74C294D9-5434-4157-8A6A-0715F7D68C66}"/>
    <cellStyle name="Comma 10 3 2 4 2 3 3 2" xfId="37649" xr:uid="{5FEA9E56-C3B1-4145-811A-834D33A7890F}"/>
    <cellStyle name="Comma 10 3 2 4 2 3 4" xfId="26422" xr:uid="{894C62A6-89B0-4EEA-9FD6-2DF1EB139414}"/>
    <cellStyle name="Comma 10 3 2 4 2 4" xfId="6768" xr:uid="{F3494914-29FC-4DBB-B698-9DB0B2901277}"/>
    <cellStyle name="Comma 10 3 2 4 2 4 2" xfId="17996" xr:uid="{8AF5E2AE-E68B-4802-BB00-422F5F8D77BC}"/>
    <cellStyle name="Comma 10 3 2 4 2 4 2 2" xfId="40463" xr:uid="{06247B04-E8B3-47C8-86F1-EFDD6FCBFCCF}"/>
    <cellStyle name="Comma 10 3 2 4 2 4 3" xfId="29236" xr:uid="{1875265A-16A5-46A7-92F8-3841EF3BD3DD}"/>
    <cellStyle name="Comma 10 3 2 4 2 5" xfId="12393" xr:uid="{F263680B-9ED8-4296-A4AB-4C47D006E560}"/>
    <cellStyle name="Comma 10 3 2 4 2 5 2" xfId="34860" xr:uid="{68C33690-F159-4823-85E4-14A3B08A2B1F}"/>
    <cellStyle name="Comma 10 3 2 4 2 6" xfId="23633" xr:uid="{26AFDB40-F236-4927-BE95-901E7F6FA29E}"/>
    <cellStyle name="Comma 10 3 2 4 3" xfId="1707" xr:uid="{00000000-0005-0000-0000-0000D2000000}"/>
    <cellStyle name="Comma 10 3 2 4 3 2" xfId="4496" xr:uid="{8A88A274-31EF-4AE6-B146-A7F76DEBD0FA}"/>
    <cellStyle name="Comma 10 3 2 4 3 2 2" xfId="10099" xr:uid="{591FB019-ECE2-4F99-8460-F82AA0E0FCB1}"/>
    <cellStyle name="Comma 10 3 2 4 3 2 2 2" xfId="21327" xr:uid="{1BB7D718-45B7-4622-B7B1-C965FE94A44C}"/>
    <cellStyle name="Comma 10 3 2 4 3 2 2 2 2" xfId="43794" xr:uid="{F70FBB0E-F128-451A-9F3A-C630C62E6E8F}"/>
    <cellStyle name="Comma 10 3 2 4 3 2 2 3" xfId="32567" xr:uid="{50D7FAF8-C21F-4E63-98CA-2C9345AF1218}"/>
    <cellStyle name="Comma 10 3 2 4 3 2 3" xfId="15724" xr:uid="{980182A5-983F-46B8-ADB5-F8575A498324}"/>
    <cellStyle name="Comma 10 3 2 4 3 2 3 2" xfId="38191" xr:uid="{E67D7D8A-FECF-4750-B0DD-1B8368370FFB}"/>
    <cellStyle name="Comma 10 3 2 4 3 2 4" xfId="26964" xr:uid="{A20EC0C0-0BF6-48D8-B9BF-E8A3BAF462BB}"/>
    <cellStyle name="Comma 10 3 2 4 3 3" xfId="7310" xr:uid="{641D0D0A-C9B0-418F-81C0-FF77E1339967}"/>
    <cellStyle name="Comma 10 3 2 4 3 3 2" xfId="18538" xr:uid="{07BED6AB-387F-46BA-B188-A579740743B2}"/>
    <cellStyle name="Comma 10 3 2 4 3 3 2 2" xfId="41005" xr:uid="{7F1E73D7-7E88-455C-8DD7-B88FB3301722}"/>
    <cellStyle name="Comma 10 3 2 4 3 3 3" xfId="29778" xr:uid="{745E8B90-C496-4FC3-BAC2-3EBD8A634E89}"/>
    <cellStyle name="Comma 10 3 2 4 3 4" xfId="12935" xr:uid="{83A0715A-7C20-4659-9ED9-1397DDA5E63B}"/>
    <cellStyle name="Comma 10 3 2 4 3 4 2" xfId="35402" xr:uid="{457A1866-99BC-496C-932E-0E72DA044270}"/>
    <cellStyle name="Comma 10 3 2 4 3 5" xfId="24175" xr:uid="{C7AC65DE-1905-4177-B37A-3B6D2BD7ADAB}"/>
    <cellStyle name="Comma 10 3 2 4 4" xfId="3416" xr:uid="{D5372A76-2B77-46A1-BBEA-1D3B09B8957F}"/>
    <cellStyle name="Comma 10 3 2 4 4 2" xfId="9019" xr:uid="{985D34DE-FE3D-4C08-8BC7-5E5D1843AFEB}"/>
    <cellStyle name="Comma 10 3 2 4 4 2 2" xfId="20247" xr:uid="{038E0C24-86AF-4FF5-BF8C-415D4F680412}"/>
    <cellStyle name="Comma 10 3 2 4 4 2 2 2" xfId="42714" xr:uid="{52593F7F-3A1C-4991-A0BF-F0C81508F97D}"/>
    <cellStyle name="Comma 10 3 2 4 4 2 3" xfId="31487" xr:uid="{25AA8279-9C4D-464B-A024-24DC91B7708B}"/>
    <cellStyle name="Comma 10 3 2 4 4 3" xfId="14644" xr:uid="{86EA1715-70F0-4898-A158-CE5AD23A89B6}"/>
    <cellStyle name="Comma 10 3 2 4 4 3 2" xfId="37111" xr:uid="{FBB07C7F-CC5C-47E5-B719-AEECBD8C97A0}"/>
    <cellStyle name="Comma 10 3 2 4 4 4" xfId="25884" xr:uid="{E97700B0-6A87-4AF6-A1D3-13EE78D03A6E}"/>
    <cellStyle name="Comma 10 3 2 4 5" xfId="6230" xr:uid="{AAA5E63B-BFD5-4A4F-9C0C-FD956BC9A080}"/>
    <cellStyle name="Comma 10 3 2 4 5 2" xfId="17458" xr:uid="{72B7B36B-9630-4AAC-91CB-BABCC93ECF91}"/>
    <cellStyle name="Comma 10 3 2 4 5 2 2" xfId="39925" xr:uid="{B31784D5-ADF6-407B-AAE4-C480AE2A7AAC}"/>
    <cellStyle name="Comma 10 3 2 4 5 3" xfId="28698" xr:uid="{A3F09C63-C61E-4F1E-889A-63C21F881D43}"/>
    <cellStyle name="Comma 10 3 2 4 6" xfId="11855" xr:uid="{ADB839A0-E583-4A41-85A6-D33AD297BD9D}"/>
    <cellStyle name="Comma 10 3 2 4 6 2" xfId="34322" xr:uid="{73876FEA-8870-44BF-A624-BB13D5D0E9B1}"/>
    <cellStyle name="Comma 10 3 2 4 7" xfId="23095" xr:uid="{EF30DE5A-798A-4B15-A08B-B30ADCD0F056}"/>
    <cellStyle name="Comma 10 3 2 5" xfId="898" xr:uid="{00000000-0005-0000-0000-0000D3000000}"/>
    <cellStyle name="Comma 10 3 2 5 2" xfId="1978" xr:uid="{00000000-0005-0000-0000-0000D4000000}"/>
    <cellStyle name="Comma 10 3 2 5 2 2" xfId="4767" xr:uid="{A271C3E8-FF8E-4EA2-A483-F92DB6CC1532}"/>
    <cellStyle name="Comma 10 3 2 5 2 2 2" xfId="10370" xr:uid="{C7F59764-A0BD-48FC-B44A-95EC19F230AB}"/>
    <cellStyle name="Comma 10 3 2 5 2 2 2 2" xfId="21598" xr:uid="{6DB18CE0-A14B-4207-9D6B-326ABA41AB62}"/>
    <cellStyle name="Comma 10 3 2 5 2 2 2 2 2" xfId="44065" xr:uid="{F1D4EC08-CC8D-4764-83B9-24AB822A36DF}"/>
    <cellStyle name="Comma 10 3 2 5 2 2 2 3" xfId="32838" xr:uid="{58270412-4EAB-4AC1-9D46-9F445B9B2D8F}"/>
    <cellStyle name="Comma 10 3 2 5 2 2 3" xfId="15995" xr:uid="{60D25731-9688-4A31-934F-0B011CFE9C90}"/>
    <cellStyle name="Comma 10 3 2 5 2 2 3 2" xfId="38462" xr:uid="{0B3F69FE-A788-460C-AC3A-111B1943FDC5}"/>
    <cellStyle name="Comma 10 3 2 5 2 2 4" xfId="27235" xr:uid="{CFB982C7-D84C-4792-BA58-B105B47AC609}"/>
    <cellStyle name="Comma 10 3 2 5 2 3" xfId="7581" xr:uid="{B86CD207-A03C-47D0-944E-E2523F54322F}"/>
    <cellStyle name="Comma 10 3 2 5 2 3 2" xfId="18809" xr:uid="{E887C819-538A-4CB6-B732-6113AE9544F5}"/>
    <cellStyle name="Comma 10 3 2 5 2 3 2 2" xfId="41276" xr:uid="{46C4ED6E-FB87-4F77-B739-C00DB0C40525}"/>
    <cellStyle name="Comma 10 3 2 5 2 3 3" xfId="30049" xr:uid="{CB9E8D7C-7B15-4B29-8EB4-435567FE8884}"/>
    <cellStyle name="Comma 10 3 2 5 2 4" xfId="13206" xr:uid="{A73DF1F2-7C8C-410D-9078-04AC07BA5359}"/>
    <cellStyle name="Comma 10 3 2 5 2 4 2" xfId="35673" xr:uid="{73A367C0-6AAB-4AD3-AD7C-A9A8C3112E69}"/>
    <cellStyle name="Comma 10 3 2 5 2 5" xfId="24446" xr:uid="{83413CBA-A8F2-4F5A-9BE1-40241375C31D}"/>
    <cellStyle name="Comma 10 3 2 5 3" xfId="3687" xr:uid="{72337189-5082-43CE-A1D2-568C646C3F55}"/>
    <cellStyle name="Comma 10 3 2 5 3 2" xfId="9290" xr:uid="{DBF39CEF-1775-45D2-825A-B3FA6321466E}"/>
    <cellStyle name="Comma 10 3 2 5 3 2 2" xfId="20518" xr:uid="{A1093567-1128-472A-9EF7-BCA0EA6E1A6B}"/>
    <cellStyle name="Comma 10 3 2 5 3 2 2 2" xfId="42985" xr:uid="{7564FB60-99CB-4013-A948-A685239D0DCF}"/>
    <cellStyle name="Comma 10 3 2 5 3 2 3" xfId="31758" xr:uid="{C0C40C6B-079C-475B-9DD5-87DF5C07E75D}"/>
    <cellStyle name="Comma 10 3 2 5 3 3" xfId="14915" xr:uid="{E55D5D25-C89D-4C2C-B6EB-E813DCBCF1BA}"/>
    <cellStyle name="Comma 10 3 2 5 3 3 2" xfId="37382" xr:uid="{0363694B-E01E-4857-BEFC-3487154AC461}"/>
    <cellStyle name="Comma 10 3 2 5 3 4" xfId="26155" xr:uid="{FF43476B-E3CD-4EDD-A7EE-0937A15BEFA6}"/>
    <cellStyle name="Comma 10 3 2 5 4" xfId="6501" xr:uid="{F022F2A4-373A-4509-B4BE-C65B47EBE9EA}"/>
    <cellStyle name="Comma 10 3 2 5 4 2" xfId="17729" xr:uid="{676165BE-CBCE-4752-B68D-4F5EA06B4C5C}"/>
    <cellStyle name="Comma 10 3 2 5 4 2 2" xfId="40196" xr:uid="{49D1B7DF-4774-4CAB-8A3E-9FA5ECFB9A5B}"/>
    <cellStyle name="Comma 10 3 2 5 4 3" xfId="28969" xr:uid="{59D893D7-0339-4C30-BAF1-86915B58EB8F}"/>
    <cellStyle name="Comma 10 3 2 5 5" xfId="12126" xr:uid="{BB2104B6-8A5F-4228-B2EE-D40D09E8C9EF}"/>
    <cellStyle name="Comma 10 3 2 5 5 2" xfId="34593" xr:uid="{BB2CA01C-01C5-473C-89D1-36F367CCF503}"/>
    <cellStyle name="Comma 10 3 2 5 6" xfId="23366" xr:uid="{624C1E6C-CDA7-4A58-88E8-6DBFD7614052}"/>
    <cellStyle name="Comma 10 3 2 6" xfId="1440" xr:uid="{00000000-0005-0000-0000-0000D5000000}"/>
    <cellStyle name="Comma 10 3 2 6 2" xfId="4229" xr:uid="{043AE716-69B9-4750-9A4B-4CABBC7B4E24}"/>
    <cellStyle name="Comma 10 3 2 6 2 2" xfId="9832" xr:uid="{7016184C-3DCF-4545-9C65-28823FBEA4BF}"/>
    <cellStyle name="Comma 10 3 2 6 2 2 2" xfId="21060" xr:uid="{8F48E447-8515-4A49-A86C-E4C4DDB6F50A}"/>
    <cellStyle name="Comma 10 3 2 6 2 2 2 2" xfId="43527" xr:uid="{3F0A22F5-0391-4921-AE9D-A7A33D67CA32}"/>
    <cellStyle name="Comma 10 3 2 6 2 2 3" xfId="32300" xr:uid="{6E003F8D-4983-4B51-A618-B838F08FCCDB}"/>
    <cellStyle name="Comma 10 3 2 6 2 3" xfId="15457" xr:uid="{257913B8-6BB7-4D27-959C-43236E29AEE0}"/>
    <cellStyle name="Comma 10 3 2 6 2 3 2" xfId="37924" xr:uid="{31303C57-8FFC-4032-BA44-A4133D8D24A6}"/>
    <cellStyle name="Comma 10 3 2 6 2 4" xfId="26697" xr:uid="{5E76BF04-76BB-440C-B326-4C37B75C4357}"/>
    <cellStyle name="Comma 10 3 2 6 3" xfId="7043" xr:uid="{6D8E1D28-265D-4B0F-BC81-94BA7BF23D34}"/>
    <cellStyle name="Comma 10 3 2 6 3 2" xfId="18271" xr:uid="{4395C40D-994F-476A-A8C8-FF9E2ECE52CA}"/>
    <cellStyle name="Comma 10 3 2 6 3 2 2" xfId="40738" xr:uid="{7DC549DA-FE82-40BC-9D31-40908C0A40C5}"/>
    <cellStyle name="Comma 10 3 2 6 3 3" xfId="29511" xr:uid="{8B769780-033A-4C76-AB2A-F2F6AA6383EB}"/>
    <cellStyle name="Comma 10 3 2 6 4" xfId="12668" xr:uid="{C4EF92C2-A94C-4832-9F2F-DF79ABE7597F}"/>
    <cellStyle name="Comma 10 3 2 6 4 2" xfId="35135" xr:uid="{1BB97404-4641-4979-A9F5-75F2BDC09D4D}"/>
    <cellStyle name="Comma 10 3 2 6 5" xfId="23908" xr:uid="{20E461EF-8F61-461F-ABAC-467248194106}"/>
    <cellStyle name="Comma 10 3 2 7" xfId="2521" xr:uid="{00000000-0005-0000-0000-0000D6000000}"/>
    <cellStyle name="Comma 10 3 2 7 2" xfId="5310" xr:uid="{52646F0D-CA11-4AA5-A29F-E583F71AAC56}"/>
    <cellStyle name="Comma 10 3 2 7 2 2" xfId="10913" xr:uid="{5C5CB5C1-24B8-4E3B-A5C5-31947A4E3F6E}"/>
    <cellStyle name="Comma 10 3 2 7 2 2 2" xfId="22141" xr:uid="{9726F5C0-660B-4F5E-BA2C-B96F84BDB3C8}"/>
    <cellStyle name="Comma 10 3 2 7 2 2 2 2" xfId="44608" xr:uid="{D21E97EB-7025-41D6-84F2-E54CDA1E7E2F}"/>
    <cellStyle name="Comma 10 3 2 7 2 2 3" xfId="33381" xr:uid="{BBC863FF-B021-4971-9365-EC8F4EDCD21B}"/>
    <cellStyle name="Comma 10 3 2 7 2 3" xfId="16538" xr:uid="{809B495B-771E-4AA2-8A0B-1B5819849831}"/>
    <cellStyle name="Comma 10 3 2 7 2 3 2" xfId="39005" xr:uid="{90073762-C710-4E09-B31F-D0D9542B69A6}"/>
    <cellStyle name="Comma 10 3 2 7 2 4" xfId="27778" xr:uid="{DEC6BFE2-E4A7-431B-A194-8A3F184915ED}"/>
    <cellStyle name="Comma 10 3 2 7 3" xfId="8124" xr:uid="{F11F4F74-D41D-4642-BFC7-25EB3998E55A}"/>
    <cellStyle name="Comma 10 3 2 7 3 2" xfId="19352" xr:uid="{2880EBBC-EB09-4A8C-9AE2-FFBFD5BF4E1C}"/>
    <cellStyle name="Comma 10 3 2 7 3 2 2" xfId="41819" xr:uid="{158DFC05-BFD8-411D-8AF3-FBAC7EF92582}"/>
    <cellStyle name="Comma 10 3 2 7 3 3" xfId="30592" xr:uid="{7CCA2208-09D8-4A9C-8165-864066938C8D}"/>
    <cellStyle name="Comma 10 3 2 7 4" xfId="13749" xr:uid="{01B986B3-2866-4D22-9A04-42696D8F3FAA}"/>
    <cellStyle name="Comma 10 3 2 7 4 2" xfId="36216" xr:uid="{BDCF0024-3264-4736-A955-A6354D9E8615}"/>
    <cellStyle name="Comma 10 3 2 7 5" xfId="24989" xr:uid="{791D5A3A-6774-445B-956B-6EFBDA9608B4}"/>
    <cellStyle name="Comma 10 3 2 8" xfId="360" xr:uid="{00000000-0005-0000-0000-0000D7000000}"/>
    <cellStyle name="Comma 10 3 2 8 2" xfId="3149" xr:uid="{8404CD25-1707-48C3-BFD7-45679C568FE8}"/>
    <cellStyle name="Comma 10 3 2 8 2 2" xfId="8752" xr:uid="{C06951BE-ABAD-474A-912E-0157D7A2AF89}"/>
    <cellStyle name="Comma 10 3 2 8 2 2 2" xfId="19980" xr:uid="{8485D430-28C3-4BB8-9007-DAFCC201F7D6}"/>
    <cellStyle name="Comma 10 3 2 8 2 2 2 2" xfId="42447" xr:uid="{CB0FCBDB-9CF1-40F9-A0E2-AC955DEF4F8F}"/>
    <cellStyle name="Comma 10 3 2 8 2 2 3" xfId="31220" xr:uid="{C337B62D-8843-4DFE-A2D8-B62E260B3EAA}"/>
    <cellStyle name="Comma 10 3 2 8 2 3" xfId="14377" xr:uid="{6FD92D1C-B514-47A7-9061-33CE65DD373E}"/>
    <cellStyle name="Comma 10 3 2 8 2 3 2" xfId="36844" xr:uid="{13972B41-A1BE-423B-9350-74BFF116F0CA}"/>
    <cellStyle name="Comma 10 3 2 8 2 4" xfId="25617" xr:uid="{DA12C300-C176-4E9C-BB94-8B722BAAA26D}"/>
    <cellStyle name="Comma 10 3 2 8 3" xfId="5963" xr:uid="{5C232524-E219-4354-B718-2DC6D8141BF9}"/>
    <cellStyle name="Comma 10 3 2 8 3 2" xfId="17191" xr:uid="{DCC2BFEA-A893-4A04-B8A9-F4BD458EC95E}"/>
    <cellStyle name="Comma 10 3 2 8 3 2 2" xfId="39658" xr:uid="{B683B1A8-7E49-44D8-A276-75013553DCC5}"/>
    <cellStyle name="Comma 10 3 2 8 3 3" xfId="28431" xr:uid="{74658002-63AB-417F-B062-9EF1332B5188}"/>
    <cellStyle name="Comma 10 3 2 8 4" xfId="11588" xr:uid="{74DC48D5-31D7-45A3-A265-D42C6A9EAFF2}"/>
    <cellStyle name="Comma 10 3 2 8 4 2" xfId="34055" xr:uid="{D4E57498-255D-4A9B-AE8D-157E2F6C15F3}"/>
    <cellStyle name="Comma 10 3 2 8 5" xfId="22828" xr:uid="{D46A5D80-77E9-4542-9BE8-CC8717DADDA0}"/>
    <cellStyle name="Comma 10 3 2 9" xfId="2873" xr:uid="{16568E5D-02A2-4D86-AE6C-18F2EBDB6692}"/>
    <cellStyle name="Comma 10 3 2 9 2" xfId="8476" xr:uid="{39C59713-986F-4D27-B50B-ECA528550903}"/>
    <cellStyle name="Comma 10 3 2 9 2 2" xfId="19704" xr:uid="{BF335431-DC91-40C9-B8BE-0C93591C2170}"/>
    <cellStyle name="Comma 10 3 2 9 2 2 2" xfId="42171" xr:uid="{15410819-66B8-4CBA-A579-0D144662A582}"/>
    <cellStyle name="Comma 10 3 2 9 2 3" xfId="30944" xr:uid="{825CBD31-980E-46A0-BD32-810AF14B7EA8}"/>
    <cellStyle name="Comma 10 3 2 9 3" xfId="14101" xr:uid="{26705F4E-4B9A-4278-A1DE-B66983057F31}"/>
    <cellStyle name="Comma 10 3 2 9 3 2" xfId="36568" xr:uid="{F8191DE3-4C47-4CEE-BAAE-95C394A5F8CB}"/>
    <cellStyle name="Comma 10 3 2 9 4" xfId="25341" xr:uid="{FE2151E0-2D49-45FA-BE21-B9E4490F2FBE}"/>
    <cellStyle name="Comma 10 3 3" xfId="110" xr:uid="{00000000-0005-0000-0000-0000D8000000}"/>
    <cellStyle name="Comma 10 3 3 10" xfId="11342" xr:uid="{D7F7776C-5ADF-4765-8898-695C02E86E99}"/>
    <cellStyle name="Comma 10 3 3 10 2" xfId="33810" xr:uid="{B9D4F97C-81A5-47D5-9BDD-B73E2BFE52C4}"/>
    <cellStyle name="Comma 10 3 3 11" xfId="22583" xr:uid="{775E17EF-08EE-4A44-8C3A-EA9F676D5AE3}"/>
    <cellStyle name="Comma 10 3 3 2" xfId="236" xr:uid="{00000000-0005-0000-0000-0000D9000000}"/>
    <cellStyle name="Comma 10 3 3 2 10" xfId="22709" xr:uid="{7B9ED9D4-458C-474B-ACBF-345D39B6B0C1}"/>
    <cellStyle name="Comma 10 3 3 2 2" xfId="783" xr:uid="{00000000-0005-0000-0000-0000DA000000}"/>
    <cellStyle name="Comma 10 3 3 2 2 2" xfId="1321" xr:uid="{00000000-0005-0000-0000-0000DB000000}"/>
    <cellStyle name="Comma 10 3 3 2 2 2 2" xfId="2401" xr:uid="{00000000-0005-0000-0000-0000DC000000}"/>
    <cellStyle name="Comma 10 3 3 2 2 2 2 2" xfId="5190" xr:uid="{C8B836F9-DA95-48DA-8FFE-52585DD656AC}"/>
    <cellStyle name="Comma 10 3 3 2 2 2 2 2 2" xfId="10793" xr:uid="{BD5B3CD5-92A3-42CA-8F49-CA844B0C6EA4}"/>
    <cellStyle name="Comma 10 3 3 2 2 2 2 2 2 2" xfId="22021" xr:uid="{695B3F44-C09B-49FD-9D38-649B2BEFF605}"/>
    <cellStyle name="Comma 10 3 3 2 2 2 2 2 2 2 2" xfId="44488" xr:uid="{FA347537-2D55-4FC5-800F-0D001D85D5ED}"/>
    <cellStyle name="Comma 10 3 3 2 2 2 2 2 2 3" xfId="33261" xr:uid="{8B8A19C1-A144-4BD6-ACD9-E88D7305FB74}"/>
    <cellStyle name="Comma 10 3 3 2 2 2 2 2 3" xfId="16418" xr:uid="{6BBE3734-D735-4D73-9BA9-BAFD736738AD}"/>
    <cellStyle name="Comma 10 3 3 2 2 2 2 2 3 2" xfId="38885" xr:uid="{EF22992D-36D6-4E26-9D63-4B5B0DD4D3E9}"/>
    <cellStyle name="Comma 10 3 3 2 2 2 2 2 4" xfId="27658" xr:uid="{24DA99C3-655D-47C5-A951-1AB9A3BE168A}"/>
    <cellStyle name="Comma 10 3 3 2 2 2 2 3" xfId="8004" xr:uid="{10681BA3-D24C-42F0-AA47-78AE70454BEC}"/>
    <cellStyle name="Comma 10 3 3 2 2 2 2 3 2" xfId="19232" xr:uid="{EA63C2CF-8791-4AFC-A080-D8B963BD65F4}"/>
    <cellStyle name="Comma 10 3 3 2 2 2 2 3 2 2" xfId="41699" xr:uid="{203FB05F-C33B-492F-B52C-4F26A84F392C}"/>
    <cellStyle name="Comma 10 3 3 2 2 2 2 3 3" xfId="30472" xr:uid="{A26D9B83-C8B6-4113-BDD0-AE54BFA7E120}"/>
    <cellStyle name="Comma 10 3 3 2 2 2 2 4" xfId="13629" xr:uid="{BFD39EB8-797C-4E15-9C72-4436F7D9F089}"/>
    <cellStyle name="Comma 10 3 3 2 2 2 2 4 2" xfId="36096" xr:uid="{5AFD72B0-11BA-4A82-A80E-5F5B620EBCE2}"/>
    <cellStyle name="Comma 10 3 3 2 2 2 2 5" xfId="24869" xr:uid="{EA8CA667-0B4E-45FD-B061-0F64F2CA37CC}"/>
    <cellStyle name="Comma 10 3 3 2 2 2 3" xfId="4110" xr:uid="{EBDA9BCD-F8BC-49DC-B4F4-02ABCBA9BA36}"/>
    <cellStyle name="Comma 10 3 3 2 2 2 3 2" xfId="9713" xr:uid="{03843F30-7789-458F-B5C3-F0DC1AFA86AA}"/>
    <cellStyle name="Comma 10 3 3 2 2 2 3 2 2" xfId="20941" xr:uid="{AADA9507-6621-482F-89C2-C2BAC814BE4F}"/>
    <cellStyle name="Comma 10 3 3 2 2 2 3 2 2 2" xfId="43408" xr:uid="{46D9946C-7F21-44D1-A9D3-792592258472}"/>
    <cellStyle name="Comma 10 3 3 2 2 2 3 2 3" xfId="32181" xr:uid="{B1901F2D-B9B2-4B14-BF45-289F93BD1F7E}"/>
    <cellStyle name="Comma 10 3 3 2 2 2 3 3" xfId="15338" xr:uid="{197AF3D0-9CDC-47E4-A384-4D70573D7B06}"/>
    <cellStyle name="Comma 10 3 3 2 2 2 3 3 2" xfId="37805" xr:uid="{BC0A78A2-7DD2-4DAD-A54A-C33D7F151C50}"/>
    <cellStyle name="Comma 10 3 3 2 2 2 3 4" xfId="26578" xr:uid="{3C3B4F08-A0D9-4228-9F42-80428DFF4CE1}"/>
    <cellStyle name="Comma 10 3 3 2 2 2 4" xfId="6924" xr:uid="{D8E3C4AE-DEC9-4796-9413-21C3707DFC96}"/>
    <cellStyle name="Comma 10 3 3 2 2 2 4 2" xfId="18152" xr:uid="{903D3CA9-96FE-422E-B9B3-ABCFDDA9EE3C}"/>
    <cellStyle name="Comma 10 3 3 2 2 2 4 2 2" xfId="40619" xr:uid="{6D1F825F-AFC7-482F-BEC8-9DCC14159F93}"/>
    <cellStyle name="Comma 10 3 3 2 2 2 4 3" xfId="29392" xr:uid="{A766B125-CDAE-42DB-9C2F-F7B3FEE8C996}"/>
    <cellStyle name="Comma 10 3 3 2 2 2 5" xfId="12549" xr:uid="{B276C5F8-34C1-4882-85AD-CB2AB7183315}"/>
    <cellStyle name="Comma 10 3 3 2 2 2 5 2" xfId="35016" xr:uid="{E8EB103B-97A6-4513-90E5-11B331D6A27A}"/>
    <cellStyle name="Comma 10 3 3 2 2 2 6" xfId="23789" xr:uid="{B38E00DD-E9DD-4D49-8F19-52677CEA991F}"/>
    <cellStyle name="Comma 10 3 3 2 2 3" xfId="1863" xr:uid="{00000000-0005-0000-0000-0000DD000000}"/>
    <cellStyle name="Comma 10 3 3 2 2 3 2" xfId="4652" xr:uid="{E17AFB9F-EB07-40F2-915C-8F028D0410A1}"/>
    <cellStyle name="Comma 10 3 3 2 2 3 2 2" xfId="10255" xr:uid="{F942A03A-9C41-4E2F-90E4-441F68A5A8CC}"/>
    <cellStyle name="Comma 10 3 3 2 2 3 2 2 2" xfId="21483" xr:uid="{24219D43-9D33-42A4-9BAF-841C3294390D}"/>
    <cellStyle name="Comma 10 3 3 2 2 3 2 2 2 2" xfId="43950" xr:uid="{E30337FB-A59B-4480-8D95-73631327933D}"/>
    <cellStyle name="Comma 10 3 3 2 2 3 2 2 3" xfId="32723" xr:uid="{569D1D1B-D947-4060-A37E-9695EA065B25}"/>
    <cellStyle name="Comma 10 3 3 2 2 3 2 3" xfId="15880" xr:uid="{34919B0E-C6DA-43BF-AC8C-A1D554352842}"/>
    <cellStyle name="Comma 10 3 3 2 2 3 2 3 2" xfId="38347" xr:uid="{2DACCCE9-169E-4998-8748-522ACEB9FF40}"/>
    <cellStyle name="Comma 10 3 3 2 2 3 2 4" xfId="27120" xr:uid="{D3D71221-1A2F-42C8-AADD-F3BA1FA67747}"/>
    <cellStyle name="Comma 10 3 3 2 2 3 3" xfId="7466" xr:uid="{9F5BA500-7A70-4F60-9426-E82DB70ABA51}"/>
    <cellStyle name="Comma 10 3 3 2 2 3 3 2" xfId="18694" xr:uid="{9AC25F9D-F6C9-4476-8DC4-6AAE9662D91D}"/>
    <cellStyle name="Comma 10 3 3 2 2 3 3 2 2" xfId="41161" xr:uid="{5F4B2834-0479-484E-9E6C-1D32F9096A5E}"/>
    <cellStyle name="Comma 10 3 3 2 2 3 3 3" xfId="29934" xr:uid="{BADD1D90-4E9F-46CC-A067-D0BC00156651}"/>
    <cellStyle name="Comma 10 3 3 2 2 3 4" xfId="13091" xr:uid="{02751AEB-3533-450C-A671-CE77DD630BD7}"/>
    <cellStyle name="Comma 10 3 3 2 2 3 4 2" xfId="35558" xr:uid="{5D32F8B7-1B9B-49CD-8CCF-FEFA1951E2EF}"/>
    <cellStyle name="Comma 10 3 3 2 2 3 5" xfId="24331" xr:uid="{4A600E55-0900-486F-B0CD-E3095A1D3EC5}"/>
    <cellStyle name="Comma 10 3 3 2 2 4" xfId="3572" xr:uid="{8616E75D-4F31-477A-B763-F0B2F4D47CB4}"/>
    <cellStyle name="Comma 10 3 3 2 2 4 2" xfId="9175" xr:uid="{CCD75FB4-189E-40D6-9C86-6FBB4EF46FA3}"/>
    <cellStyle name="Comma 10 3 3 2 2 4 2 2" xfId="20403" xr:uid="{B08CBE82-FDEF-4F97-B9FA-88344AF83716}"/>
    <cellStyle name="Comma 10 3 3 2 2 4 2 2 2" xfId="42870" xr:uid="{DC53E2CD-BB73-4DF4-AD9C-9FE093FCCA53}"/>
    <cellStyle name="Comma 10 3 3 2 2 4 2 3" xfId="31643" xr:uid="{9F08066E-5BC9-429D-B736-5E7110B25B99}"/>
    <cellStyle name="Comma 10 3 3 2 2 4 3" xfId="14800" xr:uid="{6FFB4F73-AEDF-4FFC-BC9B-983C78051570}"/>
    <cellStyle name="Comma 10 3 3 2 2 4 3 2" xfId="37267" xr:uid="{3E5C2B00-91FF-4B2C-AF82-89A954E9404D}"/>
    <cellStyle name="Comma 10 3 3 2 2 4 4" xfId="26040" xr:uid="{856EC35D-37F8-45C8-9C63-F33E3214A69D}"/>
    <cellStyle name="Comma 10 3 3 2 2 5" xfId="6386" xr:uid="{BDEC27FC-7DEA-4235-B575-DC29876940B7}"/>
    <cellStyle name="Comma 10 3 3 2 2 5 2" xfId="17614" xr:uid="{B34470AE-0863-49BA-9E9A-4656E8488C87}"/>
    <cellStyle name="Comma 10 3 3 2 2 5 2 2" xfId="40081" xr:uid="{C71AA16B-31C8-4FC3-B686-879C438988AE}"/>
    <cellStyle name="Comma 10 3 3 2 2 5 3" xfId="28854" xr:uid="{E700E944-2496-45CC-85C6-E562A92CD75A}"/>
    <cellStyle name="Comma 10 3 3 2 2 6" xfId="12011" xr:uid="{06B03A51-9A1F-4ADE-BC4F-0C22595F60C8}"/>
    <cellStyle name="Comma 10 3 3 2 2 6 2" xfId="34478" xr:uid="{5FAD15C0-7405-418B-B015-BC069CD4AC04}"/>
    <cellStyle name="Comma 10 3 3 2 2 7" xfId="23251" xr:uid="{42F3E3F6-9695-463D-9AEA-32EDB5C80702}"/>
    <cellStyle name="Comma 10 3 3 2 3" xfId="1054" xr:uid="{00000000-0005-0000-0000-0000DE000000}"/>
    <cellStyle name="Comma 10 3 3 2 3 2" xfId="2134" xr:uid="{00000000-0005-0000-0000-0000DF000000}"/>
    <cellStyle name="Comma 10 3 3 2 3 2 2" xfId="4923" xr:uid="{B5BC5875-8040-400B-BA08-A223B3389E49}"/>
    <cellStyle name="Comma 10 3 3 2 3 2 2 2" xfId="10526" xr:uid="{32003289-24E5-47F1-A2ED-920AD6A8ED46}"/>
    <cellStyle name="Comma 10 3 3 2 3 2 2 2 2" xfId="21754" xr:uid="{C87332D5-079F-4442-B180-673567F7723F}"/>
    <cellStyle name="Comma 10 3 3 2 3 2 2 2 2 2" xfId="44221" xr:uid="{9371EEA4-0D00-4FF2-8135-C1DD5F26AE86}"/>
    <cellStyle name="Comma 10 3 3 2 3 2 2 2 3" xfId="32994" xr:uid="{C60D9160-F984-493B-B292-55D81ED9781F}"/>
    <cellStyle name="Comma 10 3 3 2 3 2 2 3" xfId="16151" xr:uid="{F7094C6A-5051-4D9C-9CFF-FAB074103986}"/>
    <cellStyle name="Comma 10 3 3 2 3 2 2 3 2" xfId="38618" xr:uid="{D65444C7-A5BA-4088-B4C3-188BC545E324}"/>
    <cellStyle name="Comma 10 3 3 2 3 2 2 4" xfId="27391" xr:uid="{B680045F-DEBA-421C-8015-060DCB36DFA9}"/>
    <cellStyle name="Comma 10 3 3 2 3 2 3" xfId="7737" xr:uid="{9C544781-1314-4B51-8E78-667E1B0A86AC}"/>
    <cellStyle name="Comma 10 3 3 2 3 2 3 2" xfId="18965" xr:uid="{B3E009B3-4889-4A34-92EB-8DD859961432}"/>
    <cellStyle name="Comma 10 3 3 2 3 2 3 2 2" xfId="41432" xr:uid="{EFBA9BF5-79C0-4544-AA87-B6978B53879B}"/>
    <cellStyle name="Comma 10 3 3 2 3 2 3 3" xfId="30205" xr:uid="{0709F6A4-EE28-4C65-8F76-92354A0DE33F}"/>
    <cellStyle name="Comma 10 3 3 2 3 2 4" xfId="13362" xr:uid="{F5B2290D-ABE3-42FB-B049-FA8B0A0D38DA}"/>
    <cellStyle name="Comma 10 3 3 2 3 2 4 2" xfId="35829" xr:uid="{015C25F1-37B9-47F4-BFE5-518A736EC669}"/>
    <cellStyle name="Comma 10 3 3 2 3 2 5" xfId="24602" xr:uid="{30634B5F-5B2F-46C0-94D4-6B7ADE2E7B35}"/>
    <cellStyle name="Comma 10 3 3 2 3 3" xfId="3843" xr:uid="{0256FF1E-2233-4D42-AF7A-C282B1105D42}"/>
    <cellStyle name="Comma 10 3 3 2 3 3 2" xfId="9446" xr:uid="{83F6B9AA-F425-470F-8D7C-8F422B8FD4BC}"/>
    <cellStyle name="Comma 10 3 3 2 3 3 2 2" xfId="20674" xr:uid="{7BD4BCE7-2483-470B-A16C-3C0368447DBD}"/>
    <cellStyle name="Comma 10 3 3 2 3 3 2 2 2" xfId="43141" xr:uid="{6A11A521-2C39-4A28-A8A7-0831B964E0E5}"/>
    <cellStyle name="Comma 10 3 3 2 3 3 2 3" xfId="31914" xr:uid="{C55DF424-D361-443C-8A2E-4CF5C892F2DC}"/>
    <cellStyle name="Comma 10 3 3 2 3 3 3" xfId="15071" xr:uid="{72C8977B-6D78-446E-A08C-DE2588887E9E}"/>
    <cellStyle name="Comma 10 3 3 2 3 3 3 2" xfId="37538" xr:uid="{0C618942-EF00-4A55-8642-289084796D2B}"/>
    <cellStyle name="Comma 10 3 3 2 3 3 4" xfId="26311" xr:uid="{05C75619-0902-4D5B-A49D-B9269948B816}"/>
    <cellStyle name="Comma 10 3 3 2 3 4" xfId="6657" xr:uid="{16140AB2-0813-44D6-809D-7669027F9355}"/>
    <cellStyle name="Comma 10 3 3 2 3 4 2" xfId="17885" xr:uid="{87F0A101-4A71-40CB-AEBC-19461FCF6411}"/>
    <cellStyle name="Comma 10 3 3 2 3 4 2 2" xfId="40352" xr:uid="{8E01C27F-A99A-4BC6-BB64-C8FAFB4E1E84}"/>
    <cellStyle name="Comma 10 3 3 2 3 4 3" xfId="29125" xr:uid="{EA79152C-1F8B-4238-8742-E66160CDF5DC}"/>
    <cellStyle name="Comma 10 3 3 2 3 5" xfId="12282" xr:uid="{B54667F6-8CFC-4680-8C95-2AD6B47EB277}"/>
    <cellStyle name="Comma 10 3 3 2 3 5 2" xfId="34749" xr:uid="{0FD9F374-5688-454E-8219-7D63DE751857}"/>
    <cellStyle name="Comma 10 3 3 2 3 6" xfId="23522" xr:uid="{88FFEAB6-A2A9-42E7-B4DA-BC24594F88FB}"/>
    <cellStyle name="Comma 10 3 3 2 4" xfId="1596" xr:uid="{00000000-0005-0000-0000-0000E0000000}"/>
    <cellStyle name="Comma 10 3 3 2 4 2" xfId="4385" xr:uid="{3CF69AB8-C847-4B9E-BEE5-75198986C916}"/>
    <cellStyle name="Comma 10 3 3 2 4 2 2" xfId="9988" xr:uid="{A6202803-054F-4E3A-B99D-1716028F63B0}"/>
    <cellStyle name="Comma 10 3 3 2 4 2 2 2" xfId="21216" xr:uid="{BBF5155E-E43E-464B-B664-6376425FC1D9}"/>
    <cellStyle name="Comma 10 3 3 2 4 2 2 2 2" xfId="43683" xr:uid="{3E7D4841-DAA0-4941-85E6-CBCDA3356C9E}"/>
    <cellStyle name="Comma 10 3 3 2 4 2 2 3" xfId="32456" xr:uid="{4D3FD0C5-4575-4F44-8D4A-5FEF506C8909}"/>
    <cellStyle name="Comma 10 3 3 2 4 2 3" xfId="15613" xr:uid="{DB048E6C-F339-465D-9437-CEB9AC4FD422}"/>
    <cellStyle name="Comma 10 3 3 2 4 2 3 2" xfId="38080" xr:uid="{E69EECA1-6477-4BBE-B3CE-D05B055C29C8}"/>
    <cellStyle name="Comma 10 3 3 2 4 2 4" xfId="26853" xr:uid="{5CA2A299-1E6F-4312-A166-3EB0F1580E7C}"/>
    <cellStyle name="Comma 10 3 3 2 4 3" xfId="7199" xr:uid="{D1567208-69D1-4AF5-95AB-B0ED13D14C75}"/>
    <cellStyle name="Comma 10 3 3 2 4 3 2" xfId="18427" xr:uid="{CE97E580-7397-4C1F-B9F8-0380A62CDBAC}"/>
    <cellStyle name="Comma 10 3 3 2 4 3 2 2" xfId="40894" xr:uid="{51D8888D-3A93-4529-841C-505A612A406D}"/>
    <cellStyle name="Comma 10 3 3 2 4 3 3" xfId="29667" xr:uid="{5819950D-D922-468E-84DD-CC26A71A4D9A}"/>
    <cellStyle name="Comma 10 3 3 2 4 4" xfId="12824" xr:uid="{3217F6CB-89B9-422E-AD56-5AADB2E30D4A}"/>
    <cellStyle name="Comma 10 3 3 2 4 4 2" xfId="35291" xr:uid="{C7606E54-3BD7-4BB9-882F-152D6C93748E}"/>
    <cellStyle name="Comma 10 3 3 2 4 5" xfId="24064" xr:uid="{D4968A15-8E72-41FF-8403-05428338097F}"/>
    <cellStyle name="Comma 10 3 3 2 5" xfId="2677" xr:uid="{00000000-0005-0000-0000-0000E1000000}"/>
    <cellStyle name="Comma 10 3 3 2 5 2" xfId="5466" xr:uid="{A4E1A3D1-B974-4119-82AB-DC262D50810A}"/>
    <cellStyle name="Comma 10 3 3 2 5 2 2" xfId="11069" xr:uid="{BC2A0118-0AA0-4FE9-AA47-66F9CB1822FB}"/>
    <cellStyle name="Comma 10 3 3 2 5 2 2 2" xfId="22297" xr:uid="{E1FCF394-047B-4D90-AB98-DBD6A9AA1BE3}"/>
    <cellStyle name="Comma 10 3 3 2 5 2 2 2 2" xfId="44764" xr:uid="{98B39011-73D0-4E02-8761-99329158964B}"/>
    <cellStyle name="Comma 10 3 3 2 5 2 2 3" xfId="33537" xr:uid="{FAD68EF1-B551-4098-8381-3CAF4A6C1BA1}"/>
    <cellStyle name="Comma 10 3 3 2 5 2 3" xfId="16694" xr:uid="{F411E6FB-6CE0-4F5F-99C5-AD9BEE78A1BE}"/>
    <cellStyle name="Comma 10 3 3 2 5 2 3 2" xfId="39161" xr:uid="{CAD5D52B-8BCB-4437-A547-5EBE89E45E20}"/>
    <cellStyle name="Comma 10 3 3 2 5 2 4" xfId="27934" xr:uid="{99835E87-0AB0-4CBE-B59C-423A74E154F3}"/>
    <cellStyle name="Comma 10 3 3 2 5 3" xfId="8280" xr:uid="{FC2F4285-DF22-487C-85C0-2A390B25241E}"/>
    <cellStyle name="Comma 10 3 3 2 5 3 2" xfId="19508" xr:uid="{13F9B4B2-C98D-4ABC-BC14-E9FD22152B32}"/>
    <cellStyle name="Comma 10 3 3 2 5 3 2 2" xfId="41975" xr:uid="{885EAAA6-266B-4441-9765-403EE416088D}"/>
    <cellStyle name="Comma 10 3 3 2 5 3 3" xfId="30748" xr:uid="{897D772A-A57F-42AB-95CA-EA4B7F869180}"/>
    <cellStyle name="Comma 10 3 3 2 5 4" xfId="13905" xr:uid="{85A1FBDD-B3CA-4503-836E-78D8CFD4C018}"/>
    <cellStyle name="Comma 10 3 3 2 5 4 2" xfId="36372" xr:uid="{C849CF7F-433E-4A96-90BA-FACF01BDD974}"/>
    <cellStyle name="Comma 10 3 3 2 5 5" xfId="25145" xr:uid="{9C460C6B-0B83-4258-8487-8DB77627E40F}"/>
    <cellStyle name="Comma 10 3 3 2 6" xfId="516" xr:uid="{00000000-0005-0000-0000-0000E2000000}"/>
    <cellStyle name="Comma 10 3 3 2 6 2" xfId="3305" xr:uid="{FB190A7C-ABC1-42A5-AA2E-7A36ACBBD52D}"/>
    <cellStyle name="Comma 10 3 3 2 6 2 2" xfId="8908" xr:uid="{818E813D-8A9D-462E-843D-67031B9D1B7D}"/>
    <cellStyle name="Comma 10 3 3 2 6 2 2 2" xfId="20136" xr:uid="{A3E89716-1732-45C5-BBF6-47A1FC08761D}"/>
    <cellStyle name="Comma 10 3 3 2 6 2 2 2 2" xfId="42603" xr:uid="{CB626C3B-53AD-4218-8A1B-FA72C3F316D7}"/>
    <cellStyle name="Comma 10 3 3 2 6 2 2 3" xfId="31376" xr:uid="{850ED66B-8087-4C51-8820-393EE32C54FD}"/>
    <cellStyle name="Comma 10 3 3 2 6 2 3" xfId="14533" xr:uid="{2E1B30AF-5A6C-4B9E-8E4C-4A8C4B6D5E20}"/>
    <cellStyle name="Comma 10 3 3 2 6 2 3 2" xfId="37000" xr:uid="{4DE5C5EA-67D7-4940-9CFC-1C799E7230A5}"/>
    <cellStyle name="Comma 10 3 3 2 6 2 4" xfId="25773" xr:uid="{1E6AC5F3-6BFD-4919-8FD1-681D35262AB1}"/>
    <cellStyle name="Comma 10 3 3 2 6 3" xfId="6119" xr:uid="{E344AA1E-B8BE-4492-AC7C-AD0082E2DB8C}"/>
    <cellStyle name="Comma 10 3 3 2 6 3 2" xfId="17347" xr:uid="{115F92B6-CE09-4984-AACB-FF44F482319E}"/>
    <cellStyle name="Comma 10 3 3 2 6 3 2 2" xfId="39814" xr:uid="{83F6B07F-D068-4102-B6CC-2E821F7736E2}"/>
    <cellStyle name="Comma 10 3 3 2 6 3 3" xfId="28587" xr:uid="{E9A5BEAF-A354-453B-AF27-E795FA086159}"/>
    <cellStyle name="Comma 10 3 3 2 6 4" xfId="11744" xr:uid="{C2ACEF02-6DE1-4B02-9D6F-C72EA854FB90}"/>
    <cellStyle name="Comma 10 3 3 2 6 4 2" xfId="34211" xr:uid="{7025D44A-EAAC-400F-8255-B48C0E6D9E21}"/>
    <cellStyle name="Comma 10 3 3 2 6 5" xfId="22984" xr:uid="{59F973C2-6383-40C9-BD58-B3272D1E10FA}"/>
    <cellStyle name="Comma 10 3 3 2 7" xfId="3029" xr:uid="{7394ED05-23C2-429F-B088-CF937B27D512}"/>
    <cellStyle name="Comma 10 3 3 2 7 2" xfId="8632" xr:uid="{F2BC06E7-4C5A-4F36-A4FD-4379C014DA02}"/>
    <cellStyle name="Comma 10 3 3 2 7 2 2" xfId="19860" xr:uid="{DB0D3211-D95E-43B2-9323-6D94EE4B0784}"/>
    <cellStyle name="Comma 10 3 3 2 7 2 2 2" xfId="42327" xr:uid="{90DA0CB3-BDE7-423A-97A1-F6535E22FC5E}"/>
    <cellStyle name="Comma 10 3 3 2 7 2 3" xfId="31100" xr:uid="{57F0E1C3-3843-4EE2-B696-C8255B090760}"/>
    <cellStyle name="Comma 10 3 3 2 7 3" xfId="14257" xr:uid="{51BDED49-CB55-4412-B4BB-E69A9F386182}"/>
    <cellStyle name="Comma 10 3 3 2 7 3 2" xfId="36724" xr:uid="{56C89AC6-E27A-4F81-8799-AE0804369D13}"/>
    <cellStyle name="Comma 10 3 3 2 7 4" xfId="25497" xr:uid="{9A788DDE-E1C4-4C20-862E-8D81AE82618E}"/>
    <cellStyle name="Comma 10 3 3 2 8" xfId="5844" xr:uid="{272E51D0-259B-40A2-8591-8C513DFC6FAA}"/>
    <cellStyle name="Comma 10 3 3 2 8 2" xfId="17072" xr:uid="{654CE9CE-7B4A-4FA8-872B-0E52115AD60B}"/>
    <cellStyle name="Comma 10 3 3 2 8 2 2" xfId="39539" xr:uid="{0A55FB27-9243-4C71-989E-402F1468D186}"/>
    <cellStyle name="Comma 10 3 3 2 8 3" xfId="28312" xr:uid="{74E55A3B-7EAE-48B1-A3C1-DF5299485063}"/>
    <cellStyle name="Comma 10 3 3 2 9" xfId="11468" xr:uid="{BBB283B7-4FD6-49A2-B585-D023E7252BBE}"/>
    <cellStyle name="Comma 10 3 3 2 9 2" xfId="33936" xr:uid="{37A167F4-3AEC-41E8-A3AB-1453ACC5844E}"/>
    <cellStyle name="Comma 10 3 3 3" xfId="657" xr:uid="{00000000-0005-0000-0000-0000E3000000}"/>
    <cellStyle name="Comma 10 3 3 3 2" xfId="1195" xr:uid="{00000000-0005-0000-0000-0000E4000000}"/>
    <cellStyle name="Comma 10 3 3 3 2 2" xfId="2275" xr:uid="{00000000-0005-0000-0000-0000E5000000}"/>
    <cellStyle name="Comma 10 3 3 3 2 2 2" xfId="5064" xr:uid="{7CE92420-49C0-4D55-B5AC-B64E9286BE2E}"/>
    <cellStyle name="Comma 10 3 3 3 2 2 2 2" xfId="10667" xr:uid="{DCFC2A28-32EF-4578-A87D-C07CB708BEC7}"/>
    <cellStyle name="Comma 10 3 3 3 2 2 2 2 2" xfId="21895" xr:uid="{BC8C1539-2B49-40EF-AD4D-BD248D6FCF7A}"/>
    <cellStyle name="Comma 10 3 3 3 2 2 2 2 2 2" xfId="44362" xr:uid="{D2AA9171-80DC-4E69-A443-C8215C102D1B}"/>
    <cellStyle name="Comma 10 3 3 3 2 2 2 2 3" xfId="33135" xr:uid="{EFDACDE1-6BD4-411E-8D78-75AD2ED19BAA}"/>
    <cellStyle name="Comma 10 3 3 3 2 2 2 3" xfId="16292" xr:uid="{224E70F4-B31E-401A-9DA5-8066AF147F27}"/>
    <cellStyle name="Comma 10 3 3 3 2 2 2 3 2" xfId="38759" xr:uid="{80B38568-146A-4E95-847A-A2C0E3CB98D5}"/>
    <cellStyle name="Comma 10 3 3 3 2 2 2 4" xfId="27532" xr:uid="{C0495257-B4EB-4BD6-8CA6-D50DFD2132FB}"/>
    <cellStyle name="Comma 10 3 3 3 2 2 3" xfId="7878" xr:uid="{86AC7BFC-66D0-4E2F-A71B-D506067C6208}"/>
    <cellStyle name="Comma 10 3 3 3 2 2 3 2" xfId="19106" xr:uid="{C774BB6B-8BD8-4E09-B6FE-8F5989902AD8}"/>
    <cellStyle name="Comma 10 3 3 3 2 2 3 2 2" xfId="41573" xr:uid="{0F74D4C6-4583-44A1-9DDE-157EB100B8F3}"/>
    <cellStyle name="Comma 10 3 3 3 2 2 3 3" xfId="30346" xr:uid="{99F164E7-5ED5-46A7-B941-BF213E3ECDF0}"/>
    <cellStyle name="Comma 10 3 3 3 2 2 4" xfId="13503" xr:uid="{D11755DC-175E-4FB0-8AEE-B5989F40F896}"/>
    <cellStyle name="Comma 10 3 3 3 2 2 4 2" xfId="35970" xr:uid="{A02EB39F-59FC-47F4-909E-E929312B4106}"/>
    <cellStyle name="Comma 10 3 3 3 2 2 5" xfId="24743" xr:uid="{2D13E4AA-834A-4F41-A422-CED816E2B39D}"/>
    <cellStyle name="Comma 10 3 3 3 2 3" xfId="3984" xr:uid="{2D6554D9-7022-49AD-902F-42FC832BA1A8}"/>
    <cellStyle name="Comma 10 3 3 3 2 3 2" xfId="9587" xr:uid="{4DEBCFD3-750F-4117-AC8A-8BEB40CB2B97}"/>
    <cellStyle name="Comma 10 3 3 3 2 3 2 2" xfId="20815" xr:uid="{E3BA4179-0D55-4627-BB11-6BD705683ABC}"/>
    <cellStyle name="Comma 10 3 3 3 2 3 2 2 2" xfId="43282" xr:uid="{3CE8F5C7-E74D-4587-B748-E6909C2BA452}"/>
    <cellStyle name="Comma 10 3 3 3 2 3 2 3" xfId="32055" xr:uid="{6F9B1C78-162C-43E0-92BB-261552FF082C}"/>
    <cellStyle name="Comma 10 3 3 3 2 3 3" xfId="15212" xr:uid="{87D30CB1-F64B-4D04-8EA2-AB1EB48537BA}"/>
    <cellStyle name="Comma 10 3 3 3 2 3 3 2" xfId="37679" xr:uid="{04D3948E-FF42-455C-B223-F69FEB33AF4D}"/>
    <cellStyle name="Comma 10 3 3 3 2 3 4" xfId="26452" xr:uid="{9224B9E2-1DB3-49BC-87A3-49E22131CD21}"/>
    <cellStyle name="Comma 10 3 3 3 2 4" xfId="6798" xr:uid="{1EA2D4DC-A558-4E7C-AA0E-86984818E8A6}"/>
    <cellStyle name="Comma 10 3 3 3 2 4 2" xfId="18026" xr:uid="{BB15C5A9-6065-4432-ABB3-1957FF7C3CFA}"/>
    <cellStyle name="Comma 10 3 3 3 2 4 2 2" xfId="40493" xr:uid="{0D58EA44-E609-46B5-B316-7060A866C7AF}"/>
    <cellStyle name="Comma 10 3 3 3 2 4 3" xfId="29266" xr:uid="{81D539A9-EAA5-45B7-9C69-AE14924A4D1C}"/>
    <cellStyle name="Comma 10 3 3 3 2 5" xfId="12423" xr:uid="{DEA081C2-010E-44C2-9EE0-BD556776739D}"/>
    <cellStyle name="Comma 10 3 3 3 2 5 2" xfId="34890" xr:uid="{B8935729-9A2B-46CE-9E58-B4F985369812}"/>
    <cellStyle name="Comma 10 3 3 3 2 6" xfId="23663" xr:uid="{7A8AE2C4-50E2-4FFF-A071-0E9C18253FD4}"/>
    <cellStyle name="Comma 10 3 3 3 3" xfId="1737" xr:uid="{00000000-0005-0000-0000-0000E6000000}"/>
    <cellStyle name="Comma 10 3 3 3 3 2" xfId="4526" xr:uid="{F27F42A2-AE90-450E-819A-B7D2FB39CEB8}"/>
    <cellStyle name="Comma 10 3 3 3 3 2 2" xfId="10129" xr:uid="{BB2B6A99-F16D-4797-B705-6A5488DBE135}"/>
    <cellStyle name="Comma 10 3 3 3 3 2 2 2" xfId="21357" xr:uid="{5FFD640C-E848-4EFD-9657-3B4B24544B2E}"/>
    <cellStyle name="Comma 10 3 3 3 3 2 2 2 2" xfId="43824" xr:uid="{B7902B7C-9357-4E74-AAF0-303E9ED794C0}"/>
    <cellStyle name="Comma 10 3 3 3 3 2 2 3" xfId="32597" xr:uid="{39FB5EB1-207F-40BB-A293-03F7026544BD}"/>
    <cellStyle name="Comma 10 3 3 3 3 2 3" xfId="15754" xr:uid="{0EB2AB62-6959-4649-B351-89C41BA70114}"/>
    <cellStyle name="Comma 10 3 3 3 3 2 3 2" xfId="38221" xr:uid="{8E2C6989-DAE1-4E79-9293-F4F69947AE6E}"/>
    <cellStyle name="Comma 10 3 3 3 3 2 4" xfId="26994" xr:uid="{2FF0EAAD-1313-4A05-B74B-F3D3E21CD7E7}"/>
    <cellStyle name="Comma 10 3 3 3 3 3" xfId="7340" xr:uid="{861AEFDF-49C3-482F-8DE4-1AE5ED223CB2}"/>
    <cellStyle name="Comma 10 3 3 3 3 3 2" xfId="18568" xr:uid="{7D546286-8372-4FC7-B98E-5CF2BCEC894A}"/>
    <cellStyle name="Comma 10 3 3 3 3 3 2 2" xfId="41035" xr:uid="{B36C70E0-9624-4CD1-A474-DAC97D2FBCE8}"/>
    <cellStyle name="Comma 10 3 3 3 3 3 3" xfId="29808" xr:uid="{7AAC3213-DE3F-43FF-8D70-A3AED808E9A9}"/>
    <cellStyle name="Comma 10 3 3 3 3 4" xfId="12965" xr:uid="{96AA19EE-0EAC-4651-BFAA-76667DC1BAD6}"/>
    <cellStyle name="Comma 10 3 3 3 3 4 2" xfId="35432" xr:uid="{34781766-20CB-477B-A303-3BBB960EABC6}"/>
    <cellStyle name="Comma 10 3 3 3 3 5" xfId="24205" xr:uid="{67EDA7AA-A061-4130-B726-54A72455445F}"/>
    <cellStyle name="Comma 10 3 3 3 4" xfId="3446" xr:uid="{E89949A1-82FD-48EC-890A-AEAE11CAF3C3}"/>
    <cellStyle name="Comma 10 3 3 3 4 2" xfId="9049" xr:uid="{A4310DE2-9C40-4D39-8385-03AB2B1149CB}"/>
    <cellStyle name="Comma 10 3 3 3 4 2 2" xfId="20277" xr:uid="{BF441418-003F-4F41-944A-FA419CBD6CD6}"/>
    <cellStyle name="Comma 10 3 3 3 4 2 2 2" xfId="42744" xr:uid="{300E8286-F226-42AA-A70D-F0128B7355E7}"/>
    <cellStyle name="Comma 10 3 3 3 4 2 3" xfId="31517" xr:uid="{B0C51A22-AABF-412D-B990-F0C3EF20A815}"/>
    <cellStyle name="Comma 10 3 3 3 4 3" xfId="14674" xr:uid="{41B88809-2E92-40E3-8D33-90BCC9C829AE}"/>
    <cellStyle name="Comma 10 3 3 3 4 3 2" xfId="37141" xr:uid="{446FE500-83C6-49AA-9485-2A44742773D3}"/>
    <cellStyle name="Comma 10 3 3 3 4 4" xfId="25914" xr:uid="{034A595C-F65A-474F-BF3E-700336500FEB}"/>
    <cellStyle name="Comma 10 3 3 3 5" xfId="6260" xr:uid="{611E414E-740F-41CB-8818-D9C94903717E}"/>
    <cellStyle name="Comma 10 3 3 3 5 2" xfId="17488" xr:uid="{DAD544C2-3258-47A3-9627-606ED1F592D3}"/>
    <cellStyle name="Comma 10 3 3 3 5 2 2" xfId="39955" xr:uid="{0D62A6B6-F326-42B3-A352-7399636B4875}"/>
    <cellStyle name="Comma 10 3 3 3 5 3" xfId="28728" xr:uid="{8BEA643D-BE2C-44C9-97F3-CE24C9B8CE62}"/>
    <cellStyle name="Comma 10 3 3 3 6" xfId="11885" xr:uid="{30ACE25E-B09D-47E2-ABA2-0B3B64BE85A8}"/>
    <cellStyle name="Comma 10 3 3 3 6 2" xfId="34352" xr:uid="{E6430FA7-A2B3-48BB-9098-2F20A1491725}"/>
    <cellStyle name="Comma 10 3 3 3 7" xfId="23125" xr:uid="{137AD06E-6817-40AE-A740-243D565C7DFF}"/>
    <cellStyle name="Comma 10 3 3 4" xfId="928" xr:uid="{00000000-0005-0000-0000-0000E7000000}"/>
    <cellStyle name="Comma 10 3 3 4 2" xfId="2008" xr:uid="{00000000-0005-0000-0000-0000E8000000}"/>
    <cellStyle name="Comma 10 3 3 4 2 2" xfId="4797" xr:uid="{412A3693-53E1-48E5-8AB0-68D9ED3D63C2}"/>
    <cellStyle name="Comma 10 3 3 4 2 2 2" xfId="10400" xr:uid="{D6616DF8-E681-441A-B718-8A31246004FA}"/>
    <cellStyle name="Comma 10 3 3 4 2 2 2 2" xfId="21628" xr:uid="{6ACE48FF-A8F3-41F4-9D8E-2E9346413C3D}"/>
    <cellStyle name="Comma 10 3 3 4 2 2 2 2 2" xfId="44095" xr:uid="{A03D2E1F-21A0-440E-87AE-60136366B043}"/>
    <cellStyle name="Comma 10 3 3 4 2 2 2 3" xfId="32868" xr:uid="{9AA3B5C4-65E0-450E-B38C-3691C804888F}"/>
    <cellStyle name="Comma 10 3 3 4 2 2 3" xfId="16025" xr:uid="{8B7B17E2-EABA-4514-A124-20B7F87B2EAA}"/>
    <cellStyle name="Comma 10 3 3 4 2 2 3 2" xfId="38492" xr:uid="{B9D63505-2A4A-4FD5-BC16-F15660258529}"/>
    <cellStyle name="Comma 10 3 3 4 2 2 4" xfId="27265" xr:uid="{6012993E-D189-49DE-971F-66ED0D9AD0E0}"/>
    <cellStyle name="Comma 10 3 3 4 2 3" xfId="7611" xr:uid="{8F4E85F4-F213-4F05-9DB3-4D7DE731B847}"/>
    <cellStyle name="Comma 10 3 3 4 2 3 2" xfId="18839" xr:uid="{17B7262E-2560-45B2-B025-66C804F9AE90}"/>
    <cellStyle name="Comma 10 3 3 4 2 3 2 2" xfId="41306" xr:uid="{2A5B87BA-6C41-4F18-8293-1410F17DF4CE}"/>
    <cellStyle name="Comma 10 3 3 4 2 3 3" xfId="30079" xr:uid="{3F1BB479-02F4-4DA3-BFF5-F3E658641AE0}"/>
    <cellStyle name="Comma 10 3 3 4 2 4" xfId="13236" xr:uid="{F64FDF76-8F1F-4DBA-927F-9F9FCF3534B2}"/>
    <cellStyle name="Comma 10 3 3 4 2 4 2" xfId="35703" xr:uid="{FBA3A2B9-17BB-4721-832A-01A6B3F90FA2}"/>
    <cellStyle name="Comma 10 3 3 4 2 5" xfId="24476" xr:uid="{9146934A-B747-4C27-A235-7C9E8443FC76}"/>
    <cellStyle name="Comma 10 3 3 4 3" xfId="3717" xr:uid="{4EA33E8B-B12E-435F-B262-E59749F2D876}"/>
    <cellStyle name="Comma 10 3 3 4 3 2" xfId="9320" xr:uid="{040959B9-0FA7-42E4-8F8C-958A90A1B0F2}"/>
    <cellStyle name="Comma 10 3 3 4 3 2 2" xfId="20548" xr:uid="{66A4DE4B-8D72-4E43-9956-59CD32991187}"/>
    <cellStyle name="Comma 10 3 3 4 3 2 2 2" xfId="43015" xr:uid="{A2643CA0-D5C1-4982-911D-155D8F05F97E}"/>
    <cellStyle name="Comma 10 3 3 4 3 2 3" xfId="31788" xr:uid="{E0E40139-2278-4C73-B677-0C57A75A7163}"/>
    <cellStyle name="Comma 10 3 3 4 3 3" xfId="14945" xr:uid="{DB95EC40-75D7-463C-A00D-1080ADA17A5D}"/>
    <cellStyle name="Comma 10 3 3 4 3 3 2" xfId="37412" xr:uid="{9B27D41E-833B-4E31-B996-3E17D8CD441C}"/>
    <cellStyle name="Comma 10 3 3 4 3 4" xfId="26185" xr:uid="{DE23C1BB-53CE-41D7-B87C-5223420EFDFA}"/>
    <cellStyle name="Comma 10 3 3 4 4" xfId="6531" xr:uid="{8B0B21B2-35F6-443C-BD09-5BD471D39208}"/>
    <cellStyle name="Comma 10 3 3 4 4 2" xfId="17759" xr:uid="{34D92D9B-0BBF-4E58-B7F8-377314691D4C}"/>
    <cellStyle name="Comma 10 3 3 4 4 2 2" xfId="40226" xr:uid="{A35EAB4A-A584-4A66-809A-3F1CB78A2F26}"/>
    <cellStyle name="Comma 10 3 3 4 4 3" xfId="28999" xr:uid="{95170F34-7945-4A2D-89CD-81E36A888F97}"/>
    <cellStyle name="Comma 10 3 3 4 5" xfId="12156" xr:uid="{8957A291-08F1-4E1A-9547-F5FBEE79528B}"/>
    <cellStyle name="Comma 10 3 3 4 5 2" xfId="34623" xr:uid="{E95CA57D-C5A6-405E-961F-E7E79BFFD33A}"/>
    <cellStyle name="Comma 10 3 3 4 6" xfId="23396" xr:uid="{F9DE3980-8467-4ED7-8762-654525362E2D}"/>
    <cellStyle name="Comma 10 3 3 5" xfId="1470" xr:uid="{00000000-0005-0000-0000-0000E9000000}"/>
    <cellStyle name="Comma 10 3 3 5 2" xfId="4259" xr:uid="{AB1FFDB8-89E4-44BC-9281-1359CA209DE6}"/>
    <cellStyle name="Comma 10 3 3 5 2 2" xfId="9862" xr:uid="{241006B3-3AF4-498D-A393-5997D79468E3}"/>
    <cellStyle name="Comma 10 3 3 5 2 2 2" xfId="21090" xr:uid="{F00AF000-2BD3-4571-90CB-F495381E0EF8}"/>
    <cellStyle name="Comma 10 3 3 5 2 2 2 2" xfId="43557" xr:uid="{4A0D8595-B62C-49FE-8BCC-F0E3E94CE645}"/>
    <cellStyle name="Comma 10 3 3 5 2 2 3" xfId="32330" xr:uid="{B4A387CB-EEC3-41C0-8713-12447F4DBA45}"/>
    <cellStyle name="Comma 10 3 3 5 2 3" xfId="15487" xr:uid="{82D89513-A8AE-43E8-8A8E-0F5708212187}"/>
    <cellStyle name="Comma 10 3 3 5 2 3 2" xfId="37954" xr:uid="{083FEC1C-C4B7-4CCF-AB30-0B4A9A168B8F}"/>
    <cellStyle name="Comma 10 3 3 5 2 4" xfId="26727" xr:uid="{598C8EE4-05EE-4937-9948-ECB7018A133F}"/>
    <cellStyle name="Comma 10 3 3 5 3" xfId="7073" xr:uid="{32D491D1-5E89-472F-A1DE-9D81355A8B9C}"/>
    <cellStyle name="Comma 10 3 3 5 3 2" xfId="18301" xr:uid="{838F6243-D274-4ACD-A003-8F41B215C92B}"/>
    <cellStyle name="Comma 10 3 3 5 3 2 2" xfId="40768" xr:uid="{6CB7206C-726A-453E-8E54-231A896A76D0}"/>
    <cellStyle name="Comma 10 3 3 5 3 3" xfId="29541" xr:uid="{5F340A6E-BE09-4253-8B24-80CF1FB0CA2B}"/>
    <cellStyle name="Comma 10 3 3 5 4" xfId="12698" xr:uid="{336C148E-FFAD-4B2E-A86F-A7D6D7BC109D}"/>
    <cellStyle name="Comma 10 3 3 5 4 2" xfId="35165" xr:uid="{CC782ED2-95AC-4968-9AC8-667919D68742}"/>
    <cellStyle name="Comma 10 3 3 5 5" xfId="23938" xr:uid="{92DDE828-75B0-4B76-BF74-3B2E8952EBD1}"/>
    <cellStyle name="Comma 10 3 3 6" xfId="2551" xr:uid="{00000000-0005-0000-0000-0000EA000000}"/>
    <cellStyle name="Comma 10 3 3 6 2" xfId="5340" xr:uid="{D2F2984D-0F7C-43D4-8341-70979027BBAF}"/>
    <cellStyle name="Comma 10 3 3 6 2 2" xfId="10943" xr:uid="{5524777D-7EF2-4A7D-BCB9-16CC120CF65D}"/>
    <cellStyle name="Comma 10 3 3 6 2 2 2" xfId="22171" xr:uid="{4F4F8A10-5E17-43B0-9026-517559AB96B2}"/>
    <cellStyle name="Comma 10 3 3 6 2 2 2 2" xfId="44638" xr:uid="{30700F84-B3C0-4275-A8B7-DB7CB2587AB0}"/>
    <cellStyle name="Comma 10 3 3 6 2 2 3" xfId="33411" xr:uid="{491B59ED-B806-42FB-8187-9C0241074A06}"/>
    <cellStyle name="Comma 10 3 3 6 2 3" xfId="16568" xr:uid="{895455EE-0108-4E2A-A78B-8DE64073C7D0}"/>
    <cellStyle name="Comma 10 3 3 6 2 3 2" xfId="39035" xr:uid="{9496FC03-8DBA-4C62-B053-66A09629633D}"/>
    <cellStyle name="Comma 10 3 3 6 2 4" xfId="27808" xr:uid="{82A2873B-CA1E-4331-88B0-B684875DC669}"/>
    <cellStyle name="Comma 10 3 3 6 3" xfId="8154" xr:uid="{A697B22D-0478-4B01-BF1D-0892AF50FFA6}"/>
    <cellStyle name="Comma 10 3 3 6 3 2" xfId="19382" xr:uid="{9BDC176F-11D6-426B-8363-CB63401B3DE1}"/>
    <cellStyle name="Comma 10 3 3 6 3 2 2" xfId="41849" xr:uid="{79F4A892-B555-47AD-BCAD-AC63402D877A}"/>
    <cellStyle name="Comma 10 3 3 6 3 3" xfId="30622" xr:uid="{81598F01-EF1C-4AAA-ADF6-8E93E80B5F4A}"/>
    <cellStyle name="Comma 10 3 3 6 4" xfId="13779" xr:uid="{712CF92F-76C7-46E1-82FC-C88027EB169C}"/>
    <cellStyle name="Comma 10 3 3 6 4 2" xfId="36246" xr:uid="{0F62C379-2B53-486C-97A0-EE2E12D77585}"/>
    <cellStyle name="Comma 10 3 3 6 5" xfId="25019" xr:uid="{4E5BA389-645F-41C2-A276-5D2A5A179160}"/>
    <cellStyle name="Comma 10 3 3 7" xfId="390" xr:uid="{00000000-0005-0000-0000-0000EB000000}"/>
    <cellStyle name="Comma 10 3 3 7 2" xfId="3179" xr:uid="{8D2A0FED-D78D-4C81-A09C-F455C47F2877}"/>
    <cellStyle name="Comma 10 3 3 7 2 2" xfId="8782" xr:uid="{517B900F-362D-494B-964E-9519E8357119}"/>
    <cellStyle name="Comma 10 3 3 7 2 2 2" xfId="20010" xr:uid="{679687E0-0AF8-4761-887A-5F56E646FAD4}"/>
    <cellStyle name="Comma 10 3 3 7 2 2 2 2" xfId="42477" xr:uid="{FCC8D4C2-CD92-459A-ADF9-8D9F0B59C8B5}"/>
    <cellStyle name="Comma 10 3 3 7 2 2 3" xfId="31250" xr:uid="{470EAF53-29DD-4D68-9379-22E453FA2B03}"/>
    <cellStyle name="Comma 10 3 3 7 2 3" xfId="14407" xr:uid="{5401FD40-3196-49B0-AEDF-67B4F953F931}"/>
    <cellStyle name="Comma 10 3 3 7 2 3 2" xfId="36874" xr:uid="{B20C75AC-824B-409C-85A3-B448F59D4607}"/>
    <cellStyle name="Comma 10 3 3 7 2 4" xfId="25647" xr:uid="{3756E38D-2B43-4004-BA0F-0E2E55F9623C}"/>
    <cellStyle name="Comma 10 3 3 7 3" xfId="5993" xr:uid="{006ADF3E-4260-4D1F-808B-A9B7503AAAC9}"/>
    <cellStyle name="Comma 10 3 3 7 3 2" xfId="17221" xr:uid="{453C989F-24A0-4BFF-8AEB-16A5F6091789}"/>
    <cellStyle name="Comma 10 3 3 7 3 2 2" xfId="39688" xr:uid="{98C2A670-3268-49CB-90C4-5326D51DFBE7}"/>
    <cellStyle name="Comma 10 3 3 7 3 3" xfId="28461" xr:uid="{056FE38C-11DB-410D-8AA3-260BE54EAE81}"/>
    <cellStyle name="Comma 10 3 3 7 4" xfId="11618" xr:uid="{716A2DAE-3CD0-4500-9267-9FEAE5A295B4}"/>
    <cellStyle name="Comma 10 3 3 7 4 2" xfId="34085" xr:uid="{50873CD5-6BA8-4E5A-9000-728D3B9F422E}"/>
    <cellStyle name="Comma 10 3 3 7 5" xfId="22858" xr:uid="{18566447-98FB-49CB-8536-F129E5E2145C}"/>
    <cellStyle name="Comma 10 3 3 8" xfId="2903" xr:uid="{8C22122C-55AB-404B-B729-6560E5980287}"/>
    <cellStyle name="Comma 10 3 3 8 2" xfId="8506" xr:uid="{1DE05A06-05CA-439F-87F4-5CA5BF98D45F}"/>
    <cellStyle name="Comma 10 3 3 8 2 2" xfId="19734" xr:uid="{68E36DE5-68D5-4C28-81F4-230627783F45}"/>
    <cellStyle name="Comma 10 3 3 8 2 2 2" xfId="42201" xr:uid="{746A3CF6-FA8D-4D62-808A-136704AFD324}"/>
    <cellStyle name="Comma 10 3 3 8 2 3" xfId="30974" xr:uid="{83580C48-8DCA-4DCB-A50C-04044099A6AF}"/>
    <cellStyle name="Comma 10 3 3 8 3" xfId="14131" xr:uid="{6C8E99E7-CEA5-4341-8636-63F00CE60E36}"/>
    <cellStyle name="Comma 10 3 3 8 3 2" xfId="36598" xr:uid="{9B402C34-B8B0-431D-98C2-8C3F07B4CE00}"/>
    <cellStyle name="Comma 10 3 3 8 4" xfId="25371" xr:uid="{57E27118-A650-444F-85AE-6E3664236B5F}"/>
    <cellStyle name="Comma 10 3 3 9" xfId="5718" xr:uid="{0A874E80-6D31-47BD-B3DB-717E8945EEC6}"/>
    <cellStyle name="Comma 10 3 3 9 2" xfId="16946" xr:uid="{8C6ABB9B-EFCC-4AAC-8B88-DA871071A347}"/>
    <cellStyle name="Comma 10 3 3 9 2 2" xfId="39413" xr:uid="{037120CB-E10A-4594-B6E7-E5D7C30B5E7A}"/>
    <cellStyle name="Comma 10 3 3 9 3" xfId="28186" xr:uid="{47440A90-5401-4138-A057-B42E923B769A}"/>
    <cellStyle name="Comma 10 3 4" xfId="172" xr:uid="{00000000-0005-0000-0000-0000EC000000}"/>
    <cellStyle name="Comma 10 3 4 10" xfId="22645" xr:uid="{F4D0BADD-F784-489D-9EC5-6F60B8BE0B3F}"/>
    <cellStyle name="Comma 10 3 4 2" xfId="719" xr:uid="{00000000-0005-0000-0000-0000ED000000}"/>
    <cellStyle name="Comma 10 3 4 2 2" xfId="1257" xr:uid="{00000000-0005-0000-0000-0000EE000000}"/>
    <cellStyle name="Comma 10 3 4 2 2 2" xfId="2337" xr:uid="{00000000-0005-0000-0000-0000EF000000}"/>
    <cellStyle name="Comma 10 3 4 2 2 2 2" xfId="5126" xr:uid="{75967BF5-99F3-4F4B-8DEB-23B7D4FEC1F8}"/>
    <cellStyle name="Comma 10 3 4 2 2 2 2 2" xfId="10729" xr:uid="{DE829BD3-B499-421B-8381-F190A5419D75}"/>
    <cellStyle name="Comma 10 3 4 2 2 2 2 2 2" xfId="21957" xr:uid="{9AB7C493-411B-4BA4-AA4D-FCCFEBF4A2E2}"/>
    <cellStyle name="Comma 10 3 4 2 2 2 2 2 2 2" xfId="44424" xr:uid="{6950C495-9B1F-400D-B67A-BF9A60A71B20}"/>
    <cellStyle name="Comma 10 3 4 2 2 2 2 2 3" xfId="33197" xr:uid="{FF14FBD5-BBE6-4440-9163-DF82136D43F8}"/>
    <cellStyle name="Comma 10 3 4 2 2 2 2 3" xfId="16354" xr:uid="{BB7320FF-3796-4657-8509-E452603DE143}"/>
    <cellStyle name="Comma 10 3 4 2 2 2 2 3 2" xfId="38821" xr:uid="{EEF8132A-ED15-43E6-9079-818BF153B441}"/>
    <cellStyle name="Comma 10 3 4 2 2 2 2 4" xfId="27594" xr:uid="{624E2AC6-F427-4099-B04C-4BB8D2A2AD51}"/>
    <cellStyle name="Comma 10 3 4 2 2 2 3" xfId="7940" xr:uid="{770C5B2F-AA22-4844-AA5D-CB82D03A3111}"/>
    <cellStyle name="Comma 10 3 4 2 2 2 3 2" xfId="19168" xr:uid="{2A40B862-4C17-42F0-AB92-FD226E295FB7}"/>
    <cellStyle name="Comma 10 3 4 2 2 2 3 2 2" xfId="41635" xr:uid="{33C44A80-73E5-401E-A172-97C9D2152972}"/>
    <cellStyle name="Comma 10 3 4 2 2 2 3 3" xfId="30408" xr:uid="{B1211869-903A-4881-9A56-3ACAE2376D0C}"/>
    <cellStyle name="Comma 10 3 4 2 2 2 4" xfId="13565" xr:uid="{BC837D16-6CB0-46EA-B9B3-B24111F87738}"/>
    <cellStyle name="Comma 10 3 4 2 2 2 4 2" xfId="36032" xr:uid="{991B40DD-68D2-4F9F-8717-5FADF9084F5E}"/>
    <cellStyle name="Comma 10 3 4 2 2 2 5" xfId="24805" xr:uid="{CA4F21E2-6069-43FB-BBE7-249640FC54EC}"/>
    <cellStyle name="Comma 10 3 4 2 2 3" xfId="4046" xr:uid="{D7C2030F-ADBA-4D4E-BE81-562BFC880802}"/>
    <cellStyle name="Comma 10 3 4 2 2 3 2" xfId="9649" xr:uid="{8018D9AE-AA7E-4FED-BF72-0795D9A0F4EC}"/>
    <cellStyle name="Comma 10 3 4 2 2 3 2 2" xfId="20877" xr:uid="{D32BF5F5-77BD-4355-A8A5-78023E3F0A0E}"/>
    <cellStyle name="Comma 10 3 4 2 2 3 2 2 2" xfId="43344" xr:uid="{72418056-6419-47D4-9818-0CB72F026487}"/>
    <cellStyle name="Comma 10 3 4 2 2 3 2 3" xfId="32117" xr:uid="{B14E8382-2172-458D-B848-7FA18B3D1E16}"/>
    <cellStyle name="Comma 10 3 4 2 2 3 3" xfId="15274" xr:uid="{8E4B9E12-39E2-4DB4-B679-42ACE6BDC73F}"/>
    <cellStyle name="Comma 10 3 4 2 2 3 3 2" xfId="37741" xr:uid="{32021133-04EC-43F7-9206-215652044010}"/>
    <cellStyle name="Comma 10 3 4 2 2 3 4" xfId="26514" xr:uid="{6A2D7E42-B9CE-44B4-BD89-52B97BB4CA63}"/>
    <cellStyle name="Comma 10 3 4 2 2 4" xfId="6860" xr:uid="{B00C8B6A-8F0C-4C7E-80D4-44B43E333CBE}"/>
    <cellStyle name="Comma 10 3 4 2 2 4 2" xfId="18088" xr:uid="{D214D3AA-9D30-4E97-B8DF-84C94179BC78}"/>
    <cellStyle name="Comma 10 3 4 2 2 4 2 2" xfId="40555" xr:uid="{21B958DB-ED13-4DAF-A2A8-45C093762951}"/>
    <cellStyle name="Comma 10 3 4 2 2 4 3" xfId="29328" xr:uid="{A25D1B08-7AB7-4B69-9556-C1E38DB27B18}"/>
    <cellStyle name="Comma 10 3 4 2 2 5" xfId="12485" xr:uid="{321D6233-CD6A-4A28-A866-2EF9904AB5AE}"/>
    <cellStyle name="Comma 10 3 4 2 2 5 2" xfId="34952" xr:uid="{F590C236-F84B-4DA4-BBF6-C222D6EDE913}"/>
    <cellStyle name="Comma 10 3 4 2 2 6" xfId="23725" xr:uid="{933BFC43-5E79-434C-BD6D-344541A8BE56}"/>
    <cellStyle name="Comma 10 3 4 2 3" xfId="1799" xr:uid="{00000000-0005-0000-0000-0000F0000000}"/>
    <cellStyle name="Comma 10 3 4 2 3 2" xfId="4588" xr:uid="{E0A8C34E-A4A8-4424-9A2B-740A990C253E}"/>
    <cellStyle name="Comma 10 3 4 2 3 2 2" xfId="10191" xr:uid="{496203E8-7F73-4AFD-BCAC-BCA4C790A7D7}"/>
    <cellStyle name="Comma 10 3 4 2 3 2 2 2" xfId="21419" xr:uid="{1241B55C-83A2-457A-8451-818666229006}"/>
    <cellStyle name="Comma 10 3 4 2 3 2 2 2 2" xfId="43886" xr:uid="{1AB51415-99E0-4155-8717-F768732897B6}"/>
    <cellStyle name="Comma 10 3 4 2 3 2 2 3" xfId="32659" xr:uid="{F0B09A1A-5DE8-4EE3-9143-233B89F150C1}"/>
    <cellStyle name="Comma 10 3 4 2 3 2 3" xfId="15816" xr:uid="{7848E182-DD11-4342-8C28-BF74A14EF043}"/>
    <cellStyle name="Comma 10 3 4 2 3 2 3 2" xfId="38283" xr:uid="{4782977A-CA56-49C0-B3E2-E917315AC25B}"/>
    <cellStyle name="Comma 10 3 4 2 3 2 4" xfId="27056" xr:uid="{A176BA47-8624-4FEE-9F84-514E7FF48D5A}"/>
    <cellStyle name="Comma 10 3 4 2 3 3" xfId="7402" xr:uid="{CD772647-C95C-4B08-817E-45D8438AF496}"/>
    <cellStyle name="Comma 10 3 4 2 3 3 2" xfId="18630" xr:uid="{A1056516-410F-4A72-9AC2-841E39CD7132}"/>
    <cellStyle name="Comma 10 3 4 2 3 3 2 2" xfId="41097" xr:uid="{4604FCD6-0B37-454C-80D0-CB91F42FB7A2}"/>
    <cellStyle name="Comma 10 3 4 2 3 3 3" xfId="29870" xr:uid="{A7F9A0F8-73B4-4B22-A253-82F2C3AB4C60}"/>
    <cellStyle name="Comma 10 3 4 2 3 4" xfId="13027" xr:uid="{D7765201-EEBF-4D7E-BCA1-CCBD7B1AC62B}"/>
    <cellStyle name="Comma 10 3 4 2 3 4 2" xfId="35494" xr:uid="{9DDA0541-252F-447C-82C2-E82DA3EF9C93}"/>
    <cellStyle name="Comma 10 3 4 2 3 5" xfId="24267" xr:uid="{1B04AA22-0630-4B43-8305-53F931532DD3}"/>
    <cellStyle name="Comma 10 3 4 2 4" xfId="3508" xr:uid="{BDB1FDDA-E918-45AD-9D49-16D121112B85}"/>
    <cellStyle name="Comma 10 3 4 2 4 2" xfId="9111" xr:uid="{E1DD0B56-D662-4392-BCD1-EF180658755B}"/>
    <cellStyle name="Comma 10 3 4 2 4 2 2" xfId="20339" xr:uid="{1C9F5487-247D-4A38-92F3-6797E8C09B1E}"/>
    <cellStyle name="Comma 10 3 4 2 4 2 2 2" xfId="42806" xr:uid="{C924BFD7-5BF8-4D02-A050-A97F39800D83}"/>
    <cellStyle name="Comma 10 3 4 2 4 2 3" xfId="31579" xr:uid="{EBC5A387-7A9A-4B52-A00C-70547CAFC31E}"/>
    <cellStyle name="Comma 10 3 4 2 4 3" xfId="14736" xr:uid="{A385B92F-923A-4766-B8C3-1DFBD122DC86}"/>
    <cellStyle name="Comma 10 3 4 2 4 3 2" xfId="37203" xr:uid="{AF82FFD1-D659-4F60-AC8A-5B4EF6CA120D}"/>
    <cellStyle name="Comma 10 3 4 2 4 4" xfId="25976" xr:uid="{E1942115-F81A-49A2-BFE0-7D3B4C1B43DF}"/>
    <cellStyle name="Comma 10 3 4 2 5" xfId="6322" xr:uid="{B952CB6D-921E-45E1-AC79-FE62F31CCF48}"/>
    <cellStyle name="Comma 10 3 4 2 5 2" xfId="17550" xr:uid="{D6A8ED04-2A11-4F93-A359-A76D0171315B}"/>
    <cellStyle name="Comma 10 3 4 2 5 2 2" xfId="40017" xr:uid="{2C3F565A-4077-4C2D-A418-2F05AB7C398B}"/>
    <cellStyle name="Comma 10 3 4 2 5 3" xfId="28790" xr:uid="{F085E0E3-E764-4CB7-8BDE-FDC43CC15AAE}"/>
    <cellStyle name="Comma 10 3 4 2 6" xfId="11947" xr:uid="{3062CF9B-9264-48CB-A22D-D07FD295BA21}"/>
    <cellStyle name="Comma 10 3 4 2 6 2" xfId="34414" xr:uid="{8A6ECD3C-955E-4FFC-8BB6-C2A76167AB14}"/>
    <cellStyle name="Comma 10 3 4 2 7" xfId="23187" xr:uid="{EC10BB0A-0C7D-4145-BB0F-896BFFA25DC3}"/>
    <cellStyle name="Comma 10 3 4 3" xfId="990" xr:uid="{00000000-0005-0000-0000-0000F1000000}"/>
    <cellStyle name="Comma 10 3 4 3 2" xfId="2070" xr:uid="{00000000-0005-0000-0000-0000F2000000}"/>
    <cellStyle name="Comma 10 3 4 3 2 2" xfId="4859" xr:uid="{9A972D1F-73C3-4DF3-B6F8-3E3BBB116C34}"/>
    <cellStyle name="Comma 10 3 4 3 2 2 2" xfId="10462" xr:uid="{9E0ED4B3-B5CA-4CC7-92E8-80BD5D4175AA}"/>
    <cellStyle name="Comma 10 3 4 3 2 2 2 2" xfId="21690" xr:uid="{193B2728-6AD8-41BF-9263-1E0B5D2E1D23}"/>
    <cellStyle name="Comma 10 3 4 3 2 2 2 2 2" xfId="44157" xr:uid="{2A2DCE9F-387A-480C-A196-4549FE326466}"/>
    <cellStyle name="Comma 10 3 4 3 2 2 2 3" xfId="32930" xr:uid="{1BED95E5-9E35-47DD-8844-4C98F3A7107D}"/>
    <cellStyle name="Comma 10 3 4 3 2 2 3" xfId="16087" xr:uid="{DFDEEE05-275C-42CA-B82D-E992EAC239D4}"/>
    <cellStyle name="Comma 10 3 4 3 2 2 3 2" xfId="38554" xr:uid="{660C6A22-2243-450E-A579-101C52A708F3}"/>
    <cellStyle name="Comma 10 3 4 3 2 2 4" xfId="27327" xr:uid="{DEC23651-1053-4961-A7B7-75BC48C55C47}"/>
    <cellStyle name="Comma 10 3 4 3 2 3" xfId="7673" xr:uid="{CB96A48C-5BEB-409C-9FD1-6DD46D41ABF7}"/>
    <cellStyle name="Comma 10 3 4 3 2 3 2" xfId="18901" xr:uid="{3A92CFE3-265F-4853-B7DC-878A0A14117D}"/>
    <cellStyle name="Comma 10 3 4 3 2 3 2 2" xfId="41368" xr:uid="{B93FFA31-51B5-46BF-8D83-06C6BCEFF925}"/>
    <cellStyle name="Comma 10 3 4 3 2 3 3" xfId="30141" xr:uid="{C20BB9DA-91BC-4DFA-A7FB-F31519810321}"/>
    <cellStyle name="Comma 10 3 4 3 2 4" xfId="13298" xr:uid="{BBFF65CE-AC4F-4210-930B-A82698C0870D}"/>
    <cellStyle name="Comma 10 3 4 3 2 4 2" xfId="35765" xr:uid="{E5F6E2D5-C641-481B-B7C4-E904FEC233EE}"/>
    <cellStyle name="Comma 10 3 4 3 2 5" xfId="24538" xr:uid="{AEA32451-2CDF-4453-B5FD-6A88D2919C09}"/>
    <cellStyle name="Comma 10 3 4 3 3" xfId="3779" xr:uid="{3189F03C-0490-4391-8B6D-15F97E1FFBFB}"/>
    <cellStyle name="Comma 10 3 4 3 3 2" xfId="9382" xr:uid="{3463B6BB-0848-49A7-93E8-E85F4D090F5B}"/>
    <cellStyle name="Comma 10 3 4 3 3 2 2" xfId="20610" xr:uid="{F8183186-6B5E-443A-8A34-D0CB604F2531}"/>
    <cellStyle name="Comma 10 3 4 3 3 2 2 2" xfId="43077" xr:uid="{2AC851C1-7C39-4CBE-BF95-E5C8104D78D2}"/>
    <cellStyle name="Comma 10 3 4 3 3 2 3" xfId="31850" xr:uid="{CD3CA6E5-DEE3-454D-B2CA-8DE5CDEB98DE}"/>
    <cellStyle name="Comma 10 3 4 3 3 3" xfId="15007" xr:uid="{55BFD966-7E36-47F7-9C82-591E38F6D36F}"/>
    <cellStyle name="Comma 10 3 4 3 3 3 2" xfId="37474" xr:uid="{E709279A-1EBC-4DA1-8D71-1C5CC779A67B}"/>
    <cellStyle name="Comma 10 3 4 3 3 4" xfId="26247" xr:uid="{FBB435E6-3C4D-40E4-8340-DC98FEE2DF11}"/>
    <cellStyle name="Comma 10 3 4 3 4" xfId="6593" xr:uid="{69C1B871-43B0-4B79-B95A-42ACE3E8A7F7}"/>
    <cellStyle name="Comma 10 3 4 3 4 2" xfId="17821" xr:uid="{2C9A5094-88BA-4B94-9542-282A3F68DA27}"/>
    <cellStyle name="Comma 10 3 4 3 4 2 2" xfId="40288" xr:uid="{0A574A8F-AFDE-4CA7-AE15-C58D40346BFA}"/>
    <cellStyle name="Comma 10 3 4 3 4 3" xfId="29061" xr:uid="{C9E5D139-9BA8-45C0-8FDC-D5BB195B83C3}"/>
    <cellStyle name="Comma 10 3 4 3 5" xfId="12218" xr:uid="{C8EC0417-9A5A-4D28-B968-2A461D14D5E3}"/>
    <cellStyle name="Comma 10 3 4 3 5 2" xfId="34685" xr:uid="{B0938CDD-7ABF-4F40-AD55-4A6EBDCCCFF3}"/>
    <cellStyle name="Comma 10 3 4 3 6" xfId="23458" xr:uid="{BBAB5BD5-A7C7-478F-BA52-7418A34202D6}"/>
    <cellStyle name="Comma 10 3 4 4" xfId="1532" xr:uid="{00000000-0005-0000-0000-0000F3000000}"/>
    <cellStyle name="Comma 10 3 4 4 2" xfId="4321" xr:uid="{24F600C1-3FC5-4524-B6C1-37A7AE6A3D7D}"/>
    <cellStyle name="Comma 10 3 4 4 2 2" xfId="9924" xr:uid="{8254F192-216D-4B27-8665-24E380150E79}"/>
    <cellStyle name="Comma 10 3 4 4 2 2 2" xfId="21152" xr:uid="{65AA6F33-85EE-4132-9616-A323149C790F}"/>
    <cellStyle name="Comma 10 3 4 4 2 2 2 2" xfId="43619" xr:uid="{48378F2C-DC98-459B-B92F-262358D7F871}"/>
    <cellStyle name="Comma 10 3 4 4 2 2 3" xfId="32392" xr:uid="{67E1BCD2-39D9-49EE-BDAF-732E714C56F5}"/>
    <cellStyle name="Comma 10 3 4 4 2 3" xfId="15549" xr:uid="{8F671C51-FEEE-4FA1-8754-417A7A96EF37}"/>
    <cellStyle name="Comma 10 3 4 4 2 3 2" xfId="38016" xr:uid="{B72E55B7-C18E-42CE-8A10-7AC8F41F57EE}"/>
    <cellStyle name="Comma 10 3 4 4 2 4" xfId="26789" xr:uid="{54A07E4B-0A6E-4F00-92C7-9836635B8F9E}"/>
    <cellStyle name="Comma 10 3 4 4 3" xfId="7135" xr:uid="{F9580DF0-1AB3-4BA9-BCEE-8A45BF75F2F3}"/>
    <cellStyle name="Comma 10 3 4 4 3 2" xfId="18363" xr:uid="{3CB06C24-5002-4577-B7ED-6C21B7F2BDA1}"/>
    <cellStyle name="Comma 10 3 4 4 3 2 2" xfId="40830" xr:uid="{48D1DF16-0F88-48BE-B9EB-42591F713757}"/>
    <cellStyle name="Comma 10 3 4 4 3 3" xfId="29603" xr:uid="{48074BC2-82D6-4C86-9866-7AE76F1DE9CB}"/>
    <cellStyle name="Comma 10 3 4 4 4" xfId="12760" xr:uid="{FE10DFE2-3DF8-489F-B4FE-2D571292F789}"/>
    <cellStyle name="Comma 10 3 4 4 4 2" xfId="35227" xr:uid="{9B7F7777-E0B5-43E4-AB25-6D215E913EC2}"/>
    <cellStyle name="Comma 10 3 4 4 5" xfId="24000" xr:uid="{DA9AB8AB-3FC9-4F29-9751-E92602E56941}"/>
    <cellStyle name="Comma 10 3 4 5" xfId="2613" xr:uid="{00000000-0005-0000-0000-0000F4000000}"/>
    <cellStyle name="Comma 10 3 4 5 2" xfId="5402" xr:uid="{AEFADBB0-EDEC-4253-9044-61AAFAD843CB}"/>
    <cellStyle name="Comma 10 3 4 5 2 2" xfId="11005" xr:uid="{1D6CF559-1FAD-46D0-8148-9DB7B0092CD9}"/>
    <cellStyle name="Comma 10 3 4 5 2 2 2" xfId="22233" xr:uid="{78DE6655-85A6-4780-8305-18FD64847EDB}"/>
    <cellStyle name="Comma 10 3 4 5 2 2 2 2" xfId="44700" xr:uid="{273D5124-C269-423E-A40F-B547D18C325D}"/>
    <cellStyle name="Comma 10 3 4 5 2 2 3" xfId="33473" xr:uid="{87537EE5-10FC-46C3-A2B7-B950585B3027}"/>
    <cellStyle name="Comma 10 3 4 5 2 3" xfId="16630" xr:uid="{56BA6D6A-922C-4BD5-AC7F-B5D5659E8620}"/>
    <cellStyle name="Comma 10 3 4 5 2 3 2" xfId="39097" xr:uid="{276288E7-DF34-4BB1-963D-D793C419D22E}"/>
    <cellStyle name="Comma 10 3 4 5 2 4" xfId="27870" xr:uid="{956CE095-4B0A-4740-B882-076977425ACB}"/>
    <cellStyle name="Comma 10 3 4 5 3" xfId="8216" xr:uid="{775666A8-8D10-404B-B259-C833145FAD86}"/>
    <cellStyle name="Comma 10 3 4 5 3 2" xfId="19444" xr:uid="{28910757-1E96-494A-98AF-E8350BE469FD}"/>
    <cellStyle name="Comma 10 3 4 5 3 2 2" xfId="41911" xr:uid="{0B1DCA0C-4F6E-4BB6-A071-5ADBE8141384}"/>
    <cellStyle name="Comma 10 3 4 5 3 3" xfId="30684" xr:uid="{086BCF3B-45FC-42B2-AA72-BF08DEED1430}"/>
    <cellStyle name="Comma 10 3 4 5 4" xfId="13841" xr:uid="{E10D26E9-5F68-4A66-952A-2FD8502B9E53}"/>
    <cellStyle name="Comma 10 3 4 5 4 2" xfId="36308" xr:uid="{B72CBE14-A265-4F13-BFAD-5ADC106844D1}"/>
    <cellStyle name="Comma 10 3 4 5 5" xfId="25081" xr:uid="{8D9BA38A-383C-45AE-B060-B6886F44E7E9}"/>
    <cellStyle name="Comma 10 3 4 6" xfId="452" xr:uid="{00000000-0005-0000-0000-0000F5000000}"/>
    <cellStyle name="Comma 10 3 4 6 2" xfId="3241" xr:uid="{E385156B-A68F-412B-B50B-759173BC559C}"/>
    <cellStyle name="Comma 10 3 4 6 2 2" xfId="8844" xr:uid="{3C7C9F56-A349-4135-917B-4CDD21887FD6}"/>
    <cellStyle name="Comma 10 3 4 6 2 2 2" xfId="20072" xr:uid="{66E21CEC-5121-45C2-834E-845A3869957C}"/>
    <cellStyle name="Comma 10 3 4 6 2 2 2 2" xfId="42539" xr:uid="{7C2D609E-72EB-4B35-A721-1CA720328629}"/>
    <cellStyle name="Comma 10 3 4 6 2 2 3" xfId="31312" xr:uid="{F7598299-26E6-4D58-AC37-8830E1B959BB}"/>
    <cellStyle name="Comma 10 3 4 6 2 3" xfId="14469" xr:uid="{B774ABF9-6287-4C0B-969F-06A7B2738EDA}"/>
    <cellStyle name="Comma 10 3 4 6 2 3 2" xfId="36936" xr:uid="{5FA59EB0-FD40-4738-AA9E-49C569D47FC7}"/>
    <cellStyle name="Comma 10 3 4 6 2 4" xfId="25709" xr:uid="{E50FEB77-484E-48FF-B2B2-0A7C1ECCA560}"/>
    <cellStyle name="Comma 10 3 4 6 3" xfId="6055" xr:uid="{D7A136C2-1C5D-44D6-9CB1-48DFDD21782B}"/>
    <cellStyle name="Comma 10 3 4 6 3 2" xfId="17283" xr:uid="{5B366814-069F-4FA5-AF15-305EE9B36BE5}"/>
    <cellStyle name="Comma 10 3 4 6 3 2 2" xfId="39750" xr:uid="{6E692110-9D97-4E89-8B12-564900DFBEC6}"/>
    <cellStyle name="Comma 10 3 4 6 3 3" xfId="28523" xr:uid="{6167CB43-EF0A-4E80-BC6F-73E4A7CD937F}"/>
    <cellStyle name="Comma 10 3 4 6 4" xfId="11680" xr:uid="{D89650C3-DA09-4537-8FBE-0D122564C492}"/>
    <cellStyle name="Comma 10 3 4 6 4 2" xfId="34147" xr:uid="{72005551-8021-48CB-A8C8-97D475B59A53}"/>
    <cellStyle name="Comma 10 3 4 6 5" xfId="22920" xr:uid="{EC02406D-0B38-4747-A703-C5FD20BDB1D1}"/>
    <cellStyle name="Comma 10 3 4 7" xfId="2965" xr:uid="{EF856EE0-A8E5-4F2C-B2C3-D4F0792693E2}"/>
    <cellStyle name="Comma 10 3 4 7 2" xfId="8568" xr:uid="{D1101E8E-DFE8-414B-9EA5-1CB7ADA777BA}"/>
    <cellStyle name="Comma 10 3 4 7 2 2" xfId="19796" xr:uid="{224A36B9-B8ED-4325-975E-998283367089}"/>
    <cellStyle name="Comma 10 3 4 7 2 2 2" xfId="42263" xr:uid="{2457540B-91C6-4A9E-BCA4-59645AA7D7AF}"/>
    <cellStyle name="Comma 10 3 4 7 2 3" xfId="31036" xr:uid="{75DE9006-9DA4-4254-8922-52067D725B4D}"/>
    <cellStyle name="Comma 10 3 4 7 3" xfId="14193" xr:uid="{BA0829E6-505B-42CF-9499-E97DE0E6C695}"/>
    <cellStyle name="Comma 10 3 4 7 3 2" xfId="36660" xr:uid="{563DA47C-CEF5-4F31-8211-39CB892F5801}"/>
    <cellStyle name="Comma 10 3 4 7 4" xfId="25433" xr:uid="{0E92EAA3-4B17-479E-A0C2-375996A3E35F}"/>
    <cellStyle name="Comma 10 3 4 8" xfId="5780" xr:uid="{FC62FA02-E29E-4F51-BC2D-0267BDA8FE9F}"/>
    <cellStyle name="Comma 10 3 4 8 2" xfId="17008" xr:uid="{977A5CEA-47B9-42C6-B807-D53055B18EE9}"/>
    <cellStyle name="Comma 10 3 4 8 2 2" xfId="39475" xr:uid="{6EDDB8C3-23EA-4603-9DAD-93457E801104}"/>
    <cellStyle name="Comma 10 3 4 8 3" xfId="28248" xr:uid="{BF703D08-FA15-4384-8681-00D3DE5029D0}"/>
    <cellStyle name="Comma 10 3 4 9" xfId="11404" xr:uid="{6A2DCD4D-2D2B-42AA-8635-616928F8BAA5}"/>
    <cellStyle name="Comma 10 3 4 9 2" xfId="33872" xr:uid="{EA8F2E75-5CB0-45F9-9E5D-BE092F26F519}"/>
    <cellStyle name="Comma 10 3 5" xfId="598" xr:uid="{00000000-0005-0000-0000-0000F6000000}"/>
    <cellStyle name="Comma 10 3 5 2" xfId="1136" xr:uid="{00000000-0005-0000-0000-0000F7000000}"/>
    <cellStyle name="Comma 10 3 5 2 2" xfId="2216" xr:uid="{00000000-0005-0000-0000-0000F8000000}"/>
    <cellStyle name="Comma 10 3 5 2 2 2" xfId="5005" xr:uid="{58F26318-FB6D-429A-9939-2E8BAD7A7A7F}"/>
    <cellStyle name="Comma 10 3 5 2 2 2 2" xfId="10608" xr:uid="{8BF44F01-2E72-41FF-BC59-F8E35ACCBA85}"/>
    <cellStyle name="Comma 10 3 5 2 2 2 2 2" xfId="21836" xr:uid="{1D7F7E3D-BF29-4190-809B-17EFDD6A1AD8}"/>
    <cellStyle name="Comma 10 3 5 2 2 2 2 2 2" xfId="44303" xr:uid="{58D78E9C-E250-4D9B-985F-99C79AF3D0DA}"/>
    <cellStyle name="Comma 10 3 5 2 2 2 2 3" xfId="33076" xr:uid="{704BF6E4-5217-4DF2-9040-9429B6BD50DD}"/>
    <cellStyle name="Comma 10 3 5 2 2 2 3" xfId="16233" xr:uid="{F050E48C-710B-42F3-8DF6-F8BA1D2AF344}"/>
    <cellStyle name="Comma 10 3 5 2 2 2 3 2" xfId="38700" xr:uid="{A57C5539-8B48-4927-8C5A-E1912A6161D1}"/>
    <cellStyle name="Comma 10 3 5 2 2 2 4" xfId="27473" xr:uid="{FC1C195B-C891-4BF6-BDAD-D6E783A4A626}"/>
    <cellStyle name="Comma 10 3 5 2 2 3" xfId="7819" xr:uid="{FB2DC0DC-9CCA-49E4-B2BF-5FBA2BBF7646}"/>
    <cellStyle name="Comma 10 3 5 2 2 3 2" xfId="19047" xr:uid="{054F21A1-984C-4971-89AE-A42E19156F5C}"/>
    <cellStyle name="Comma 10 3 5 2 2 3 2 2" xfId="41514" xr:uid="{38C1D37C-3A76-4238-BF1D-B28302514BEB}"/>
    <cellStyle name="Comma 10 3 5 2 2 3 3" xfId="30287" xr:uid="{AAF9C8E5-39F5-438D-B359-4D81CAECA971}"/>
    <cellStyle name="Comma 10 3 5 2 2 4" xfId="13444" xr:uid="{7D845DB3-718D-4FA5-9F01-4E4AF0070FAF}"/>
    <cellStyle name="Comma 10 3 5 2 2 4 2" xfId="35911" xr:uid="{AD27EBF2-68BC-4DAB-AEF5-5D405DEC5607}"/>
    <cellStyle name="Comma 10 3 5 2 2 5" xfId="24684" xr:uid="{207B1999-5699-4AF9-A0E9-5F34B2BC3CE0}"/>
    <cellStyle name="Comma 10 3 5 2 3" xfId="3925" xr:uid="{5843AF3D-FB04-4BD0-AD9A-08867C8F2038}"/>
    <cellStyle name="Comma 10 3 5 2 3 2" xfId="9528" xr:uid="{A4B881FC-A679-4226-9FB9-043CC07207A2}"/>
    <cellStyle name="Comma 10 3 5 2 3 2 2" xfId="20756" xr:uid="{D29170E4-1B58-44D0-AB4C-08555BCC54B0}"/>
    <cellStyle name="Comma 10 3 5 2 3 2 2 2" xfId="43223" xr:uid="{A38D0794-C5DD-44EB-9A69-140E7A97F44C}"/>
    <cellStyle name="Comma 10 3 5 2 3 2 3" xfId="31996" xr:uid="{CAF76DAA-A7CD-407D-8854-BF0B3466C118}"/>
    <cellStyle name="Comma 10 3 5 2 3 3" xfId="15153" xr:uid="{B165F6DD-9845-42AE-8F97-CAACDA9EC265}"/>
    <cellStyle name="Comma 10 3 5 2 3 3 2" xfId="37620" xr:uid="{B84D2D89-39A3-4F4A-9E10-95790C1FA3C9}"/>
    <cellStyle name="Comma 10 3 5 2 3 4" xfId="26393" xr:uid="{E27F1150-F02E-4778-BC46-CD685A45C506}"/>
    <cellStyle name="Comma 10 3 5 2 4" xfId="6739" xr:uid="{95A942F0-64EB-4906-BC05-245DC9094001}"/>
    <cellStyle name="Comma 10 3 5 2 4 2" xfId="17967" xr:uid="{C3B9A427-3199-46FE-A5B4-DFB6E305E033}"/>
    <cellStyle name="Comma 10 3 5 2 4 2 2" xfId="40434" xr:uid="{CC261E8B-B3E1-437E-ABF4-EBC5E856177B}"/>
    <cellStyle name="Comma 10 3 5 2 4 3" xfId="29207" xr:uid="{71D13862-89A8-4786-8401-E0AC05CEADEB}"/>
    <cellStyle name="Comma 10 3 5 2 5" xfId="12364" xr:uid="{F3F0E74C-F051-4F94-B071-84875212E213}"/>
    <cellStyle name="Comma 10 3 5 2 5 2" xfId="34831" xr:uid="{A83AF443-7C71-4AC7-B102-309A459E3491}"/>
    <cellStyle name="Comma 10 3 5 2 6" xfId="23604" xr:uid="{DB59EC5B-9815-4F29-9912-567B258FD272}"/>
    <cellStyle name="Comma 10 3 5 3" xfId="1678" xr:uid="{00000000-0005-0000-0000-0000F9000000}"/>
    <cellStyle name="Comma 10 3 5 3 2" xfId="4467" xr:uid="{D8222670-EC96-4D7D-B2E6-43A3D48E470B}"/>
    <cellStyle name="Comma 10 3 5 3 2 2" xfId="10070" xr:uid="{44302417-2B0B-4264-ACC7-01AC5204F7D3}"/>
    <cellStyle name="Comma 10 3 5 3 2 2 2" xfId="21298" xr:uid="{2B3E96F5-CD6D-4EFF-A517-A24601C158F7}"/>
    <cellStyle name="Comma 10 3 5 3 2 2 2 2" xfId="43765" xr:uid="{C5B7049B-64F2-4E2D-A2F4-D72AD2886406}"/>
    <cellStyle name="Comma 10 3 5 3 2 2 3" xfId="32538" xr:uid="{F6299819-F189-461C-9851-9D7CA353BFD6}"/>
    <cellStyle name="Comma 10 3 5 3 2 3" xfId="15695" xr:uid="{397FFDD6-9369-4FAC-BC87-55C020C5989D}"/>
    <cellStyle name="Comma 10 3 5 3 2 3 2" xfId="38162" xr:uid="{73A7D4E3-D896-42E8-8F09-F712CF0FD6F2}"/>
    <cellStyle name="Comma 10 3 5 3 2 4" xfId="26935" xr:uid="{E24CF06A-F2A6-4B44-9A4B-D770690BF994}"/>
    <cellStyle name="Comma 10 3 5 3 3" xfId="7281" xr:uid="{AB737346-57AF-488C-8A8E-169F6BD30FAC}"/>
    <cellStyle name="Comma 10 3 5 3 3 2" xfId="18509" xr:uid="{C322F7C6-3527-48C4-A77A-1BAAA68E5C20}"/>
    <cellStyle name="Comma 10 3 5 3 3 2 2" xfId="40976" xr:uid="{1696E457-E6B2-4188-BE0D-F33BD6D9554A}"/>
    <cellStyle name="Comma 10 3 5 3 3 3" xfId="29749" xr:uid="{5F06C7A7-89AC-4418-8938-2180A8B4FFAD}"/>
    <cellStyle name="Comma 10 3 5 3 4" xfId="12906" xr:uid="{43F3D95A-DB14-48C9-BC30-01FF023EC7F5}"/>
    <cellStyle name="Comma 10 3 5 3 4 2" xfId="35373" xr:uid="{3186EBE9-3CDD-4E90-8FA7-A1752C818DCC}"/>
    <cellStyle name="Comma 10 3 5 3 5" xfId="24146" xr:uid="{03C8CB5A-22BD-45DD-A409-40407DCDD618}"/>
    <cellStyle name="Comma 10 3 5 4" xfId="3387" xr:uid="{9E04D35D-BFCB-4151-96C1-B619061D9F6F}"/>
    <cellStyle name="Comma 10 3 5 4 2" xfId="8990" xr:uid="{1287E54D-DC3D-49F5-93B4-877E96465EA7}"/>
    <cellStyle name="Comma 10 3 5 4 2 2" xfId="20218" xr:uid="{43900508-EC78-4EED-AADA-44CB19671C47}"/>
    <cellStyle name="Comma 10 3 5 4 2 2 2" xfId="42685" xr:uid="{6628F002-626E-499A-8EBB-C09DABF81326}"/>
    <cellStyle name="Comma 10 3 5 4 2 3" xfId="31458" xr:uid="{C52F92CD-1DA9-44D1-ABDE-594842ED1C6F}"/>
    <cellStyle name="Comma 10 3 5 4 3" xfId="14615" xr:uid="{4B8B9331-ECB3-4E1C-AF8B-806B189824CD}"/>
    <cellStyle name="Comma 10 3 5 4 3 2" xfId="37082" xr:uid="{ADD241BE-5913-4F2D-AE26-7D4E52CB78AB}"/>
    <cellStyle name="Comma 10 3 5 4 4" xfId="25855" xr:uid="{93BA13E7-5BC3-44FC-91FA-D46E2A1EAD23}"/>
    <cellStyle name="Comma 10 3 5 5" xfId="6201" xr:uid="{8390895B-F06F-46F0-9792-2470BD1B945E}"/>
    <cellStyle name="Comma 10 3 5 5 2" xfId="17429" xr:uid="{982F6924-E3EA-4BDD-AEFF-F9E3CEBCC7F8}"/>
    <cellStyle name="Comma 10 3 5 5 2 2" xfId="39896" xr:uid="{E8602EFF-B658-4501-8944-DA2E89595BF5}"/>
    <cellStyle name="Comma 10 3 5 5 3" xfId="28669" xr:uid="{3360EA8A-3D2F-40F2-8233-85630214407D}"/>
    <cellStyle name="Comma 10 3 5 6" xfId="11826" xr:uid="{63D6ECEA-D900-4109-B513-6EABA55F02DC}"/>
    <cellStyle name="Comma 10 3 5 6 2" xfId="34293" xr:uid="{FE625E94-A179-4918-A986-81FA1C91E0A1}"/>
    <cellStyle name="Comma 10 3 5 7" xfId="23066" xr:uid="{29710447-B9BE-47B3-B984-E8790D08F77D}"/>
    <cellStyle name="Comma 10 3 6" xfId="869" xr:uid="{00000000-0005-0000-0000-0000FA000000}"/>
    <cellStyle name="Comma 10 3 6 2" xfId="1949" xr:uid="{00000000-0005-0000-0000-0000FB000000}"/>
    <cellStyle name="Comma 10 3 6 2 2" xfId="4738" xr:uid="{24228378-0BCA-46B5-80E7-AFA2AA80BC5E}"/>
    <cellStyle name="Comma 10 3 6 2 2 2" xfId="10341" xr:uid="{2C205265-CD5F-46C0-8A3A-9690D22579E7}"/>
    <cellStyle name="Comma 10 3 6 2 2 2 2" xfId="21569" xr:uid="{52F42EB9-BD50-481F-AA8C-028530AA2105}"/>
    <cellStyle name="Comma 10 3 6 2 2 2 2 2" xfId="44036" xr:uid="{6E2F6D2D-B92B-4A2C-ADAC-DCFE730A61D8}"/>
    <cellStyle name="Comma 10 3 6 2 2 2 3" xfId="32809" xr:uid="{CCC0EBBB-B8BA-4542-92BD-57836AEC3F88}"/>
    <cellStyle name="Comma 10 3 6 2 2 3" xfId="15966" xr:uid="{5AA41E4F-2791-448E-AD4E-D58E8A29B3BA}"/>
    <cellStyle name="Comma 10 3 6 2 2 3 2" xfId="38433" xr:uid="{3AA3B9F4-795F-4234-84A8-8752F1BE5299}"/>
    <cellStyle name="Comma 10 3 6 2 2 4" xfId="27206" xr:uid="{B8B08BD6-1F93-4DA4-9BAD-A55B9F7E256D}"/>
    <cellStyle name="Comma 10 3 6 2 3" xfId="7552" xr:uid="{8D6D7282-BE83-485E-A3C2-13AABA99D3A5}"/>
    <cellStyle name="Comma 10 3 6 2 3 2" xfId="18780" xr:uid="{81182A69-80D7-4A66-9A50-B6FD31D0E6DF}"/>
    <cellStyle name="Comma 10 3 6 2 3 2 2" xfId="41247" xr:uid="{ABB99B6B-6006-41E2-A59F-A0C5742CBC24}"/>
    <cellStyle name="Comma 10 3 6 2 3 3" xfId="30020" xr:uid="{8F1B87CB-29B2-45E8-AA97-7C3234A2D0C6}"/>
    <cellStyle name="Comma 10 3 6 2 4" xfId="13177" xr:uid="{2CDBF84B-72F7-4E73-9C52-F8849705523D}"/>
    <cellStyle name="Comma 10 3 6 2 4 2" xfId="35644" xr:uid="{6EBC20A7-0D3A-43DD-AB9E-37C2AD97B65B}"/>
    <cellStyle name="Comma 10 3 6 2 5" xfId="24417" xr:uid="{16CF2E28-F1AC-44CE-9438-D7F5C794B0DE}"/>
    <cellStyle name="Comma 10 3 6 3" xfId="3658" xr:uid="{E75CDC90-1668-411C-A94E-9377F01D3D64}"/>
    <cellStyle name="Comma 10 3 6 3 2" xfId="9261" xr:uid="{1C16BA52-F80B-4255-8247-FF5D02D42F3C}"/>
    <cellStyle name="Comma 10 3 6 3 2 2" xfId="20489" xr:uid="{ECD803B8-E07B-4405-850C-BF5C5CE430C8}"/>
    <cellStyle name="Comma 10 3 6 3 2 2 2" xfId="42956" xr:uid="{BCCBBB1F-FB4F-4E3C-A91C-C7ED18766AD5}"/>
    <cellStyle name="Comma 10 3 6 3 2 3" xfId="31729" xr:uid="{EBC6451B-7D26-405C-9CE9-7FA56BA9D352}"/>
    <cellStyle name="Comma 10 3 6 3 3" xfId="14886" xr:uid="{9E76AE52-208D-4774-BBC5-A9F81B012852}"/>
    <cellStyle name="Comma 10 3 6 3 3 2" xfId="37353" xr:uid="{3831DF26-C2AA-4E6C-907E-D04023F3653E}"/>
    <cellStyle name="Comma 10 3 6 3 4" xfId="26126" xr:uid="{8036E4C0-2915-4E63-A151-4C063768A63B}"/>
    <cellStyle name="Comma 10 3 6 4" xfId="6472" xr:uid="{0C5B8ACD-EF28-418E-9F3D-67CB60521311}"/>
    <cellStyle name="Comma 10 3 6 4 2" xfId="17700" xr:uid="{7FEC144E-0276-4F68-BBC6-4885800540B5}"/>
    <cellStyle name="Comma 10 3 6 4 2 2" xfId="40167" xr:uid="{35A304E6-29D9-4C0C-B6C4-AC081E7406DB}"/>
    <cellStyle name="Comma 10 3 6 4 3" xfId="28940" xr:uid="{13B7B624-FA35-4428-9144-3F103DA29675}"/>
    <cellStyle name="Comma 10 3 6 5" xfId="12097" xr:uid="{397A644F-8BF0-482C-AE54-FB1C57B25511}"/>
    <cellStyle name="Comma 10 3 6 5 2" xfId="34564" xr:uid="{65F94B1B-B549-40B4-A1CB-527974263ADB}"/>
    <cellStyle name="Comma 10 3 6 6" xfId="23337" xr:uid="{C20CEBB4-CCA6-4D6F-A33F-27F34D1BB896}"/>
    <cellStyle name="Comma 10 3 7" xfId="1411" xr:uid="{00000000-0005-0000-0000-0000FC000000}"/>
    <cellStyle name="Comma 10 3 7 2" xfId="4200" xr:uid="{C15809E7-0EAD-4FCD-AB98-089123F7C800}"/>
    <cellStyle name="Comma 10 3 7 2 2" xfId="9803" xr:uid="{41580DAC-7C93-47BB-A7AA-F19F365FE5ED}"/>
    <cellStyle name="Comma 10 3 7 2 2 2" xfId="21031" xr:uid="{C7622DCB-88F1-4AE3-AB02-2BB1F73A49AB}"/>
    <cellStyle name="Comma 10 3 7 2 2 2 2" xfId="43498" xr:uid="{DB2FE0F5-E4CA-4289-8A7F-F7A13FEBBEAF}"/>
    <cellStyle name="Comma 10 3 7 2 2 3" xfId="32271" xr:uid="{9FC4908C-9C8B-4A5B-9800-9579E1E1C65D}"/>
    <cellStyle name="Comma 10 3 7 2 3" xfId="15428" xr:uid="{61BA013D-B315-414C-81F8-166ADD2617A2}"/>
    <cellStyle name="Comma 10 3 7 2 3 2" xfId="37895" xr:uid="{EAF2DA81-E630-4C18-8073-3A1167988F16}"/>
    <cellStyle name="Comma 10 3 7 2 4" xfId="26668" xr:uid="{41F6A72E-E369-43F4-B346-988C72B47860}"/>
    <cellStyle name="Comma 10 3 7 3" xfId="7014" xr:uid="{8C8271BE-A3A4-48E8-BD6D-34B00832E252}"/>
    <cellStyle name="Comma 10 3 7 3 2" xfId="18242" xr:uid="{888A823D-1724-4907-9749-610D28324946}"/>
    <cellStyle name="Comma 10 3 7 3 2 2" xfId="40709" xr:uid="{AD60F359-663B-4DF1-8FA3-46E8D1AC2D5B}"/>
    <cellStyle name="Comma 10 3 7 3 3" xfId="29482" xr:uid="{979F30F5-1CA2-438E-BA9D-84BE63004E18}"/>
    <cellStyle name="Comma 10 3 7 4" xfId="12639" xr:uid="{35B290E7-0C45-4591-BA8F-F41117AFD75D}"/>
    <cellStyle name="Comma 10 3 7 4 2" xfId="35106" xr:uid="{C2FD17B5-EF7E-4A21-A3B1-7EEFA768B9E4}"/>
    <cellStyle name="Comma 10 3 7 5" xfId="23879" xr:uid="{EA0F799F-7412-407B-A1EF-6E3CB56EE05F}"/>
    <cellStyle name="Comma 10 3 8" xfId="2492" xr:uid="{00000000-0005-0000-0000-0000FD000000}"/>
    <cellStyle name="Comma 10 3 8 2" xfId="5281" xr:uid="{E151B406-1A08-409D-A663-5E72F333D129}"/>
    <cellStyle name="Comma 10 3 8 2 2" xfId="10884" xr:uid="{DFC42645-2D3F-4596-A757-E2BA17D9A33B}"/>
    <cellStyle name="Comma 10 3 8 2 2 2" xfId="22112" xr:uid="{CB13DDC9-9C22-4B9D-BA6E-5E59E680904F}"/>
    <cellStyle name="Comma 10 3 8 2 2 2 2" xfId="44579" xr:uid="{B2F53C31-C9D2-432F-BBD8-D8EB2DE403D4}"/>
    <cellStyle name="Comma 10 3 8 2 2 3" xfId="33352" xr:uid="{C55D7902-94C9-4D25-AE6B-7C49D1FE288B}"/>
    <cellStyle name="Comma 10 3 8 2 3" xfId="16509" xr:uid="{F45FBD2C-2F4E-4C58-8731-D6816754E846}"/>
    <cellStyle name="Comma 10 3 8 2 3 2" xfId="38976" xr:uid="{5E94D037-1356-4674-B901-609F060AC7E2}"/>
    <cellStyle name="Comma 10 3 8 2 4" xfId="27749" xr:uid="{341A6A78-E3CF-4482-A5D1-10E9B5A6E27F}"/>
    <cellStyle name="Comma 10 3 8 3" xfId="8095" xr:uid="{A509C8A6-4DBD-48D4-B903-FEC650BEE32A}"/>
    <cellStyle name="Comma 10 3 8 3 2" xfId="19323" xr:uid="{CBEBC452-887B-4372-A783-FDB4DC2C3121}"/>
    <cellStyle name="Comma 10 3 8 3 2 2" xfId="41790" xr:uid="{9F6BE5BC-862E-4BD0-9217-8ED39358C880}"/>
    <cellStyle name="Comma 10 3 8 3 3" xfId="30563" xr:uid="{CFA2159E-40E0-4A2E-99F8-3ABF02199D03}"/>
    <cellStyle name="Comma 10 3 8 4" xfId="13720" xr:uid="{D1372DCA-86D1-47E3-A4EC-1AC7DE41068F}"/>
    <cellStyle name="Comma 10 3 8 4 2" xfId="36187" xr:uid="{0DC9C0F2-0EA5-4256-8FAB-E3CC341A979F}"/>
    <cellStyle name="Comma 10 3 8 5" xfId="24960" xr:uid="{B0925665-00EC-43F7-9E69-738CBF6ED84C}"/>
    <cellStyle name="Comma 10 3 9" xfId="331" xr:uid="{00000000-0005-0000-0000-0000FE000000}"/>
    <cellStyle name="Comma 10 3 9 2" xfId="3120" xr:uid="{76A45B11-361A-42F2-9B26-BAA7331B0ED8}"/>
    <cellStyle name="Comma 10 3 9 2 2" xfId="8723" xr:uid="{75B8C768-1D49-451B-841F-166A856B5653}"/>
    <cellStyle name="Comma 10 3 9 2 2 2" xfId="19951" xr:uid="{E4249F68-A5C7-4A35-A2DA-352B86291574}"/>
    <cellStyle name="Comma 10 3 9 2 2 2 2" xfId="42418" xr:uid="{F5687BC4-5C50-4C82-8689-FEE261FEF6E8}"/>
    <cellStyle name="Comma 10 3 9 2 2 3" xfId="31191" xr:uid="{17F3FC3C-F299-48F7-A489-92F55BED239D}"/>
    <cellStyle name="Comma 10 3 9 2 3" xfId="14348" xr:uid="{C4FC1038-0D43-4CA1-83A8-BA05055F6249}"/>
    <cellStyle name="Comma 10 3 9 2 3 2" xfId="36815" xr:uid="{8F0A565C-BA34-4987-8359-1B3A1A502A8E}"/>
    <cellStyle name="Comma 10 3 9 2 4" xfId="25588" xr:uid="{8A045D63-5CF1-452E-86F6-9BD670990ADC}"/>
    <cellStyle name="Comma 10 3 9 3" xfId="5934" xr:uid="{097F2112-094C-47B8-A955-3122DF44909A}"/>
    <cellStyle name="Comma 10 3 9 3 2" xfId="17162" xr:uid="{ECBCCAD9-5976-4755-966A-B6B9D36D056E}"/>
    <cellStyle name="Comma 10 3 9 3 2 2" xfId="39629" xr:uid="{BCD8CC78-DF0B-4D01-B150-ED82D711A9D6}"/>
    <cellStyle name="Comma 10 3 9 3 3" xfId="28402" xr:uid="{9DF450E8-39B7-4537-915D-2D34AD7D5E8B}"/>
    <cellStyle name="Comma 10 3 9 4" xfId="11559" xr:uid="{41640821-D61E-4CEB-8AF0-1419D10DAEF7}"/>
    <cellStyle name="Comma 10 3 9 4 2" xfId="34026" xr:uid="{15EB9C1B-D84E-4A19-8A79-8637E0633DDB}"/>
    <cellStyle name="Comma 10 3 9 5" xfId="22799" xr:uid="{480EFD18-C311-4C01-A52E-24C082C64B79}"/>
    <cellStyle name="Comma 10 4" xfId="65" xr:uid="{00000000-0005-0000-0000-0000FF000000}"/>
    <cellStyle name="Comma 10 4 10" xfId="5673" xr:uid="{EFE8A965-EA7D-4872-A488-A41C4C28DBA2}"/>
    <cellStyle name="Comma 10 4 10 2" xfId="16901" xr:uid="{8749255E-740F-445A-94EB-E90E8A3BAAD1}"/>
    <cellStyle name="Comma 10 4 10 2 2" xfId="39368" xr:uid="{1EE4A91A-25D1-4F62-B356-2FFC160D6035}"/>
    <cellStyle name="Comma 10 4 10 3" xfId="28141" xr:uid="{BFF481C2-3527-4343-9E1A-B26B9B7EA7B2}"/>
    <cellStyle name="Comma 10 4 11" xfId="11297" xr:uid="{542BC4AA-4511-4E15-B146-90F48CBE8D6D}"/>
    <cellStyle name="Comma 10 4 11 2" xfId="33765" xr:uid="{99E4B158-7288-4FE8-8982-386AEE7F8E37}"/>
    <cellStyle name="Comma 10 4 12" xfId="22538" xr:uid="{A2D64238-1758-4AE3-A5FC-3C1A9A857B84}"/>
    <cellStyle name="Comma 10 4 2" xfId="127" xr:uid="{00000000-0005-0000-0000-000000010000}"/>
    <cellStyle name="Comma 10 4 2 10" xfId="11359" xr:uid="{A9257945-EF2B-4452-AE5E-FA2896FA7E2B}"/>
    <cellStyle name="Comma 10 4 2 10 2" xfId="33827" xr:uid="{AFD70841-8F20-4D5C-B697-9651558A111F}"/>
    <cellStyle name="Comma 10 4 2 11" xfId="22600" xr:uid="{62740447-EFD8-4782-A3AE-D6735EC2FE42}"/>
    <cellStyle name="Comma 10 4 2 2" xfId="253" xr:uid="{00000000-0005-0000-0000-000001010000}"/>
    <cellStyle name="Comma 10 4 2 2 10" xfId="22726" xr:uid="{2CD7AE0E-17F0-42A9-A51F-3CF76E626369}"/>
    <cellStyle name="Comma 10 4 2 2 2" xfId="800" xr:uid="{00000000-0005-0000-0000-000002010000}"/>
    <cellStyle name="Comma 10 4 2 2 2 2" xfId="1338" xr:uid="{00000000-0005-0000-0000-000003010000}"/>
    <cellStyle name="Comma 10 4 2 2 2 2 2" xfId="2418" xr:uid="{00000000-0005-0000-0000-000004010000}"/>
    <cellStyle name="Comma 10 4 2 2 2 2 2 2" xfId="5207" xr:uid="{2D36259F-49FF-4E38-ABFE-F46E8E289D12}"/>
    <cellStyle name="Comma 10 4 2 2 2 2 2 2 2" xfId="10810" xr:uid="{61F6D3EC-7DDA-45CD-A2F4-E687DA626BFE}"/>
    <cellStyle name="Comma 10 4 2 2 2 2 2 2 2 2" xfId="22038" xr:uid="{252306F7-ABDB-4731-BB4A-DC8BD5A537F2}"/>
    <cellStyle name="Comma 10 4 2 2 2 2 2 2 2 2 2" xfId="44505" xr:uid="{79812D1F-CD93-4A20-AFBF-914C58D96619}"/>
    <cellStyle name="Comma 10 4 2 2 2 2 2 2 2 3" xfId="33278" xr:uid="{16E8A1FB-6FE3-45C7-9093-16A441A32B23}"/>
    <cellStyle name="Comma 10 4 2 2 2 2 2 2 3" xfId="16435" xr:uid="{C5FF0F0C-AB4E-46C8-BD14-8C394C46FA9A}"/>
    <cellStyle name="Comma 10 4 2 2 2 2 2 2 3 2" xfId="38902" xr:uid="{298D4BDB-3518-495A-9116-3D0B7C7FCD50}"/>
    <cellStyle name="Comma 10 4 2 2 2 2 2 2 4" xfId="27675" xr:uid="{914DD83D-072C-49E8-B1A2-0C316C1F2614}"/>
    <cellStyle name="Comma 10 4 2 2 2 2 2 3" xfId="8021" xr:uid="{3B3B9193-8E3F-4A27-B711-DB624D8F2FB0}"/>
    <cellStyle name="Comma 10 4 2 2 2 2 2 3 2" xfId="19249" xr:uid="{07F12194-D22F-45DB-9EB7-F4BE24775D3F}"/>
    <cellStyle name="Comma 10 4 2 2 2 2 2 3 2 2" xfId="41716" xr:uid="{2447358A-19EC-4D37-8953-A27C69503E7B}"/>
    <cellStyle name="Comma 10 4 2 2 2 2 2 3 3" xfId="30489" xr:uid="{63ECD40C-494E-4482-A0E8-C042A7EC1C7B}"/>
    <cellStyle name="Comma 10 4 2 2 2 2 2 4" xfId="13646" xr:uid="{F57A19D0-B465-43BD-9076-31C65F5AFA21}"/>
    <cellStyle name="Comma 10 4 2 2 2 2 2 4 2" xfId="36113" xr:uid="{A533E328-2C0F-4947-9EDB-6ABF4E959A0E}"/>
    <cellStyle name="Comma 10 4 2 2 2 2 2 5" xfId="24886" xr:uid="{3260DFA7-E79A-4038-B797-4EADAA11AEC9}"/>
    <cellStyle name="Comma 10 4 2 2 2 2 3" xfId="4127" xr:uid="{FB56FE6E-2D06-4EE7-B62F-9406E14428FB}"/>
    <cellStyle name="Comma 10 4 2 2 2 2 3 2" xfId="9730" xr:uid="{AEABF071-3B49-4002-9599-6023E584F5A0}"/>
    <cellStyle name="Comma 10 4 2 2 2 2 3 2 2" xfId="20958" xr:uid="{6D8218A6-8312-400A-A314-536FFE4565D7}"/>
    <cellStyle name="Comma 10 4 2 2 2 2 3 2 2 2" xfId="43425" xr:uid="{461AA02F-8301-4172-B8A5-28FC01D2A149}"/>
    <cellStyle name="Comma 10 4 2 2 2 2 3 2 3" xfId="32198" xr:uid="{13E5D3CB-4A1B-42D6-8DBC-5EE45D31B886}"/>
    <cellStyle name="Comma 10 4 2 2 2 2 3 3" xfId="15355" xr:uid="{11FD133C-53DE-4C9F-B1D3-D6E69DB64936}"/>
    <cellStyle name="Comma 10 4 2 2 2 2 3 3 2" xfId="37822" xr:uid="{650A4556-D8AD-4DC2-A5CA-B65B8FE2C0F7}"/>
    <cellStyle name="Comma 10 4 2 2 2 2 3 4" xfId="26595" xr:uid="{4475883C-6AED-4BBA-91F8-4BF87200E51A}"/>
    <cellStyle name="Comma 10 4 2 2 2 2 4" xfId="6941" xr:uid="{4F89DFC8-6A32-4DB2-AA12-85197E7C266A}"/>
    <cellStyle name="Comma 10 4 2 2 2 2 4 2" xfId="18169" xr:uid="{A899B695-BBF2-4C9A-95BE-FFA1586331B6}"/>
    <cellStyle name="Comma 10 4 2 2 2 2 4 2 2" xfId="40636" xr:uid="{884A64CC-4777-4AFF-B327-9B38A01680EB}"/>
    <cellStyle name="Comma 10 4 2 2 2 2 4 3" xfId="29409" xr:uid="{AB96BA21-2E9E-49DE-A458-76ED3CB2EE15}"/>
    <cellStyle name="Comma 10 4 2 2 2 2 5" xfId="12566" xr:uid="{C475C308-9B34-4D5D-A605-8A20DFDF1C97}"/>
    <cellStyle name="Comma 10 4 2 2 2 2 5 2" xfId="35033" xr:uid="{C73E9C4D-F1AE-4C11-AEE7-A9129EF0FDFB}"/>
    <cellStyle name="Comma 10 4 2 2 2 2 6" xfId="23806" xr:uid="{041623F5-EBC7-4BFB-9CD7-855ABB38B915}"/>
    <cellStyle name="Comma 10 4 2 2 2 3" xfId="1880" xr:uid="{00000000-0005-0000-0000-000005010000}"/>
    <cellStyle name="Comma 10 4 2 2 2 3 2" xfId="4669" xr:uid="{7CD04534-6DEB-4FAC-8644-A8A2A700D03F}"/>
    <cellStyle name="Comma 10 4 2 2 2 3 2 2" xfId="10272" xr:uid="{16AA50AE-97DD-4766-83B1-F1C56FBA9270}"/>
    <cellStyle name="Comma 10 4 2 2 2 3 2 2 2" xfId="21500" xr:uid="{ED5CA70E-388F-4AE9-8F24-B634E4FE51D0}"/>
    <cellStyle name="Comma 10 4 2 2 2 3 2 2 2 2" xfId="43967" xr:uid="{6048AD01-036F-408D-BC83-540AF64E74CE}"/>
    <cellStyle name="Comma 10 4 2 2 2 3 2 2 3" xfId="32740" xr:uid="{6CF263CF-8CAD-421D-AF44-97F81121CE58}"/>
    <cellStyle name="Comma 10 4 2 2 2 3 2 3" xfId="15897" xr:uid="{0C44B38E-7EB0-4FA4-8BEF-5457D0F28784}"/>
    <cellStyle name="Comma 10 4 2 2 2 3 2 3 2" xfId="38364" xr:uid="{B017BE5A-2374-4469-A3C2-EB073862F619}"/>
    <cellStyle name="Comma 10 4 2 2 2 3 2 4" xfId="27137" xr:uid="{5029646E-CC2D-44B1-9509-1916C3E77858}"/>
    <cellStyle name="Comma 10 4 2 2 2 3 3" xfId="7483" xr:uid="{DA9E86C0-1B12-43C2-9536-EBF28CB8D1D1}"/>
    <cellStyle name="Comma 10 4 2 2 2 3 3 2" xfId="18711" xr:uid="{C52A3AE7-C1C4-4704-8489-A21FA1943924}"/>
    <cellStyle name="Comma 10 4 2 2 2 3 3 2 2" xfId="41178" xr:uid="{D7AAACEA-5732-4557-972D-68C514B68CD1}"/>
    <cellStyle name="Comma 10 4 2 2 2 3 3 3" xfId="29951" xr:uid="{0CC45C34-4D89-4E0E-B9DE-068439BADD98}"/>
    <cellStyle name="Comma 10 4 2 2 2 3 4" xfId="13108" xr:uid="{5E61F056-E96E-463C-AF68-D7EF8170F46C}"/>
    <cellStyle name="Comma 10 4 2 2 2 3 4 2" xfId="35575" xr:uid="{1FF8DE8C-A60E-4B87-BC20-53B15D17B566}"/>
    <cellStyle name="Comma 10 4 2 2 2 3 5" xfId="24348" xr:uid="{8AB06623-A7AD-4EFA-8B72-D421F2D190EB}"/>
    <cellStyle name="Comma 10 4 2 2 2 4" xfId="3589" xr:uid="{AEC3414C-38CD-4999-9590-7DE0AC629624}"/>
    <cellStyle name="Comma 10 4 2 2 2 4 2" xfId="9192" xr:uid="{1F9D224D-34DA-4E90-A06A-6275FCE77414}"/>
    <cellStyle name="Comma 10 4 2 2 2 4 2 2" xfId="20420" xr:uid="{2C57A952-8696-4CAD-8DEF-4274AEB0EFAF}"/>
    <cellStyle name="Comma 10 4 2 2 2 4 2 2 2" xfId="42887" xr:uid="{F7C4C4F3-0BB6-42B8-8BAE-8E1D20E39F41}"/>
    <cellStyle name="Comma 10 4 2 2 2 4 2 3" xfId="31660" xr:uid="{2A3623F3-C9C5-4EC0-A61E-FB283854A1C6}"/>
    <cellStyle name="Comma 10 4 2 2 2 4 3" xfId="14817" xr:uid="{C388D168-D8FD-4A3E-AF2F-A354A607A0DA}"/>
    <cellStyle name="Comma 10 4 2 2 2 4 3 2" xfId="37284" xr:uid="{062F4F4F-200E-44BA-8D7C-9EA748923393}"/>
    <cellStyle name="Comma 10 4 2 2 2 4 4" xfId="26057" xr:uid="{948661F2-E559-4EF0-9E37-F0B74319C5E7}"/>
    <cellStyle name="Comma 10 4 2 2 2 5" xfId="6403" xr:uid="{D81A2BB1-88FD-456C-BEF5-90263C4370CD}"/>
    <cellStyle name="Comma 10 4 2 2 2 5 2" xfId="17631" xr:uid="{68EBF267-8B1E-4D54-A734-B5751E9080B7}"/>
    <cellStyle name="Comma 10 4 2 2 2 5 2 2" xfId="40098" xr:uid="{8F881F56-D806-4DE6-BA31-769723DB6A98}"/>
    <cellStyle name="Comma 10 4 2 2 2 5 3" xfId="28871" xr:uid="{237D652D-0C70-4333-BE28-7B8C991AA710}"/>
    <cellStyle name="Comma 10 4 2 2 2 6" xfId="12028" xr:uid="{CBAFAA28-5EFF-49D0-9B8E-4B795936EE29}"/>
    <cellStyle name="Comma 10 4 2 2 2 6 2" xfId="34495" xr:uid="{B3459DE4-0BEE-4167-97E0-938DE67C25DA}"/>
    <cellStyle name="Comma 10 4 2 2 2 7" xfId="23268" xr:uid="{EFFEE713-DE46-4F6C-AA7B-9B0F55C1EA1B}"/>
    <cellStyle name="Comma 10 4 2 2 3" xfId="1071" xr:uid="{00000000-0005-0000-0000-000006010000}"/>
    <cellStyle name="Comma 10 4 2 2 3 2" xfId="2151" xr:uid="{00000000-0005-0000-0000-000007010000}"/>
    <cellStyle name="Comma 10 4 2 2 3 2 2" xfId="4940" xr:uid="{5639DD33-8483-4B57-A740-73E942B0C747}"/>
    <cellStyle name="Comma 10 4 2 2 3 2 2 2" xfId="10543" xr:uid="{D145A0EE-E6BD-4DF9-94FD-95C7CA03620B}"/>
    <cellStyle name="Comma 10 4 2 2 3 2 2 2 2" xfId="21771" xr:uid="{3CF0D77A-687F-49AF-8BD7-F3610B1BB748}"/>
    <cellStyle name="Comma 10 4 2 2 3 2 2 2 2 2" xfId="44238" xr:uid="{FF4562C0-4940-47A2-92AA-1CA6CB1C2375}"/>
    <cellStyle name="Comma 10 4 2 2 3 2 2 2 3" xfId="33011" xr:uid="{FDA9359A-36EC-4E3D-A4E0-CC2D8F285E50}"/>
    <cellStyle name="Comma 10 4 2 2 3 2 2 3" xfId="16168" xr:uid="{F6827789-2055-404D-8624-B6380198FEDD}"/>
    <cellStyle name="Comma 10 4 2 2 3 2 2 3 2" xfId="38635" xr:uid="{EBCD2603-F79B-418F-AB76-AD1AEB0D7B4A}"/>
    <cellStyle name="Comma 10 4 2 2 3 2 2 4" xfId="27408" xr:uid="{FD5A2138-33B2-4C88-B228-6518DDE09FA2}"/>
    <cellStyle name="Comma 10 4 2 2 3 2 3" xfId="7754" xr:uid="{165EE83A-FF71-4D90-8FC5-FF50B730A6C0}"/>
    <cellStyle name="Comma 10 4 2 2 3 2 3 2" xfId="18982" xr:uid="{3E161F8A-5A19-4ABE-B746-D8F33FD526BC}"/>
    <cellStyle name="Comma 10 4 2 2 3 2 3 2 2" xfId="41449" xr:uid="{D67725EA-0BB6-490D-99F4-05A6DE64A2CD}"/>
    <cellStyle name="Comma 10 4 2 2 3 2 3 3" xfId="30222" xr:uid="{829B9DB5-C5D0-412C-B6A6-099385B64974}"/>
    <cellStyle name="Comma 10 4 2 2 3 2 4" xfId="13379" xr:uid="{FD3C235C-B6EA-4F53-90EA-660F76E202F6}"/>
    <cellStyle name="Comma 10 4 2 2 3 2 4 2" xfId="35846" xr:uid="{3430FE62-B5BD-4BA2-8E4F-4442F3D166B3}"/>
    <cellStyle name="Comma 10 4 2 2 3 2 5" xfId="24619" xr:uid="{BE17A32E-BC9E-4064-9301-640CF5A71A57}"/>
    <cellStyle name="Comma 10 4 2 2 3 3" xfId="3860" xr:uid="{252D94A4-D641-45F6-953C-BA44A33360ED}"/>
    <cellStyle name="Comma 10 4 2 2 3 3 2" xfId="9463" xr:uid="{342AA0E9-0341-4FD4-BD07-8B8D73493994}"/>
    <cellStyle name="Comma 10 4 2 2 3 3 2 2" xfId="20691" xr:uid="{DFD7F9A0-6BF3-4A5E-89F1-02223248679E}"/>
    <cellStyle name="Comma 10 4 2 2 3 3 2 2 2" xfId="43158" xr:uid="{9E614EC2-9B53-4FEF-AA98-516E8F15417F}"/>
    <cellStyle name="Comma 10 4 2 2 3 3 2 3" xfId="31931" xr:uid="{2C60883D-EEED-4752-BE02-F67FD3293A75}"/>
    <cellStyle name="Comma 10 4 2 2 3 3 3" xfId="15088" xr:uid="{AC0EF0A3-08F4-43BE-BF20-1855915E31BA}"/>
    <cellStyle name="Comma 10 4 2 2 3 3 3 2" xfId="37555" xr:uid="{78C1FE03-689C-4FFE-9CAB-2AEDA7A8B241}"/>
    <cellStyle name="Comma 10 4 2 2 3 3 4" xfId="26328" xr:uid="{9DAF43AE-1C28-44C3-97AE-43A3980A5268}"/>
    <cellStyle name="Comma 10 4 2 2 3 4" xfId="6674" xr:uid="{AEFE5CE5-144C-410A-ABA4-D99A3CAF8D75}"/>
    <cellStyle name="Comma 10 4 2 2 3 4 2" xfId="17902" xr:uid="{0C64D6BB-1DA6-464B-8380-D0EB6CF66F30}"/>
    <cellStyle name="Comma 10 4 2 2 3 4 2 2" xfId="40369" xr:uid="{08A7D60F-764F-4BF6-8403-6764C047472D}"/>
    <cellStyle name="Comma 10 4 2 2 3 4 3" xfId="29142" xr:uid="{0B686C21-9CFD-48FE-8846-D4E113729823}"/>
    <cellStyle name="Comma 10 4 2 2 3 5" xfId="12299" xr:uid="{2BB0441A-4EAC-458E-90EA-64513DFD1559}"/>
    <cellStyle name="Comma 10 4 2 2 3 5 2" xfId="34766" xr:uid="{87A025FA-345D-428E-8A8F-66C1CB62A877}"/>
    <cellStyle name="Comma 10 4 2 2 3 6" xfId="23539" xr:uid="{FCB85E6D-5047-40DC-BF6D-9B3AF0092565}"/>
    <cellStyle name="Comma 10 4 2 2 4" xfId="1613" xr:uid="{00000000-0005-0000-0000-000008010000}"/>
    <cellStyle name="Comma 10 4 2 2 4 2" xfId="4402" xr:uid="{E62630BF-5393-43B5-8860-C830543854D7}"/>
    <cellStyle name="Comma 10 4 2 2 4 2 2" xfId="10005" xr:uid="{F50DE547-72F7-4DA4-81D9-DED45B3E9FE4}"/>
    <cellStyle name="Comma 10 4 2 2 4 2 2 2" xfId="21233" xr:uid="{0F5E497B-BE7C-49CD-87D5-BA1AD07509A9}"/>
    <cellStyle name="Comma 10 4 2 2 4 2 2 2 2" xfId="43700" xr:uid="{1180A7DE-27F1-43A1-8310-0A4DFEB8FCC7}"/>
    <cellStyle name="Comma 10 4 2 2 4 2 2 3" xfId="32473" xr:uid="{56B99B59-9272-4D9C-89BB-459B7F574133}"/>
    <cellStyle name="Comma 10 4 2 2 4 2 3" xfId="15630" xr:uid="{15247F85-4A34-4263-8C6F-FCED2FE5EB7E}"/>
    <cellStyle name="Comma 10 4 2 2 4 2 3 2" xfId="38097" xr:uid="{900B322C-710C-4EEF-9999-FE3486B660E3}"/>
    <cellStyle name="Comma 10 4 2 2 4 2 4" xfId="26870" xr:uid="{C9088CF4-06F4-4A7B-A912-D95F44CA9FB7}"/>
    <cellStyle name="Comma 10 4 2 2 4 3" xfId="7216" xr:uid="{C09BA1BE-9573-4B4C-B1BB-C81FBC49BB6C}"/>
    <cellStyle name="Comma 10 4 2 2 4 3 2" xfId="18444" xr:uid="{B1D06EA9-6589-473A-BE7A-3B427C6406C4}"/>
    <cellStyle name="Comma 10 4 2 2 4 3 2 2" xfId="40911" xr:uid="{FB5ABB42-AC93-4674-8156-ED7FA5BF53D0}"/>
    <cellStyle name="Comma 10 4 2 2 4 3 3" xfId="29684" xr:uid="{6C249AB0-508C-4052-9D88-A4B2A4736FE5}"/>
    <cellStyle name="Comma 10 4 2 2 4 4" xfId="12841" xr:uid="{0A38CE66-6C82-4758-864C-A558E1028118}"/>
    <cellStyle name="Comma 10 4 2 2 4 4 2" xfId="35308" xr:uid="{9CE2958C-CB9B-4CD5-9446-B22572ED4D97}"/>
    <cellStyle name="Comma 10 4 2 2 4 5" xfId="24081" xr:uid="{A0210E90-A333-450C-A27F-5060B01074C1}"/>
    <cellStyle name="Comma 10 4 2 2 5" xfId="2694" xr:uid="{00000000-0005-0000-0000-000009010000}"/>
    <cellStyle name="Comma 10 4 2 2 5 2" xfId="5483" xr:uid="{B6A1D12E-0E07-4FA3-BD8E-4FF70C4636B5}"/>
    <cellStyle name="Comma 10 4 2 2 5 2 2" xfId="11086" xr:uid="{00C8223F-6B85-4CB9-B1E9-8F0A52BD133F}"/>
    <cellStyle name="Comma 10 4 2 2 5 2 2 2" xfId="22314" xr:uid="{71874C9C-4976-4816-8C01-0D5C41F7ED88}"/>
    <cellStyle name="Comma 10 4 2 2 5 2 2 2 2" xfId="44781" xr:uid="{CBA15218-73DB-4A5E-8553-B1E9AEADF6D8}"/>
    <cellStyle name="Comma 10 4 2 2 5 2 2 3" xfId="33554" xr:uid="{3BDD7253-9645-4106-B1D6-6034F246B901}"/>
    <cellStyle name="Comma 10 4 2 2 5 2 3" xfId="16711" xr:uid="{07F98281-8A8C-43ED-A450-F620A7ACB06E}"/>
    <cellStyle name="Comma 10 4 2 2 5 2 3 2" xfId="39178" xr:uid="{CC256709-0AC2-4743-B41E-59DF99BE21EC}"/>
    <cellStyle name="Comma 10 4 2 2 5 2 4" xfId="27951" xr:uid="{4A6D4077-8176-4000-8D11-AD092660BC86}"/>
    <cellStyle name="Comma 10 4 2 2 5 3" xfId="8297" xr:uid="{D6D400D5-E617-4FB2-80C7-2505C12F9B25}"/>
    <cellStyle name="Comma 10 4 2 2 5 3 2" xfId="19525" xr:uid="{D3ECD072-5AEE-436B-B09A-671D49EDD410}"/>
    <cellStyle name="Comma 10 4 2 2 5 3 2 2" xfId="41992" xr:uid="{DE44AB6C-AA48-4E51-A767-FB08B365F8BB}"/>
    <cellStyle name="Comma 10 4 2 2 5 3 3" xfId="30765" xr:uid="{81D08C0A-F9D1-4110-BCA1-F7183EA8F54F}"/>
    <cellStyle name="Comma 10 4 2 2 5 4" xfId="13922" xr:uid="{3961BC3E-8560-4D25-A25C-69AC6CE04E99}"/>
    <cellStyle name="Comma 10 4 2 2 5 4 2" xfId="36389" xr:uid="{ACBAAB37-9FC1-4BFD-91B2-6532C3BAC8FF}"/>
    <cellStyle name="Comma 10 4 2 2 5 5" xfId="25162" xr:uid="{B765FC4D-CCB1-49F3-B9D3-EA8934D2AB3F}"/>
    <cellStyle name="Comma 10 4 2 2 6" xfId="533" xr:uid="{00000000-0005-0000-0000-00000A010000}"/>
    <cellStyle name="Comma 10 4 2 2 6 2" xfId="3322" xr:uid="{4812D735-FD32-4435-A16D-7736BE79D6B6}"/>
    <cellStyle name="Comma 10 4 2 2 6 2 2" xfId="8925" xr:uid="{B76E26D8-F7F6-459B-887A-42849D8E2E4A}"/>
    <cellStyle name="Comma 10 4 2 2 6 2 2 2" xfId="20153" xr:uid="{C08E57AB-B673-4D5A-B317-40C1C4D45BCE}"/>
    <cellStyle name="Comma 10 4 2 2 6 2 2 2 2" xfId="42620" xr:uid="{379176AF-7596-4102-AABE-9E325FDF4397}"/>
    <cellStyle name="Comma 10 4 2 2 6 2 2 3" xfId="31393" xr:uid="{3F01235D-E4A1-4F6F-9A52-6860D0B42E95}"/>
    <cellStyle name="Comma 10 4 2 2 6 2 3" xfId="14550" xr:uid="{8D26342C-588A-4E45-8F24-32C7D9325EAE}"/>
    <cellStyle name="Comma 10 4 2 2 6 2 3 2" xfId="37017" xr:uid="{6A94A262-6906-4CCB-83D0-93F5BCB3C928}"/>
    <cellStyle name="Comma 10 4 2 2 6 2 4" xfId="25790" xr:uid="{7D1BB36E-55C3-4495-84EE-A62EA5EED4C9}"/>
    <cellStyle name="Comma 10 4 2 2 6 3" xfId="6136" xr:uid="{8FC191E9-1AB0-44BF-8985-22AFE1B411D1}"/>
    <cellStyle name="Comma 10 4 2 2 6 3 2" xfId="17364" xr:uid="{50BCC9F4-8039-4550-BE3A-344E428BDBC3}"/>
    <cellStyle name="Comma 10 4 2 2 6 3 2 2" xfId="39831" xr:uid="{95C4B43D-5741-4C62-BB68-2BD29B1023A3}"/>
    <cellStyle name="Comma 10 4 2 2 6 3 3" xfId="28604" xr:uid="{C8E16725-D63A-4CD4-A639-B8958CEB5DD2}"/>
    <cellStyle name="Comma 10 4 2 2 6 4" xfId="11761" xr:uid="{5C9F843E-AB3C-43BD-9B75-85FB1031B569}"/>
    <cellStyle name="Comma 10 4 2 2 6 4 2" xfId="34228" xr:uid="{CE7BD870-0761-4A22-8F8B-7526FA076527}"/>
    <cellStyle name="Comma 10 4 2 2 6 5" xfId="23001" xr:uid="{42CBBC12-1419-4A02-99BE-10B28FFBFCEC}"/>
    <cellStyle name="Comma 10 4 2 2 7" xfId="3046" xr:uid="{BDBA4D61-E770-4A35-A19C-56150254FF8F}"/>
    <cellStyle name="Comma 10 4 2 2 7 2" xfId="8649" xr:uid="{4F574FF8-0826-4E92-AB78-4188202FDD67}"/>
    <cellStyle name="Comma 10 4 2 2 7 2 2" xfId="19877" xr:uid="{998AA478-DE56-447D-9AE5-5C95675A1B28}"/>
    <cellStyle name="Comma 10 4 2 2 7 2 2 2" xfId="42344" xr:uid="{8A02B3AE-59FB-4AEA-ACB1-810152831EEA}"/>
    <cellStyle name="Comma 10 4 2 2 7 2 3" xfId="31117" xr:uid="{DA3F7B9C-A189-4355-BEB4-1ABA116DAD1E}"/>
    <cellStyle name="Comma 10 4 2 2 7 3" xfId="14274" xr:uid="{2F945F0C-299C-4BBD-B3EB-F3B0AB93487C}"/>
    <cellStyle name="Comma 10 4 2 2 7 3 2" xfId="36741" xr:uid="{CA7CC0C6-A52F-41CF-BA3C-297DFFDDEC21}"/>
    <cellStyle name="Comma 10 4 2 2 7 4" xfId="25514" xr:uid="{FDE63157-2CCE-4B97-900D-E9FEEB187319}"/>
    <cellStyle name="Comma 10 4 2 2 8" xfId="5861" xr:uid="{C0DF9C1B-C97A-4AAD-BAB6-11604A21E2E7}"/>
    <cellStyle name="Comma 10 4 2 2 8 2" xfId="17089" xr:uid="{2EB343C5-7018-4D92-8603-B021D9532A53}"/>
    <cellStyle name="Comma 10 4 2 2 8 2 2" xfId="39556" xr:uid="{AEF4BE1F-44D1-4992-843F-D9A0A83FC381}"/>
    <cellStyle name="Comma 10 4 2 2 8 3" xfId="28329" xr:uid="{52ACAD9B-36F0-4419-9F6D-F962BE5559EC}"/>
    <cellStyle name="Comma 10 4 2 2 9" xfId="11485" xr:uid="{5B36EE2F-8F56-4AEC-B0BC-E082C12F4E51}"/>
    <cellStyle name="Comma 10 4 2 2 9 2" xfId="33953" xr:uid="{C7498910-3262-497E-BDAC-E39EA7DA6A87}"/>
    <cellStyle name="Comma 10 4 2 3" xfId="674" xr:uid="{00000000-0005-0000-0000-00000B010000}"/>
    <cellStyle name="Comma 10 4 2 3 2" xfId="1212" xr:uid="{00000000-0005-0000-0000-00000C010000}"/>
    <cellStyle name="Comma 10 4 2 3 2 2" xfId="2292" xr:uid="{00000000-0005-0000-0000-00000D010000}"/>
    <cellStyle name="Comma 10 4 2 3 2 2 2" xfId="5081" xr:uid="{F8E0C588-721E-4113-B627-6DF23837E5DA}"/>
    <cellStyle name="Comma 10 4 2 3 2 2 2 2" xfId="10684" xr:uid="{B508037E-9902-4B4A-98AC-6E9221083E70}"/>
    <cellStyle name="Comma 10 4 2 3 2 2 2 2 2" xfId="21912" xr:uid="{1CC2122C-D919-47D8-83D2-56E93885E391}"/>
    <cellStyle name="Comma 10 4 2 3 2 2 2 2 2 2" xfId="44379" xr:uid="{56011E5B-552F-4F61-AB8F-AA4A2017A629}"/>
    <cellStyle name="Comma 10 4 2 3 2 2 2 2 3" xfId="33152" xr:uid="{7AEDD50D-7EB6-4386-9F2A-4B8EC63858FE}"/>
    <cellStyle name="Comma 10 4 2 3 2 2 2 3" xfId="16309" xr:uid="{798D7EB3-9008-47C2-BF87-89A9D7EAE079}"/>
    <cellStyle name="Comma 10 4 2 3 2 2 2 3 2" xfId="38776" xr:uid="{4D94C55D-2C68-478D-A526-231DDA4A19E6}"/>
    <cellStyle name="Comma 10 4 2 3 2 2 2 4" xfId="27549" xr:uid="{4242ED80-604C-4DA9-9640-69C45BB4F650}"/>
    <cellStyle name="Comma 10 4 2 3 2 2 3" xfId="7895" xr:uid="{80C5E852-06F5-4299-B226-E11A1D007A18}"/>
    <cellStyle name="Comma 10 4 2 3 2 2 3 2" xfId="19123" xr:uid="{B8F096E3-4724-438F-85FF-CB1B82888610}"/>
    <cellStyle name="Comma 10 4 2 3 2 2 3 2 2" xfId="41590" xr:uid="{A943634F-4F4D-4E67-B281-2BF862B7B33C}"/>
    <cellStyle name="Comma 10 4 2 3 2 2 3 3" xfId="30363" xr:uid="{AB43E17D-FDE2-405A-814C-5E18F9BD292C}"/>
    <cellStyle name="Comma 10 4 2 3 2 2 4" xfId="13520" xr:uid="{E9B50549-B9CE-4264-9892-AB5043F178AB}"/>
    <cellStyle name="Comma 10 4 2 3 2 2 4 2" xfId="35987" xr:uid="{7A8C4910-F595-4093-A27E-04438B67269D}"/>
    <cellStyle name="Comma 10 4 2 3 2 2 5" xfId="24760" xr:uid="{5E82116E-816F-42FB-BEDC-AE4E19206BB4}"/>
    <cellStyle name="Comma 10 4 2 3 2 3" xfId="4001" xr:uid="{E4A710AF-CBA9-45F2-AB0E-34E817CF285C}"/>
    <cellStyle name="Comma 10 4 2 3 2 3 2" xfId="9604" xr:uid="{EC65A654-35E6-4E70-ADF8-88E2CA2F9D30}"/>
    <cellStyle name="Comma 10 4 2 3 2 3 2 2" xfId="20832" xr:uid="{189A8A67-9099-4CBC-BC51-B1D88831E8EB}"/>
    <cellStyle name="Comma 10 4 2 3 2 3 2 2 2" xfId="43299" xr:uid="{63B6126D-E5FD-4BCD-94D0-7CF414C6F02F}"/>
    <cellStyle name="Comma 10 4 2 3 2 3 2 3" xfId="32072" xr:uid="{617500F1-E000-43CE-9166-91189C0080EF}"/>
    <cellStyle name="Comma 10 4 2 3 2 3 3" xfId="15229" xr:uid="{CC147840-85C2-43CB-96CE-D8F17183E38B}"/>
    <cellStyle name="Comma 10 4 2 3 2 3 3 2" xfId="37696" xr:uid="{9DC0008A-6E73-497A-88AA-855C2AC867E9}"/>
    <cellStyle name="Comma 10 4 2 3 2 3 4" xfId="26469" xr:uid="{98E8AFE2-E036-46CD-B09F-76C8108306DE}"/>
    <cellStyle name="Comma 10 4 2 3 2 4" xfId="6815" xr:uid="{2C62ED3D-AABC-47EE-8BCD-95BC9D8900BA}"/>
    <cellStyle name="Comma 10 4 2 3 2 4 2" xfId="18043" xr:uid="{BD820F9A-96F1-4A92-83C4-CD8D6FDD7FEF}"/>
    <cellStyle name="Comma 10 4 2 3 2 4 2 2" xfId="40510" xr:uid="{E1569741-1DBB-45EB-8084-19295F271D15}"/>
    <cellStyle name="Comma 10 4 2 3 2 4 3" xfId="29283" xr:uid="{33BD643A-8D65-48C4-A006-F56C0ED97415}"/>
    <cellStyle name="Comma 10 4 2 3 2 5" xfId="12440" xr:uid="{E4F6BD3D-CE69-4A5B-A1F7-3671221CE62E}"/>
    <cellStyle name="Comma 10 4 2 3 2 5 2" xfId="34907" xr:uid="{FDD0F802-A453-4125-A819-9DCC24CEAE86}"/>
    <cellStyle name="Comma 10 4 2 3 2 6" xfId="23680" xr:uid="{DE175DB0-68C2-4943-B104-51290D78E6EA}"/>
    <cellStyle name="Comma 10 4 2 3 3" xfId="1754" xr:uid="{00000000-0005-0000-0000-00000E010000}"/>
    <cellStyle name="Comma 10 4 2 3 3 2" xfId="4543" xr:uid="{7854EF38-111A-43A9-B304-EEA2B6B8D3CB}"/>
    <cellStyle name="Comma 10 4 2 3 3 2 2" xfId="10146" xr:uid="{4FF2FD01-6C17-4746-BC67-A8299C9452C9}"/>
    <cellStyle name="Comma 10 4 2 3 3 2 2 2" xfId="21374" xr:uid="{D7CD5B12-B037-42F0-BCE0-CD3790BC23E7}"/>
    <cellStyle name="Comma 10 4 2 3 3 2 2 2 2" xfId="43841" xr:uid="{B214B5D0-A100-4B21-BA30-D5DFF3711E3F}"/>
    <cellStyle name="Comma 10 4 2 3 3 2 2 3" xfId="32614" xr:uid="{20F72C36-5E5B-470E-B454-A695B860929B}"/>
    <cellStyle name="Comma 10 4 2 3 3 2 3" xfId="15771" xr:uid="{B2169026-8F6F-4F8F-A848-18B977C94779}"/>
    <cellStyle name="Comma 10 4 2 3 3 2 3 2" xfId="38238" xr:uid="{20B1734B-1284-454D-873F-12A617766F5F}"/>
    <cellStyle name="Comma 10 4 2 3 3 2 4" xfId="27011" xr:uid="{F5262CB8-5473-43FA-B00F-98BD3A3DFF7C}"/>
    <cellStyle name="Comma 10 4 2 3 3 3" xfId="7357" xr:uid="{419FB9EE-CB75-4D9F-B198-B5F7AA11032C}"/>
    <cellStyle name="Comma 10 4 2 3 3 3 2" xfId="18585" xr:uid="{672D5E76-E017-460A-A618-D0183FF16EE0}"/>
    <cellStyle name="Comma 10 4 2 3 3 3 2 2" xfId="41052" xr:uid="{261BAF2F-5906-4318-9425-618FD0D51AA5}"/>
    <cellStyle name="Comma 10 4 2 3 3 3 3" xfId="29825" xr:uid="{35352B61-6034-4653-9DB8-238FE3FE8524}"/>
    <cellStyle name="Comma 10 4 2 3 3 4" xfId="12982" xr:uid="{8C7486D2-510A-4864-BBEC-200DDEBA2228}"/>
    <cellStyle name="Comma 10 4 2 3 3 4 2" xfId="35449" xr:uid="{CCED810C-8AF1-4E27-9EAA-E1C6173A3B20}"/>
    <cellStyle name="Comma 10 4 2 3 3 5" xfId="24222" xr:uid="{4AED4CEE-C95F-4432-9E24-47199A1941FC}"/>
    <cellStyle name="Comma 10 4 2 3 4" xfId="3463" xr:uid="{47FAA75B-C775-45A4-8F0E-150F57E0EC87}"/>
    <cellStyle name="Comma 10 4 2 3 4 2" xfId="9066" xr:uid="{04CAB208-CD51-486B-A013-8BF8E9BC512F}"/>
    <cellStyle name="Comma 10 4 2 3 4 2 2" xfId="20294" xr:uid="{9A98C497-4B1F-4397-A01D-81CA14CA6F28}"/>
    <cellStyle name="Comma 10 4 2 3 4 2 2 2" xfId="42761" xr:uid="{A5BD1767-B9DF-469E-9AC6-0B900107FF83}"/>
    <cellStyle name="Comma 10 4 2 3 4 2 3" xfId="31534" xr:uid="{B2A8BCF8-7056-4FAC-BDAC-3FE8FF52C0BE}"/>
    <cellStyle name="Comma 10 4 2 3 4 3" xfId="14691" xr:uid="{5AFC7F87-4806-4CD6-8187-845D11E6EB3D}"/>
    <cellStyle name="Comma 10 4 2 3 4 3 2" xfId="37158" xr:uid="{D07EA2A5-5545-4BF6-8406-EEFF2D6077CA}"/>
    <cellStyle name="Comma 10 4 2 3 4 4" xfId="25931" xr:uid="{3DFBEF9C-FD61-4320-A9D8-56B9ECF640EF}"/>
    <cellStyle name="Comma 10 4 2 3 5" xfId="6277" xr:uid="{65EB72A4-FF52-4D4D-A72E-9A97854316EE}"/>
    <cellStyle name="Comma 10 4 2 3 5 2" xfId="17505" xr:uid="{96AB051A-7A56-44C8-823B-6972F9A1BCC3}"/>
    <cellStyle name="Comma 10 4 2 3 5 2 2" xfId="39972" xr:uid="{BC09CC6F-2BAF-42BA-A6E5-AB8BDF78F305}"/>
    <cellStyle name="Comma 10 4 2 3 5 3" xfId="28745" xr:uid="{A1D594C0-8DA3-41F6-B8C0-4284E039C4E3}"/>
    <cellStyle name="Comma 10 4 2 3 6" xfId="11902" xr:uid="{60B5603E-E0A8-4D6D-AC2B-5991310C5415}"/>
    <cellStyle name="Comma 10 4 2 3 6 2" xfId="34369" xr:uid="{D3AE6319-86CD-41FD-AD81-A69080C256F4}"/>
    <cellStyle name="Comma 10 4 2 3 7" xfId="23142" xr:uid="{FE47E5C9-0044-469B-8589-8A729C79D9E2}"/>
    <cellStyle name="Comma 10 4 2 4" xfId="945" xr:uid="{00000000-0005-0000-0000-00000F010000}"/>
    <cellStyle name="Comma 10 4 2 4 2" xfId="2025" xr:uid="{00000000-0005-0000-0000-000010010000}"/>
    <cellStyle name="Comma 10 4 2 4 2 2" xfId="4814" xr:uid="{51AE9A66-E021-43BC-8B47-8C2327DD81EF}"/>
    <cellStyle name="Comma 10 4 2 4 2 2 2" xfId="10417" xr:uid="{A0898972-C057-4568-89BC-39EA16F9A5E1}"/>
    <cellStyle name="Comma 10 4 2 4 2 2 2 2" xfId="21645" xr:uid="{60E665E8-3C8D-4F77-9432-355B1230AA3E}"/>
    <cellStyle name="Comma 10 4 2 4 2 2 2 2 2" xfId="44112" xr:uid="{93C536EF-4B3D-466A-A9EA-6C098A8D3D4E}"/>
    <cellStyle name="Comma 10 4 2 4 2 2 2 3" xfId="32885" xr:uid="{350AA488-32E9-4449-85E1-93650FEEB1DA}"/>
    <cellStyle name="Comma 10 4 2 4 2 2 3" xfId="16042" xr:uid="{D38B31E5-FD3B-4CF9-911A-A44367362870}"/>
    <cellStyle name="Comma 10 4 2 4 2 2 3 2" xfId="38509" xr:uid="{21CAD21F-7004-4BDC-9487-3DCF85237E53}"/>
    <cellStyle name="Comma 10 4 2 4 2 2 4" xfId="27282" xr:uid="{3B01CE1C-0FAA-4A95-B1D3-47BB82AA6326}"/>
    <cellStyle name="Comma 10 4 2 4 2 3" xfId="7628" xr:uid="{CA4DF3E5-FA20-4CE4-B2EC-B4D12D217161}"/>
    <cellStyle name="Comma 10 4 2 4 2 3 2" xfId="18856" xr:uid="{9A843748-BB0F-401E-9953-73D7938186E9}"/>
    <cellStyle name="Comma 10 4 2 4 2 3 2 2" xfId="41323" xr:uid="{0679C0B3-F55F-4C0F-9DC0-86CF04FAD24E}"/>
    <cellStyle name="Comma 10 4 2 4 2 3 3" xfId="30096" xr:uid="{69FA5237-CBA4-472B-BAF1-A33822E34D26}"/>
    <cellStyle name="Comma 10 4 2 4 2 4" xfId="13253" xr:uid="{28589E52-0111-440E-96F4-155025089528}"/>
    <cellStyle name="Comma 10 4 2 4 2 4 2" xfId="35720" xr:uid="{FA75735F-F031-4AC2-9399-DEC902AD42B2}"/>
    <cellStyle name="Comma 10 4 2 4 2 5" xfId="24493" xr:uid="{51672449-F74B-4782-A492-107BCDBCEA1D}"/>
    <cellStyle name="Comma 10 4 2 4 3" xfId="3734" xr:uid="{30847721-C954-4F27-B21A-C7A8B68457FF}"/>
    <cellStyle name="Comma 10 4 2 4 3 2" xfId="9337" xr:uid="{7BAF0DA3-7958-4FA8-9E04-45E4F5B9792F}"/>
    <cellStyle name="Comma 10 4 2 4 3 2 2" xfId="20565" xr:uid="{D047517F-CC16-4A7C-BE3B-EC06B78F39E6}"/>
    <cellStyle name="Comma 10 4 2 4 3 2 2 2" xfId="43032" xr:uid="{9FF58C02-40A6-4C04-A650-0E96CC9D0125}"/>
    <cellStyle name="Comma 10 4 2 4 3 2 3" xfId="31805" xr:uid="{ED1F0DA8-6081-4F75-ADA3-C37FDDE61E9F}"/>
    <cellStyle name="Comma 10 4 2 4 3 3" xfId="14962" xr:uid="{805FE372-66A0-4824-A0AB-A67D8A8DDB17}"/>
    <cellStyle name="Comma 10 4 2 4 3 3 2" xfId="37429" xr:uid="{B179221A-F557-4132-8123-2282FAF30DBF}"/>
    <cellStyle name="Comma 10 4 2 4 3 4" xfId="26202" xr:uid="{F485B620-9B84-4292-8196-B054A78D62E7}"/>
    <cellStyle name="Comma 10 4 2 4 4" xfId="6548" xr:uid="{5CCA7A01-F578-4C26-B9FD-55CEC9E4EA58}"/>
    <cellStyle name="Comma 10 4 2 4 4 2" xfId="17776" xr:uid="{D23570D0-F23C-4EAC-B1DD-F06B4A901122}"/>
    <cellStyle name="Comma 10 4 2 4 4 2 2" xfId="40243" xr:uid="{A526B43E-776C-492A-94D2-127D618AA7ED}"/>
    <cellStyle name="Comma 10 4 2 4 4 3" xfId="29016" xr:uid="{BF1C74F5-8983-490F-AAB4-3FFE4610C103}"/>
    <cellStyle name="Comma 10 4 2 4 5" xfId="12173" xr:uid="{F625BA25-76DB-4211-8F1A-8AE71E75D742}"/>
    <cellStyle name="Comma 10 4 2 4 5 2" xfId="34640" xr:uid="{1858F830-0A28-4F9A-B917-6785F3AC298B}"/>
    <cellStyle name="Comma 10 4 2 4 6" xfId="23413" xr:uid="{056E516D-623F-41DB-ABB5-5292E67538BB}"/>
    <cellStyle name="Comma 10 4 2 5" xfId="1487" xr:uid="{00000000-0005-0000-0000-000011010000}"/>
    <cellStyle name="Comma 10 4 2 5 2" xfId="4276" xr:uid="{B1BAACEE-36E0-4FC0-A0EC-E2EC616ABB12}"/>
    <cellStyle name="Comma 10 4 2 5 2 2" xfId="9879" xr:uid="{CE94F151-C9F4-4FD9-BB4D-107446159411}"/>
    <cellStyle name="Comma 10 4 2 5 2 2 2" xfId="21107" xr:uid="{F0802456-2EF0-42C2-B6BE-435F2F993413}"/>
    <cellStyle name="Comma 10 4 2 5 2 2 2 2" xfId="43574" xr:uid="{DB6B9066-FBBE-4C56-84AD-2C631C7EFA70}"/>
    <cellStyle name="Comma 10 4 2 5 2 2 3" xfId="32347" xr:uid="{337A7DFE-51FC-42C5-ABD0-49C1C6749E27}"/>
    <cellStyle name="Comma 10 4 2 5 2 3" xfId="15504" xr:uid="{4444024C-09A5-4FE0-B2B1-25F4D0042294}"/>
    <cellStyle name="Comma 10 4 2 5 2 3 2" xfId="37971" xr:uid="{950E6229-B7C4-490C-A84A-8272A03BEE1C}"/>
    <cellStyle name="Comma 10 4 2 5 2 4" xfId="26744" xr:uid="{D93D9A62-E8D5-4FA1-B49B-F6F6CD771978}"/>
    <cellStyle name="Comma 10 4 2 5 3" xfId="7090" xr:uid="{6027C8C7-0898-4541-9D09-E48C644C2923}"/>
    <cellStyle name="Comma 10 4 2 5 3 2" xfId="18318" xr:uid="{4DC74ED8-3A53-474F-85E1-34091C91CDEA}"/>
    <cellStyle name="Comma 10 4 2 5 3 2 2" xfId="40785" xr:uid="{12A15C90-47CE-4CEB-8182-F1B3EBD8788D}"/>
    <cellStyle name="Comma 10 4 2 5 3 3" xfId="29558" xr:uid="{B023E440-BF8A-4A13-8F6A-FD239AC4795C}"/>
    <cellStyle name="Comma 10 4 2 5 4" xfId="12715" xr:uid="{577A27C1-576B-4AF2-BE23-ADC82B4605C9}"/>
    <cellStyle name="Comma 10 4 2 5 4 2" xfId="35182" xr:uid="{A3101447-259F-4B75-9E57-98B27D3D97CB}"/>
    <cellStyle name="Comma 10 4 2 5 5" xfId="23955" xr:uid="{3EC3C280-866B-4F6D-BB86-3F334F3B33D8}"/>
    <cellStyle name="Comma 10 4 2 6" xfId="2568" xr:uid="{00000000-0005-0000-0000-000012010000}"/>
    <cellStyle name="Comma 10 4 2 6 2" xfId="5357" xr:uid="{E7B25088-4205-4465-9A7C-EF5F31E77A94}"/>
    <cellStyle name="Comma 10 4 2 6 2 2" xfId="10960" xr:uid="{711367D8-AAD9-4D35-BDEE-329F09E0BCCC}"/>
    <cellStyle name="Comma 10 4 2 6 2 2 2" xfId="22188" xr:uid="{84C50F56-6DBE-45C8-BEE1-FFE86AB92C91}"/>
    <cellStyle name="Comma 10 4 2 6 2 2 2 2" xfId="44655" xr:uid="{FE6CEDBD-49DD-4ABA-8052-7B04A06DEEF2}"/>
    <cellStyle name="Comma 10 4 2 6 2 2 3" xfId="33428" xr:uid="{5C71063B-8C3E-437A-8332-5DA88C686B1D}"/>
    <cellStyle name="Comma 10 4 2 6 2 3" xfId="16585" xr:uid="{916A5AD5-15A6-4996-AC4A-459884402B33}"/>
    <cellStyle name="Comma 10 4 2 6 2 3 2" xfId="39052" xr:uid="{ED34344F-5BC2-4403-9340-C091FA0E404A}"/>
    <cellStyle name="Comma 10 4 2 6 2 4" xfId="27825" xr:uid="{6856B3D6-45FC-46FA-A2EB-EB67387D0303}"/>
    <cellStyle name="Comma 10 4 2 6 3" xfId="8171" xr:uid="{C0425263-F5B4-4FC5-ACEA-06DE11F1A82A}"/>
    <cellStyle name="Comma 10 4 2 6 3 2" xfId="19399" xr:uid="{50CB180A-3DB4-4F3F-BDA3-7635D85009AD}"/>
    <cellStyle name="Comma 10 4 2 6 3 2 2" xfId="41866" xr:uid="{0F42E7C4-DA7B-44D2-98EC-6A7FC76C9DE6}"/>
    <cellStyle name="Comma 10 4 2 6 3 3" xfId="30639" xr:uid="{F7FE4ECD-4E08-4FA4-A803-4B9F4040AFFE}"/>
    <cellStyle name="Comma 10 4 2 6 4" xfId="13796" xr:uid="{33BD81D9-CD4A-4D35-8A0A-9D86742460F4}"/>
    <cellStyle name="Comma 10 4 2 6 4 2" xfId="36263" xr:uid="{B9143218-9963-4403-82F5-E73E7C13B35F}"/>
    <cellStyle name="Comma 10 4 2 6 5" xfId="25036" xr:uid="{860739C3-2B8D-472C-B04E-AF375F7C58F3}"/>
    <cellStyle name="Comma 10 4 2 7" xfId="407" xr:uid="{00000000-0005-0000-0000-000013010000}"/>
    <cellStyle name="Comma 10 4 2 7 2" xfId="3196" xr:uid="{E624F8B1-3654-48AD-ABCE-F1704C49646D}"/>
    <cellStyle name="Comma 10 4 2 7 2 2" xfId="8799" xr:uid="{4960178F-5AE7-4623-963F-2DF984F366C8}"/>
    <cellStyle name="Comma 10 4 2 7 2 2 2" xfId="20027" xr:uid="{53ED6017-8896-4CCE-88A3-6D80C48A59F7}"/>
    <cellStyle name="Comma 10 4 2 7 2 2 2 2" xfId="42494" xr:uid="{13086A44-F208-4B13-9D75-ECDEA668ADD5}"/>
    <cellStyle name="Comma 10 4 2 7 2 2 3" xfId="31267" xr:uid="{214B5636-BAA9-41EF-A51D-D70EF79F408C}"/>
    <cellStyle name="Comma 10 4 2 7 2 3" xfId="14424" xr:uid="{2148FD88-E9F8-4EDC-8D27-5031351C21F1}"/>
    <cellStyle name="Comma 10 4 2 7 2 3 2" xfId="36891" xr:uid="{F6367A5C-B152-4D3C-8CD8-C0FE9EC1E062}"/>
    <cellStyle name="Comma 10 4 2 7 2 4" xfId="25664" xr:uid="{F83F028E-FF44-4F53-A4ED-5EE24C743EAA}"/>
    <cellStyle name="Comma 10 4 2 7 3" xfId="6010" xr:uid="{71C405FD-26F0-4452-BDB2-F293EF8C6EA1}"/>
    <cellStyle name="Comma 10 4 2 7 3 2" xfId="17238" xr:uid="{1597A02B-3E53-4221-9B4E-B7472EF41498}"/>
    <cellStyle name="Comma 10 4 2 7 3 2 2" xfId="39705" xr:uid="{7DBD5F50-BB22-47E3-8C8B-546614A5646B}"/>
    <cellStyle name="Comma 10 4 2 7 3 3" xfId="28478" xr:uid="{010B9A3E-759F-45C7-949E-14EA2624C8F9}"/>
    <cellStyle name="Comma 10 4 2 7 4" xfId="11635" xr:uid="{FD78B47A-BFAA-400D-9218-E5ED011184B5}"/>
    <cellStyle name="Comma 10 4 2 7 4 2" xfId="34102" xr:uid="{1570333D-CF5B-4C37-B22A-72B7C22866C3}"/>
    <cellStyle name="Comma 10 4 2 7 5" xfId="22875" xr:uid="{D9BFDCEE-EE3F-4BD7-AD57-7AFD85169E60}"/>
    <cellStyle name="Comma 10 4 2 8" xfId="2920" xr:uid="{EC2FB142-9393-4057-BDD4-04F5732B17EC}"/>
    <cellStyle name="Comma 10 4 2 8 2" xfId="8523" xr:uid="{1F026E96-F045-4C0C-8F60-BF56B1872E13}"/>
    <cellStyle name="Comma 10 4 2 8 2 2" xfId="19751" xr:uid="{BDFF9F01-C071-4B14-AE95-7A6EB445405E}"/>
    <cellStyle name="Comma 10 4 2 8 2 2 2" xfId="42218" xr:uid="{8D83EE40-9EBD-417F-BF20-43F94DB88D1E}"/>
    <cellStyle name="Comma 10 4 2 8 2 3" xfId="30991" xr:uid="{9D635403-32E1-4243-84DB-2FF57EF88FDB}"/>
    <cellStyle name="Comma 10 4 2 8 3" xfId="14148" xr:uid="{7080017C-B856-47AD-9278-F88BE2D2B6C4}"/>
    <cellStyle name="Comma 10 4 2 8 3 2" xfId="36615" xr:uid="{DEEDDDE7-BE4A-465E-A59A-D5F373983338}"/>
    <cellStyle name="Comma 10 4 2 8 4" xfId="25388" xr:uid="{4CCBC4B5-87BF-498E-A708-2F4B00964CCE}"/>
    <cellStyle name="Comma 10 4 2 9" xfId="5735" xr:uid="{46495B24-00D3-477E-8CCC-B52EB4FE23D2}"/>
    <cellStyle name="Comma 10 4 2 9 2" xfId="16963" xr:uid="{A8233D28-6028-4936-912E-E530543E4740}"/>
    <cellStyle name="Comma 10 4 2 9 2 2" xfId="39430" xr:uid="{B6A10412-410A-4E63-A76C-E352FE54BB76}"/>
    <cellStyle name="Comma 10 4 2 9 3" xfId="28203" xr:uid="{5B78C171-42B3-4B6C-9FA5-22AC800D5771}"/>
    <cellStyle name="Comma 10 4 3" xfId="189" xr:uid="{00000000-0005-0000-0000-000014010000}"/>
    <cellStyle name="Comma 10 4 3 10" xfId="22662" xr:uid="{19F36740-D246-4970-8CDA-B908B7E27A3A}"/>
    <cellStyle name="Comma 10 4 3 2" xfId="736" xr:uid="{00000000-0005-0000-0000-000015010000}"/>
    <cellStyle name="Comma 10 4 3 2 2" xfId="1274" xr:uid="{00000000-0005-0000-0000-000016010000}"/>
    <cellStyle name="Comma 10 4 3 2 2 2" xfId="2354" xr:uid="{00000000-0005-0000-0000-000017010000}"/>
    <cellStyle name="Comma 10 4 3 2 2 2 2" xfId="5143" xr:uid="{270BF150-614D-4632-B514-9BE4DD2C1EF2}"/>
    <cellStyle name="Comma 10 4 3 2 2 2 2 2" xfId="10746" xr:uid="{E8688481-006B-4604-81FD-3828287C0AC2}"/>
    <cellStyle name="Comma 10 4 3 2 2 2 2 2 2" xfId="21974" xr:uid="{60343B07-C8C4-4F5D-BAA6-12B7B8579E5D}"/>
    <cellStyle name="Comma 10 4 3 2 2 2 2 2 2 2" xfId="44441" xr:uid="{822A558D-6E38-45BA-BD04-7A383B324CE8}"/>
    <cellStyle name="Comma 10 4 3 2 2 2 2 2 3" xfId="33214" xr:uid="{8C03DD67-621E-4549-87CD-FFDDD3469E09}"/>
    <cellStyle name="Comma 10 4 3 2 2 2 2 3" xfId="16371" xr:uid="{667C2D64-67EA-4761-A3ED-4F48499DFA8E}"/>
    <cellStyle name="Comma 10 4 3 2 2 2 2 3 2" xfId="38838" xr:uid="{65002694-C78E-4148-9151-232FB08EC12F}"/>
    <cellStyle name="Comma 10 4 3 2 2 2 2 4" xfId="27611" xr:uid="{79B750CF-5E3A-4E81-8A77-CD7AFFC5AEB1}"/>
    <cellStyle name="Comma 10 4 3 2 2 2 3" xfId="7957" xr:uid="{A1BD7A8E-EC32-4BAA-AA6D-C04FC4EBF53F}"/>
    <cellStyle name="Comma 10 4 3 2 2 2 3 2" xfId="19185" xr:uid="{689E5331-5CBF-4C01-B1AF-A17525710F69}"/>
    <cellStyle name="Comma 10 4 3 2 2 2 3 2 2" xfId="41652" xr:uid="{0C3B4C57-B886-4C71-A5EF-E61ABA76C4C4}"/>
    <cellStyle name="Comma 10 4 3 2 2 2 3 3" xfId="30425" xr:uid="{AE5500B9-C703-4FB5-AE1F-DF8AAF25050A}"/>
    <cellStyle name="Comma 10 4 3 2 2 2 4" xfId="13582" xr:uid="{16F8F4DB-C890-41A8-9C41-AF3C98392970}"/>
    <cellStyle name="Comma 10 4 3 2 2 2 4 2" xfId="36049" xr:uid="{B5DB20DF-22C9-4C68-9333-98E82C88BA14}"/>
    <cellStyle name="Comma 10 4 3 2 2 2 5" xfId="24822" xr:uid="{C962A7C1-AFCF-4D21-B146-21C813079AD7}"/>
    <cellStyle name="Comma 10 4 3 2 2 3" xfId="4063" xr:uid="{642EBE95-DA9D-4BD3-9355-B8D06235C5F6}"/>
    <cellStyle name="Comma 10 4 3 2 2 3 2" xfId="9666" xr:uid="{776C3A9E-B6D1-4DCF-9DF7-DF8D88209C05}"/>
    <cellStyle name="Comma 10 4 3 2 2 3 2 2" xfId="20894" xr:uid="{666A54F5-C6D0-4E01-B61D-F06632C3F4E7}"/>
    <cellStyle name="Comma 10 4 3 2 2 3 2 2 2" xfId="43361" xr:uid="{FE537845-47CA-4F15-AB4A-E12DDFE5FCB9}"/>
    <cellStyle name="Comma 10 4 3 2 2 3 2 3" xfId="32134" xr:uid="{1E523044-8D4D-47E2-86BC-9A21ABA8D1DA}"/>
    <cellStyle name="Comma 10 4 3 2 2 3 3" xfId="15291" xr:uid="{FC313A5B-292E-4A8C-967A-49997DF64936}"/>
    <cellStyle name="Comma 10 4 3 2 2 3 3 2" xfId="37758" xr:uid="{E9EB4317-A2C3-45D3-8F5F-202968E1917F}"/>
    <cellStyle name="Comma 10 4 3 2 2 3 4" xfId="26531" xr:uid="{10CC8249-1138-423F-8899-B195F7E1815C}"/>
    <cellStyle name="Comma 10 4 3 2 2 4" xfId="6877" xr:uid="{598802F0-69E7-4DBE-863D-259DF3054A68}"/>
    <cellStyle name="Comma 10 4 3 2 2 4 2" xfId="18105" xr:uid="{3F71C98F-6D59-4C4C-AEE4-935CA65FAFAE}"/>
    <cellStyle name="Comma 10 4 3 2 2 4 2 2" xfId="40572" xr:uid="{97BD1919-7F38-423D-99C4-9F9FCAC9E675}"/>
    <cellStyle name="Comma 10 4 3 2 2 4 3" xfId="29345" xr:uid="{BA7BD5D3-ECA6-4846-89AA-281400FA9BA8}"/>
    <cellStyle name="Comma 10 4 3 2 2 5" xfId="12502" xr:uid="{06DB7C82-2E34-4CCF-9AC7-75A249C14AE8}"/>
    <cellStyle name="Comma 10 4 3 2 2 5 2" xfId="34969" xr:uid="{6BF3D626-396C-4DB4-BBBA-D6E442496979}"/>
    <cellStyle name="Comma 10 4 3 2 2 6" xfId="23742" xr:uid="{98C0A204-3E45-4191-8B9C-E6C763BBB7DF}"/>
    <cellStyle name="Comma 10 4 3 2 3" xfId="1816" xr:uid="{00000000-0005-0000-0000-000018010000}"/>
    <cellStyle name="Comma 10 4 3 2 3 2" xfId="4605" xr:uid="{B237E702-C87B-47E2-931B-5D639833AF4A}"/>
    <cellStyle name="Comma 10 4 3 2 3 2 2" xfId="10208" xr:uid="{D24172D0-8D2F-450D-9ABE-5F47ED2399D7}"/>
    <cellStyle name="Comma 10 4 3 2 3 2 2 2" xfId="21436" xr:uid="{8C5D1641-BBA9-4063-9CAC-968C1B7595B6}"/>
    <cellStyle name="Comma 10 4 3 2 3 2 2 2 2" xfId="43903" xr:uid="{31F997A8-A44D-4FE3-AEEE-266DC3030836}"/>
    <cellStyle name="Comma 10 4 3 2 3 2 2 3" xfId="32676" xr:uid="{40378723-4683-4BB4-91E1-D603606E4003}"/>
    <cellStyle name="Comma 10 4 3 2 3 2 3" xfId="15833" xr:uid="{37A3884D-EBF7-4D1A-965C-4CDDFEC8C5FF}"/>
    <cellStyle name="Comma 10 4 3 2 3 2 3 2" xfId="38300" xr:uid="{0533BB8F-C945-4F3D-A07E-6C3D9DF4AF7C}"/>
    <cellStyle name="Comma 10 4 3 2 3 2 4" xfId="27073" xr:uid="{6B8F3FBC-2518-4E13-B396-4A48EA076AEF}"/>
    <cellStyle name="Comma 10 4 3 2 3 3" xfId="7419" xr:uid="{24F2BB3C-F3CF-42AA-BCC5-1D82A9F6EA98}"/>
    <cellStyle name="Comma 10 4 3 2 3 3 2" xfId="18647" xr:uid="{2130CD10-ED4B-4D1D-AA44-FDEA510FDE80}"/>
    <cellStyle name="Comma 10 4 3 2 3 3 2 2" xfId="41114" xr:uid="{CFA532FE-2383-4A43-A716-9990D92ACD17}"/>
    <cellStyle name="Comma 10 4 3 2 3 3 3" xfId="29887" xr:uid="{0605D3CA-9AE5-44FC-AD44-61F41C9A49D3}"/>
    <cellStyle name="Comma 10 4 3 2 3 4" xfId="13044" xr:uid="{40FA197E-0652-484C-8067-7C5D4B8CAD27}"/>
    <cellStyle name="Comma 10 4 3 2 3 4 2" xfId="35511" xr:uid="{7C54ABD3-2BAA-4294-90DD-422A17E20416}"/>
    <cellStyle name="Comma 10 4 3 2 3 5" xfId="24284" xr:uid="{D5B58A06-3E34-4F3C-B12C-EE71DB51E74B}"/>
    <cellStyle name="Comma 10 4 3 2 4" xfId="3525" xr:uid="{F0FBF02B-0377-4782-80F4-4CB9A0578C72}"/>
    <cellStyle name="Comma 10 4 3 2 4 2" xfId="9128" xr:uid="{754A6D74-C474-45DE-AF86-4E664AA67F4B}"/>
    <cellStyle name="Comma 10 4 3 2 4 2 2" xfId="20356" xr:uid="{6E0A94DE-05E6-4EB6-9F54-F0CB1FBC0D1C}"/>
    <cellStyle name="Comma 10 4 3 2 4 2 2 2" xfId="42823" xr:uid="{7F7FF96C-F3EF-42ED-9FDC-7B2BB497F08E}"/>
    <cellStyle name="Comma 10 4 3 2 4 2 3" xfId="31596" xr:uid="{4367EBAF-85AB-41D3-99AA-0B235A60EA6D}"/>
    <cellStyle name="Comma 10 4 3 2 4 3" xfId="14753" xr:uid="{73D6653C-16DC-4B09-BD22-6D82DB5C14EC}"/>
    <cellStyle name="Comma 10 4 3 2 4 3 2" xfId="37220" xr:uid="{9E975CC2-7AD1-4188-B40C-8A7FE7811E3C}"/>
    <cellStyle name="Comma 10 4 3 2 4 4" xfId="25993" xr:uid="{0046E7B2-E4A7-430B-AEAB-8356E997761B}"/>
    <cellStyle name="Comma 10 4 3 2 5" xfId="6339" xr:uid="{3DAB48AE-31F5-4872-8895-83DABFEDE102}"/>
    <cellStyle name="Comma 10 4 3 2 5 2" xfId="17567" xr:uid="{FFA77B53-1974-49B5-93F3-28F4F954C545}"/>
    <cellStyle name="Comma 10 4 3 2 5 2 2" xfId="40034" xr:uid="{1CEA93BD-1CDF-46E1-B368-EEBCF09C117B}"/>
    <cellStyle name="Comma 10 4 3 2 5 3" xfId="28807" xr:uid="{9FAF6009-FA1A-42E4-90F7-47CB969A46A4}"/>
    <cellStyle name="Comma 10 4 3 2 6" xfId="11964" xr:uid="{A381AB73-3566-4A18-BA1D-58D0ADF03B43}"/>
    <cellStyle name="Comma 10 4 3 2 6 2" xfId="34431" xr:uid="{031CA9BF-4745-4240-B516-D59F86C8A024}"/>
    <cellStyle name="Comma 10 4 3 2 7" xfId="23204" xr:uid="{61DC0BC7-4CAD-440C-BAEA-0D7AE47C54DC}"/>
    <cellStyle name="Comma 10 4 3 3" xfId="1007" xr:uid="{00000000-0005-0000-0000-000019010000}"/>
    <cellStyle name="Comma 10 4 3 3 2" xfId="2087" xr:uid="{00000000-0005-0000-0000-00001A010000}"/>
    <cellStyle name="Comma 10 4 3 3 2 2" xfId="4876" xr:uid="{AA10FD6A-093E-4E20-A0D1-924AA41E7FD9}"/>
    <cellStyle name="Comma 10 4 3 3 2 2 2" xfId="10479" xr:uid="{CF178866-C64C-4B6C-90A2-EC7512851127}"/>
    <cellStyle name="Comma 10 4 3 3 2 2 2 2" xfId="21707" xr:uid="{1FD816E9-6B11-4B7C-9B9A-0A8DCC1D9F09}"/>
    <cellStyle name="Comma 10 4 3 3 2 2 2 2 2" xfId="44174" xr:uid="{B0126AE4-4B23-4222-957D-F4FB239EE96B}"/>
    <cellStyle name="Comma 10 4 3 3 2 2 2 3" xfId="32947" xr:uid="{F367345A-D288-4BAF-9F18-F07FA9937D5E}"/>
    <cellStyle name="Comma 10 4 3 3 2 2 3" xfId="16104" xr:uid="{ADD1D1DB-5AAB-451E-8F82-BB39CAACEA2D}"/>
    <cellStyle name="Comma 10 4 3 3 2 2 3 2" xfId="38571" xr:uid="{0C2C703A-64F8-4DC9-8095-B6D77457DB1F}"/>
    <cellStyle name="Comma 10 4 3 3 2 2 4" xfId="27344" xr:uid="{B9FE81E5-DEB0-48AA-BDF3-C3FB9056F9DE}"/>
    <cellStyle name="Comma 10 4 3 3 2 3" xfId="7690" xr:uid="{3DF2E668-B1C5-46FA-9E67-E694D3630F16}"/>
    <cellStyle name="Comma 10 4 3 3 2 3 2" xfId="18918" xr:uid="{9C94D36B-509E-4051-979B-AC2210912303}"/>
    <cellStyle name="Comma 10 4 3 3 2 3 2 2" xfId="41385" xr:uid="{C2E42BE4-07A3-4CDB-94B2-CC3777C6B59B}"/>
    <cellStyle name="Comma 10 4 3 3 2 3 3" xfId="30158" xr:uid="{E0D3B27A-8AE3-4500-AEA8-90C69345FB7F}"/>
    <cellStyle name="Comma 10 4 3 3 2 4" xfId="13315" xr:uid="{DF1A5608-54AC-49BE-B90C-5B30B3F74E1F}"/>
    <cellStyle name="Comma 10 4 3 3 2 4 2" xfId="35782" xr:uid="{2F21E18E-697E-49CB-A09E-C0ED047378C6}"/>
    <cellStyle name="Comma 10 4 3 3 2 5" xfId="24555" xr:uid="{6E9247BD-EE5C-4AEE-928B-2DBD1C5B1F05}"/>
    <cellStyle name="Comma 10 4 3 3 3" xfId="3796" xr:uid="{E22A4C57-89E1-44B4-AC3C-5F59994AF25E}"/>
    <cellStyle name="Comma 10 4 3 3 3 2" xfId="9399" xr:uid="{71F0FADF-ED38-4BB8-AE3B-BB3C5E1456B6}"/>
    <cellStyle name="Comma 10 4 3 3 3 2 2" xfId="20627" xr:uid="{3173C523-20E7-429B-B9ED-55A537985077}"/>
    <cellStyle name="Comma 10 4 3 3 3 2 2 2" xfId="43094" xr:uid="{29BA1FFA-CEE4-4297-B731-E032DAF6EB86}"/>
    <cellStyle name="Comma 10 4 3 3 3 2 3" xfId="31867" xr:uid="{30CAFBAC-08BC-430A-B615-D58413BBB3B2}"/>
    <cellStyle name="Comma 10 4 3 3 3 3" xfId="15024" xr:uid="{67DA7567-2CC6-4CA6-9BA7-3AF9A759495A}"/>
    <cellStyle name="Comma 10 4 3 3 3 3 2" xfId="37491" xr:uid="{FCAF3CD6-56C1-4F34-A424-2E391A83E691}"/>
    <cellStyle name="Comma 10 4 3 3 3 4" xfId="26264" xr:uid="{25EB21C3-E79E-4C32-B6CF-D88A4D354582}"/>
    <cellStyle name="Comma 10 4 3 3 4" xfId="6610" xr:uid="{400ECDB0-401B-4556-87EA-619F91D0858E}"/>
    <cellStyle name="Comma 10 4 3 3 4 2" xfId="17838" xr:uid="{F45CECFB-F5C8-47D7-B9E3-520EA17C6529}"/>
    <cellStyle name="Comma 10 4 3 3 4 2 2" xfId="40305" xr:uid="{30ED93C6-1B39-46C7-B4FC-585674FCCF6E}"/>
    <cellStyle name="Comma 10 4 3 3 4 3" xfId="29078" xr:uid="{E4FF2A5C-4091-4812-9CD8-7D335EAAB1DD}"/>
    <cellStyle name="Comma 10 4 3 3 5" xfId="12235" xr:uid="{78C4D1F3-CDE3-4C8E-82B4-1E770C6F6682}"/>
    <cellStyle name="Comma 10 4 3 3 5 2" xfId="34702" xr:uid="{497F921E-6793-4C89-A4D9-27F525BBBDAC}"/>
    <cellStyle name="Comma 10 4 3 3 6" xfId="23475" xr:uid="{25690F49-1961-49A8-BA4D-FB366952991C}"/>
    <cellStyle name="Comma 10 4 3 4" xfId="1549" xr:uid="{00000000-0005-0000-0000-00001B010000}"/>
    <cellStyle name="Comma 10 4 3 4 2" xfId="4338" xr:uid="{565B230E-110F-4AFE-946C-3D70F7E321B2}"/>
    <cellStyle name="Comma 10 4 3 4 2 2" xfId="9941" xr:uid="{14C7DEB5-D320-4349-BCDC-0C914BFF225F}"/>
    <cellStyle name="Comma 10 4 3 4 2 2 2" xfId="21169" xr:uid="{8F09F09A-D87C-4DA6-B12C-85199D1A5883}"/>
    <cellStyle name="Comma 10 4 3 4 2 2 2 2" xfId="43636" xr:uid="{33DD64EF-2B9B-4DCD-8FCA-1EFA897532D4}"/>
    <cellStyle name="Comma 10 4 3 4 2 2 3" xfId="32409" xr:uid="{85FFED69-7EE0-4848-A8CE-215E5788E384}"/>
    <cellStyle name="Comma 10 4 3 4 2 3" xfId="15566" xr:uid="{F164DAB4-9219-4CB7-9A05-56FA1AC7DB2C}"/>
    <cellStyle name="Comma 10 4 3 4 2 3 2" xfId="38033" xr:uid="{4C88C4E4-4A08-42E4-A550-C6201339DB92}"/>
    <cellStyle name="Comma 10 4 3 4 2 4" xfId="26806" xr:uid="{4A1FE0BC-297E-4956-9F5A-544F7618FA4B}"/>
    <cellStyle name="Comma 10 4 3 4 3" xfId="7152" xr:uid="{1271C542-E86D-4933-8D37-25B36B858DBF}"/>
    <cellStyle name="Comma 10 4 3 4 3 2" xfId="18380" xr:uid="{33475A45-15EE-4025-BA33-09DCFC5F5B76}"/>
    <cellStyle name="Comma 10 4 3 4 3 2 2" xfId="40847" xr:uid="{EC995370-B8EC-4263-81AA-9486638907A9}"/>
    <cellStyle name="Comma 10 4 3 4 3 3" xfId="29620" xr:uid="{16822BFE-EAF5-44DD-B0A2-B4850335775A}"/>
    <cellStyle name="Comma 10 4 3 4 4" xfId="12777" xr:uid="{4518518A-E721-4DC1-9032-5614B078EE7F}"/>
    <cellStyle name="Comma 10 4 3 4 4 2" xfId="35244" xr:uid="{265D1F4C-0011-4BFC-874A-D5B8407C301A}"/>
    <cellStyle name="Comma 10 4 3 4 5" xfId="24017" xr:uid="{51927B96-899C-461F-96C6-F8BEFC675BD9}"/>
    <cellStyle name="Comma 10 4 3 5" xfId="2630" xr:uid="{00000000-0005-0000-0000-00001C010000}"/>
    <cellStyle name="Comma 10 4 3 5 2" xfId="5419" xr:uid="{7EE69311-E38B-4DC5-9A36-B2EAC0657C89}"/>
    <cellStyle name="Comma 10 4 3 5 2 2" xfId="11022" xr:uid="{F9D62028-0CFD-44D3-A155-A89A39179737}"/>
    <cellStyle name="Comma 10 4 3 5 2 2 2" xfId="22250" xr:uid="{7AD15FB4-8D97-404E-89AE-4044662DA5B7}"/>
    <cellStyle name="Comma 10 4 3 5 2 2 2 2" xfId="44717" xr:uid="{FFDC81A3-751F-4D9D-8681-270FA24E505D}"/>
    <cellStyle name="Comma 10 4 3 5 2 2 3" xfId="33490" xr:uid="{F38EFE13-39FD-49AC-85A3-4A6B13E7DE7A}"/>
    <cellStyle name="Comma 10 4 3 5 2 3" xfId="16647" xr:uid="{AD6FC74F-6304-446A-AACD-A2F2B88BEF05}"/>
    <cellStyle name="Comma 10 4 3 5 2 3 2" xfId="39114" xr:uid="{E4D444AF-A03E-4AC7-AA86-0C61C6CE9A88}"/>
    <cellStyle name="Comma 10 4 3 5 2 4" xfId="27887" xr:uid="{F204C5DC-D9D0-45A9-B955-907250E3FF8D}"/>
    <cellStyle name="Comma 10 4 3 5 3" xfId="8233" xr:uid="{26391000-7A85-4EB9-83CF-1637A48DAFBD}"/>
    <cellStyle name="Comma 10 4 3 5 3 2" xfId="19461" xr:uid="{E5CE6CEF-926C-4311-B141-E7D5A5F15628}"/>
    <cellStyle name="Comma 10 4 3 5 3 2 2" xfId="41928" xr:uid="{6D4825F9-1312-4F0E-AEEC-6AEBF95304A9}"/>
    <cellStyle name="Comma 10 4 3 5 3 3" xfId="30701" xr:uid="{08542FFD-33F4-4801-97AB-D4A4518D5C42}"/>
    <cellStyle name="Comma 10 4 3 5 4" xfId="13858" xr:uid="{C0C19EB3-289F-4A64-A885-21D5BE236C5E}"/>
    <cellStyle name="Comma 10 4 3 5 4 2" xfId="36325" xr:uid="{8F723148-B67F-4F29-9FB4-5C5C7279BC0B}"/>
    <cellStyle name="Comma 10 4 3 5 5" xfId="25098" xr:uid="{C8E24EBC-6EB7-4B0E-8D92-D98932EFF4C5}"/>
    <cellStyle name="Comma 10 4 3 6" xfId="469" xr:uid="{00000000-0005-0000-0000-00001D010000}"/>
    <cellStyle name="Comma 10 4 3 6 2" xfId="3258" xr:uid="{63CCD22C-58BD-48B5-937D-112A75AB0E58}"/>
    <cellStyle name="Comma 10 4 3 6 2 2" xfId="8861" xr:uid="{DE95B654-3844-487D-A944-7C111CB4EA80}"/>
    <cellStyle name="Comma 10 4 3 6 2 2 2" xfId="20089" xr:uid="{4B5C03B4-DCDF-4395-85A4-5362A6096005}"/>
    <cellStyle name="Comma 10 4 3 6 2 2 2 2" xfId="42556" xr:uid="{735FDD34-53B5-4692-B4BD-85252298F35D}"/>
    <cellStyle name="Comma 10 4 3 6 2 2 3" xfId="31329" xr:uid="{BEEFBC70-E9A3-4036-9F13-3A81CECAC85C}"/>
    <cellStyle name="Comma 10 4 3 6 2 3" xfId="14486" xr:uid="{F190EC44-9C09-47A9-B349-9F85E1010620}"/>
    <cellStyle name="Comma 10 4 3 6 2 3 2" xfId="36953" xr:uid="{DC4D0BD4-771B-402B-9271-0236E97351BA}"/>
    <cellStyle name="Comma 10 4 3 6 2 4" xfId="25726" xr:uid="{4524F7B0-E084-43E7-9C90-1EF223F53A53}"/>
    <cellStyle name="Comma 10 4 3 6 3" xfId="6072" xr:uid="{692C68CD-B72D-4DE6-90C8-5B6C782C86B3}"/>
    <cellStyle name="Comma 10 4 3 6 3 2" xfId="17300" xr:uid="{94AC657B-4987-42FF-85F4-41AD0EE6EAD6}"/>
    <cellStyle name="Comma 10 4 3 6 3 2 2" xfId="39767" xr:uid="{35F588AC-0198-4D35-BBA6-4D965FD1206E}"/>
    <cellStyle name="Comma 10 4 3 6 3 3" xfId="28540" xr:uid="{8D787764-32D8-433D-A406-EEFA6DC5B303}"/>
    <cellStyle name="Comma 10 4 3 6 4" xfId="11697" xr:uid="{DF68A454-8020-4E20-934D-80FA038536F5}"/>
    <cellStyle name="Comma 10 4 3 6 4 2" xfId="34164" xr:uid="{98EC0009-7A75-4E1F-8FBF-6C026FAB340A}"/>
    <cellStyle name="Comma 10 4 3 6 5" xfId="22937" xr:uid="{170E7D56-298D-46C5-A115-AE848C3FB734}"/>
    <cellStyle name="Comma 10 4 3 7" xfId="2982" xr:uid="{8891608C-BEB3-4353-9BD1-398318C6FDBE}"/>
    <cellStyle name="Comma 10 4 3 7 2" xfId="8585" xr:uid="{8DF41DFB-8850-4C35-AA63-2B22DADBCDCC}"/>
    <cellStyle name="Comma 10 4 3 7 2 2" xfId="19813" xr:uid="{5C3ADB1F-7D15-4592-A047-AFB782A1913B}"/>
    <cellStyle name="Comma 10 4 3 7 2 2 2" xfId="42280" xr:uid="{BBBA65E9-D341-441C-B0C5-5A8E4EF2465D}"/>
    <cellStyle name="Comma 10 4 3 7 2 3" xfId="31053" xr:uid="{0CAA5EF8-208A-4FE1-A437-87205ADB73BF}"/>
    <cellStyle name="Comma 10 4 3 7 3" xfId="14210" xr:uid="{838E1F95-118A-4141-8699-DE40D9059182}"/>
    <cellStyle name="Comma 10 4 3 7 3 2" xfId="36677" xr:uid="{FFC0050F-7CD5-417D-9E90-09E79105C68B}"/>
    <cellStyle name="Comma 10 4 3 7 4" xfId="25450" xr:uid="{B6D9D1BA-6A4D-4CF2-BC0F-914EFB0F0E1B}"/>
    <cellStyle name="Comma 10 4 3 8" xfId="5797" xr:uid="{AEF1C685-6940-4F23-9465-A1075D95C3CB}"/>
    <cellStyle name="Comma 10 4 3 8 2" xfId="17025" xr:uid="{FAA11420-8C9E-4C01-85AF-7B918E1599AB}"/>
    <cellStyle name="Comma 10 4 3 8 2 2" xfId="39492" xr:uid="{52C5B0B1-3732-42E6-B6D0-C8D6B5E32E21}"/>
    <cellStyle name="Comma 10 4 3 8 3" xfId="28265" xr:uid="{4AE094CA-12E0-4207-A053-60974FCD46C7}"/>
    <cellStyle name="Comma 10 4 3 9" xfId="11421" xr:uid="{6C69AF3B-DC51-42B4-8E4A-90974A67CD2A}"/>
    <cellStyle name="Comma 10 4 3 9 2" xfId="33889" xr:uid="{55BD3FFC-9F29-4971-ABFB-6A3FACE8A465}"/>
    <cellStyle name="Comma 10 4 4" xfId="612" xr:uid="{00000000-0005-0000-0000-00001E010000}"/>
    <cellStyle name="Comma 10 4 4 2" xfId="1150" xr:uid="{00000000-0005-0000-0000-00001F010000}"/>
    <cellStyle name="Comma 10 4 4 2 2" xfId="2230" xr:uid="{00000000-0005-0000-0000-000020010000}"/>
    <cellStyle name="Comma 10 4 4 2 2 2" xfId="5019" xr:uid="{B8A84255-2984-4E46-B97F-2BFCC65E9BC1}"/>
    <cellStyle name="Comma 10 4 4 2 2 2 2" xfId="10622" xr:uid="{E5A60476-677B-42BE-BFB4-83365E45EE70}"/>
    <cellStyle name="Comma 10 4 4 2 2 2 2 2" xfId="21850" xr:uid="{6BC91745-2878-4E9F-B3FF-D37578D6429D}"/>
    <cellStyle name="Comma 10 4 4 2 2 2 2 2 2" xfId="44317" xr:uid="{4205ADB5-EFAE-4CA2-9448-9561012F0E83}"/>
    <cellStyle name="Comma 10 4 4 2 2 2 2 3" xfId="33090" xr:uid="{A348E448-D32A-4347-9FEE-035A93B30E58}"/>
    <cellStyle name="Comma 10 4 4 2 2 2 3" xfId="16247" xr:uid="{5CEF1D88-4A11-4385-B104-0739C3750BED}"/>
    <cellStyle name="Comma 10 4 4 2 2 2 3 2" xfId="38714" xr:uid="{B9539A4C-5006-4F70-A416-5549325BD204}"/>
    <cellStyle name="Comma 10 4 4 2 2 2 4" xfId="27487" xr:uid="{2876069D-4D65-455D-914B-A744A5B04F5F}"/>
    <cellStyle name="Comma 10 4 4 2 2 3" xfId="7833" xr:uid="{1C14EDF4-68E4-4C48-8B42-DB9EDC1A113B}"/>
    <cellStyle name="Comma 10 4 4 2 2 3 2" xfId="19061" xr:uid="{12D31477-8610-4582-ABEB-552EE7B63A97}"/>
    <cellStyle name="Comma 10 4 4 2 2 3 2 2" xfId="41528" xr:uid="{8309D97B-11D7-4319-9BB3-C18D693CD264}"/>
    <cellStyle name="Comma 10 4 4 2 2 3 3" xfId="30301" xr:uid="{9E5A4A15-20E2-4DEA-B0F7-5F453D5641D2}"/>
    <cellStyle name="Comma 10 4 4 2 2 4" xfId="13458" xr:uid="{2547FFEB-867A-49C1-9318-4E7AAC9CA4C3}"/>
    <cellStyle name="Comma 10 4 4 2 2 4 2" xfId="35925" xr:uid="{FB2BC13A-14F3-41F3-9AF7-1DBEF162D36A}"/>
    <cellStyle name="Comma 10 4 4 2 2 5" xfId="24698" xr:uid="{46C7CFC4-0D2B-4352-8E8B-B807BF40310A}"/>
    <cellStyle name="Comma 10 4 4 2 3" xfId="3939" xr:uid="{8E7E7E1A-9EE5-4E3B-B94B-E7AD7FD04067}"/>
    <cellStyle name="Comma 10 4 4 2 3 2" xfId="9542" xr:uid="{38676E34-F2E2-4FE7-BCD1-57BD63F3BAC9}"/>
    <cellStyle name="Comma 10 4 4 2 3 2 2" xfId="20770" xr:uid="{42A0585A-AEB7-48B6-9D2F-CA696091CDE2}"/>
    <cellStyle name="Comma 10 4 4 2 3 2 2 2" xfId="43237" xr:uid="{EFE78565-0997-479E-A6ED-9B019F1CFB14}"/>
    <cellStyle name="Comma 10 4 4 2 3 2 3" xfId="32010" xr:uid="{8D8E5891-BBC6-4DDC-8079-DF843726733C}"/>
    <cellStyle name="Comma 10 4 4 2 3 3" xfId="15167" xr:uid="{0DB295BB-BF12-487E-9ED6-4089D0D35132}"/>
    <cellStyle name="Comma 10 4 4 2 3 3 2" xfId="37634" xr:uid="{E2F8118F-7D97-45B8-85BE-1890D1007CB1}"/>
    <cellStyle name="Comma 10 4 4 2 3 4" xfId="26407" xr:uid="{DAABDFA8-2DC7-46FD-9352-52D9F8992DAA}"/>
    <cellStyle name="Comma 10 4 4 2 4" xfId="6753" xr:uid="{08713612-D316-48EE-9C0A-CF7752678981}"/>
    <cellStyle name="Comma 10 4 4 2 4 2" xfId="17981" xr:uid="{6FB8BE74-6652-4387-8ECF-A176677CF5C2}"/>
    <cellStyle name="Comma 10 4 4 2 4 2 2" xfId="40448" xr:uid="{B1E89DAA-1B1C-49A6-9DD7-39E22FF1DF65}"/>
    <cellStyle name="Comma 10 4 4 2 4 3" xfId="29221" xr:uid="{B3FFB22A-0656-47D1-89A8-96730194CD89}"/>
    <cellStyle name="Comma 10 4 4 2 5" xfId="12378" xr:uid="{C0AA013E-11B4-4D22-A820-F78938717FE1}"/>
    <cellStyle name="Comma 10 4 4 2 5 2" xfId="34845" xr:uid="{347B5B97-A59B-4F43-A117-63B0888EBD19}"/>
    <cellStyle name="Comma 10 4 4 2 6" xfId="23618" xr:uid="{26D694B7-CFD7-4B2E-8318-DCB3BA82B7B2}"/>
    <cellStyle name="Comma 10 4 4 3" xfId="1692" xr:uid="{00000000-0005-0000-0000-000021010000}"/>
    <cellStyle name="Comma 10 4 4 3 2" xfId="4481" xr:uid="{0BEF575A-3230-4B10-B8C5-0AAD2420CFA9}"/>
    <cellStyle name="Comma 10 4 4 3 2 2" xfId="10084" xr:uid="{D9B27F97-3FA0-4F6F-8C00-1CB04E6E43DD}"/>
    <cellStyle name="Comma 10 4 4 3 2 2 2" xfId="21312" xr:uid="{47C2E964-8FC3-4333-90BA-76E3BB2CBCA0}"/>
    <cellStyle name="Comma 10 4 4 3 2 2 2 2" xfId="43779" xr:uid="{B09C76EB-449E-4323-B497-4A4E5C358CB3}"/>
    <cellStyle name="Comma 10 4 4 3 2 2 3" xfId="32552" xr:uid="{89563B65-A022-401E-B91B-61E9C40DFC88}"/>
    <cellStyle name="Comma 10 4 4 3 2 3" xfId="15709" xr:uid="{27F2C2BF-FE81-41DB-94F8-70D2BEBCB26F}"/>
    <cellStyle name="Comma 10 4 4 3 2 3 2" xfId="38176" xr:uid="{72A23934-A89E-4A1F-8479-E91744B277C0}"/>
    <cellStyle name="Comma 10 4 4 3 2 4" xfId="26949" xr:uid="{2B9C3B27-4689-466D-AAA0-F2F789D9F5E2}"/>
    <cellStyle name="Comma 10 4 4 3 3" xfId="7295" xr:uid="{C9FCE241-CBC8-429C-BA05-B778FA335756}"/>
    <cellStyle name="Comma 10 4 4 3 3 2" xfId="18523" xr:uid="{AF360FC5-40C8-45A9-A32C-2B7E6F3612C2}"/>
    <cellStyle name="Comma 10 4 4 3 3 2 2" xfId="40990" xr:uid="{53085F15-9EB1-4763-A7D4-12C9AACC72C6}"/>
    <cellStyle name="Comma 10 4 4 3 3 3" xfId="29763" xr:uid="{4EE1EB07-F053-45FB-8BEF-78B5E6E40986}"/>
    <cellStyle name="Comma 10 4 4 3 4" xfId="12920" xr:uid="{C08D96CA-E867-494A-99CD-0924639CF12D}"/>
    <cellStyle name="Comma 10 4 4 3 4 2" xfId="35387" xr:uid="{80E0166A-F3FB-4171-893F-5F5E5E6A546B}"/>
    <cellStyle name="Comma 10 4 4 3 5" xfId="24160" xr:uid="{A0E8CA57-2D47-48F8-924C-EC9C4F9BA204}"/>
    <cellStyle name="Comma 10 4 4 4" xfId="3401" xr:uid="{8B97EA5A-9058-4669-994C-0922C0D9A016}"/>
    <cellStyle name="Comma 10 4 4 4 2" xfId="9004" xr:uid="{E171C7AD-2460-4E7E-8EC9-63A06D3510CA}"/>
    <cellStyle name="Comma 10 4 4 4 2 2" xfId="20232" xr:uid="{67C503E1-FE5A-40A3-B52C-B009C9E922CE}"/>
    <cellStyle name="Comma 10 4 4 4 2 2 2" xfId="42699" xr:uid="{F863F2AE-51E0-40C0-B490-A18D34B76EAE}"/>
    <cellStyle name="Comma 10 4 4 4 2 3" xfId="31472" xr:uid="{1FF1B291-6059-4E55-8474-817407D5E298}"/>
    <cellStyle name="Comma 10 4 4 4 3" xfId="14629" xr:uid="{31E57E7C-00F6-4844-834A-EB9FE7F76630}"/>
    <cellStyle name="Comma 10 4 4 4 3 2" xfId="37096" xr:uid="{73D7D77D-55A1-444E-AE1F-7DAF27571918}"/>
    <cellStyle name="Comma 10 4 4 4 4" xfId="25869" xr:uid="{B6F1FF2B-495D-427F-8ADE-28082973F89B}"/>
    <cellStyle name="Comma 10 4 4 5" xfId="6215" xr:uid="{F330E6ED-8F90-420D-B2CE-CCCE8E824602}"/>
    <cellStyle name="Comma 10 4 4 5 2" xfId="17443" xr:uid="{581D1AC8-8F80-44FB-80A9-C819BAD91384}"/>
    <cellStyle name="Comma 10 4 4 5 2 2" xfId="39910" xr:uid="{44F5ED9D-40D1-4A63-882C-462F67AEBAF4}"/>
    <cellStyle name="Comma 10 4 4 5 3" xfId="28683" xr:uid="{3111B282-BEF4-4B17-B208-03F36BF663EC}"/>
    <cellStyle name="Comma 10 4 4 6" xfId="11840" xr:uid="{01998D6C-8026-436B-8C78-73139405D355}"/>
    <cellStyle name="Comma 10 4 4 6 2" xfId="34307" xr:uid="{CBA19375-F864-47AD-B30F-28B2540AE975}"/>
    <cellStyle name="Comma 10 4 4 7" xfId="23080" xr:uid="{0596B8A3-1EF7-4F86-8BE0-FF6E6DB83FB9}"/>
    <cellStyle name="Comma 10 4 5" xfId="883" xr:uid="{00000000-0005-0000-0000-000022010000}"/>
    <cellStyle name="Comma 10 4 5 2" xfId="1963" xr:uid="{00000000-0005-0000-0000-000023010000}"/>
    <cellStyle name="Comma 10 4 5 2 2" xfId="4752" xr:uid="{766B7A6E-4D2D-466D-965F-21B321EFD638}"/>
    <cellStyle name="Comma 10 4 5 2 2 2" xfId="10355" xr:uid="{5C94AFDF-3771-4BE9-89BA-F491BA819496}"/>
    <cellStyle name="Comma 10 4 5 2 2 2 2" xfId="21583" xr:uid="{7F3483AF-8C54-49B4-8815-380E75C854E4}"/>
    <cellStyle name="Comma 10 4 5 2 2 2 2 2" xfId="44050" xr:uid="{9C630684-F99D-4AA9-A0EA-142FF789F250}"/>
    <cellStyle name="Comma 10 4 5 2 2 2 3" xfId="32823" xr:uid="{52DF6D83-D708-4ABE-AADD-895D3A7A7999}"/>
    <cellStyle name="Comma 10 4 5 2 2 3" xfId="15980" xr:uid="{60993868-D68B-4D90-ABF1-F55F9C4073DB}"/>
    <cellStyle name="Comma 10 4 5 2 2 3 2" xfId="38447" xr:uid="{38CF11D2-5587-4D5E-B4A4-E6937D3A91B6}"/>
    <cellStyle name="Comma 10 4 5 2 2 4" xfId="27220" xr:uid="{68320356-AC7A-4F18-8309-71579647FD48}"/>
    <cellStyle name="Comma 10 4 5 2 3" xfId="7566" xr:uid="{2B6C96F0-EACB-4A79-99AD-A00833034D40}"/>
    <cellStyle name="Comma 10 4 5 2 3 2" xfId="18794" xr:uid="{F22C7F81-7B58-4188-8D34-374F67EB494C}"/>
    <cellStyle name="Comma 10 4 5 2 3 2 2" xfId="41261" xr:uid="{0105FAED-CEEF-40FD-A922-EF2801AC6D9B}"/>
    <cellStyle name="Comma 10 4 5 2 3 3" xfId="30034" xr:uid="{B446C5D7-DAD5-41B3-A983-7449923A3A17}"/>
    <cellStyle name="Comma 10 4 5 2 4" xfId="13191" xr:uid="{6A288055-7AE3-4DAE-9B99-48423E9E2481}"/>
    <cellStyle name="Comma 10 4 5 2 4 2" xfId="35658" xr:uid="{89DA4966-D61F-43B0-982C-1391E247966F}"/>
    <cellStyle name="Comma 10 4 5 2 5" xfId="24431" xr:uid="{66D65D57-36FF-494C-B8FE-3A1DC71DD97F}"/>
    <cellStyle name="Comma 10 4 5 3" xfId="3672" xr:uid="{BA177BA2-1153-4045-928B-0CEB37FB1229}"/>
    <cellStyle name="Comma 10 4 5 3 2" xfId="9275" xr:uid="{601E3006-4407-488F-838E-0A91790348C2}"/>
    <cellStyle name="Comma 10 4 5 3 2 2" xfId="20503" xr:uid="{7511F38D-1D18-41A5-AF30-CCB5574B4B80}"/>
    <cellStyle name="Comma 10 4 5 3 2 2 2" xfId="42970" xr:uid="{E64E1591-5463-4D4D-8EBD-5B77470AFCC5}"/>
    <cellStyle name="Comma 10 4 5 3 2 3" xfId="31743" xr:uid="{7FCDA9D3-D110-4021-AE87-1BC4951E25DF}"/>
    <cellStyle name="Comma 10 4 5 3 3" xfId="14900" xr:uid="{F458B42D-1726-45E9-8092-D29D63976237}"/>
    <cellStyle name="Comma 10 4 5 3 3 2" xfId="37367" xr:uid="{F4D2BD79-E446-4485-965D-D9A566C379B8}"/>
    <cellStyle name="Comma 10 4 5 3 4" xfId="26140" xr:uid="{DE4F0D5B-139D-4D7A-B8B1-C376411709AE}"/>
    <cellStyle name="Comma 10 4 5 4" xfId="6486" xr:uid="{98ADBE1A-12FC-4065-B025-6A59814A17EE}"/>
    <cellStyle name="Comma 10 4 5 4 2" xfId="17714" xr:uid="{84CE6411-C483-4C9D-8986-004B7FF298F1}"/>
    <cellStyle name="Comma 10 4 5 4 2 2" xfId="40181" xr:uid="{BF831A11-C25C-49B9-8A9C-A67D6B478D00}"/>
    <cellStyle name="Comma 10 4 5 4 3" xfId="28954" xr:uid="{82C2E721-0413-4F12-877D-3950501AEAB5}"/>
    <cellStyle name="Comma 10 4 5 5" xfId="12111" xr:uid="{0F042153-3387-4FEE-AF7B-FEB938CBE610}"/>
    <cellStyle name="Comma 10 4 5 5 2" xfId="34578" xr:uid="{07ADB8A9-0E39-4A0B-B12D-76D7B8E67B68}"/>
    <cellStyle name="Comma 10 4 5 6" xfId="23351" xr:uid="{DEFD8D89-99F9-439E-BF3C-CD37F5C6594C}"/>
    <cellStyle name="Comma 10 4 6" xfId="1425" xr:uid="{00000000-0005-0000-0000-000024010000}"/>
    <cellStyle name="Comma 10 4 6 2" xfId="4214" xr:uid="{3482310D-9813-484B-99AF-68511B583E74}"/>
    <cellStyle name="Comma 10 4 6 2 2" xfId="9817" xr:uid="{F747ACDC-02AB-49D2-8370-F189B0C6B4E7}"/>
    <cellStyle name="Comma 10 4 6 2 2 2" xfId="21045" xr:uid="{D938F3DB-D24C-4369-81B8-534F9D765898}"/>
    <cellStyle name="Comma 10 4 6 2 2 2 2" xfId="43512" xr:uid="{E210E7A9-5281-44C1-BDE1-573C0574468E}"/>
    <cellStyle name="Comma 10 4 6 2 2 3" xfId="32285" xr:uid="{196E1118-2BDE-4FD7-A13A-A578BC34D62C}"/>
    <cellStyle name="Comma 10 4 6 2 3" xfId="15442" xr:uid="{F7A98874-328A-4B41-8CDC-5733DCA52670}"/>
    <cellStyle name="Comma 10 4 6 2 3 2" xfId="37909" xr:uid="{BAE7CD52-5970-4BB2-B593-3537D297ACA9}"/>
    <cellStyle name="Comma 10 4 6 2 4" xfId="26682" xr:uid="{243EC401-72BB-46BA-9771-026A6E87CA32}"/>
    <cellStyle name="Comma 10 4 6 3" xfId="7028" xr:uid="{B9A6DE8D-B72D-4E59-A246-B95DEAF49EF6}"/>
    <cellStyle name="Comma 10 4 6 3 2" xfId="18256" xr:uid="{4D887059-A33F-4042-B89B-9D889793C150}"/>
    <cellStyle name="Comma 10 4 6 3 2 2" xfId="40723" xr:uid="{21155474-2257-444B-AF48-CAF026091EFA}"/>
    <cellStyle name="Comma 10 4 6 3 3" xfId="29496" xr:uid="{77785543-0C83-4585-8249-5BAFDC952F2D}"/>
    <cellStyle name="Comma 10 4 6 4" xfId="12653" xr:uid="{C8BBACFE-8968-4CF6-B35E-DCFA12DF299F}"/>
    <cellStyle name="Comma 10 4 6 4 2" xfId="35120" xr:uid="{A3C1C82E-1AE5-47CC-997F-B7BA5D13EEA2}"/>
    <cellStyle name="Comma 10 4 6 5" xfId="23893" xr:uid="{5B9F27CF-991C-486A-9399-6FCE128ADC65}"/>
    <cellStyle name="Comma 10 4 7" xfId="2506" xr:uid="{00000000-0005-0000-0000-000025010000}"/>
    <cellStyle name="Comma 10 4 7 2" xfId="5295" xr:uid="{DFAF52D8-E985-41A5-8953-39BF648948AF}"/>
    <cellStyle name="Comma 10 4 7 2 2" xfId="10898" xr:uid="{EF0275E8-72A0-4F11-A4D6-6DC805B310FF}"/>
    <cellStyle name="Comma 10 4 7 2 2 2" xfId="22126" xr:uid="{14F725AC-FCAD-42BE-8923-EF2E21088159}"/>
    <cellStyle name="Comma 10 4 7 2 2 2 2" xfId="44593" xr:uid="{96CCC5D9-7F9F-4DC4-B4A4-2655FBD1D37F}"/>
    <cellStyle name="Comma 10 4 7 2 2 3" xfId="33366" xr:uid="{8D059116-17E4-41D7-A599-E312DEC1A1B6}"/>
    <cellStyle name="Comma 10 4 7 2 3" xfId="16523" xr:uid="{49D218C8-2901-4878-BC76-7228E5099919}"/>
    <cellStyle name="Comma 10 4 7 2 3 2" xfId="38990" xr:uid="{7DF494D3-D927-4C75-B83F-AD07A6998D3A}"/>
    <cellStyle name="Comma 10 4 7 2 4" xfId="27763" xr:uid="{D277B27F-52B7-44B4-8408-AE9503808617}"/>
    <cellStyle name="Comma 10 4 7 3" xfId="8109" xr:uid="{831EEF29-44A6-47C3-A0F8-5D1CFFA545E4}"/>
    <cellStyle name="Comma 10 4 7 3 2" xfId="19337" xr:uid="{7BFEB482-7AFB-4F1D-AF17-78F4614CB7F4}"/>
    <cellStyle name="Comma 10 4 7 3 2 2" xfId="41804" xr:uid="{F0180877-6A8F-4B58-AB1C-9D318221E657}"/>
    <cellStyle name="Comma 10 4 7 3 3" xfId="30577" xr:uid="{AC161C84-29E5-4CA2-9083-C5A12C86542B}"/>
    <cellStyle name="Comma 10 4 7 4" xfId="13734" xr:uid="{C4A8CFD5-60B5-447D-82DB-734BE7E619A0}"/>
    <cellStyle name="Comma 10 4 7 4 2" xfId="36201" xr:uid="{5B322664-4C21-4919-B0C0-EC481B9E9DC3}"/>
    <cellStyle name="Comma 10 4 7 5" xfId="24974" xr:uid="{2B39112C-0A62-4446-A1C0-B60E225E182B}"/>
    <cellStyle name="Comma 10 4 8" xfId="345" xr:uid="{00000000-0005-0000-0000-000026010000}"/>
    <cellStyle name="Comma 10 4 8 2" xfId="3134" xr:uid="{60E7681B-31D0-4494-B680-61B458EB6D38}"/>
    <cellStyle name="Comma 10 4 8 2 2" xfId="8737" xr:uid="{47BAF7B4-1489-49AE-92FC-F589A84A739B}"/>
    <cellStyle name="Comma 10 4 8 2 2 2" xfId="19965" xr:uid="{56746903-8E8E-4BC8-8E14-263A0053C8D8}"/>
    <cellStyle name="Comma 10 4 8 2 2 2 2" xfId="42432" xr:uid="{0F76258E-CC92-4006-A5C6-DEAA40CE93C3}"/>
    <cellStyle name="Comma 10 4 8 2 2 3" xfId="31205" xr:uid="{1FD9D352-CDB2-4BCF-8E0C-EDBC07E8ED0E}"/>
    <cellStyle name="Comma 10 4 8 2 3" xfId="14362" xr:uid="{737ECE61-79A0-4F34-9C0C-1133F7F88BA7}"/>
    <cellStyle name="Comma 10 4 8 2 3 2" xfId="36829" xr:uid="{44107A20-B9C6-422C-BA63-108E7468D92F}"/>
    <cellStyle name="Comma 10 4 8 2 4" xfId="25602" xr:uid="{055D6E92-D38D-42C1-A13E-DECDACCA1A06}"/>
    <cellStyle name="Comma 10 4 8 3" xfId="5948" xr:uid="{266A62C0-C727-4AEE-AB85-04157714B99C}"/>
    <cellStyle name="Comma 10 4 8 3 2" xfId="17176" xr:uid="{F8F015B9-0EF5-4511-9FA0-9C99C92FE836}"/>
    <cellStyle name="Comma 10 4 8 3 2 2" xfId="39643" xr:uid="{05FAB1AC-7B70-4947-A8E3-A60F1B9CC94E}"/>
    <cellStyle name="Comma 10 4 8 3 3" xfId="28416" xr:uid="{7B383548-91FD-449B-A10D-4E077DB2E2C3}"/>
    <cellStyle name="Comma 10 4 8 4" xfId="11573" xr:uid="{C750B34C-48BB-4EBE-AD2E-3D9DA4BACF80}"/>
    <cellStyle name="Comma 10 4 8 4 2" xfId="34040" xr:uid="{08BEFF75-32A9-430B-B045-797AD1208A90}"/>
    <cellStyle name="Comma 10 4 8 5" xfId="22813" xr:uid="{9EC5F594-3903-4653-8B4D-47D2F7C65BA5}"/>
    <cellStyle name="Comma 10 4 9" xfId="2858" xr:uid="{CF9F83B2-ED64-496A-90CB-DBE438631E30}"/>
    <cellStyle name="Comma 10 4 9 2" xfId="8461" xr:uid="{EBE4DD14-54D8-44AF-950B-B30C6B41910D}"/>
    <cellStyle name="Comma 10 4 9 2 2" xfId="19689" xr:uid="{B08C2D67-947F-4D0A-A140-07CAC0726D49}"/>
    <cellStyle name="Comma 10 4 9 2 2 2" xfId="42156" xr:uid="{08CF6837-AB57-4A46-8597-DB28DF4FF0CD}"/>
    <cellStyle name="Comma 10 4 9 2 3" xfId="30929" xr:uid="{936BD4B4-CE34-4A5A-A75A-0714D2BFAA50}"/>
    <cellStyle name="Comma 10 4 9 3" xfId="14086" xr:uid="{7FF2484C-4749-4D53-95DF-C53E99660C4B}"/>
    <cellStyle name="Comma 10 4 9 3 2" xfId="36553" xr:uid="{B9C177A2-9DCE-4AD8-8F67-E3B8923EDB5C}"/>
    <cellStyle name="Comma 10 4 9 4" xfId="25326" xr:uid="{0589BD3E-AE13-43D0-8420-63C2C79012C6}"/>
    <cellStyle name="Comma 10 5" xfId="95" xr:uid="{00000000-0005-0000-0000-000027010000}"/>
    <cellStyle name="Comma 10 5 10" xfId="11327" xr:uid="{7803CC53-0F2F-44E1-B7AA-E96D6B48EF6E}"/>
    <cellStyle name="Comma 10 5 10 2" xfId="33795" xr:uid="{5C527A36-7C63-4515-93B0-16AC706E817F}"/>
    <cellStyle name="Comma 10 5 11" xfId="22568" xr:uid="{CF1C592E-E1E1-4564-A461-FD07D71EB0D5}"/>
    <cellStyle name="Comma 10 5 2" xfId="221" xr:uid="{00000000-0005-0000-0000-000028010000}"/>
    <cellStyle name="Comma 10 5 2 10" xfId="22694" xr:uid="{FB3951E8-FC3E-4F5E-8939-0B7D7F255A31}"/>
    <cellStyle name="Comma 10 5 2 2" xfId="768" xr:uid="{00000000-0005-0000-0000-000029010000}"/>
    <cellStyle name="Comma 10 5 2 2 2" xfId="1306" xr:uid="{00000000-0005-0000-0000-00002A010000}"/>
    <cellStyle name="Comma 10 5 2 2 2 2" xfId="2386" xr:uid="{00000000-0005-0000-0000-00002B010000}"/>
    <cellStyle name="Comma 10 5 2 2 2 2 2" xfId="5175" xr:uid="{7AD61EB4-4EEA-4AA1-A129-C749A1D15B33}"/>
    <cellStyle name="Comma 10 5 2 2 2 2 2 2" xfId="10778" xr:uid="{80326004-FC99-4A9E-93C0-0610189348C2}"/>
    <cellStyle name="Comma 10 5 2 2 2 2 2 2 2" xfId="22006" xr:uid="{7E71AECD-7D4E-49F1-B96B-EED4ECAEE2FF}"/>
    <cellStyle name="Comma 10 5 2 2 2 2 2 2 2 2" xfId="44473" xr:uid="{644B523E-513A-4980-B8DB-5C7A837989BB}"/>
    <cellStyle name="Comma 10 5 2 2 2 2 2 2 3" xfId="33246" xr:uid="{17A9B065-F504-4C04-AA28-FAFCD460FE28}"/>
    <cellStyle name="Comma 10 5 2 2 2 2 2 3" xfId="16403" xr:uid="{1E556F84-E890-43FE-B1A7-6ED695A6F6D5}"/>
    <cellStyle name="Comma 10 5 2 2 2 2 2 3 2" xfId="38870" xr:uid="{F471E72F-838B-4300-A41A-473A300DB384}"/>
    <cellStyle name="Comma 10 5 2 2 2 2 2 4" xfId="27643" xr:uid="{4D4A997E-B872-4C5C-8AAB-89651918F7C1}"/>
    <cellStyle name="Comma 10 5 2 2 2 2 3" xfId="7989" xr:uid="{8DD2C526-08C4-4B36-839E-199BCCECE242}"/>
    <cellStyle name="Comma 10 5 2 2 2 2 3 2" xfId="19217" xr:uid="{B67DA345-EE88-4B0F-91F2-74C3FC52FD82}"/>
    <cellStyle name="Comma 10 5 2 2 2 2 3 2 2" xfId="41684" xr:uid="{7E99E11F-5E34-47E7-8E13-0FD01A2A6161}"/>
    <cellStyle name="Comma 10 5 2 2 2 2 3 3" xfId="30457" xr:uid="{85B3EBB1-378D-4003-B82D-8A886FE0B29C}"/>
    <cellStyle name="Comma 10 5 2 2 2 2 4" xfId="13614" xr:uid="{4633B10A-ACF6-48E3-B587-CD552E751484}"/>
    <cellStyle name="Comma 10 5 2 2 2 2 4 2" xfId="36081" xr:uid="{0A7B9BEA-7D79-4701-955F-512DAF9FD919}"/>
    <cellStyle name="Comma 10 5 2 2 2 2 5" xfId="24854" xr:uid="{788C0BA1-1E57-4F7E-9ECB-F28C75EBD56E}"/>
    <cellStyle name="Comma 10 5 2 2 2 3" xfId="4095" xr:uid="{007B808B-C073-4BDE-AD56-B99A5627D53D}"/>
    <cellStyle name="Comma 10 5 2 2 2 3 2" xfId="9698" xr:uid="{7F7592E2-63E5-4D2F-96A9-8EBCB61A8B63}"/>
    <cellStyle name="Comma 10 5 2 2 2 3 2 2" xfId="20926" xr:uid="{7E99630C-D6E9-41C1-BA04-2085ACBE417D}"/>
    <cellStyle name="Comma 10 5 2 2 2 3 2 2 2" xfId="43393" xr:uid="{6D8AF915-2EC7-415E-B39B-F16222C17EB5}"/>
    <cellStyle name="Comma 10 5 2 2 2 3 2 3" xfId="32166" xr:uid="{E9C39670-E5BB-4629-8697-6105BFFCF729}"/>
    <cellStyle name="Comma 10 5 2 2 2 3 3" xfId="15323" xr:uid="{BB4C1831-ADF3-437E-9EAB-24895955B117}"/>
    <cellStyle name="Comma 10 5 2 2 2 3 3 2" xfId="37790" xr:uid="{C15DDEB3-881F-4796-9FD2-8E9EC6F7A446}"/>
    <cellStyle name="Comma 10 5 2 2 2 3 4" xfId="26563" xr:uid="{8DFFED53-EAF4-477F-A42C-434FC8AD4CD9}"/>
    <cellStyle name="Comma 10 5 2 2 2 4" xfId="6909" xr:uid="{138F7ADB-838D-4FFB-AD32-DA01A8F3FFDC}"/>
    <cellStyle name="Comma 10 5 2 2 2 4 2" xfId="18137" xr:uid="{71D2975B-1A86-4B48-A7C6-A03C145387E6}"/>
    <cellStyle name="Comma 10 5 2 2 2 4 2 2" xfId="40604" xr:uid="{A1337F47-2FDF-48B5-AB51-E8634B6A72CB}"/>
    <cellStyle name="Comma 10 5 2 2 2 4 3" xfId="29377" xr:uid="{EF78C35D-9471-41FA-9E98-FEF54276D7D3}"/>
    <cellStyle name="Comma 10 5 2 2 2 5" xfId="12534" xr:uid="{2FD08DEC-0CB3-4930-B5A5-0B67EB6A0808}"/>
    <cellStyle name="Comma 10 5 2 2 2 5 2" xfId="35001" xr:uid="{BDC6621D-3B44-47CC-BA12-3F13FA178234}"/>
    <cellStyle name="Comma 10 5 2 2 2 6" xfId="23774" xr:uid="{4A437685-17F5-4287-9120-D500B32076AA}"/>
    <cellStyle name="Comma 10 5 2 2 3" xfId="1848" xr:uid="{00000000-0005-0000-0000-00002C010000}"/>
    <cellStyle name="Comma 10 5 2 2 3 2" xfId="4637" xr:uid="{1FBB2630-06A0-4BE7-B31E-8192AA82F1EE}"/>
    <cellStyle name="Comma 10 5 2 2 3 2 2" xfId="10240" xr:uid="{BED4DC04-6C52-42FB-9162-49D0A3DCAC00}"/>
    <cellStyle name="Comma 10 5 2 2 3 2 2 2" xfId="21468" xr:uid="{57A6E4B1-B944-47A4-A314-AF8E0DCF8629}"/>
    <cellStyle name="Comma 10 5 2 2 3 2 2 2 2" xfId="43935" xr:uid="{5197D4C4-9802-48AD-A766-E9D722C6C1FE}"/>
    <cellStyle name="Comma 10 5 2 2 3 2 2 3" xfId="32708" xr:uid="{6EB86CB7-565B-4DAE-A4FF-AB393E595637}"/>
    <cellStyle name="Comma 10 5 2 2 3 2 3" xfId="15865" xr:uid="{5550026C-B54F-4917-9219-815217B16678}"/>
    <cellStyle name="Comma 10 5 2 2 3 2 3 2" xfId="38332" xr:uid="{03001D55-0D61-4127-9023-C17830923BB3}"/>
    <cellStyle name="Comma 10 5 2 2 3 2 4" xfId="27105" xr:uid="{5A2BAADA-ED40-4514-AC1E-5491AFF9360E}"/>
    <cellStyle name="Comma 10 5 2 2 3 3" xfId="7451" xr:uid="{0133571D-B7A5-4C15-A46E-B449ADDE5B2C}"/>
    <cellStyle name="Comma 10 5 2 2 3 3 2" xfId="18679" xr:uid="{28AFEEBB-1A08-42AD-9D09-89A95DC5E303}"/>
    <cellStyle name="Comma 10 5 2 2 3 3 2 2" xfId="41146" xr:uid="{376EA561-CE83-47EC-9EB7-2779AFAA4CA4}"/>
    <cellStyle name="Comma 10 5 2 2 3 3 3" xfId="29919" xr:uid="{20B05000-C734-4F3C-A3F7-35FAD44F6FC9}"/>
    <cellStyle name="Comma 10 5 2 2 3 4" xfId="13076" xr:uid="{EB2883B7-6397-4ED4-8AF9-5247237AA245}"/>
    <cellStyle name="Comma 10 5 2 2 3 4 2" xfId="35543" xr:uid="{72BF568F-D290-4341-8F94-C8A3955B06E4}"/>
    <cellStyle name="Comma 10 5 2 2 3 5" xfId="24316" xr:uid="{5B060448-02B3-4CA6-A2F8-FB26AF949594}"/>
    <cellStyle name="Comma 10 5 2 2 4" xfId="3557" xr:uid="{232D70C0-24FD-4984-8F39-E97969216514}"/>
    <cellStyle name="Comma 10 5 2 2 4 2" xfId="9160" xr:uid="{46BEF9AD-241A-4310-9F36-2659348623E1}"/>
    <cellStyle name="Comma 10 5 2 2 4 2 2" xfId="20388" xr:uid="{0D4F84F4-ADDA-4DAE-B3E1-BDCD5CB95C3B}"/>
    <cellStyle name="Comma 10 5 2 2 4 2 2 2" xfId="42855" xr:uid="{676FF621-8A4D-48D5-A3D8-4734563C67FB}"/>
    <cellStyle name="Comma 10 5 2 2 4 2 3" xfId="31628" xr:uid="{E5C9666B-CB24-40DD-856F-5DD34D3BA461}"/>
    <cellStyle name="Comma 10 5 2 2 4 3" xfId="14785" xr:uid="{A45911CC-4C06-4C53-AA00-2D3E9A350F82}"/>
    <cellStyle name="Comma 10 5 2 2 4 3 2" xfId="37252" xr:uid="{FA2E4011-A8F0-4398-B39B-68A8D94BDD98}"/>
    <cellStyle name="Comma 10 5 2 2 4 4" xfId="26025" xr:uid="{EC03A4C4-725C-46EF-8837-3134BC943779}"/>
    <cellStyle name="Comma 10 5 2 2 5" xfId="6371" xr:uid="{97257E30-07B8-4C20-B090-C5EB7A98DD3F}"/>
    <cellStyle name="Comma 10 5 2 2 5 2" xfId="17599" xr:uid="{76B51C40-F4BB-44CA-A60D-9BC8222ADCB4}"/>
    <cellStyle name="Comma 10 5 2 2 5 2 2" xfId="40066" xr:uid="{C7311615-BDE8-4838-B468-FE8A1C88AF74}"/>
    <cellStyle name="Comma 10 5 2 2 5 3" xfId="28839" xr:uid="{EAB6AE21-A8A4-4820-8CBE-E00110DD2D8C}"/>
    <cellStyle name="Comma 10 5 2 2 6" xfId="11996" xr:uid="{C80B80EE-996C-47AC-84E7-172318E9B8C2}"/>
    <cellStyle name="Comma 10 5 2 2 6 2" xfId="34463" xr:uid="{D7484522-EB21-4031-AFDE-358309938ECC}"/>
    <cellStyle name="Comma 10 5 2 2 7" xfId="23236" xr:uid="{3B71901A-1E12-492C-A9B1-D05FBA8B7D78}"/>
    <cellStyle name="Comma 10 5 2 3" xfId="1039" xr:uid="{00000000-0005-0000-0000-00002D010000}"/>
    <cellStyle name="Comma 10 5 2 3 2" xfId="2119" xr:uid="{00000000-0005-0000-0000-00002E010000}"/>
    <cellStyle name="Comma 10 5 2 3 2 2" xfId="4908" xr:uid="{343D21A4-13F7-4BBD-AC0E-9F63FD2FDCB9}"/>
    <cellStyle name="Comma 10 5 2 3 2 2 2" xfId="10511" xr:uid="{171472B2-4A1F-49CC-BEB6-D73503CE7661}"/>
    <cellStyle name="Comma 10 5 2 3 2 2 2 2" xfId="21739" xr:uid="{5B2C484F-F9AA-4FA8-8494-62FD88318C1C}"/>
    <cellStyle name="Comma 10 5 2 3 2 2 2 2 2" xfId="44206" xr:uid="{4F038BCB-30EC-42E9-8C89-A33B2C101303}"/>
    <cellStyle name="Comma 10 5 2 3 2 2 2 3" xfId="32979" xr:uid="{F7682766-A378-4345-86DA-CC52A4AB828D}"/>
    <cellStyle name="Comma 10 5 2 3 2 2 3" xfId="16136" xr:uid="{54E7DE5D-9790-45DD-A30B-129D4BF3DDA8}"/>
    <cellStyle name="Comma 10 5 2 3 2 2 3 2" xfId="38603" xr:uid="{C3B34ED7-2135-4B05-9ECF-C0D81EBA8E69}"/>
    <cellStyle name="Comma 10 5 2 3 2 2 4" xfId="27376" xr:uid="{4D9A1F62-558A-48AC-A988-E1196DD61FFD}"/>
    <cellStyle name="Comma 10 5 2 3 2 3" xfId="7722" xr:uid="{94674CA4-4F8C-4788-BEA6-1E7B0402D8F0}"/>
    <cellStyle name="Comma 10 5 2 3 2 3 2" xfId="18950" xr:uid="{7E103AAE-3BD0-4EB9-8005-AEE941248695}"/>
    <cellStyle name="Comma 10 5 2 3 2 3 2 2" xfId="41417" xr:uid="{367C3311-F742-49CF-ACEA-D49D25F459C4}"/>
    <cellStyle name="Comma 10 5 2 3 2 3 3" xfId="30190" xr:uid="{A52B59F4-5277-4B88-9384-C614558164FD}"/>
    <cellStyle name="Comma 10 5 2 3 2 4" xfId="13347" xr:uid="{CBD56C1E-0BCC-4E50-9B7A-EB4564CB9EF8}"/>
    <cellStyle name="Comma 10 5 2 3 2 4 2" xfId="35814" xr:uid="{1155DD37-3E3A-412E-8028-9208F7FF42BA}"/>
    <cellStyle name="Comma 10 5 2 3 2 5" xfId="24587" xr:uid="{036CEDD1-A350-4B6E-B616-76A6ED6DABE1}"/>
    <cellStyle name="Comma 10 5 2 3 3" xfId="3828" xr:uid="{24B3D4CA-1BEB-4422-A901-6C37544D6F29}"/>
    <cellStyle name="Comma 10 5 2 3 3 2" xfId="9431" xr:uid="{086B778F-F995-4FBA-9231-26BBBB8B5BA2}"/>
    <cellStyle name="Comma 10 5 2 3 3 2 2" xfId="20659" xr:uid="{89F0C394-7A67-45D3-A53C-38636135AE1B}"/>
    <cellStyle name="Comma 10 5 2 3 3 2 2 2" xfId="43126" xr:uid="{D6CFD823-55C9-430D-BE87-E1D5733078DD}"/>
    <cellStyle name="Comma 10 5 2 3 3 2 3" xfId="31899" xr:uid="{6B50179A-566C-44E6-BECC-BC29CC572F3B}"/>
    <cellStyle name="Comma 10 5 2 3 3 3" xfId="15056" xr:uid="{23F0B466-CF31-45BC-9682-71787B850C3C}"/>
    <cellStyle name="Comma 10 5 2 3 3 3 2" xfId="37523" xr:uid="{8638A71A-BCD8-42B1-BC17-367B8483840A}"/>
    <cellStyle name="Comma 10 5 2 3 3 4" xfId="26296" xr:uid="{F8CDE028-32ED-4561-B6C1-02CB75A74DCA}"/>
    <cellStyle name="Comma 10 5 2 3 4" xfId="6642" xr:uid="{43653674-035A-4C02-AD5F-8875A5A7C1EC}"/>
    <cellStyle name="Comma 10 5 2 3 4 2" xfId="17870" xr:uid="{33A4C6BA-003B-4517-8200-ED78689CDB4D}"/>
    <cellStyle name="Comma 10 5 2 3 4 2 2" xfId="40337" xr:uid="{7BDE5F6C-5F02-4689-90E4-E228B0FCEB9F}"/>
    <cellStyle name="Comma 10 5 2 3 4 3" xfId="29110" xr:uid="{DEF96379-C2C4-4E2A-AEAA-981768CE7D4C}"/>
    <cellStyle name="Comma 10 5 2 3 5" xfId="12267" xr:uid="{82C2BB50-F01E-431E-B7E7-CF68EBA10D06}"/>
    <cellStyle name="Comma 10 5 2 3 5 2" xfId="34734" xr:uid="{4F05DB71-FE03-4809-8BED-DA2EE102C7B5}"/>
    <cellStyle name="Comma 10 5 2 3 6" xfId="23507" xr:uid="{EB7792EE-64DC-44F6-986B-660BE82420CC}"/>
    <cellStyle name="Comma 10 5 2 4" xfId="1581" xr:uid="{00000000-0005-0000-0000-00002F010000}"/>
    <cellStyle name="Comma 10 5 2 4 2" xfId="4370" xr:uid="{DA99529F-64D4-4DD2-AEEE-ABBD8308D216}"/>
    <cellStyle name="Comma 10 5 2 4 2 2" xfId="9973" xr:uid="{0A0EEC9C-CAD6-4B9D-AD26-7C2ED9DE25F1}"/>
    <cellStyle name="Comma 10 5 2 4 2 2 2" xfId="21201" xr:uid="{9F5D1BB8-BBA5-452B-BE29-33A954597160}"/>
    <cellStyle name="Comma 10 5 2 4 2 2 2 2" xfId="43668" xr:uid="{CB23ADD3-4CAB-4976-9FB3-FEAEAA6B1AE1}"/>
    <cellStyle name="Comma 10 5 2 4 2 2 3" xfId="32441" xr:uid="{87C6D46B-4803-46D4-A1CA-DBC14F468DDD}"/>
    <cellStyle name="Comma 10 5 2 4 2 3" xfId="15598" xr:uid="{8C6E5D1A-7662-4F0F-82E8-A168D62C5018}"/>
    <cellStyle name="Comma 10 5 2 4 2 3 2" xfId="38065" xr:uid="{8F89E1ED-9B77-4DE7-9654-D602553BAD5F}"/>
    <cellStyle name="Comma 10 5 2 4 2 4" xfId="26838" xr:uid="{24BBED32-0B34-485B-A28B-E4D18C2190F6}"/>
    <cellStyle name="Comma 10 5 2 4 3" xfId="7184" xr:uid="{72327811-ADEF-4F90-8894-8E57233E9BCB}"/>
    <cellStyle name="Comma 10 5 2 4 3 2" xfId="18412" xr:uid="{8A221C37-9FB8-4BDA-B9C8-293C333923EE}"/>
    <cellStyle name="Comma 10 5 2 4 3 2 2" xfId="40879" xr:uid="{BB6E5641-840D-438C-B7E4-6DC6D58BA817}"/>
    <cellStyle name="Comma 10 5 2 4 3 3" xfId="29652" xr:uid="{8B5BA56F-592B-45B4-8D16-C30C4C624AF9}"/>
    <cellStyle name="Comma 10 5 2 4 4" xfId="12809" xr:uid="{FAAC86CF-2BC5-40DD-9656-3FE99ECB1BA5}"/>
    <cellStyle name="Comma 10 5 2 4 4 2" xfId="35276" xr:uid="{4D8F7F7D-91BF-4424-99AA-96AE721A4D34}"/>
    <cellStyle name="Comma 10 5 2 4 5" xfId="24049" xr:uid="{4813001C-525D-42A4-ADC0-4EBFA1BC52A1}"/>
    <cellStyle name="Comma 10 5 2 5" xfId="2662" xr:uid="{00000000-0005-0000-0000-000030010000}"/>
    <cellStyle name="Comma 10 5 2 5 2" xfId="5451" xr:uid="{E34D8B98-F57B-491B-9F6C-B3C4D46C2802}"/>
    <cellStyle name="Comma 10 5 2 5 2 2" xfId="11054" xr:uid="{147FEA46-CE3F-49D1-AF93-113AC71CCC3D}"/>
    <cellStyle name="Comma 10 5 2 5 2 2 2" xfId="22282" xr:uid="{628C8A2D-98B5-4DCA-B6D1-4DCF62EC0DB9}"/>
    <cellStyle name="Comma 10 5 2 5 2 2 2 2" xfId="44749" xr:uid="{8409BE6A-31A2-412D-8130-06E3CC97A45F}"/>
    <cellStyle name="Comma 10 5 2 5 2 2 3" xfId="33522" xr:uid="{04A85CA4-FC38-49E3-9311-A20F8A460CB4}"/>
    <cellStyle name="Comma 10 5 2 5 2 3" xfId="16679" xr:uid="{7E0A62AE-6321-4E93-AEFF-9989E3D9378A}"/>
    <cellStyle name="Comma 10 5 2 5 2 3 2" xfId="39146" xr:uid="{8FA210B5-1AA7-4AFB-91E8-99FCA5B75D9D}"/>
    <cellStyle name="Comma 10 5 2 5 2 4" xfId="27919" xr:uid="{FA3E6AFF-02FB-4937-8AFB-5D3B27416FA7}"/>
    <cellStyle name="Comma 10 5 2 5 3" xfId="8265" xr:uid="{C1C92C65-D302-4930-889C-1D8187DF008B}"/>
    <cellStyle name="Comma 10 5 2 5 3 2" xfId="19493" xr:uid="{7690F362-506A-4572-B289-2ECC8620FE36}"/>
    <cellStyle name="Comma 10 5 2 5 3 2 2" xfId="41960" xr:uid="{D4078B7B-270E-45D8-8291-3AB81B00289E}"/>
    <cellStyle name="Comma 10 5 2 5 3 3" xfId="30733" xr:uid="{46E05F41-75B2-40A9-B52F-6C8EF0D10647}"/>
    <cellStyle name="Comma 10 5 2 5 4" xfId="13890" xr:uid="{3C5E7793-01DE-403D-B3BC-76CF4F370D83}"/>
    <cellStyle name="Comma 10 5 2 5 4 2" xfId="36357" xr:uid="{70A8346A-022B-4745-BE13-6EC7C20B8520}"/>
    <cellStyle name="Comma 10 5 2 5 5" xfId="25130" xr:uid="{C9D4B210-BD8C-423B-B7C5-0C16886FA30A}"/>
    <cellStyle name="Comma 10 5 2 6" xfId="501" xr:uid="{00000000-0005-0000-0000-000031010000}"/>
    <cellStyle name="Comma 10 5 2 6 2" xfId="3290" xr:uid="{094DA248-CED5-45B7-A5BF-E9EA37003142}"/>
    <cellStyle name="Comma 10 5 2 6 2 2" xfId="8893" xr:uid="{A3C8B87D-4A95-48CF-B889-595101EB203A}"/>
    <cellStyle name="Comma 10 5 2 6 2 2 2" xfId="20121" xr:uid="{87985828-BDE2-44A5-BC59-670EA4959412}"/>
    <cellStyle name="Comma 10 5 2 6 2 2 2 2" xfId="42588" xr:uid="{B4DF4E5C-DC49-402E-8BF6-5C1F6121ACB6}"/>
    <cellStyle name="Comma 10 5 2 6 2 2 3" xfId="31361" xr:uid="{A0B751FB-5267-47EA-A5CC-4CD168946721}"/>
    <cellStyle name="Comma 10 5 2 6 2 3" xfId="14518" xr:uid="{6675D5FB-B28D-4BC3-AE42-EEFB11F5CC1C}"/>
    <cellStyle name="Comma 10 5 2 6 2 3 2" xfId="36985" xr:uid="{0062D0BE-23BB-47DC-8879-7FB4B8F0F8D6}"/>
    <cellStyle name="Comma 10 5 2 6 2 4" xfId="25758" xr:uid="{DD916D09-2196-4D44-B247-ED7E02AE1092}"/>
    <cellStyle name="Comma 10 5 2 6 3" xfId="6104" xr:uid="{F3027F47-7EF8-4410-8865-6BBFE93E1A10}"/>
    <cellStyle name="Comma 10 5 2 6 3 2" xfId="17332" xr:uid="{38978EB2-4BD4-4AA7-8C5A-BD4D0D94310C}"/>
    <cellStyle name="Comma 10 5 2 6 3 2 2" xfId="39799" xr:uid="{5ED4EFEB-D59D-42D6-8804-F28BDE74403A}"/>
    <cellStyle name="Comma 10 5 2 6 3 3" xfId="28572" xr:uid="{47B4EF0A-36D1-444C-B667-CA5D9CFD62B0}"/>
    <cellStyle name="Comma 10 5 2 6 4" xfId="11729" xr:uid="{D0E117C4-DF3D-4C9D-AA72-E169ECB8A3B2}"/>
    <cellStyle name="Comma 10 5 2 6 4 2" xfId="34196" xr:uid="{D08D2594-9C72-4EAA-B8B5-DDD4F9E93C6E}"/>
    <cellStyle name="Comma 10 5 2 6 5" xfId="22969" xr:uid="{96170E4B-1ABF-40B9-9547-4ED80F123235}"/>
    <cellStyle name="Comma 10 5 2 7" xfId="3014" xr:uid="{56FE449C-D0A4-49CD-82AB-535001067352}"/>
    <cellStyle name="Comma 10 5 2 7 2" xfId="8617" xr:uid="{EDF47B01-717A-4195-8B6B-F786FA574F2E}"/>
    <cellStyle name="Comma 10 5 2 7 2 2" xfId="19845" xr:uid="{826C8B72-D401-4B24-8404-B502D159E19E}"/>
    <cellStyle name="Comma 10 5 2 7 2 2 2" xfId="42312" xr:uid="{10572BA7-3418-4261-A6E6-82D07E20F0AB}"/>
    <cellStyle name="Comma 10 5 2 7 2 3" xfId="31085" xr:uid="{5E78CEFE-B88C-4E40-8979-28C1BF79EB17}"/>
    <cellStyle name="Comma 10 5 2 7 3" xfId="14242" xr:uid="{8B72C8EE-2781-47EB-82D7-9D1AA3807F6C}"/>
    <cellStyle name="Comma 10 5 2 7 3 2" xfId="36709" xr:uid="{DDDBDF0A-AB31-4438-98EC-631E0DCF24E6}"/>
    <cellStyle name="Comma 10 5 2 7 4" xfId="25482" xr:uid="{E21E94D2-4B69-48D5-A6C6-21E874054019}"/>
    <cellStyle name="Comma 10 5 2 8" xfId="5829" xr:uid="{2B0AE96D-C753-45FA-B423-AFC10FB73AF4}"/>
    <cellStyle name="Comma 10 5 2 8 2" xfId="17057" xr:uid="{7355E4E4-844C-4A27-8B44-E5D0507A3BE6}"/>
    <cellStyle name="Comma 10 5 2 8 2 2" xfId="39524" xr:uid="{DCDEBBFC-9774-4EDA-A293-F8C4F53B7035}"/>
    <cellStyle name="Comma 10 5 2 8 3" xfId="28297" xr:uid="{104DB990-FA2D-4C1F-BAD1-BE090AE582D7}"/>
    <cellStyle name="Comma 10 5 2 9" xfId="11453" xr:uid="{F80ED7B6-8296-4CF5-A494-50320F18DF96}"/>
    <cellStyle name="Comma 10 5 2 9 2" xfId="33921" xr:uid="{DCC3EC67-87EF-4F6B-8CA9-E46A477E3844}"/>
    <cellStyle name="Comma 10 5 3" xfId="642" xr:uid="{00000000-0005-0000-0000-000032010000}"/>
    <cellStyle name="Comma 10 5 3 2" xfId="1180" xr:uid="{00000000-0005-0000-0000-000033010000}"/>
    <cellStyle name="Comma 10 5 3 2 2" xfId="2260" xr:uid="{00000000-0005-0000-0000-000034010000}"/>
    <cellStyle name="Comma 10 5 3 2 2 2" xfId="5049" xr:uid="{CFB2DC83-E5AE-4A89-99ED-4B9C1BFE0498}"/>
    <cellStyle name="Comma 10 5 3 2 2 2 2" xfId="10652" xr:uid="{6B72EBFD-97CF-47A3-908B-59EE2AC0590A}"/>
    <cellStyle name="Comma 10 5 3 2 2 2 2 2" xfId="21880" xr:uid="{1E198287-0BEB-4CEA-B6E0-FA158A6554BD}"/>
    <cellStyle name="Comma 10 5 3 2 2 2 2 2 2" xfId="44347" xr:uid="{9EFDBC48-A349-4145-96C5-F08961A52B2F}"/>
    <cellStyle name="Comma 10 5 3 2 2 2 2 3" xfId="33120" xr:uid="{0D3A16F7-AA04-4DCB-8CCC-BC68F3B6778B}"/>
    <cellStyle name="Comma 10 5 3 2 2 2 3" xfId="16277" xr:uid="{6C42BEC9-4CD3-4D2E-B6C8-CD2763263381}"/>
    <cellStyle name="Comma 10 5 3 2 2 2 3 2" xfId="38744" xr:uid="{F662637E-45E4-4F9B-920A-B915E3F7DE0C}"/>
    <cellStyle name="Comma 10 5 3 2 2 2 4" xfId="27517" xr:uid="{B46DBFF3-8F75-4C58-9547-341B3A0C84B1}"/>
    <cellStyle name="Comma 10 5 3 2 2 3" xfId="7863" xr:uid="{1AC78A35-6BEA-4093-BB87-E903AC25B7B3}"/>
    <cellStyle name="Comma 10 5 3 2 2 3 2" xfId="19091" xr:uid="{DE799BC8-3F32-4150-9199-01A6E3B84601}"/>
    <cellStyle name="Comma 10 5 3 2 2 3 2 2" xfId="41558" xr:uid="{A6C7E218-A2C4-4AB7-B2C2-E0D0A471750E}"/>
    <cellStyle name="Comma 10 5 3 2 2 3 3" xfId="30331" xr:uid="{47DAE591-CD9B-48DD-B101-3E994D64B33F}"/>
    <cellStyle name="Comma 10 5 3 2 2 4" xfId="13488" xr:uid="{6335CBF9-2880-4DEA-AB77-3B4B60014820}"/>
    <cellStyle name="Comma 10 5 3 2 2 4 2" xfId="35955" xr:uid="{D720F9DF-9CAB-428B-B7E0-D52A1A9298D2}"/>
    <cellStyle name="Comma 10 5 3 2 2 5" xfId="24728" xr:uid="{E944FCC7-924B-462B-A65C-2C42F45F19BA}"/>
    <cellStyle name="Comma 10 5 3 2 3" xfId="3969" xr:uid="{D5007ABF-44A8-4624-8A4F-91C641179513}"/>
    <cellStyle name="Comma 10 5 3 2 3 2" xfId="9572" xr:uid="{6626994C-F7DF-42E0-969E-D1083FD77462}"/>
    <cellStyle name="Comma 10 5 3 2 3 2 2" xfId="20800" xr:uid="{F6EBC5E0-ADC5-4205-9133-AC74F18A5C22}"/>
    <cellStyle name="Comma 10 5 3 2 3 2 2 2" xfId="43267" xr:uid="{8626D494-7A09-4E17-8BAC-379EBF0D31FB}"/>
    <cellStyle name="Comma 10 5 3 2 3 2 3" xfId="32040" xr:uid="{5E0258C4-C717-4960-A0E3-BAC0DFDFCD3D}"/>
    <cellStyle name="Comma 10 5 3 2 3 3" xfId="15197" xr:uid="{A71E77F4-34BD-4CCA-98E6-8B35D3A4F0A9}"/>
    <cellStyle name="Comma 10 5 3 2 3 3 2" xfId="37664" xr:uid="{F8D85496-9A16-4C52-8A91-3A1134552988}"/>
    <cellStyle name="Comma 10 5 3 2 3 4" xfId="26437" xr:uid="{B5C2C428-C27A-431E-BD58-550B76125B07}"/>
    <cellStyle name="Comma 10 5 3 2 4" xfId="6783" xr:uid="{378A68DC-504E-4376-A862-79431E676DB3}"/>
    <cellStyle name="Comma 10 5 3 2 4 2" xfId="18011" xr:uid="{EFDB3F73-7BA7-4D8E-B12E-37576E840DE6}"/>
    <cellStyle name="Comma 10 5 3 2 4 2 2" xfId="40478" xr:uid="{DF22F9D9-DCAC-45E5-B314-FBA58114C8D5}"/>
    <cellStyle name="Comma 10 5 3 2 4 3" xfId="29251" xr:uid="{6F66C563-E79B-4243-8F4D-45A97B036AB6}"/>
    <cellStyle name="Comma 10 5 3 2 5" xfId="12408" xr:uid="{9DA00691-0E57-44AE-A250-103000BA0115}"/>
    <cellStyle name="Comma 10 5 3 2 5 2" xfId="34875" xr:uid="{50209DD2-316A-4609-BFBF-D8EBF219A849}"/>
    <cellStyle name="Comma 10 5 3 2 6" xfId="23648" xr:uid="{022BC435-ECB6-4F43-AB80-FA0E99B48B07}"/>
    <cellStyle name="Comma 10 5 3 3" xfId="1722" xr:uid="{00000000-0005-0000-0000-000035010000}"/>
    <cellStyle name="Comma 10 5 3 3 2" xfId="4511" xr:uid="{0BA6FDEC-3EE0-48A6-9938-8407E815C5E3}"/>
    <cellStyle name="Comma 10 5 3 3 2 2" xfId="10114" xr:uid="{8DF6D66D-94E3-4DDF-976A-A1E4C98E434C}"/>
    <cellStyle name="Comma 10 5 3 3 2 2 2" xfId="21342" xr:uid="{B0D08A19-88F8-435E-8EC1-E293058D7F76}"/>
    <cellStyle name="Comma 10 5 3 3 2 2 2 2" xfId="43809" xr:uid="{77D32336-513C-49C2-840A-2061348B7C8F}"/>
    <cellStyle name="Comma 10 5 3 3 2 2 3" xfId="32582" xr:uid="{F2B87C4D-B66D-4F12-BEE1-9E0353DA8AE4}"/>
    <cellStyle name="Comma 10 5 3 3 2 3" xfId="15739" xr:uid="{6672BDCE-D923-4FB6-9E14-55AC19550897}"/>
    <cellStyle name="Comma 10 5 3 3 2 3 2" xfId="38206" xr:uid="{C964C1E7-5F6B-454C-90ED-854DC159B46F}"/>
    <cellStyle name="Comma 10 5 3 3 2 4" xfId="26979" xr:uid="{D6188119-4E19-4D6C-B883-6EDD63410751}"/>
    <cellStyle name="Comma 10 5 3 3 3" xfId="7325" xr:uid="{D580A082-2594-40AA-B41A-E69949B69155}"/>
    <cellStyle name="Comma 10 5 3 3 3 2" xfId="18553" xr:uid="{2FED9AC8-8873-4650-BDD7-060308ECEB94}"/>
    <cellStyle name="Comma 10 5 3 3 3 2 2" xfId="41020" xr:uid="{1F58EE54-0B5B-4E54-9074-254BFBA2F5D7}"/>
    <cellStyle name="Comma 10 5 3 3 3 3" xfId="29793" xr:uid="{CD13BFC0-C7AE-4ED3-8699-46BAE7455E20}"/>
    <cellStyle name="Comma 10 5 3 3 4" xfId="12950" xr:uid="{AD5A0787-0CA9-49C3-90D6-71022F537CFF}"/>
    <cellStyle name="Comma 10 5 3 3 4 2" xfId="35417" xr:uid="{873EF9DB-E3FF-4320-8103-5F6FFC9E6148}"/>
    <cellStyle name="Comma 10 5 3 3 5" xfId="24190" xr:uid="{934E6FEA-BABF-46C6-9947-F0B492FF81D9}"/>
    <cellStyle name="Comma 10 5 3 4" xfId="3431" xr:uid="{A33C0A6B-74E0-4B0A-A35F-8D7652F751F3}"/>
    <cellStyle name="Comma 10 5 3 4 2" xfId="9034" xr:uid="{C69722BD-1A5F-4857-B6CB-57A2A656BEC4}"/>
    <cellStyle name="Comma 10 5 3 4 2 2" xfId="20262" xr:uid="{3B4FACB1-067C-45A0-B0F5-BD85359D9122}"/>
    <cellStyle name="Comma 10 5 3 4 2 2 2" xfId="42729" xr:uid="{563B823E-9AEC-473E-B69A-62F54E8A1903}"/>
    <cellStyle name="Comma 10 5 3 4 2 3" xfId="31502" xr:uid="{068E0864-F451-4E85-BF6E-2E83DBC54697}"/>
    <cellStyle name="Comma 10 5 3 4 3" xfId="14659" xr:uid="{91C2B589-04D8-4AA5-8BAD-7330FF3F2A6C}"/>
    <cellStyle name="Comma 10 5 3 4 3 2" xfId="37126" xr:uid="{8774C68D-7678-458C-A55B-534BCA95D100}"/>
    <cellStyle name="Comma 10 5 3 4 4" xfId="25899" xr:uid="{3F39292E-63C1-4568-A205-68DC3174F939}"/>
    <cellStyle name="Comma 10 5 3 5" xfId="6245" xr:uid="{F0E36821-3396-40FB-9345-8A1575CAB546}"/>
    <cellStyle name="Comma 10 5 3 5 2" xfId="17473" xr:uid="{DD3D83BB-E58A-4426-BE4D-9265D5DE14C0}"/>
    <cellStyle name="Comma 10 5 3 5 2 2" xfId="39940" xr:uid="{4AECBF0F-87FC-49FF-9496-4E62B361DA64}"/>
    <cellStyle name="Comma 10 5 3 5 3" xfId="28713" xr:uid="{85BC0A68-7984-46ED-9C93-02D3D518CDBE}"/>
    <cellStyle name="Comma 10 5 3 6" xfId="11870" xr:uid="{C5106302-7CAB-4191-950F-D7670BFB0B5E}"/>
    <cellStyle name="Comma 10 5 3 6 2" xfId="34337" xr:uid="{B8AB5A0B-C51D-4F4F-A799-DAF4857F4F6D}"/>
    <cellStyle name="Comma 10 5 3 7" xfId="23110" xr:uid="{51CCF33E-410E-49DA-830C-BC64387C306C}"/>
    <cellStyle name="Comma 10 5 4" xfId="913" xr:uid="{00000000-0005-0000-0000-000036010000}"/>
    <cellStyle name="Comma 10 5 4 2" xfId="1993" xr:uid="{00000000-0005-0000-0000-000037010000}"/>
    <cellStyle name="Comma 10 5 4 2 2" xfId="4782" xr:uid="{1F2030A8-865E-438D-ABF1-D74D4416144D}"/>
    <cellStyle name="Comma 10 5 4 2 2 2" xfId="10385" xr:uid="{431D4E99-087A-40AE-83C5-BB1ABA2E3E1E}"/>
    <cellStyle name="Comma 10 5 4 2 2 2 2" xfId="21613" xr:uid="{BA58052A-C928-4C78-85F1-9EA70096A2DD}"/>
    <cellStyle name="Comma 10 5 4 2 2 2 2 2" xfId="44080" xr:uid="{63FC5D20-A13E-4DB8-89CA-A01B96E16DAB}"/>
    <cellStyle name="Comma 10 5 4 2 2 2 3" xfId="32853" xr:uid="{97A50AE4-1397-4FFB-BA7E-C957DD23271B}"/>
    <cellStyle name="Comma 10 5 4 2 2 3" xfId="16010" xr:uid="{F2807FF0-FFE4-4039-B76A-A7BA772436B8}"/>
    <cellStyle name="Comma 10 5 4 2 2 3 2" xfId="38477" xr:uid="{27984E04-1B06-48BF-BEF1-6897D9EB471C}"/>
    <cellStyle name="Comma 10 5 4 2 2 4" xfId="27250" xr:uid="{8B8F6CA8-C7C1-42A9-94A0-5F4D91EE6DC0}"/>
    <cellStyle name="Comma 10 5 4 2 3" xfId="7596" xr:uid="{CE2B040D-C990-472B-BC32-8ADB50FAF1A5}"/>
    <cellStyle name="Comma 10 5 4 2 3 2" xfId="18824" xr:uid="{9638A393-7643-4F2F-8909-1D0FB4F4A0EF}"/>
    <cellStyle name="Comma 10 5 4 2 3 2 2" xfId="41291" xr:uid="{F54B655E-FC7A-4B3C-B89D-52FCCD3E189C}"/>
    <cellStyle name="Comma 10 5 4 2 3 3" xfId="30064" xr:uid="{84F43ADD-416E-4882-A12E-AC848268BD73}"/>
    <cellStyle name="Comma 10 5 4 2 4" xfId="13221" xr:uid="{71AEE8AA-D168-4AF4-BE23-98438BBBC173}"/>
    <cellStyle name="Comma 10 5 4 2 4 2" xfId="35688" xr:uid="{A47218F3-1E3A-4C64-A32E-81B6B6E958BF}"/>
    <cellStyle name="Comma 10 5 4 2 5" xfId="24461" xr:uid="{058B01D8-D126-49DF-8862-8BFCB73AE7E5}"/>
    <cellStyle name="Comma 10 5 4 3" xfId="3702" xr:uid="{2D3EE051-74F4-4E73-B3CF-21EC3334C085}"/>
    <cellStyle name="Comma 10 5 4 3 2" xfId="9305" xr:uid="{71EA0650-4A84-42C7-A884-0C30AD57C87A}"/>
    <cellStyle name="Comma 10 5 4 3 2 2" xfId="20533" xr:uid="{BD5D5058-9B6C-421E-AD25-15E09BD3D489}"/>
    <cellStyle name="Comma 10 5 4 3 2 2 2" xfId="43000" xr:uid="{8F144580-6A16-4FDD-BFEA-0C6A3F7F29C7}"/>
    <cellStyle name="Comma 10 5 4 3 2 3" xfId="31773" xr:uid="{4EF49ADE-95D0-423E-9A06-63DF020EDAC4}"/>
    <cellStyle name="Comma 10 5 4 3 3" xfId="14930" xr:uid="{4B51CF88-071E-4AA7-8767-8A3AFA492CE2}"/>
    <cellStyle name="Comma 10 5 4 3 3 2" xfId="37397" xr:uid="{89C14EB9-A6E7-4CC1-91E4-4F0B94D4F274}"/>
    <cellStyle name="Comma 10 5 4 3 4" xfId="26170" xr:uid="{419D78E2-C873-447F-915F-E8B5713A1783}"/>
    <cellStyle name="Comma 10 5 4 4" xfId="6516" xr:uid="{E93DA933-0415-4A76-B121-3D9E2817EF63}"/>
    <cellStyle name="Comma 10 5 4 4 2" xfId="17744" xr:uid="{F34E8A29-6790-4B2D-8805-0D9686E1ABAC}"/>
    <cellStyle name="Comma 10 5 4 4 2 2" xfId="40211" xr:uid="{03DD8125-E9ED-418F-89F0-B16FD65CF226}"/>
    <cellStyle name="Comma 10 5 4 4 3" xfId="28984" xr:uid="{B2D24539-89DD-4A22-8D4C-3C3FED13DACD}"/>
    <cellStyle name="Comma 10 5 4 5" xfId="12141" xr:uid="{398D34E8-5CCC-4178-8202-D012BD4FAC3F}"/>
    <cellStyle name="Comma 10 5 4 5 2" xfId="34608" xr:uid="{48A23501-2D02-4A65-9993-86072C50961C}"/>
    <cellStyle name="Comma 10 5 4 6" xfId="23381" xr:uid="{948862F1-6B3E-4368-AB95-8C77745D1CDE}"/>
    <cellStyle name="Comma 10 5 5" xfId="1455" xr:uid="{00000000-0005-0000-0000-000038010000}"/>
    <cellStyle name="Comma 10 5 5 2" xfId="4244" xr:uid="{2F81AF36-7E55-4AA4-88D5-4AD12AA10D6E}"/>
    <cellStyle name="Comma 10 5 5 2 2" xfId="9847" xr:uid="{084F4801-8FFB-4E91-9CC4-1C894A280DFD}"/>
    <cellStyle name="Comma 10 5 5 2 2 2" xfId="21075" xr:uid="{BC297E0F-BC35-4F51-B1AF-C001F1C3DE11}"/>
    <cellStyle name="Comma 10 5 5 2 2 2 2" xfId="43542" xr:uid="{8F58F95E-D680-445F-88F6-A90F144CAD10}"/>
    <cellStyle name="Comma 10 5 5 2 2 3" xfId="32315" xr:uid="{1500D5A7-F5FE-4947-AE91-C576FDCF4D3A}"/>
    <cellStyle name="Comma 10 5 5 2 3" xfId="15472" xr:uid="{482AE72A-A2AD-4A2E-811D-5EB977305058}"/>
    <cellStyle name="Comma 10 5 5 2 3 2" xfId="37939" xr:uid="{233B20A1-790E-4DFC-8F5E-8EA6A3CA5715}"/>
    <cellStyle name="Comma 10 5 5 2 4" xfId="26712" xr:uid="{0753EB30-42C8-4765-A526-7E1AE9FACBD9}"/>
    <cellStyle name="Comma 10 5 5 3" xfId="7058" xr:uid="{13E7EDF3-3917-45D7-A08A-21DD8E9D139D}"/>
    <cellStyle name="Comma 10 5 5 3 2" xfId="18286" xr:uid="{47BC5219-A6A7-4329-812A-3634AF959A2E}"/>
    <cellStyle name="Comma 10 5 5 3 2 2" xfId="40753" xr:uid="{CFE983EF-5C6A-416C-AA02-06A0B2137131}"/>
    <cellStyle name="Comma 10 5 5 3 3" xfId="29526" xr:uid="{A6F5A1C2-E3FF-40C0-8DCC-FA5AD4BE0D20}"/>
    <cellStyle name="Comma 10 5 5 4" xfId="12683" xr:uid="{E4E8BCFA-EBB8-4E00-90D8-4172E0C60279}"/>
    <cellStyle name="Comma 10 5 5 4 2" xfId="35150" xr:uid="{CF8C0576-36CD-4A89-A78D-61C78F4C1508}"/>
    <cellStyle name="Comma 10 5 5 5" xfId="23923" xr:uid="{E2CD4801-DC10-45B1-BF23-93BC0566C747}"/>
    <cellStyle name="Comma 10 5 6" xfId="2536" xr:uid="{00000000-0005-0000-0000-000039010000}"/>
    <cellStyle name="Comma 10 5 6 2" xfId="5325" xr:uid="{1BC29A53-D473-4FB9-90F7-51E62832663C}"/>
    <cellStyle name="Comma 10 5 6 2 2" xfId="10928" xr:uid="{86FB1AFF-244A-4A2F-BC56-7D006AF2D49D}"/>
    <cellStyle name="Comma 10 5 6 2 2 2" xfId="22156" xr:uid="{39BB990D-19F0-4D98-830C-232262380885}"/>
    <cellStyle name="Comma 10 5 6 2 2 2 2" xfId="44623" xr:uid="{6663866D-0382-40DF-9D32-B89927E96CD1}"/>
    <cellStyle name="Comma 10 5 6 2 2 3" xfId="33396" xr:uid="{5E4F8FE4-DDA8-418E-BF7B-E010254C47A5}"/>
    <cellStyle name="Comma 10 5 6 2 3" xfId="16553" xr:uid="{EF3904DD-023A-49F3-9A56-9BB1E94BFA81}"/>
    <cellStyle name="Comma 10 5 6 2 3 2" xfId="39020" xr:uid="{4705B892-1FC9-49C3-B74F-B411551BD88D}"/>
    <cellStyle name="Comma 10 5 6 2 4" xfId="27793" xr:uid="{7BC3C314-174F-4E73-A1E0-00F44FED9A71}"/>
    <cellStyle name="Comma 10 5 6 3" xfId="8139" xr:uid="{8F29B45C-F1CF-4765-BFAA-B33538B13056}"/>
    <cellStyle name="Comma 10 5 6 3 2" xfId="19367" xr:uid="{C8BBE46E-02BA-47F5-84DD-8AF4A9EB5410}"/>
    <cellStyle name="Comma 10 5 6 3 2 2" xfId="41834" xr:uid="{A7759C52-7483-439F-B6E7-46AA50AF9B83}"/>
    <cellStyle name="Comma 10 5 6 3 3" xfId="30607" xr:uid="{9642BC28-ECD1-4CF9-931F-65964ABC459C}"/>
    <cellStyle name="Comma 10 5 6 4" xfId="13764" xr:uid="{61139F4F-6816-41B1-AAE4-33CB012CA7CB}"/>
    <cellStyle name="Comma 10 5 6 4 2" xfId="36231" xr:uid="{3BC82083-ED00-41DF-A2D3-21CC864EB263}"/>
    <cellStyle name="Comma 10 5 6 5" xfId="25004" xr:uid="{5073D265-53BE-4D7E-8BA1-11ED8555476D}"/>
    <cellStyle name="Comma 10 5 7" xfId="375" xr:uid="{00000000-0005-0000-0000-00003A010000}"/>
    <cellStyle name="Comma 10 5 7 2" xfId="3164" xr:uid="{DF8536E7-8276-4061-9387-59AF202D12A0}"/>
    <cellStyle name="Comma 10 5 7 2 2" xfId="8767" xr:uid="{3567DE36-428C-4E25-9F91-FEE0EC481447}"/>
    <cellStyle name="Comma 10 5 7 2 2 2" xfId="19995" xr:uid="{3D15AE37-C557-4770-99D5-38B517714F7A}"/>
    <cellStyle name="Comma 10 5 7 2 2 2 2" xfId="42462" xr:uid="{A7BBB3C2-E23F-4791-9A6E-022B9313E12E}"/>
    <cellStyle name="Comma 10 5 7 2 2 3" xfId="31235" xr:uid="{648363B6-74C2-4C84-8524-52F8DC967699}"/>
    <cellStyle name="Comma 10 5 7 2 3" xfId="14392" xr:uid="{68517C7A-1972-40B5-A216-78A6F894DC56}"/>
    <cellStyle name="Comma 10 5 7 2 3 2" xfId="36859" xr:uid="{D5AED60F-9661-4A9D-ADD2-E4613A17EDB4}"/>
    <cellStyle name="Comma 10 5 7 2 4" xfId="25632" xr:uid="{D5850A85-DCF5-486E-A9DE-768D5FD48C9C}"/>
    <cellStyle name="Comma 10 5 7 3" xfId="5978" xr:uid="{602E50B0-B0EB-45EC-B020-9674378F9500}"/>
    <cellStyle name="Comma 10 5 7 3 2" xfId="17206" xr:uid="{E278DEB3-5E2F-4DBD-9B09-82D1B50D3DAE}"/>
    <cellStyle name="Comma 10 5 7 3 2 2" xfId="39673" xr:uid="{643CA2F2-16E7-4C51-841F-1DB851D0CB59}"/>
    <cellStyle name="Comma 10 5 7 3 3" xfId="28446" xr:uid="{F2B6A57C-FA39-40BB-A63D-7F7D10112AF3}"/>
    <cellStyle name="Comma 10 5 7 4" xfId="11603" xr:uid="{D5FED3AF-9767-4392-A9CB-493523E0DD14}"/>
    <cellStyle name="Comma 10 5 7 4 2" xfId="34070" xr:uid="{5755E0BD-19E1-4D9B-9E9B-BC9B054C480F}"/>
    <cellStyle name="Comma 10 5 7 5" xfId="22843" xr:uid="{84317A0A-8E45-496B-9B7A-3CA7C2A41F6A}"/>
    <cellStyle name="Comma 10 5 8" xfId="2888" xr:uid="{7E9BF0BD-4490-4EEB-9D19-9906C61B4FD6}"/>
    <cellStyle name="Comma 10 5 8 2" xfId="8491" xr:uid="{0F5F5ACD-D2F3-42CD-A182-7805D63D9D62}"/>
    <cellStyle name="Comma 10 5 8 2 2" xfId="19719" xr:uid="{8B771921-6235-4652-BD06-CD44E6779DD1}"/>
    <cellStyle name="Comma 10 5 8 2 2 2" xfId="42186" xr:uid="{200CB938-E95B-442F-A4BF-1B586A80C731}"/>
    <cellStyle name="Comma 10 5 8 2 3" xfId="30959" xr:uid="{077AD121-69C2-4B4B-AFB6-6AEF4CCD39C3}"/>
    <cellStyle name="Comma 10 5 8 3" xfId="14116" xr:uid="{60A3E681-4157-4F98-AEF2-22B91663A729}"/>
    <cellStyle name="Comma 10 5 8 3 2" xfId="36583" xr:uid="{26DDD357-9214-4768-A602-485FE39F6B79}"/>
    <cellStyle name="Comma 10 5 8 4" xfId="25356" xr:uid="{0452F093-FF4D-45E9-9175-22A4C3F05C97}"/>
    <cellStyle name="Comma 10 5 9" xfId="5703" xr:uid="{69E87149-49D1-4FDF-A55A-C78E28033E6F}"/>
    <cellStyle name="Comma 10 5 9 2" xfId="16931" xr:uid="{DF4904AF-1F25-412E-8CB2-94D9B4A64429}"/>
    <cellStyle name="Comma 10 5 9 2 2" xfId="39398" xr:uid="{C1AB9F57-9424-42AC-B234-2948191FB86E}"/>
    <cellStyle name="Comma 10 5 9 3" xfId="28171" xr:uid="{0458378E-A086-4CA5-80EF-D10322D56562}"/>
    <cellStyle name="Comma 10 6" xfId="157" xr:uid="{00000000-0005-0000-0000-00003B010000}"/>
    <cellStyle name="Comma 10 6 10" xfId="22630" xr:uid="{5BF5C8EC-8E8E-4855-9733-8D7372B88A3B}"/>
    <cellStyle name="Comma 10 6 2" xfId="704" xr:uid="{00000000-0005-0000-0000-00003C010000}"/>
    <cellStyle name="Comma 10 6 2 2" xfId="1242" xr:uid="{00000000-0005-0000-0000-00003D010000}"/>
    <cellStyle name="Comma 10 6 2 2 2" xfId="2322" xr:uid="{00000000-0005-0000-0000-00003E010000}"/>
    <cellStyle name="Comma 10 6 2 2 2 2" xfId="5111" xr:uid="{75763A52-C6B2-4DB9-9D6E-C08CBEB3329A}"/>
    <cellStyle name="Comma 10 6 2 2 2 2 2" xfId="10714" xr:uid="{65135BB3-DF33-40D6-B0E1-0C599697DBC1}"/>
    <cellStyle name="Comma 10 6 2 2 2 2 2 2" xfId="21942" xr:uid="{317F6D64-3D62-4A14-B7D0-E60285E2297A}"/>
    <cellStyle name="Comma 10 6 2 2 2 2 2 2 2" xfId="44409" xr:uid="{A59EF4B6-1D0C-4CCF-AEDA-B01C0BA7B379}"/>
    <cellStyle name="Comma 10 6 2 2 2 2 2 3" xfId="33182" xr:uid="{01F0DFF8-27D9-468B-AFC3-7D1D66FDADAA}"/>
    <cellStyle name="Comma 10 6 2 2 2 2 3" xfId="16339" xr:uid="{70F65C9F-F9D5-4F1F-B2B7-24FD09A41CB7}"/>
    <cellStyle name="Comma 10 6 2 2 2 2 3 2" xfId="38806" xr:uid="{116D3BA9-0C04-4CDB-8F41-D185F1F421C4}"/>
    <cellStyle name="Comma 10 6 2 2 2 2 4" xfId="27579" xr:uid="{A76B774E-6CE2-4518-BA1D-50A827F83939}"/>
    <cellStyle name="Comma 10 6 2 2 2 3" xfId="7925" xr:uid="{F7E277DA-4B91-4A20-B077-DEE0111BB3EA}"/>
    <cellStyle name="Comma 10 6 2 2 2 3 2" xfId="19153" xr:uid="{80E6B2D1-5B77-47CC-9C91-7091E45D5A91}"/>
    <cellStyle name="Comma 10 6 2 2 2 3 2 2" xfId="41620" xr:uid="{51BF9547-F3CF-481E-B0B0-CD72A138C97B}"/>
    <cellStyle name="Comma 10 6 2 2 2 3 3" xfId="30393" xr:uid="{9EEF95E0-FD79-4F7D-AFAD-7E060B099619}"/>
    <cellStyle name="Comma 10 6 2 2 2 4" xfId="13550" xr:uid="{822BFF3B-8B3D-4375-8B3D-6884390341CE}"/>
    <cellStyle name="Comma 10 6 2 2 2 4 2" xfId="36017" xr:uid="{2EB5A3F8-2628-4F0F-950A-59CDB48ADAB4}"/>
    <cellStyle name="Comma 10 6 2 2 2 5" xfId="24790" xr:uid="{20782F81-6931-4D0B-B03C-5D4F79BDB079}"/>
    <cellStyle name="Comma 10 6 2 2 3" xfId="4031" xr:uid="{D9EDA8C4-E354-49FB-90F0-AC85F55372D5}"/>
    <cellStyle name="Comma 10 6 2 2 3 2" xfId="9634" xr:uid="{0626F9CF-7C63-4295-91DE-BAE67A87351B}"/>
    <cellStyle name="Comma 10 6 2 2 3 2 2" xfId="20862" xr:uid="{8E082BBD-569B-4DD3-BF52-5A7B0023E6FF}"/>
    <cellStyle name="Comma 10 6 2 2 3 2 2 2" xfId="43329" xr:uid="{CBE42224-A54F-4EBE-A6E1-EC1340395CC7}"/>
    <cellStyle name="Comma 10 6 2 2 3 2 3" xfId="32102" xr:uid="{36344FE5-0C3C-409E-8B10-ED2070067B17}"/>
    <cellStyle name="Comma 10 6 2 2 3 3" xfId="15259" xr:uid="{36D9A323-1E19-4BE7-938C-2FC9AE602B71}"/>
    <cellStyle name="Comma 10 6 2 2 3 3 2" xfId="37726" xr:uid="{100D7189-B751-425A-8F5E-434FF32B7E71}"/>
    <cellStyle name="Comma 10 6 2 2 3 4" xfId="26499" xr:uid="{95706790-F59A-47D6-942A-6FA0572BAEA0}"/>
    <cellStyle name="Comma 10 6 2 2 4" xfId="6845" xr:uid="{22B2F5A8-06A3-4EC8-9D6D-7F8DE3BB2DA2}"/>
    <cellStyle name="Comma 10 6 2 2 4 2" xfId="18073" xr:uid="{AC898128-0299-4DB7-B2C3-1085C3FFFDB9}"/>
    <cellStyle name="Comma 10 6 2 2 4 2 2" xfId="40540" xr:uid="{DC37B76B-72DD-47A8-993A-58844A084471}"/>
    <cellStyle name="Comma 10 6 2 2 4 3" xfId="29313" xr:uid="{FCFCA09B-C3C2-4F75-84BA-1FEB0EA9F28D}"/>
    <cellStyle name="Comma 10 6 2 2 5" xfId="12470" xr:uid="{E26A4924-8E79-4E73-A272-444DFF309C26}"/>
    <cellStyle name="Comma 10 6 2 2 5 2" xfId="34937" xr:uid="{D9F82F89-7A50-4D86-B69F-69DEB5EBD627}"/>
    <cellStyle name="Comma 10 6 2 2 6" xfId="23710" xr:uid="{C0EAD97C-44D7-4E71-B4A3-3FA0CC2B65C1}"/>
    <cellStyle name="Comma 10 6 2 3" xfId="1784" xr:uid="{00000000-0005-0000-0000-00003F010000}"/>
    <cellStyle name="Comma 10 6 2 3 2" xfId="4573" xr:uid="{136F4FDC-6717-42C8-A7E9-D0E3B04BA646}"/>
    <cellStyle name="Comma 10 6 2 3 2 2" xfId="10176" xr:uid="{17A8D304-18C6-4F72-BC79-070445155553}"/>
    <cellStyle name="Comma 10 6 2 3 2 2 2" xfId="21404" xr:uid="{E203C1DD-7A5A-41F2-829C-36E9DC738879}"/>
    <cellStyle name="Comma 10 6 2 3 2 2 2 2" xfId="43871" xr:uid="{8C4B65EF-AB18-44E7-AB8A-65A995C65947}"/>
    <cellStyle name="Comma 10 6 2 3 2 2 3" xfId="32644" xr:uid="{3CFD3410-E63C-404C-90D8-9C90B01D7195}"/>
    <cellStyle name="Comma 10 6 2 3 2 3" xfId="15801" xr:uid="{C43F19D2-B426-4299-8CF2-C7C70F29C25A}"/>
    <cellStyle name="Comma 10 6 2 3 2 3 2" xfId="38268" xr:uid="{3AD75ECF-5AF2-4890-888F-B3EDA038F3D2}"/>
    <cellStyle name="Comma 10 6 2 3 2 4" xfId="27041" xr:uid="{72C6A79B-21ED-483C-A05C-026896888D58}"/>
    <cellStyle name="Comma 10 6 2 3 3" xfId="7387" xr:uid="{761274A9-565A-425B-BB17-64402A1DBAFB}"/>
    <cellStyle name="Comma 10 6 2 3 3 2" xfId="18615" xr:uid="{50D17438-18F9-4319-AB0A-8ACCF16120E0}"/>
    <cellStyle name="Comma 10 6 2 3 3 2 2" xfId="41082" xr:uid="{9E2ADE04-ED3D-499C-A820-C46A4A8DC677}"/>
    <cellStyle name="Comma 10 6 2 3 3 3" xfId="29855" xr:uid="{FBFAEA90-52D5-49C0-8DB9-B30B2EB99D19}"/>
    <cellStyle name="Comma 10 6 2 3 4" xfId="13012" xr:uid="{4947CFDD-3840-4D30-88A7-1CA49DBA9B76}"/>
    <cellStyle name="Comma 10 6 2 3 4 2" xfId="35479" xr:uid="{C12C099F-F14F-47FD-9C13-50381822F19A}"/>
    <cellStyle name="Comma 10 6 2 3 5" xfId="24252" xr:uid="{031771DD-FE05-43FF-9490-74865C2F406E}"/>
    <cellStyle name="Comma 10 6 2 4" xfId="3493" xr:uid="{E8A0EB9A-8F40-4291-A574-487DC83B64BD}"/>
    <cellStyle name="Comma 10 6 2 4 2" xfId="9096" xr:uid="{9429CF60-1EBA-47C1-A9A8-6B604313FB41}"/>
    <cellStyle name="Comma 10 6 2 4 2 2" xfId="20324" xr:uid="{26EFAAA5-2D0F-4588-A1BE-7ACBF6CDE880}"/>
    <cellStyle name="Comma 10 6 2 4 2 2 2" xfId="42791" xr:uid="{DA458CCF-381C-4817-BCE4-A2A356F86FFC}"/>
    <cellStyle name="Comma 10 6 2 4 2 3" xfId="31564" xr:uid="{2B88089B-73D0-4605-81B2-92401430871D}"/>
    <cellStyle name="Comma 10 6 2 4 3" xfId="14721" xr:uid="{AD94D988-4C26-471C-92FE-C2316C608DE9}"/>
    <cellStyle name="Comma 10 6 2 4 3 2" xfId="37188" xr:uid="{FFEA55F9-5255-4BB2-94A1-7D3A6C1CFF6D}"/>
    <cellStyle name="Comma 10 6 2 4 4" xfId="25961" xr:uid="{DD073C77-CD51-4495-BC35-3EED45A7B26F}"/>
    <cellStyle name="Comma 10 6 2 5" xfId="6307" xr:uid="{E0EED7B1-E994-4BA5-A41F-93CA8B66ACCE}"/>
    <cellStyle name="Comma 10 6 2 5 2" xfId="17535" xr:uid="{A14F20E9-2A1B-4D44-9047-340146FFF8E4}"/>
    <cellStyle name="Comma 10 6 2 5 2 2" xfId="40002" xr:uid="{EF808FE2-2457-4D7E-81F7-7613E74867EE}"/>
    <cellStyle name="Comma 10 6 2 5 3" xfId="28775" xr:uid="{58790BEF-3AB0-455B-9876-CD3C6EC4D301}"/>
    <cellStyle name="Comma 10 6 2 6" xfId="11932" xr:uid="{F24C6D33-D06A-475B-8DD1-EB539BC33E20}"/>
    <cellStyle name="Comma 10 6 2 6 2" xfId="34399" xr:uid="{B1F9CD06-23A8-4271-8197-AADA32A1E6F8}"/>
    <cellStyle name="Comma 10 6 2 7" xfId="23172" xr:uid="{981FE0BF-12E5-4DC7-A243-12086F2CDC4D}"/>
    <cellStyle name="Comma 10 6 3" xfId="975" xr:uid="{00000000-0005-0000-0000-000040010000}"/>
    <cellStyle name="Comma 10 6 3 2" xfId="2055" xr:uid="{00000000-0005-0000-0000-000041010000}"/>
    <cellStyle name="Comma 10 6 3 2 2" xfId="4844" xr:uid="{1DCD97E6-8A0B-44EB-945F-6018524183EB}"/>
    <cellStyle name="Comma 10 6 3 2 2 2" xfId="10447" xr:uid="{230CA2CD-99CF-41C2-AD97-03D7F0B2DED7}"/>
    <cellStyle name="Comma 10 6 3 2 2 2 2" xfId="21675" xr:uid="{692751C5-13C2-41CF-A5B5-0E698B2DB163}"/>
    <cellStyle name="Comma 10 6 3 2 2 2 2 2" xfId="44142" xr:uid="{F793EB2E-CA78-45CA-BBE4-15A283918D29}"/>
    <cellStyle name="Comma 10 6 3 2 2 2 3" xfId="32915" xr:uid="{5ED4CCED-0A43-4D6C-AC58-93B3D169B028}"/>
    <cellStyle name="Comma 10 6 3 2 2 3" xfId="16072" xr:uid="{79A85471-A821-4677-8EB2-1BBC561FE90D}"/>
    <cellStyle name="Comma 10 6 3 2 2 3 2" xfId="38539" xr:uid="{FAE4BEF9-644B-4313-B049-BEECF32D68C1}"/>
    <cellStyle name="Comma 10 6 3 2 2 4" xfId="27312" xr:uid="{DCD2A330-F6BF-4C6B-9A02-6A7CA2ECB140}"/>
    <cellStyle name="Comma 10 6 3 2 3" xfId="7658" xr:uid="{13985EE9-5458-4BB8-8C61-A5237EEDCB82}"/>
    <cellStyle name="Comma 10 6 3 2 3 2" xfId="18886" xr:uid="{68021768-9310-4ED8-A5E1-AD44B1EF4F61}"/>
    <cellStyle name="Comma 10 6 3 2 3 2 2" xfId="41353" xr:uid="{5BDC9BEF-1318-41EF-89CC-31B0AB42669E}"/>
    <cellStyle name="Comma 10 6 3 2 3 3" xfId="30126" xr:uid="{BB5CCC8B-CF3D-4D64-BF2F-AC225349FF4C}"/>
    <cellStyle name="Comma 10 6 3 2 4" xfId="13283" xr:uid="{071DC2FC-1F53-468F-898D-DF893B17D0C6}"/>
    <cellStyle name="Comma 10 6 3 2 4 2" xfId="35750" xr:uid="{E10995E5-E2CE-4299-AEAF-B930AEF109CE}"/>
    <cellStyle name="Comma 10 6 3 2 5" xfId="24523" xr:uid="{F9B05563-ADEA-4E58-844B-9085D60D3560}"/>
    <cellStyle name="Comma 10 6 3 3" xfId="3764" xr:uid="{80E8162F-D8E8-46F7-ACCB-0D007A8FE0E7}"/>
    <cellStyle name="Comma 10 6 3 3 2" xfId="9367" xr:uid="{683A49FD-D454-40C2-A7F7-F396723D07B0}"/>
    <cellStyle name="Comma 10 6 3 3 2 2" xfId="20595" xr:uid="{25DF67A1-BB4F-4E71-B10F-6D584DEF60C2}"/>
    <cellStyle name="Comma 10 6 3 3 2 2 2" xfId="43062" xr:uid="{A03A3345-3930-46E6-A47E-29235A4D5710}"/>
    <cellStyle name="Comma 10 6 3 3 2 3" xfId="31835" xr:uid="{B40E8C4D-6A10-45A9-BC91-3E783BD19227}"/>
    <cellStyle name="Comma 10 6 3 3 3" xfId="14992" xr:uid="{FF616F5E-BBDA-42D6-983C-102017198552}"/>
    <cellStyle name="Comma 10 6 3 3 3 2" xfId="37459" xr:uid="{132C7586-964F-4853-98C6-85E93143BED3}"/>
    <cellStyle name="Comma 10 6 3 3 4" xfId="26232" xr:uid="{A9D808BC-993B-4D75-A646-6DA70B69EF56}"/>
    <cellStyle name="Comma 10 6 3 4" xfId="6578" xr:uid="{84441705-AB9A-4B2C-B8B0-4CC50F4DB9EC}"/>
    <cellStyle name="Comma 10 6 3 4 2" xfId="17806" xr:uid="{D1AB663D-1140-4D0C-887C-10E53C1427BA}"/>
    <cellStyle name="Comma 10 6 3 4 2 2" xfId="40273" xr:uid="{0EE0F45F-5DC4-47A1-BDFA-1A81B545210F}"/>
    <cellStyle name="Comma 10 6 3 4 3" xfId="29046" xr:uid="{56E4866A-BE14-4F27-A6E3-241FAA1E0D67}"/>
    <cellStyle name="Comma 10 6 3 5" xfId="12203" xr:uid="{88A6EC73-C551-4A0F-A239-7ACCD5CC904E}"/>
    <cellStyle name="Comma 10 6 3 5 2" xfId="34670" xr:uid="{D730710A-22E1-460B-B9E3-4154EC07F55D}"/>
    <cellStyle name="Comma 10 6 3 6" xfId="23443" xr:uid="{C17F2DFE-2EC8-49FE-9C40-E8950D37560A}"/>
    <cellStyle name="Comma 10 6 4" xfId="1517" xr:uid="{00000000-0005-0000-0000-000042010000}"/>
    <cellStyle name="Comma 10 6 4 2" xfId="4306" xr:uid="{2AD10210-85EB-458F-B2FC-F1D242435393}"/>
    <cellStyle name="Comma 10 6 4 2 2" xfId="9909" xr:uid="{895CDA50-D8AB-4404-9FF7-47C0703572F2}"/>
    <cellStyle name="Comma 10 6 4 2 2 2" xfId="21137" xr:uid="{2CE8CBF5-E0E2-40F4-85B9-0C1DFEE3FA83}"/>
    <cellStyle name="Comma 10 6 4 2 2 2 2" xfId="43604" xr:uid="{41D76A38-36AE-49DC-A1B0-7E56F834A18D}"/>
    <cellStyle name="Comma 10 6 4 2 2 3" xfId="32377" xr:uid="{6D3B2F25-3E4A-42B0-839E-4950B15E0C49}"/>
    <cellStyle name="Comma 10 6 4 2 3" xfId="15534" xr:uid="{F1E2D129-5B1A-4587-9533-86B45E7BDE0B}"/>
    <cellStyle name="Comma 10 6 4 2 3 2" xfId="38001" xr:uid="{E9C838C5-C5D8-41F0-87E7-B47BD7D307AA}"/>
    <cellStyle name="Comma 10 6 4 2 4" xfId="26774" xr:uid="{9DCE6994-11A2-4B2F-B697-65AB9C31766F}"/>
    <cellStyle name="Comma 10 6 4 3" xfId="7120" xr:uid="{BD6731F1-1735-4E61-A2B4-4C54A483668D}"/>
    <cellStyle name="Comma 10 6 4 3 2" xfId="18348" xr:uid="{045D6FC5-0999-42DD-8DC2-A51374B342FB}"/>
    <cellStyle name="Comma 10 6 4 3 2 2" xfId="40815" xr:uid="{96AEF9F0-D5C3-4BB8-BF33-479FF313DEE0}"/>
    <cellStyle name="Comma 10 6 4 3 3" xfId="29588" xr:uid="{B2F1A9E5-7D80-4A15-B6A4-B969E819824B}"/>
    <cellStyle name="Comma 10 6 4 4" xfId="12745" xr:uid="{EE0FEDA1-DDE6-48F6-9CB7-7B5956004E00}"/>
    <cellStyle name="Comma 10 6 4 4 2" xfId="35212" xr:uid="{C4146F28-A3A0-4D6F-8039-52ED572662A4}"/>
    <cellStyle name="Comma 10 6 4 5" xfId="23985" xr:uid="{72E3DC2C-4132-4D0A-B931-ED07BF77C90D}"/>
    <cellStyle name="Comma 10 6 5" xfId="2598" xr:uid="{00000000-0005-0000-0000-000043010000}"/>
    <cellStyle name="Comma 10 6 5 2" xfId="5387" xr:uid="{121B6067-7FEA-4B18-93F4-F12B1CE34B62}"/>
    <cellStyle name="Comma 10 6 5 2 2" xfId="10990" xr:uid="{9B159D21-430C-4635-B78E-F3F569226049}"/>
    <cellStyle name="Comma 10 6 5 2 2 2" xfId="22218" xr:uid="{9F6C6562-C82D-4271-9D6B-D3A72ABD26CD}"/>
    <cellStyle name="Comma 10 6 5 2 2 2 2" xfId="44685" xr:uid="{30616662-6B18-4D82-AFD7-475340301D21}"/>
    <cellStyle name="Comma 10 6 5 2 2 3" xfId="33458" xr:uid="{696A23C4-C2FC-4B32-821E-03F7AD686258}"/>
    <cellStyle name="Comma 10 6 5 2 3" xfId="16615" xr:uid="{DF6EB912-77F7-4690-B976-C2AA2CDB2E3A}"/>
    <cellStyle name="Comma 10 6 5 2 3 2" xfId="39082" xr:uid="{0181E8B3-BBCF-4A54-AE7F-56CB5CD59B89}"/>
    <cellStyle name="Comma 10 6 5 2 4" xfId="27855" xr:uid="{9942D96D-E961-4E1F-AA67-04BFEF3654B6}"/>
    <cellStyle name="Comma 10 6 5 3" xfId="8201" xr:uid="{4CDF544F-FBD1-4288-91BB-201CEA3156EA}"/>
    <cellStyle name="Comma 10 6 5 3 2" xfId="19429" xr:uid="{7BBAD06A-A74D-4F03-8624-D3DA4AE62C1A}"/>
    <cellStyle name="Comma 10 6 5 3 2 2" xfId="41896" xr:uid="{D5F41C5F-329F-473A-8378-F3E10EE18FA4}"/>
    <cellStyle name="Comma 10 6 5 3 3" xfId="30669" xr:uid="{6374F734-3ED2-422F-8849-2D341E9602D0}"/>
    <cellStyle name="Comma 10 6 5 4" xfId="13826" xr:uid="{CA626012-AC18-4B42-B590-9088B6F66839}"/>
    <cellStyle name="Comma 10 6 5 4 2" xfId="36293" xr:uid="{809A76C8-AFB3-4C86-AC31-A68898B0A1C5}"/>
    <cellStyle name="Comma 10 6 5 5" xfId="25066" xr:uid="{AA8E3F02-85F0-4364-80D6-05FB9F2CACF4}"/>
    <cellStyle name="Comma 10 6 6" xfId="437" xr:uid="{00000000-0005-0000-0000-000044010000}"/>
    <cellStyle name="Comma 10 6 6 2" xfId="3226" xr:uid="{2FF7DBFD-95A1-4C99-982D-112BFC2C501A}"/>
    <cellStyle name="Comma 10 6 6 2 2" xfId="8829" xr:uid="{0C702F8C-D6A5-4D13-850F-C218DBF34585}"/>
    <cellStyle name="Comma 10 6 6 2 2 2" xfId="20057" xr:uid="{32581BAB-9E39-4BCC-87CD-CF567931C5C1}"/>
    <cellStyle name="Comma 10 6 6 2 2 2 2" xfId="42524" xr:uid="{ADDCBDCD-525E-4B6C-849F-994775A11859}"/>
    <cellStyle name="Comma 10 6 6 2 2 3" xfId="31297" xr:uid="{9A0FDAB6-5261-452A-8B13-B54C54B34462}"/>
    <cellStyle name="Comma 10 6 6 2 3" xfId="14454" xr:uid="{1066DE08-7960-427C-91C2-F9F2AEC9E7E4}"/>
    <cellStyle name="Comma 10 6 6 2 3 2" xfId="36921" xr:uid="{92485F33-CCB8-4F0A-AFD7-446323EE0F76}"/>
    <cellStyle name="Comma 10 6 6 2 4" xfId="25694" xr:uid="{63F8024F-62B6-482D-87BF-EB5E91905516}"/>
    <cellStyle name="Comma 10 6 6 3" xfId="6040" xr:uid="{EC37C151-6D8D-43A4-9679-28E6620AD8C8}"/>
    <cellStyle name="Comma 10 6 6 3 2" xfId="17268" xr:uid="{41AD14F2-615B-401B-96AA-4997881E67C3}"/>
    <cellStyle name="Comma 10 6 6 3 2 2" xfId="39735" xr:uid="{E5CDE62D-2675-4F31-BFF6-4349CEFD9B43}"/>
    <cellStyle name="Comma 10 6 6 3 3" xfId="28508" xr:uid="{7E914753-C7E8-49FD-85F6-481003492051}"/>
    <cellStyle name="Comma 10 6 6 4" xfId="11665" xr:uid="{EF67F85F-D61C-481A-9F6F-8E42BB74715B}"/>
    <cellStyle name="Comma 10 6 6 4 2" xfId="34132" xr:uid="{D24264C0-206F-4CCF-AEC5-B4C37574FFFE}"/>
    <cellStyle name="Comma 10 6 6 5" xfId="22905" xr:uid="{FAAA3B41-F1A1-4BE9-AA67-7EEDDB88F5AB}"/>
    <cellStyle name="Comma 10 6 7" xfId="2950" xr:uid="{05B4EF92-E581-42ED-8F53-4A4B770B3E38}"/>
    <cellStyle name="Comma 10 6 7 2" xfId="8553" xr:uid="{2592AA74-51C9-4CFE-BC28-28B23551B227}"/>
    <cellStyle name="Comma 10 6 7 2 2" xfId="19781" xr:uid="{7897991A-F221-4510-A2FC-CD8B1EB1EA98}"/>
    <cellStyle name="Comma 10 6 7 2 2 2" xfId="42248" xr:uid="{3C2E4A40-1C46-431A-856C-58587CA45BFC}"/>
    <cellStyle name="Comma 10 6 7 2 3" xfId="31021" xr:uid="{24373DC4-E472-4754-A971-FC2BC2912925}"/>
    <cellStyle name="Comma 10 6 7 3" xfId="14178" xr:uid="{6C64F22D-A19A-4B03-81C0-C769E968AEB1}"/>
    <cellStyle name="Comma 10 6 7 3 2" xfId="36645" xr:uid="{99912DE1-9C59-45F8-8DF4-6D553340298F}"/>
    <cellStyle name="Comma 10 6 7 4" xfId="25418" xr:uid="{B519FF6A-5867-4979-8C61-4BBCB2910B42}"/>
    <cellStyle name="Comma 10 6 8" xfId="5765" xr:uid="{BF154AD3-5783-42BD-BF81-7496933F482B}"/>
    <cellStyle name="Comma 10 6 8 2" xfId="16993" xr:uid="{39850B31-D4FA-4937-BA38-8F4BD5A3D3CC}"/>
    <cellStyle name="Comma 10 6 8 2 2" xfId="39460" xr:uid="{C06C7369-D3DE-4C30-9C9F-32A0E4AEE2E4}"/>
    <cellStyle name="Comma 10 6 8 3" xfId="28233" xr:uid="{DD5FD3C8-F620-45A2-A765-487DCF76DF81}"/>
    <cellStyle name="Comma 10 6 9" xfId="11389" xr:uid="{9E36BEE0-5050-4B83-A8BD-00A01A8FCA86}"/>
    <cellStyle name="Comma 10 6 9 2" xfId="33857" xr:uid="{6B71C3F7-845C-4561-9104-B318DBB378AD}"/>
    <cellStyle name="Comma 10 7" xfId="585" xr:uid="{00000000-0005-0000-0000-000045010000}"/>
    <cellStyle name="Comma 10 7 2" xfId="1123" xr:uid="{00000000-0005-0000-0000-000046010000}"/>
    <cellStyle name="Comma 10 7 2 2" xfId="2203" xr:uid="{00000000-0005-0000-0000-000047010000}"/>
    <cellStyle name="Comma 10 7 2 2 2" xfId="4992" xr:uid="{8595A789-CCC8-4756-9657-2E1A2BB1471D}"/>
    <cellStyle name="Comma 10 7 2 2 2 2" xfId="10595" xr:uid="{D0AE379C-7F98-4B8D-BC84-986854AA68E9}"/>
    <cellStyle name="Comma 10 7 2 2 2 2 2" xfId="21823" xr:uid="{24D8ECBE-0CE4-4189-BF33-076EF923C308}"/>
    <cellStyle name="Comma 10 7 2 2 2 2 2 2" xfId="44290" xr:uid="{7002598D-9973-451A-9234-C242D489A54A}"/>
    <cellStyle name="Comma 10 7 2 2 2 2 3" xfId="33063" xr:uid="{03D6783F-2DA7-4813-9C04-533CD2C101FC}"/>
    <cellStyle name="Comma 10 7 2 2 2 3" xfId="16220" xr:uid="{D1E199BF-D755-49C8-B252-761F33F3C0DF}"/>
    <cellStyle name="Comma 10 7 2 2 2 3 2" xfId="38687" xr:uid="{A3912E22-323D-47F0-A449-324BF73BAE23}"/>
    <cellStyle name="Comma 10 7 2 2 2 4" xfId="27460" xr:uid="{E656C3A7-2042-4785-A202-8DAE04326443}"/>
    <cellStyle name="Comma 10 7 2 2 3" xfId="7806" xr:uid="{655F3CF6-22AE-48E2-874E-BB8FC2C8614C}"/>
    <cellStyle name="Comma 10 7 2 2 3 2" xfId="19034" xr:uid="{86172028-9CD0-4F25-8C56-8D231AD1B680}"/>
    <cellStyle name="Comma 10 7 2 2 3 2 2" xfId="41501" xr:uid="{8F115F3C-12D1-4E08-AFF0-D4AFFCC7D5E8}"/>
    <cellStyle name="Comma 10 7 2 2 3 3" xfId="30274" xr:uid="{3AEF8B74-1A45-4BF5-864A-7B4F4FFDBC07}"/>
    <cellStyle name="Comma 10 7 2 2 4" xfId="13431" xr:uid="{53EA7E1A-9ECC-4D4E-91D9-376D476EE747}"/>
    <cellStyle name="Comma 10 7 2 2 4 2" xfId="35898" xr:uid="{34F1F91A-93D6-428E-8D5B-578D27828857}"/>
    <cellStyle name="Comma 10 7 2 2 5" xfId="24671" xr:uid="{96DF8397-5D68-4468-87F7-E72E964103A9}"/>
    <cellStyle name="Comma 10 7 2 3" xfId="3912" xr:uid="{A9D2FE2C-5F33-40D0-B34B-D74454CE94AF}"/>
    <cellStyle name="Comma 10 7 2 3 2" xfId="9515" xr:uid="{BA0AC4EE-7E8D-4D83-9DEC-139A08BD8AE1}"/>
    <cellStyle name="Comma 10 7 2 3 2 2" xfId="20743" xr:uid="{A77C083C-685F-403D-815A-F622903C4C6B}"/>
    <cellStyle name="Comma 10 7 2 3 2 2 2" xfId="43210" xr:uid="{80D103AC-45CB-4FEE-AC1D-55D03D049EC4}"/>
    <cellStyle name="Comma 10 7 2 3 2 3" xfId="31983" xr:uid="{98E725CD-EB48-456B-B7B3-6D44C9CF9AD2}"/>
    <cellStyle name="Comma 10 7 2 3 3" xfId="15140" xr:uid="{F9A68B7E-6F95-4EDD-9596-E44958CF2C9E}"/>
    <cellStyle name="Comma 10 7 2 3 3 2" xfId="37607" xr:uid="{6FD19489-31B4-47A5-8F7B-25EF0353BA6F}"/>
    <cellStyle name="Comma 10 7 2 3 4" xfId="26380" xr:uid="{6B9648F2-748B-47C6-8041-68BDFBA0E3AA}"/>
    <cellStyle name="Comma 10 7 2 4" xfId="6726" xr:uid="{CD205D6B-E824-418C-A5D5-0DF0167D925E}"/>
    <cellStyle name="Comma 10 7 2 4 2" xfId="17954" xr:uid="{0756A1AA-AD26-4B1A-8D61-6DFB36742BB2}"/>
    <cellStyle name="Comma 10 7 2 4 2 2" xfId="40421" xr:uid="{0824E028-3EC0-4B1A-A291-C8201946A4CF}"/>
    <cellStyle name="Comma 10 7 2 4 3" xfId="29194" xr:uid="{D209AA9C-FD17-474F-A13C-28B0B138C16F}"/>
    <cellStyle name="Comma 10 7 2 5" xfId="12351" xr:uid="{926D9269-0441-453A-BF82-84AB67C2EEA1}"/>
    <cellStyle name="Comma 10 7 2 5 2" xfId="34818" xr:uid="{A6EA1F01-51A3-4681-B6DE-F7DC618F3BF8}"/>
    <cellStyle name="Comma 10 7 2 6" xfId="23591" xr:uid="{5943E231-CAF7-4491-BB73-5FB06A3FC0DD}"/>
    <cellStyle name="Comma 10 7 3" xfId="1665" xr:uid="{00000000-0005-0000-0000-000048010000}"/>
    <cellStyle name="Comma 10 7 3 2" xfId="4454" xr:uid="{D3EB9438-00A4-4094-848D-210732D49EFF}"/>
    <cellStyle name="Comma 10 7 3 2 2" xfId="10057" xr:uid="{BED7DCA8-9CEB-4E7E-8295-89DD7878DE7D}"/>
    <cellStyle name="Comma 10 7 3 2 2 2" xfId="21285" xr:uid="{C0AAD1C2-63ED-4561-AC68-112B95B6DC50}"/>
    <cellStyle name="Comma 10 7 3 2 2 2 2" xfId="43752" xr:uid="{64DA6183-3297-4056-AB10-DF77C66E0802}"/>
    <cellStyle name="Comma 10 7 3 2 2 3" xfId="32525" xr:uid="{5C4E7AF8-9327-4685-84DA-67166333F7ED}"/>
    <cellStyle name="Comma 10 7 3 2 3" xfId="15682" xr:uid="{1D24870A-DB9B-4625-9705-E2FB6743FA55}"/>
    <cellStyle name="Comma 10 7 3 2 3 2" xfId="38149" xr:uid="{05BC686B-F311-4B29-8273-4C7135DE5142}"/>
    <cellStyle name="Comma 10 7 3 2 4" xfId="26922" xr:uid="{81DC6E30-F5D1-43C6-A0D2-B8964E50B16D}"/>
    <cellStyle name="Comma 10 7 3 3" xfId="7268" xr:uid="{EAE83F9B-62A9-40A6-88CB-21F116502CDF}"/>
    <cellStyle name="Comma 10 7 3 3 2" xfId="18496" xr:uid="{BE869188-41B4-4171-A2A6-DD168FD95C37}"/>
    <cellStyle name="Comma 10 7 3 3 2 2" xfId="40963" xr:uid="{BD01EA63-C5A6-492D-A45C-7C14EC4BE462}"/>
    <cellStyle name="Comma 10 7 3 3 3" xfId="29736" xr:uid="{C7F97E71-FE7D-4AF4-8945-EFE44C4AA932}"/>
    <cellStyle name="Comma 10 7 3 4" xfId="12893" xr:uid="{5C773F38-419C-4786-BDA8-E8EE69A45ACA}"/>
    <cellStyle name="Comma 10 7 3 4 2" xfId="35360" xr:uid="{877369D6-4E15-4630-900D-34DB9124E7E7}"/>
    <cellStyle name="Comma 10 7 3 5" xfId="24133" xr:uid="{67469139-91C1-4C16-B752-DB070A9C8889}"/>
    <cellStyle name="Comma 10 7 4" xfId="3374" xr:uid="{FBDF7756-C070-4916-AB8A-D72F2FF5E048}"/>
    <cellStyle name="Comma 10 7 4 2" xfId="8977" xr:uid="{F9A18A1F-90F0-4FE3-9EA9-26EF6B04D795}"/>
    <cellStyle name="Comma 10 7 4 2 2" xfId="20205" xr:uid="{35E9F3A5-A9C7-4E24-8016-5DFFE35D896F}"/>
    <cellStyle name="Comma 10 7 4 2 2 2" xfId="42672" xr:uid="{20DD3259-8DE1-46BF-8CE8-4A1EB88C3B56}"/>
    <cellStyle name="Comma 10 7 4 2 3" xfId="31445" xr:uid="{2A47340F-946E-4966-B33E-AA0410B7C152}"/>
    <cellStyle name="Comma 10 7 4 3" xfId="14602" xr:uid="{2E79AFAE-B536-486E-BC43-80FF406B5415}"/>
    <cellStyle name="Comma 10 7 4 3 2" xfId="37069" xr:uid="{486F4A6C-F2EC-4A41-8EEC-600FE4D38BAE}"/>
    <cellStyle name="Comma 10 7 4 4" xfId="25842" xr:uid="{B56CD98E-6CF6-44FD-919C-F245259F78D0}"/>
    <cellStyle name="Comma 10 7 5" xfId="6188" xr:uid="{6868CBF3-B211-4C01-B2AD-75C7039FED76}"/>
    <cellStyle name="Comma 10 7 5 2" xfId="17416" xr:uid="{35E31CBD-361B-4088-A86F-3CE4BFFC81BB}"/>
    <cellStyle name="Comma 10 7 5 2 2" xfId="39883" xr:uid="{17553758-3E65-4417-9A3C-B4803B6C822C}"/>
    <cellStyle name="Comma 10 7 5 3" xfId="28656" xr:uid="{417B7E43-AFB9-4B42-8375-6A26D7C16416}"/>
    <cellStyle name="Comma 10 7 6" xfId="11813" xr:uid="{DC6159F5-9180-4697-97BB-F1D891D2E217}"/>
    <cellStyle name="Comma 10 7 6 2" xfId="34280" xr:uid="{895EC4FB-24EF-4077-B822-E7D3DED12F6B}"/>
    <cellStyle name="Comma 10 7 7" xfId="23053" xr:uid="{DF1C5F4C-CC0B-4B8C-9C86-C6275CD20870}"/>
    <cellStyle name="Comma 10 8" xfId="856" xr:uid="{00000000-0005-0000-0000-000049010000}"/>
    <cellStyle name="Comma 10 8 2" xfId="1936" xr:uid="{00000000-0005-0000-0000-00004A010000}"/>
    <cellStyle name="Comma 10 8 2 2" xfId="4725" xr:uid="{22074358-BB69-41D0-AB41-50DD0EF2255B}"/>
    <cellStyle name="Comma 10 8 2 2 2" xfId="10328" xr:uid="{C41CD8F5-4AE6-4FEF-BBA3-8C9C8C8F2884}"/>
    <cellStyle name="Comma 10 8 2 2 2 2" xfId="21556" xr:uid="{9D3340A3-77EB-481B-903B-7C652086519E}"/>
    <cellStyle name="Comma 10 8 2 2 2 2 2" xfId="44023" xr:uid="{136B7925-83AE-4E12-8A38-98200B332656}"/>
    <cellStyle name="Comma 10 8 2 2 2 3" xfId="32796" xr:uid="{E1D27CEC-7B0D-4445-961C-01472C6E3FBC}"/>
    <cellStyle name="Comma 10 8 2 2 3" xfId="15953" xr:uid="{A35F9CF5-C508-4B24-8276-48EB9667B9E5}"/>
    <cellStyle name="Comma 10 8 2 2 3 2" xfId="38420" xr:uid="{04A00466-2502-4196-859B-E6E183C69A0C}"/>
    <cellStyle name="Comma 10 8 2 2 4" xfId="27193" xr:uid="{0881AF98-0FB0-42F9-9722-8FB885BD41D6}"/>
    <cellStyle name="Comma 10 8 2 3" xfId="7539" xr:uid="{C98CF494-6BB9-493A-AF5B-14BE92CE06AF}"/>
    <cellStyle name="Comma 10 8 2 3 2" xfId="18767" xr:uid="{AC4B201D-92EA-4E0B-8F5A-2E5D93211268}"/>
    <cellStyle name="Comma 10 8 2 3 2 2" xfId="41234" xr:uid="{B516FF4D-195D-4188-B56A-D1FAA52251F3}"/>
    <cellStyle name="Comma 10 8 2 3 3" xfId="30007" xr:uid="{66200079-AB76-4BF3-BC8F-ED788891997C}"/>
    <cellStyle name="Comma 10 8 2 4" xfId="13164" xr:uid="{FCBB2DFE-4B04-445B-A18E-127DB9D42181}"/>
    <cellStyle name="Comma 10 8 2 4 2" xfId="35631" xr:uid="{E8ACF13F-DC3D-4FCB-AB02-A28BD685EB2E}"/>
    <cellStyle name="Comma 10 8 2 5" xfId="24404" xr:uid="{5A95B0BD-C28C-48DF-AF88-00735226F947}"/>
    <cellStyle name="Comma 10 8 3" xfId="3645" xr:uid="{2F6B056F-22E0-4C86-A99B-B869ED8C7D32}"/>
    <cellStyle name="Comma 10 8 3 2" xfId="9248" xr:uid="{FC31D2A1-D9F6-4E59-8F9F-165A0C11BA4E}"/>
    <cellStyle name="Comma 10 8 3 2 2" xfId="20476" xr:uid="{EDDFD7A1-31F2-4EDB-8B49-1441158BFB23}"/>
    <cellStyle name="Comma 10 8 3 2 2 2" xfId="42943" xr:uid="{0C8246F3-D539-4D18-AD99-07530873851E}"/>
    <cellStyle name="Comma 10 8 3 2 3" xfId="31716" xr:uid="{4DA21ADD-C61E-4C7B-8165-E542ED69649A}"/>
    <cellStyle name="Comma 10 8 3 3" xfId="14873" xr:uid="{8EF226F1-3137-4582-87CF-620C532B8B0A}"/>
    <cellStyle name="Comma 10 8 3 3 2" xfId="37340" xr:uid="{2CFE332F-4FA1-490C-9232-07324348F4A4}"/>
    <cellStyle name="Comma 10 8 3 4" xfId="26113" xr:uid="{33E165DD-DF04-448F-97A6-C931179C715C}"/>
    <cellStyle name="Comma 10 8 4" xfId="6459" xr:uid="{CB37EB43-B612-46F6-A823-9135E770FF7D}"/>
    <cellStyle name="Comma 10 8 4 2" xfId="17687" xr:uid="{17BF185E-BEDD-45A5-B863-FCC33C2F861A}"/>
    <cellStyle name="Comma 10 8 4 2 2" xfId="40154" xr:uid="{8CAAAB51-9634-4193-82FA-2F4B475B4FFC}"/>
    <cellStyle name="Comma 10 8 4 3" xfId="28927" xr:uid="{16357202-52D7-4A5F-AA2B-6683F7561562}"/>
    <cellStyle name="Comma 10 8 5" xfId="12084" xr:uid="{33F67351-FF40-4F04-9917-1BDC21FCAE33}"/>
    <cellStyle name="Comma 10 8 5 2" xfId="34551" xr:uid="{6A92DAE9-8657-4A45-B5CB-38872461D1D9}"/>
    <cellStyle name="Comma 10 8 6" xfId="23324" xr:uid="{5D7EF57C-BC75-4B5C-8FA7-DD027A28D66A}"/>
    <cellStyle name="Comma 10 9" xfId="1398" xr:uid="{00000000-0005-0000-0000-00004B010000}"/>
    <cellStyle name="Comma 10 9 2" xfId="4187" xr:uid="{D59C276D-48E4-4A61-A2AF-2B41B137EA53}"/>
    <cellStyle name="Comma 10 9 2 2" xfId="9790" xr:uid="{925C0115-0085-45D6-8C52-2C9DBF0DB595}"/>
    <cellStyle name="Comma 10 9 2 2 2" xfId="21018" xr:uid="{43EFA7CB-E2E8-4BF0-84E3-C250225D57F1}"/>
    <cellStyle name="Comma 10 9 2 2 2 2" xfId="43485" xr:uid="{E0182259-EC5E-43BC-8A5F-22D5A79AC0C9}"/>
    <cellStyle name="Comma 10 9 2 2 3" xfId="32258" xr:uid="{3FC7A7C7-443A-40E3-B869-9F273090785F}"/>
    <cellStyle name="Comma 10 9 2 3" xfId="15415" xr:uid="{1D3019B3-C212-4672-AB56-3BDEE3BE0D60}"/>
    <cellStyle name="Comma 10 9 2 3 2" xfId="37882" xr:uid="{2D37BCEE-A5CE-4A18-AA64-F5AD73DE7AB5}"/>
    <cellStyle name="Comma 10 9 2 4" xfId="26655" xr:uid="{7442555D-E090-4E2A-B349-636D5323CF88}"/>
    <cellStyle name="Comma 10 9 3" xfId="7001" xr:uid="{8121F1E2-9A53-4C39-9360-8ADABFE15AFC}"/>
    <cellStyle name="Comma 10 9 3 2" xfId="18229" xr:uid="{DDE948E1-74EA-4F10-A49F-EE4D6322D835}"/>
    <cellStyle name="Comma 10 9 3 2 2" xfId="40696" xr:uid="{AF506E00-C9DE-4050-BC5C-2FBC1F856460}"/>
    <cellStyle name="Comma 10 9 3 3" xfId="29469" xr:uid="{16A482F9-FC25-4EF8-8A80-BFE7DA2C5FF7}"/>
    <cellStyle name="Comma 10 9 4" xfId="12626" xr:uid="{19521690-9838-4BD2-A5AD-AF59B6373724}"/>
    <cellStyle name="Comma 10 9 4 2" xfId="35093" xr:uid="{71B3EFCA-A62B-441D-AFCB-839E6CE0A894}"/>
    <cellStyle name="Comma 10 9 5" xfId="23866" xr:uid="{53B4CB2C-ABBC-4538-8C29-64B513F91EE1}"/>
    <cellStyle name="Comma 100" xfId="2810" xr:uid="{0A5202D1-8986-448E-AD73-5EFD4491E5FF}"/>
    <cellStyle name="Comma 100 2" xfId="5599" xr:uid="{713E941C-0BAF-4B08-ACCC-1B06649BD37F}"/>
    <cellStyle name="Comma 100 2 2" xfId="11202" xr:uid="{17F7C998-35BC-404F-AE67-78B610FFF43F}"/>
    <cellStyle name="Comma 100 2 2 2" xfId="22430" xr:uid="{A15707F8-D728-49FC-80FB-23F23D292635}"/>
    <cellStyle name="Comma 100 2 2 2 2" xfId="44897" xr:uid="{6821E243-7634-48DC-BCA9-2E1019028227}"/>
    <cellStyle name="Comma 100 2 2 3" xfId="33670" xr:uid="{A707BFA3-DA89-4666-9B59-A93486B4493C}"/>
    <cellStyle name="Comma 100 2 3" xfId="16827" xr:uid="{6AE40801-5CCC-42F1-8B62-58816D693635}"/>
    <cellStyle name="Comma 100 2 3 2" xfId="39294" xr:uid="{30E12206-B971-4AB7-B4BD-6C8DD120F246}"/>
    <cellStyle name="Comma 100 2 4" xfId="28067" xr:uid="{BB452C0A-A670-4A72-8A5F-DFE0C020B13C}"/>
    <cellStyle name="Comma 100 3" xfId="8413" xr:uid="{AB1B7B38-2166-4C72-A390-99D9CDDEE49B}"/>
    <cellStyle name="Comma 100 3 2" xfId="19641" xr:uid="{B20CE2C6-D144-473D-BD74-B228E02C2205}"/>
    <cellStyle name="Comma 100 3 2 2" xfId="42108" xr:uid="{C4A904A5-0E46-433D-9454-67D6F8592BC0}"/>
    <cellStyle name="Comma 100 3 3" xfId="30881" xr:uid="{0A99F53D-5C8B-437C-9F8B-5F37E88B8B36}"/>
    <cellStyle name="Comma 100 4" xfId="14038" xr:uid="{C47C94AC-5809-4200-8C14-4991B42F6A83}"/>
    <cellStyle name="Comma 100 4 2" xfId="36505" xr:uid="{D979BE69-686D-4D08-AA9D-6C2577F70D93}"/>
    <cellStyle name="Comma 100 5" xfId="25278" xr:uid="{CBC98B97-9D37-4A81-AD9A-4BCDD0C4A02D}"/>
    <cellStyle name="Comma 101" xfId="2811" xr:uid="{5F3DB833-D6E9-4649-9C97-2EB3C82379C1}"/>
    <cellStyle name="Comma 101 2" xfId="8414" xr:uid="{29A34B82-3F1C-4790-9670-92D7BDCDFB5B}"/>
    <cellStyle name="Comma 101 2 2" xfId="19642" xr:uid="{DD2004E0-E153-47A1-AD9B-111AFD43789C}"/>
    <cellStyle name="Comma 101 2 2 2" xfId="42109" xr:uid="{75249720-E54E-4F3F-807F-167509A11EED}"/>
    <cellStyle name="Comma 101 2 3" xfId="30882" xr:uid="{85F770E0-7618-4694-B98E-D5CF5460596D}"/>
    <cellStyle name="Comma 101 3" xfId="14039" xr:uid="{DC7F5134-CB9C-4880-B244-5C58A3572FF7}"/>
    <cellStyle name="Comma 101 3 2" xfId="36506" xr:uid="{D6ACB647-2035-43B4-9A28-2FAB23FC3F8B}"/>
    <cellStyle name="Comma 101 4" xfId="25279" xr:uid="{DDFA0C09-05B2-4553-A0FF-2DC1F3E7AD0A}"/>
    <cellStyle name="Comma 102" xfId="5600" xr:uid="{F6C1D8D1-B01B-4FE7-86FD-E855A053A041}"/>
    <cellStyle name="Comma 102 2" xfId="11203" xr:uid="{C54C648A-CA7B-44DD-9B5B-FADA3A11BD62}"/>
    <cellStyle name="Comma 102 2 2" xfId="22431" xr:uid="{2E4C9654-53FD-4EAE-BF11-C4464B0605A3}"/>
    <cellStyle name="Comma 102 2 2 2" xfId="44898" xr:uid="{4E64D850-F2DD-4AF2-91AE-9C53D40B9549}"/>
    <cellStyle name="Comma 102 2 3" xfId="33671" xr:uid="{FD69E0E3-F5AA-433C-940F-E9ABB4FB204F}"/>
    <cellStyle name="Comma 102 3" xfId="16828" xr:uid="{92763F65-6AC5-45C9-B050-E04875E587F7}"/>
    <cellStyle name="Comma 102 3 2" xfId="39295" xr:uid="{634B8F0D-AFC2-427B-BC86-C4FBE5F6065A}"/>
    <cellStyle name="Comma 102 4" xfId="28068" xr:uid="{29768DDA-3F8C-4B19-A944-E6598FF32045}"/>
    <cellStyle name="Comma 103" xfId="5601" xr:uid="{57BA44DB-2898-4AC4-8DD3-1604A3AA8A2E}"/>
    <cellStyle name="Comma 103 2" xfId="11204" xr:uid="{BB26012D-C7E3-456B-9B05-6CBD54B91F04}"/>
    <cellStyle name="Comma 103 2 2" xfId="22432" xr:uid="{7726CD34-59CE-4C36-85EE-E240A7296377}"/>
    <cellStyle name="Comma 103 2 2 2" xfId="44899" xr:uid="{98C8ECA0-33C0-42A0-9E9F-BBCD0C8923E8}"/>
    <cellStyle name="Comma 103 2 3" xfId="33672" xr:uid="{1C9B3CCE-CC1B-4303-9F79-6A5745DA30F8}"/>
    <cellStyle name="Comma 103 3" xfId="16829" xr:uid="{815DF75E-E084-4587-8536-7534C4EA4FB9}"/>
    <cellStyle name="Comma 103 3 2" xfId="39296" xr:uid="{3AE54EA3-689B-467F-BBC0-6F397DB7EE3F}"/>
    <cellStyle name="Comma 103 4" xfId="28069" xr:uid="{F919B894-45C7-45F9-A6BE-147C49FF2644}"/>
    <cellStyle name="Comma 104" xfId="5602" xr:uid="{17FBB9C9-F6A4-4704-9256-0AE96A72BFF2}"/>
    <cellStyle name="Comma 104 2" xfId="11205" xr:uid="{BA9F876A-87A0-4BAF-B828-EDCB08A02A00}"/>
    <cellStyle name="Comma 104 2 2" xfId="22433" xr:uid="{4A05938D-F38D-431D-A3A6-722ED0276816}"/>
    <cellStyle name="Comma 104 2 2 2" xfId="44900" xr:uid="{9E642216-EB07-4985-BE62-DE922F368E99}"/>
    <cellStyle name="Comma 104 2 3" xfId="33673" xr:uid="{7E230F12-91DB-4CE3-B276-709D879F35EB}"/>
    <cellStyle name="Comma 104 3" xfId="16830" xr:uid="{144F2F3B-F252-4AC1-A6FC-20AF16984478}"/>
    <cellStyle name="Comma 104 3 2" xfId="39297" xr:uid="{3F031F6E-4816-4114-8B2F-94C5BC722D11}"/>
    <cellStyle name="Comma 104 4" xfId="28070" xr:uid="{5FF8186F-B9B0-424A-B3CE-F8C766F0DA72}"/>
    <cellStyle name="Comma 105" xfId="5604" xr:uid="{1AAB66C6-868F-4371-B71B-524DC1B9E27D}"/>
    <cellStyle name="Comma 105 2" xfId="11207" xr:uid="{FBE35DBC-48BC-444B-A566-244FD919FC19}"/>
    <cellStyle name="Comma 105 2 2" xfId="22435" xr:uid="{1D8D4639-13C3-469D-843F-6FE5DF8662EC}"/>
    <cellStyle name="Comma 105 2 2 2" xfId="44902" xr:uid="{ECABF18A-FEBB-4D3C-81F6-821E8CBAED51}"/>
    <cellStyle name="Comma 105 2 3" xfId="33675" xr:uid="{5A16F8E5-24C7-4CBD-8B6C-A774FB94C350}"/>
    <cellStyle name="Comma 105 3" xfId="16832" xr:uid="{FCEF5F40-FC2C-4A97-A946-9EA6BBC15346}"/>
    <cellStyle name="Comma 105 3 2" xfId="39299" xr:uid="{E36BF080-57C1-493F-B6A5-FD03A516797D}"/>
    <cellStyle name="Comma 105 4" xfId="28072" xr:uid="{F4A412FE-1FC2-4AAF-BD02-7524057F831D}"/>
    <cellStyle name="Comma 106" xfId="5605" xr:uid="{5448B982-7214-4B92-9A04-CA5F64B22838}"/>
    <cellStyle name="Comma 106 2" xfId="11208" xr:uid="{E5C24B3E-8F38-43A3-88CC-EBA8052C421E}"/>
    <cellStyle name="Comma 106 2 2" xfId="22436" xr:uid="{123509BA-178A-4D59-8460-6794E3138F00}"/>
    <cellStyle name="Comma 106 2 2 2" xfId="44903" xr:uid="{F73E6313-F1D9-4ADB-AB19-30A28897503B}"/>
    <cellStyle name="Comma 106 2 3" xfId="33676" xr:uid="{8CC2BC92-1F5F-4F86-879E-2B17676BA92C}"/>
    <cellStyle name="Comma 106 3" xfId="16833" xr:uid="{25407F46-0D16-4C00-92E4-027E364A4E6B}"/>
    <cellStyle name="Comma 106 3 2" xfId="39300" xr:uid="{686F9C94-1930-4A3E-9547-550D6A5B6DE9}"/>
    <cellStyle name="Comma 106 4" xfId="28073" xr:uid="{D0BEBBC6-9F99-4844-B2A8-FA599B04095F}"/>
    <cellStyle name="Comma 107" xfId="5607" xr:uid="{F71B8C39-5E19-4420-9023-1024F3DC0D38}"/>
    <cellStyle name="Comma 107 2" xfId="11210" xr:uid="{6EE407D2-FA42-4472-B0B2-4C34F4168162}"/>
    <cellStyle name="Comma 107 2 2" xfId="22438" xr:uid="{A50DDCBF-34C1-4D30-A9DF-5C8CC879DAA3}"/>
    <cellStyle name="Comma 107 2 2 2" xfId="44905" xr:uid="{D4B10159-7769-474D-B338-45F512F9EF1F}"/>
    <cellStyle name="Comma 107 2 3" xfId="33678" xr:uid="{15F30D20-F98F-4110-9BED-B877DAF16739}"/>
    <cellStyle name="Comma 107 3" xfId="16835" xr:uid="{19DE9A4D-044C-4508-8FD7-402CB8E414A2}"/>
    <cellStyle name="Comma 107 3 2" xfId="39302" xr:uid="{E4A759B4-1499-46D6-A286-3470186D455A}"/>
    <cellStyle name="Comma 107 4" xfId="28075" xr:uid="{3A2F2327-8464-4CC1-9267-3A32842A0C03}"/>
    <cellStyle name="Comma 108" xfId="5606" xr:uid="{43E15A34-AAA9-4E53-8FA4-7D98AAC242F1}"/>
    <cellStyle name="Comma 108 2" xfId="11209" xr:uid="{7E9F8E75-92DE-41A5-A11D-C7791BEA245A}"/>
    <cellStyle name="Comma 108 2 2" xfId="22437" xr:uid="{D651D2D8-C32A-4F9D-9472-C27849CEF03E}"/>
    <cellStyle name="Comma 108 2 2 2" xfId="44904" xr:uid="{B8D346CD-CA8A-4EAB-8233-AE85F0B30D6F}"/>
    <cellStyle name="Comma 108 2 3" xfId="33677" xr:uid="{E93136E0-1304-4F6A-A8C0-C23A982DF83D}"/>
    <cellStyle name="Comma 108 3" xfId="16834" xr:uid="{4B38C7FE-381C-43A1-85C2-2931051FAA77}"/>
    <cellStyle name="Comma 108 3 2" xfId="39301" xr:uid="{0EE8DB45-B716-4D36-9337-9866EEE19A91}"/>
    <cellStyle name="Comma 108 4" xfId="28074" xr:uid="{0B00B6CE-7647-486B-9C69-6F6571C36F8F}"/>
    <cellStyle name="Comma 109" xfId="5608" xr:uid="{C17E2AC3-9DDC-4803-B6FE-FA2C8F2CBD45}"/>
    <cellStyle name="Comma 109 2" xfId="11211" xr:uid="{3CFF6AF8-7830-4413-A4D6-3FE45CFC5E75}"/>
    <cellStyle name="Comma 109 2 2" xfId="22439" xr:uid="{480496B6-0EBD-47DB-92C4-BC3E5AB251AC}"/>
    <cellStyle name="Comma 109 2 2 2" xfId="44906" xr:uid="{1DD2C052-D09F-4E28-AE55-C1F3236A2E09}"/>
    <cellStyle name="Comma 109 2 3" xfId="33679" xr:uid="{BCAB4CBB-860F-49FD-9D26-2D6BF212F646}"/>
    <cellStyle name="Comma 109 3" xfId="16836" xr:uid="{0F9DAEAD-70BE-4A81-B34E-2382B7A02FEB}"/>
    <cellStyle name="Comma 109 3 2" xfId="39303" xr:uid="{0C2BA68F-3CBA-434A-91F1-A6F36DD4BA45}"/>
    <cellStyle name="Comma 109 4" xfId="28076" xr:uid="{259F509D-CB68-4D6F-BBB6-84C2EB6EABAF}"/>
    <cellStyle name="Comma 11" xfId="4" xr:uid="{00000000-0005-0000-0000-00004C010000}"/>
    <cellStyle name="Comma 11 10" xfId="301" xr:uid="{00000000-0005-0000-0000-00004D010000}"/>
    <cellStyle name="Comma 11 10 2" xfId="3090" xr:uid="{27BFBAD1-E23E-4FB2-86F8-99452BEB3B6F}"/>
    <cellStyle name="Comma 11 10 2 2" xfId="8693" xr:uid="{2D5DA33F-3027-440D-A278-795DD852E284}"/>
    <cellStyle name="Comma 11 10 2 2 2" xfId="19921" xr:uid="{57E7337C-C1AD-4133-9DA0-DC46232C4D63}"/>
    <cellStyle name="Comma 11 10 2 2 2 2" xfId="42388" xr:uid="{E497CA88-2982-428A-A5E4-EFA0FBBD7256}"/>
    <cellStyle name="Comma 11 10 2 2 3" xfId="31161" xr:uid="{2D594D34-1606-4C0F-8F81-FC16DADCBC55}"/>
    <cellStyle name="Comma 11 10 2 3" xfId="14318" xr:uid="{3AA4BCDE-26B7-4DAC-BF24-776E16968BDA}"/>
    <cellStyle name="Comma 11 10 2 3 2" xfId="36785" xr:uid="{438DF905-99FA-4BDE-B0F6-5F8A149A58E6}"/>
    <cellStyle name="Comma 11 10 2 4" xfId="25558" xr:uid="{6DF126E4-006D-494E-B534-9DC75CE84C08}"/>
    <cellStyle name="Comma 11 10 3" xfId="5904" xr:uid="{D65A778E-7569-4410-B689-3A9A96C9D74A}"/>
    <cellStyle name="Comma 11 10 3 2" xfId="17132" xr:uid="{D2564825-07AF-4093-A2AF-B44F090A7E75}"/>
    <cellStyle name="Comma 11 10 3 2 2" xfId="39599" xr:uid="{9C4F3BBC-E345-48EC-A02B-55272974B4DE}"/>
    <cellStyle name="Comma 11 10 3 3" xfId="28372" xr:uid="{C9F6DCDC-6F73-4CFA-B60A-4F095443B138}"/>
    <cellStyle name="Comma 11 10 4" xfId="11529" xr:uid="{20F4726D-192B-4941-B337-EE09661ED128}"/>
    <cellStyle name="Comma 11 10 4 2" xfId="33996" xr:uid="{DD484B1D-9986-4A7A-A19D-5CED13DBC707}"/>
    <cellStyle name="Comma 11 10 5" xfId="22769" xr:uid="{F8E53245-D757-45BF-9697-4429A28518CF}"/>
    <cellStyle name="Comma 11 11" xfId="2814" xr:uid="{90E26F9B-5C0C-4C3F-B93C-0D06A7F58292}"/>
    <cellStyle name="Comma 11 11 2" xfId="8417" xr:uid="{C00C64BA-5B08-46BF-954B-87926FB62EFC}"/>
    <cellStyle name="Comma 11 11 2 2" xfId="19645" xr:uid="{0617B6A5-DD0E-4E5B-ACD8-A6899B9AB36D}"/>
    <cellStyle name="Comma 11 11 2 2 2" xfId="42112" xr:uid="{D0E97940-318B-424C-88D0-A82678CF7BA5}"/>
    <cellStyle name="Comma 11 11 2 3" xfId="30885" xr:uid="{D9A0AE51-998C-4A42-9A06-E55B170FBBB1}"/>
    <cellStyle name="Comma 11 11 3" xfId="14042" xr:uid="{2A83966B-FFF9-4B38-A6B5-3EB3DD84BB9F}"/>
    <cellStyle name="Comma 11 11 3 2" xfId="36509" xr:uid="{15B0CF53-9255-4F2E-BA53-862C2522EAF4}"/>
    <cellStyle name="Comma 11 11 4" xfId="25282" xr:uid="{8E3E189E-2EBF-4A77-B728-06930D56E92D}"/>
    <cellStyle name="Comma 11 12" xfId="5629" xr:uid="{044B0D3E-1149-42DA-8E86-3037A9B9B402}"/>
    <cellStyle name="Comma 11 12 2" xfId="16857" xr:uid="{F53F9625-4EC9-4BA9-932D-F780ACE4003B}"/>
    <cellStyle name="Comma 11 12 2 2" xfId="39324" xr:uid="{0F2A799C-12BF-490F-AD96-3B815643029C}"/>
    <cellStyle name="Comma 11 12 3" xfId="28097" xr:uid="{B05CE732-FB47-4111-8F81-ABCBE8A980FF}"/>
    <cellStyle name="Comma 11 13" xfId="11253" xr:uid="{09F5BB4B-E2CC-44A0-9ADB-C5F626CB1ECA}"/>
    <cellStyle name="Comma 11 13 2" xfId="33721" xr:uid="{D349BEE6-24DC-42B9-B8C7-4DCF9930399C}"/>
    <cellStyle name="Comma 11 14" xfId="22494" xr:uid="{CCB92465-8E51-411C-9E9D-49795F7390D1}"/>
    <cellStyle name="Comma 11 2" xfId="53" xr:uid="{00000000-0005-0000-0000-00004E010000}"/>
    <cellStyle name="Comma 11 2 10" xfId="2846" xr:uid="{8453527B-51B9-4976-9658-FD129E1D6169}"/>
    <cellStyle name="Comma 11 2 10 2" xfId="8449" xr:uid="{01B69456-906D-45A4-97F9-B53B3732FFEA}"/>
    <cellStyle name="Comma 11 2 10 2 2" xfId="19677" xr:uid="{3A6D0DF8-CD4A-43DC-85B9-CE6D89AA75E2}"/>
    <cellStyle name="Comma 11 2 10 2 2 2" xfId="42144" xr:uid="{B68A793B-7200-4C56-96CD-0A3B8C235139}"/>
    <cellStyle name="Comma 11 2 10 2 3" xfId="30917" xr:uid="{66068948-0715-4230-839E-E6DBB7D5B862}"/>
    <cellStyle name="Comma 11 2 10 3" xfId="14074" xr:uid="{134EE48E-58B6-456D-AE41-BB09E27AC3E3}"/>
    <cellStyle name="Comma 11 2 10 3 2" xfId="36541" xr:uid="{5DF74F2F-66DE-483A-B788-6D7FCD571330}"/>
    <cellStyle name="Comma 11 2 10 4" xfId="25314" xr:uid="{D8C8C1AB-9E9E-4A2C-9855-64A5DA29CB99}"/>
    <cellStyle name="Comma 11 2 11" xfId="5661" xr:uid="{9C5A5628-0A58-4B62-9D9A-1D5970EF6AB6}"/>
    <cellStyle name="Comma 11 2 11 2" xfId="16889" xr:uid="{069BA914-F133-49E6-8C51-557A4CF98FD6}"/>
    <cellStyle name="Comma 11 2 11 2 2" xfId="39356" xr:uid="{3AB6D049-5DC0-46DD-8369-97F574F3AF53}"/>
    <cellStyle name="Comma 11 2 11 3" xfId="28129" xr:uid="{010A6640-EEDD-4346-8FDA-C385F55C7E7C}"/>
    <cellStyle name="Comma 11 2 12" xfId="11285" xr:uid="{28B478FB-A9C5-4B9F-AEFD-86E3D526094C}"/>
    <cellStyle name="Comma 11 2 12 2" xfId="33753" xr:uid="{37DB5B8C-04E6-43F7-ACDF-CB9CF1E11536}"/>
    <cellStyle name="Comma 11 2 13" xfId="22526" xr:uid="{C58481DD-A913-4DEE-AEBE-59A9ED6DBF09}"/>
    <cellStyle name="Comma 11 2 2" xfId="82" xr:uid="{00000000-0005-0000-0000-00004F010000}"/>
    <cellStyle name="Comma 11 2 2 10" xfId="5690" xr:uid="{4E5B2C74-79A7-4EE4-9CE1-AEC7AD081583}"/>
    <cellStyle name="Comma 11 2 2 10 2" xfId="16918" xr:uid="{4B43DC4C-A614-446D-9D66-56A07CD92667}"/>
    <cellStyle name="Comma 11 2 2 10 2 2" xfId="39385" xr:uid="{D1EE08BC-A07A-48C6-A94C-A85171E13F68}"/>
    <cellStyle name="Comma 11 2 2 10 3" xfId="28158" xr:uid="{504E60E0-2551-4B28-A45A-44846A80F339}"/>
    <cellStyle name="Comma 11 2 2 11" xfId="11314" xr:uid="{5F54613B-4191-4696-A0EF-43321DB1F2BB}"/>
    <cellStyle name="Comma 11 2 2 11 2" xfId="33782" xr:uid="{A41C7B20-9276-4E72-A9B5-CFA42B7A131A}"/>
    <cellStyle name="Comma 11 2 2 12" xfId="22555" xr:uid="{D799C01D-CBE6-48E9-95A6-7F5469FF1376}"/>
    <cellStyle name="Comma 11 2 2 2" xfId="144" xr:uid="{00000000-0005-0000-0000-000050010000}"/>
    <cellStyle name="Comma 11 2 2 2 10" xfId="11376" xr:uid="{7FBCDC8B-1CDF-425B-AEF3-E92EA47B8F65}"/>
    <cellStyle name="Comma 11 2 2 2 10 2" xfId="33844" xr:uid="{6A9C419D-2C6C-4816-A46F-BBEB3B1C2A2B}"/>
    <cellStyle name="Comma 11 2 2 2 11" xfId="22617" xr:uid="{4BC25764-A60A-477E-94E4-6B983C8EF319}"/>
    <cellStyle name="Comma 11 2 2 2 2" xfId="270" xr:uid="{00000000-0005-0000-0000-000051010000}"/>
    <cellStyle name="Comma 11 2 2 2 2 10" xfId="22743" xr:uid="{D10D71D4-B8C8-4D34-BCBD-68AC723B5BCD}"/>
    <cellStyle name="Comma 11 2 2 2 2 2" xfId="817" xr:uid="{00000000-0005-0000-0000-000052010000}"/>
    <cellStyle name="Comma 11 2 2 2 2 2 2" xfId="1355" xr:uid="{00000000-0005-0000-0000-000053010000}"/>
    <cellStyle name="Comma 11 2 2 2 2 2 2 2" xfId="2435" xr:uid="{00000000-0005-0000-0000-000054010000}"/>
    <cellStyle name="Comma 11 2 2 2 2 2 2 2 2" xfId="5224" xr:uid="{D9E97064-1CD6-4333-85CB-8C6B21276CE9}"/>
    <cellStyle name="Comma 11 2 2 2 2 2 2 2 2 2" xfId="10827" xr:uid="{AC3F0935-CBAB-417E-A806-4C5ACBFE7A73}"/>
    <cellStyle name="Comma 11 2 2 2 2 2 2 2 2 2 2" xfId="22055" xr:uid="{EB73375B-0E84-45C2-9D09-A6F83353A899}"/>
    <cellStyle name="Comma 11 2 2 2 2 2 2 2 2 2 2 2" xfId="44522" xr:uid="{9B037671-36EA-47C9-8FE3-EEAE4B4B115D}"/>
    <cellStyle name="Comma 11 2 2 2 2 2 2 2 2 2 3" xfId="33295" xr:uid="{6CBBB38F-4B9A-4EBF-A725-475185466002}"/>
    <cellStyle name="Comma 11 2 2 2 2 2 2 2 2 3" xfId="16452" xr:uid="{76A64517-4DCF-4ECC-87E9-C8C6AFE37A94}"/>
    <cellStyle name="Comma 11 2 2 2 2 2 2 2 2 3 2" xfId="38919" xr:uid="{2D1AC86B-69B5-422C-B7B1-3B32C9A6FC48}"/>
    <cellStyle name="Comma 11 2 2 2 2 2 2 2 2 4" xfId="27692" xr:uid="{648621BA-69C4-477D-8733-43E654B1ED73}"/>
    <cellStyle name="Comma 11 2 2 2 2 2 2 2 3" xfId="8038" xr:uid="{C585A5CF-78D5-47E2-B415-46BE91CDE8A2}"/>
    <cellStyle name="Comma 11 2 2 2 2 2 2 2 3 2" xfId="19266" xr:uid="{B5929C17-6F0A-40DC-9106-95565287D89A}"/>
    <cellStyle name="Comma 11 2 2 2 2 2 2 2 3 2 2" xfId="41733" xr:uid="{E0335211-3FE2-4FB5-AFB4-3750D2758FEB}"/>
    <cellStyle name="Comma 11 2 2 2 2 2 2 2 3 3" xfId="30506" xr:uid="{3E28C616-AAC9-4811-8A1A-BB16B2276E99}"/>
    <cellStyle name="Comma 11 2 2 2 2 2 2 2 4" xfId="13663" xr:uid="{E5F9CABA-2545-497C-B980-F277A7356A47}"/>
    <cellStyle name="Comma 11 2 2 2 2 2 2 2 4 2" xfId="36130" xr:uid="{C7DCFBDF-0509-4FAB-B492-A00069C03116}"/>
    <cellStyle name="Comma 11 2 2 2 2 2 2 2 5" xfId="24903" xr:uid="{99CBC7A1-D358-4253-A8E8-DFE91029FCBC}"/>
    <cellStyle name="Comma 11 2 2 2 2 2 2 3" xfId="4144" xr:uid="{7FA53295-21FF-4BCA-AC77-6F823F338E77}"/>
    <cellStyle name="Comma 11 2 2 2 2 2 2 3 2" xfId="9747" xr:uid="{8580C759-732A-476C-9561-39A5999A474A}"/>
    <cellStyle name="Comma 11 2 2 2 2 2 2 3 2 2" xfId="20975" xr:uid="{EC22B74D-963A-4CBE-B448-04539708DF7B}"/>
    <cellStyle name="Comma 11 2 2 2 2 2 2 3 2 2 2" xfId="43442" xr:uid="{681E8698-5E4F-4CCE-9D8F-EE4B6C716398}"/>
    <cellStyle name="Comma 11 2 2 2 2 2 2 3 2 3" xfId="32215" xr:uid="{66A3BEA5-1755-4EDD-93FA-BED4124FEC58}"/>
    <cellStyle name="Comma 11 2 2 2 2 2 2 3 3" xfId="15372" xr:uid="{175B465C-E94C-46E3-8B40-2862703B386F}"/>
    <cellStyle name="Comma 11 2 2 2 2 2 2 3 3 2" xfId="37839" xr:uid="{34F4CE4A-BC70-4D99-B167-3754CD132243}"/>
    <cellStyle name="Comma 11 2 2 2 2 2 2 3 4" xfId="26612" xr:uid="{53F34294-7F1C-4063-A9EF-A13681A04B59}"/>
    <cellStyle name="Comma 11 2 2 2 2 2 2 4" xfId="6958" xr:uid="{221FAC69-746C-41BC-8B2E-55BCD9CBB930}"/>
    <cellStyle name="Comma 11 2 2 2 2 2 2 4 2" xfId="18186" xr:uid="{43A556AD-8545-428C-AFC5-C154472B0821}"/>
    <cellStyle name="Comma 11 2 2 2 2 2 2 4 2 2" xfId="40653" xr:uid="{04A5F4ED-CB0D-481F-A44F-68D7EE03D770}"/>
    <cellStyle name="Comma 11 2 2 2 2 2 2 4 3" xfId="29426" xr:uid="{342F1ACB-983B-4C38-A3C3-26EB306D3177}"/>
    <cellStyle name="Comma 11 2 2 2 2 2 2 5" xfId="12583" xr:uid="{583DB397-81FC-4A30-A51E-E8DADCFBC3EE}"/>
    <cellStyle name="Comma 11 2 2 2 2 2 2 5 2" xfId="35050" xr:uid="{91176AAA-5973-4B81-B452-833671400ECC}"/>
    <cellStyle name="Comma 11 2 2 2 2 2 2 6" xfId="23823" xr:uid="{2E39BDC2-D597-474F-81CD-09CCD396A72E}"/>
    <cellStyle name="Comma 11 2 2 2 2 2 3" xfId="1897" xr:uid="{00000000-0005-0000-0000-000055010000}"/>
    <cellStyle name="Comma 11 2 2 2 2 2 3 2" xfId="4686" xr:uid="{E6E30526-A95F-411F-A416-7FF35F7E156A}"/>
    <cellStyle name="Comma 11 2 2 2 2 2 3 2 2" xfId="10289" xr:uid="{C74DCB9C-4EB6-4D66-8B93-914AC4B1ED84}"/>
    <cellStyle name="Comma 11 2 2 2 2 2 3 2 2 2" xfId="21517" xr:uid="{EEF71AEB-44DA-478A-BF32-52F903398E99}"/>
    <cellStyle name="Comma 11 2 2 2 2 2 3 2 2 2 2" xfId="43984" xr:uid="{49FDCC09-EA0F-4687-9213-210BB2F1E3E0}"/>
    <cellStyle name="Comma 11 2 2 2 2 2 3 2 2 3" xfId="32757" xr:uid="{C90072FC-6D69-4BAA-AF24-3CD83CF61505}"/>
    <cellStyle name="Comma 11 2 2 2 2 2 3 2 3" xfId="15914" xr:uid="{5E2F9554-F86E-4E03-AD43-03E1776A3AFA}"/>
    <cellStyle name="Comma 11 2 2 2 2 2 3 2 3 2" xfId="38381" xr:uid="{B9AA5AEB-5ADB-41C1-ABF6-57C6094B0888}"/>
    <cellStyle name="Comma 11 2 2 2 2 2 3 2 4" xfId="27154" xr:uid="{47AB4076-A303-4F18-B82D-DB42EC5B7BAF}"/>
    <cellStyle name="Comma 11 2 2 2 2 2 3 3" xfId="7500" xr:uid="{37339893-6107-4584-9081-B27C59637B34}"/>
    <cellStyle name="Comma 11 2 2 2 2 2 3 3 2" xfId="18728" xr:uid="{8C53A3F5-D2B3-46CA-86D3-967AD07D2A0E}"/>
    <cellStyle name="Comma 11 2 2 2 2 2 3 3 2 2" xfId="41195" xr:uid="{501EC8F0-E2BD-48B7-9028-D6979E6E726F}"/>
    <cellStyle name="Comma 11 2 2 2 2 2 3 3 3" xfId="29968" xr:uid="{21EFB17D-7127-40B3-882D-52F0D7748010}"/>
    <cellStyle name="Comma 11 2 2 2 2 2 3 4" xfId="13125" xr:uid="{ECB8DEB5-B531-4828-9CBF-B885E804F315}"/>
    <cellStyle name="Comma 11 2 2 2 2 2 3 4 2" xfId="35592" xr:uid="{E1F5B3E7-25BA-42BD-A416-EB7DBD2AB144}"/>
    <cellStyle name="Comma 11 2 2 2 2 2 3 5" xfId="24365" xr:uid="{4358682F-0DC4-48D0-8DC6-048B4C260F4E}"/>
    <cellStyle name="Comma 11 2 2 2 2 2 4" xfId="3606" xr:uid="{5469CCC6-0F53-41F4-8744-5F94A77C644D}"/>
    <cellStyle name="Comma 11 2 2 2 2 2 4 2" xfId="9209" xr:uid="{4010E7EB-0154-4927-8B3E-89EAAEFC9E2A}"/>
    <cellStyle name="Comma 11 2 2 2 2 2 4 2 2" xfId="20437" xr:uid="{CEF9D8DD-41B1-4C48-8903-A9387D5494FF}"/>
    <cellStyle name="Comma 11 2 2 2 2 2 4 2 2 2" xfId="42904" xr:uid="{74ADF8F4-1334-4EFF-8E99-FEAD8CBD880D}"/>
    <cellStyle name="Comma 11 2 2 2 2 2 4 2 3" xfId="31677" xr:uid="{B228A055-BB9D-4709-A83B-432E4A451905}"/>
    <cellStyle name="Comma 11 2 2 2 2 2 4 3" xfId="14834" xr:uid="{13FDD134-1942-4C23-8450-4EDEE9F32CFB}"/>
    <cellStyle name="Comma 11 2 2 2 2 2 4 3 2" xfId="37301" xr:uid="{085AC126-EF00-428C-AC26-285BEB910DE4}"/>
    <cellStyle name="Comma 11 2 2 2 2 2 4 4" xfId="26074" xr:uid="{6820E021-6F35-413A-82BB-FC5B95C24ABB}"/>
    <cellStyle name="Comma 11 2 2 2 2 2 5" xfId="6420" xr:uid="{D3B87877-3B5A-4FBB-B694-F366925BE2BD}"/>
    <cellStyle name="Comma 11 2 2 2 2 2 5 2" xfId="17648" xr:uid="{E43AE96D-6D5D-4182-9626-AFD6ACB21C6E}"/>
    <cellStyle name="Comma 11 2 2 2 2 2 5 2 2" xfId="40115" xr:uid="{F9E36CE8-C088-4CD5-9110-BF183B5B352E}"/>
    <cellStyle name="Comma 11 2 2 2 2 2 5 3" xfId="28888" xr:uid="{B2CC4555-8CEA-4BF3-8CA2-6862A25ED3B2}"/>
    <cellStyle name="Comma 11 2 2 2 2 2 6" xfId="12045" xr:uid="{1C9C14ED-B578-4BD2-BBEE-54AA7C02FAFD}"/>
    <cellStyle name="Comma 11 2 2 2 2 2 6 2" xfId="34512" xr:uid="{30636DCE-B13B-42F8-8C50-6557FB6EEC1B}"/>
    <cellStyle name="Comma 11 2 2 2 2 2 7" xfId="23285" xr:uid="{52BA897A-CBDC-4401-9CAA-FE73007F8D41}"/>
    <cellStyle name="Comma 11 2 2 2 2 3" xfId="1088" xr:uid="{00000000-0005-0000-0000-000056010000}"/>
    <cellStyle name="Comma 11 2 2 2 2 3 2" xfId="2168" xr:uid="{00000000-0005-0000-0000-000057010000}"/>
    <cellStyle name="Comma 11 2 2 2 2 3 2 2" xfId="4957" xr:uid="{BAB51A80-01B2-435F-8231-3798DCF535E9}"/>
    <cellStyle name="Comma 11 2 2 2 2 3 2 2 2" xfId="10560" xr:uid="{C9C6EC90-85E7-4BF7-8171-1D71F0649C4A}"/>
    <cellStyle name="Comma 11 2 2 2 2 3 2 2 2 2" xfId="21788" xr:uid="{71EC24AD-8B75-415C-81B8-73CE4C0125CF}"/>
    <cellStyle name="Comma 11 2 2 2 2 3 2 2 2 2 2" xfId="44255" xr:uid="{017AAA73-3F78-4619-A25D-8B5720A4A3FD}"/>
    <cellStyle name="Comma 11 2 2 2 2 3 2 2 2 3" xfId="33028" xr:uid="{265EE328-0219-4EE3-AFD6-2D04A3EE5D93}"/>
    <cellStyle name="Comma 11 2 2 2 2 3 2 2 3" xfId="16185" xr:uid="{5D4072CF-2240-4789-9015-E61CD9476A2D}"/>
    <cellStyle name="Comma 11 2 2 2 2 3 2 2 3 2" xfId="38652" xr:uid="{08A7C525-9DBB-4B96-B3D0-A5D9CFAB75A4}"/>
    <cellStyle name="Comma 11 2 2 2 2 3 2 2 4" xfId="27425" xr:uid="{DD5F0DD7-2217-45FE-824A-E80BAD349AF5}"/>
    <cellStyle name="Comma 11 2 2 2 2 3 2 3" xfId="7771" xr:uid="{82D5DF32-DCBC-46E9-B145-8D6A63E44426}"/>
    <cellStyle name="Comma 11 2 2 2 2 3 2 3 2" xfId="18999" xr:uid="{6F546359-867B-4027-BFB3-89D7309941DC}"/>
    <cellStyle name="Comma 11 2 2 2 2 3 2 3 2 2" xfId="41466" xr:uid="{63DD7534-4105-49AD-B215-B65C1C510E05}"/>
    <cellStyle name="Comma 11 2 2 2 2 3 2 3 3" xfId="30239" xr:uid="{22FFC4FB-54F1-41D1-B1AC-AA788EE2C20A}"/>
    <cellStyle name="Comma 11 2 2 2 2 3 2 4" xfId="13396" xr:uid="{5EC52982-7D06-4EA8-99A4-3AE5A8A67F81}"/>
    <cellStyle name="Comma 11 2 2 2 2 3 2 4 2" xfId="35863" xr:uid="{D639F173-4BB0-4435-905E-283CD2910456}"/>
    <cellStyle name="Comma 11 2 2 2 2 3 2 5" xfId="24636" xr:uid="{2DFAD6BE-3FB8-4A3E-8861-EDCCE9224F7A}"/>
    <cellStyle name="Comma 11 2 2 2 2 3 3" xfId="3877" xr:uid="{47460D9D-89B5-4ED7-AC75-2FDDA2958A5E}"/>
    <cellStyle name="Comma 11 2 2 2 2 3 3 2" xfId="9480" xr:uid="{081CD6E7-9F60-44A2-AA53-06AD9B021B1A}"/>
    <cellStyle name="Comma 11 2 2 2 2 3 3 2 2" xfId="20708" xr:uid="{C18F6A2D-1529-47DF-8451-EEE01E697EED}"/>
    <cellStyle name="Comma 11 2 2 2 2 3 3 2 2 2" xfId="43175" xr:uid="{02905092-C8EE-4A95-BF55-9D39CCA8E187}"/>
    <cellStyle name="Comma 11 2 2 2 2 3 3 2 3" xfId="31948" xr:uid="{1F94682E-A0F5-4537-BB75-2CBA453F99F3}"/>
    <cellStyle name="Comma 11 2 2 2 2 3 3 3" xfId="15105" xr:uid="{78EA48ED-6100-44E0-869D-CF3554788047}"/>
    <cellStyle name="Comma 11 2 2 2 2 3 3 3 2" xfId="37572" xr:uid="{3DD216F8-B0BC-40AE-85F3-0F1D99982453}"/>
    <cellStyle name="Comma 11 2 2 2 2 3 3 4" xfId="26345" xr:uid="{9F9DBEDB-1834-4E78-B733-FD37DC6D598B}"/>
    <cellStyle name="Comma 11 2 2 2 2 3 4" xfId="6691" xr:uid="{FDB76932-10FC-45EE-92CC-B12D189D7EE3}"/>
    <cellStyle name="Comma 11 2 2 2 2 3 4 2" xfId="17919" xr:uid="{3B1321D7-BFEA-4E4D-B111-A9CAA23F9284}"/>
    <cellStyle name="Comma 11 2 2 2 2 3 4 2 2" xfId="40386" xr:uid="{B0B95C36-32D4-43A1-85B2-0AAC85C1FC52}"/>
    <cellStyle name="Comma 11 2 2 2 2 3 4 3" xfId="29159" xr:uid="{B3A76AF8-4289-4305-9A86-57AFDF3170E9}"/>
    <cellStyle name="Comma 11 2 2 2 2 3 5" xfId="12316" xr:uid="{45C1C033-11B8-4EFB-8656-7EB04B535BE3}"/>
    <cellStyle name="Comma 11 2 2 2 2 3 5 2" xfId="34783" xr:uid="{C8729191-9FB6-49A3-8E08-DB29050DC0B7}"/>
    <cellStyle name="Comma 11 2 2 2 2 3 6" xfId="23556" xr:uid="{44583E21-47BE-4FE8-9050-76C1C9B6C885}"/>
    <cellStyle name="Comma 11 2 2 2 2 4" xfId="1630" xr:uid="{00000000-0005-0000-0000-000058010000}"/>
    <cellStyle name="Comma 11 2 2 2 2 4 2" xfId="4419" xr:uid="{C6AC5C20-F846-4B75-ADAA-14A3B6CE2A0E}"/>
    <cellStyle name="Comma 11 2 2 2 2 4 2 2" xfId="10022" xr:uid="{7203A361-EE2B-4F79-B0D6-516EBBE1F577}"/>
    <cellStyle name="Comma 11 2 2 2 2 4 2 2 2" xfId="21250" xr:uid="{58AB2B9A-1C50-4B58-B51F-EAA46A56D490}"/>
    <cellStyle name="Comma 11 2 2 2 2 4 2 2 2 2" xfId="43717" xr:uid="{DC456557-8A03-4980-8C28-0613E498C323}"/>
    <cellStyle name="Comma 11 2 2 2 2 4 2 2 3" xfId="32490" xr:uid="{2ACDE207-4B01-4918-90F8-670FE779F8A6}"/>
    <cellStyle name="Comma 11 2 2 2 2 4 2 3" xfId="15647" xr:uid="{4DFCEB80-ED54-49A4-B9F2-73B3F7D778A2}"/>
    <cellStyle name="Comma 11 2 2 2 2 4 2 3 2" xfId="38114" xr:uid="{0ABAB828-7E5D-4ACA-8BAC-C169F21EBFA4}"/>
    <cellStyle name="Comma 11 2 2 2 2 4 2 4" xfId="26887" xr:uid="{12107093-6F84-4B0B-844B-845AFD910E02}"/>
    <cellStyle name="Comma 11 2 2 2 2 4 3" xfId="7233" xr:uid="{C98F93D0-0951-4F9D-A7CD-4A3382A2CBDD}"/>
    <cellStyle name="Comma 11 2 2 2 2 4 3 2" xfId="18461" xr:uid="{C4930DF1-A1A2-4163-9DC8-AC774EF0D839}"/>
    <cellStyle name="Comma 11 2 2 2 2 4 3 2 2" xfId="40928" xr:uid="{C4086F4E-AA1A-4E33-8452-FF7C96EA13AB}"/>
    <cellStyle name="Comma 11 2 2 2 2 4 3 3" xfId="29701" xr:uid="{52642449-D63E-435D-99C2-093F1EE7A8CA}"/>
    <cellStyle name="Comma 11 2 2 2 2 4 4" xfId="12858" xr:uid="{59DFA387-17E3-4F52-8544-A8A564C51FBF}"/>
    <cellStyle name="Comma 11 2 2 2 2 4 4 2" xfId="35325" xr:uid="{180BF430-DE2E-43C6-8AB5-A8E44BC2FDEE}"/>
    <cellStyle name="Comma 11 2 2 2 2 4 5" xfId="24098" xr:uid="{279E2129-8870-46B4-A2BE-66D12E117C64}"/>
    <cellStyle name="Comma 11 2 2 2 2 5" xfId="2711" xr:uid="{00000000-0005-0000-0000-000059010000}"/>
    <cellStyle name="Comma 11 2 2 2 2 5 2" xfId="5500" xr:uid="{C0F27E28-C7CC-48ED-95D1-300185ECB4BA}"/>
    <cellStyle name="Comma 11 2 2 2 2 5 2 2" xfId="11103" xr:uid="{6A141870-5029-4900-AC43-0736AFF45A8D}"/>
    <cellStyle name="Comma 11 2 2 2 2 5 2 2 2" xfId="22331" xr:uid="{9D540756-2F84-416C-B78F-EA7DA99E0EE7}"/>
    <cellStyle name="Comma 11 2 2 2 2 5 2 2 2 2" xfId="44798" xr:uid="{98869804-84D1-4524-A33D-B19AF46C823E}"/>
    <cellStyle name="Comma 11 2 2 2 2 5 2 2 3" xfId="33571" xr:uid="{ACA3DA20-2C15-492D-B849-509D3A71FA77}"/>
    <cellStyle name="Comma 11 2 2 2 2 5 2 3" xfId="16728" xr:uid="{8156AE90-2A7A-46AA-8354-647C1BE89109}"/>
    <cellStyle name="Comma 11 2 2 2 2 5 2 3 2" xfId="39195" xr:uid="{917A106F-69A0-4125-A08E-B73A1D0A9FE3}"/>
    <cellStyle name="Comma 11 2 2 2 2 5 2 4" xfId="27968" xr:uid="{FB004A2F-5FCA-47A3-87D9-781F03556CFA}"/>
    <cellStyle name="Comma 11 2 2 2 2 5 3" xfId="8314" xr:uid="{211CE86C-B8E2-4840-9157-056F164EE721}"/>
    <cellStyle name="Comma 11 2 2 2 2 5 3 2" xfId="19542" xr:uid="{7CA71021-0AE5-4AF1-BA75-1E477BD81171}"/>
    <cellStyle name="Comma 11 2 2 2 2 5 3 2 2" xfId="42009" xr:uid="{2D955ED2-DD1F-4A73-B03F-A9859FCD2E5D}"/>
    <cellStyle name="Comma 11 2 2 2 2 5 3 3" xfId="30782" xr:uid="{B7430BD9-64C6-4531-BD77-61549C0A06D6}"/>
    <cellStyle name="Comma 11 2 2 2 2 5 4" xfId="13939" xr:uid="{01A33A4C-1D55-488B-9D3D-681F21569100}"/>
    <cellStyle name="Comma 11 2 2 2 2 5 4 2" xfId="36406" xr:uid="{4D35D3E7-2CD0-4372-8DB4-57150E5E815D}"/>
    <cellStyle name="Comma 11 2 2 2 2 5 5" xfId="25179" xr:uid="{B1426B46-1FC9-49FF-885C-8D93A4626B0B}"/>
    <cellStyle name="Comma 11 2 2 2 2 6" xfId="550" xr:uid="{00000000-0005-0000-0000-00005A010000}"/>
    <cellStyle name="Comma 11 2 2 2 2 6 2" xfId="3339" xr:uid="{7326B407-2259-4CA4-AECE-12043BE62C1E}"/>
    <cellStyle name="Comma 11 2 2 2 2 6 2 2" xfId="8942" xr:uid="{63E5784D-DA85-4099-93CA-4252C1277632}"/>
    <cellStyle name="Comma 11 2 2 2 2 6 2 2 2" xfId="20170" xr:uid="{AA89C1DD-BA79-46FC-9DE6-717CAED1A943}"/>
    <cellStyle name="Comma 11 2 2 2 2 6 2 2 2 2" xfId="42637" xr:uid="{F363B742-101E-48F7-B87F-83A81AC8B9F9}"/>
    <cellStyle name="Comma 11 2 2 2 2 6 2 2 3" xfId="31410" xr:uid="{F913F053-D9F3-4B63-9A75-796C89B7F10B}"/>
    <cellStyle name="Comma 11 2 2 2 2 6 2 3" xfId="14567" xr:uid="{D9A8BDA4-DA72-4DDA-8A7E-01126AA94212}"/>
    <cellStyle name="Comma 11 2 2 2 2 6 2 3 2" xfId="37034" xr:uid="{515CCC66-B348-467D-B5E4-CCE1F4284811}"/>
    <cellStyle name="Comma 11 2 2 2 2 6 2 4" xfId="25807" xr:uid="{691147AB-4C6B-4E8C-8BDD-9CF96F72C6E3}"/>
    <cellStyle name="Comma 11 2 2 2 2 6 3" xfId="6153" xr:uid="{37560A98-E925-4772-83FE-5821E52D9F36}"/>
    <cellStyle name="Comma 11 2 2 2 2 6 3 2" xfId="17381" xr:uid="{F9FF4A4E-D86F-4F4A-AA57-E3397883B752}"/>
    <cellStyle name="Comma 11 2 2 2 2 6 3 2 2" xfId="39848" xr:uid="{ECDB6575-1839-4CE8-AEB1-BF94F08D59B7}"/>
    <cellStyle name="Comma 11 2 2 2 2 6 3 3" xfId="28621" xr:uid="{F54BDCBF-8D2D-4677-ACFA-781814BB9964}"/>
    <cellStyle name="Comma 11 2 2 2 2 6 4" xfId="11778" xr:uid="{1A301A0D-A7C4-4CE1-AF16-FBEA194CDBFB}"/>
    <cellStyle name="Comma 11 2 2 2 2 6 4 2" xfId="34245" xr:uid="{2B5D193A-92D1-4096-9380-124FF93A1CD3}"/>
    <cellStyle name="Comma 11 2 2 2 2 6 5" xfId="23018" xr:uid="{B35072F2-863B-4C73-980D-03789B1DE498}"/>
    <cellStyle name="Comma 11 2 2 2 2 7" xfId="3063" xr:uid="{CCA04FF6-B932-4CCB-AF63-D7FBCEC71319}"/>
    <cellStyle name="Comma 11 2 2 2 2 7 2" xfId="8666" xr:uid="{345D8F74-EE3C-4985-8B46-8811CC80FB86}"/>
    <cellStyle name="Comma 11 2 2 2 2 7 2 2" xfId="19894" xr:uid="{7543B08D-18EB-4182-A61C-6995F17DBF44}"/>
    <cellStyle name="Comma 11 2 2 2 2 7 2 2 2" xfId="42361" xr:uid="{AF1D70FA-47AB-4F1F-9F3B-F101F6FD6FD6}"/>
    <cellStyle name="Comma 11 2 2 2 2 7 2 3" xfId="31134" xr:uid="{A699D0BA-072E-435C-8928-91D1164F0747}"/>
    <cellStyle name="Comma 11 2 2 2 2 7 3" xfId="14291" xr:uid="{74054FF7-BCC6-4987-B610-D0E01AB78258}"/>
    <cellStyle name="Comma 11 2 2 2 2 7 3 2" xfId="36758" xr:uid="{791166EE-038B-4700-82CB-7E744B24D1C5}"/>
    <cellStyle name="Comma 11 2 2 2 2 7 4" xfId="25531" xr:uid="{BA1D76E9-F20C-441F-AF52-FC5D7C361C09}"/>
    <cellStyle name="Comma 11 2 2 2 2 8" xfId="5878" xr:uid="{01D5BF02-5AEF-4375-ADDC-7BB1E74C2265}"/>
    <cellStyle name="Comma 11 2 2 2 2 8 2" xfId="17106" xr:uid="{EE639387-AF40-4757-B02C-D2C53E28D079}"/>
    <cellStyle name="Comma 11 2 2 2 2 8 2 2" xfId="39573" xr:uid="{C3C481B9-EBFE-478D-96A2-FF28ABF61E15}"/>
    <cellStyle name="Comma 11 2 2 2 2 8 3" xfId="28346" xr:uid="{073449BC-4F04-435B-9101-3A377987C8B5}"/>
    <cellStyle name="Comma 11 2 2 2 2 9" xfId="11502" xr:uid="{4B2C89DD-29D7-4C4F-919F-8AC360DE9297}"/>
    <cellStyle name="Comma 11 2 2 2 2 9 2" xfId="33970" xr:uid="{1EAC89D3-888C-4718-A834-A000A2088406}"/>
    <cellStyle name="Comma 11 2 2 2 3" xfId="691" xr:uid="{00000000-0005-0000-0000-00005B010000}"/>
    <cellStyle name="Comma 11 2 2 2 3 2" xfId="1229" xr:uid="{00000000-0005-0000-0000-00005C010000}"/>
    <cellStyle name="Comma 11 2 2 2 3 2 2" xfId="2309" xr:uid="{00000000-0005-0000-0000-00005D010000}"/>
    <cellStyle name="Comma 11 2 2 2 3 2 2 2" xfId="5098" xr:uid="{907E9732-8C22-4347-BA3E-FFC6FBCFC766}"/>
    <cellStyle name="Comma 11 2 2 2 3 2 2 2 2" xfId="10701" xr:uid="{150D0F14-B031-452B-8E8F-FBB5CCF738D5}"/>
    <cellStyle name="Comma 11 2 2 2 3 2 2 2 2 2" xfId="21929" xr:uid="{7B120F0A-D70B-4E52-AA8A-ED49EEBAC33E}"/>
    <cellStyle name="Comma 11 2 2 2 3 2 2 2 2 2 2" xfId="44396" xr:uid="{80FDFC60-B635-4C70-AC42-C7DC4C35E0CB}"/>
    <cellStyle name="Comma 11 2 2 2 3 2 2 2 2 3" xfId="33169" xr:uid="{3610E020-8F83-45DD-86CC-BA162BEE46D3}"/>
    <cellStyle name="Comma 11 2 2 2 3 2 2 2 3" xfId="16326" xr:uid="{8C30942C-D647-4F32-BF76-EA5DF173DC46}"/>
    <cellStyle name="Comma 11 2 2 2 3 2 2 2 3 2" xfId="38793" xr:uid="{85152DAC-A982-4270-92E9-96B9B71E6638}"/>
    <cellStyle name="Comma 11 2 2 2 3 2 2 2 4" xfId="27566" xr:uid="{A3230E0E-67F8-46E2-A822-3209DE346CA8}"/>
    <cellStyle name="Comma 11 2 2 2 3 2 2 3" xfId="7912" xr:uid="{452BCD77-9A92-4C54-83B0-09B6CF7BB709}"/>
    <cellStyle name="Comma 11 2 2 2 3 2 2 3 2" xfId="19140" xr:uid="{8838F974-E2EF-4825-A717-670798108702}"/>
    <cellStyle name="Comma 11 2 2 2 3 2 2 3 2 2" xfId="41607" xr:uid="{ED926CAA-31FD-4513-ADBB-8D0793E3BC8F}"/>
    <cellStyle name="Comma 11 2 2 2 3 2 2 3 3" xfId="30380" xr:uid="{E7D16425-90E0-410D-84D7-B794F4431F23}"/>
    <cellStyle name="Comma 11 2 2 2 3 2 2 4" xfId="13537" xr:uid="{A8A21086-159A-48CE-B8D0-C3EF63B8CCDB}"/>
    <cellStyle name="Comma 11 2 2 2 3 2 2 4 2" xfId="36004" xr:uid="{F2431773-51B9-434E-9057-4E10E12BA22F}"/>
    <cellStyle name="Comma 11 2 2 2 3 2 2 5" xfId="24777" xr:uid="{4D45C1DA-EEEF-43F4-A40A-7D5BC0FF8880}"/>
    <cellStyle name="Comma 11 2 2 2 3 2 3" xfId="4018" xr:uid="{FE70F334-13CE-43C1-A3F1-81D4C84EFFE7}"/>
    <cellStyle name="Comma 11 2 2 2 3 2 3 2" xfId="9621" xr:uid="{E9628436-E967-4537-A75E-BAA7192DF046}"/>
    <cellStyle name="Comma 11 2 2 2 3 2 3 2 2" xfId="20849" xr:uid="{ABBAC58E-C508-4F95-A9C8-338FFC60E0E0}"/>
    <cellStyle name="Comma 11 2 2 2 3 2 3 2 2 2" xfId="43316" xr:uid="{3F0231B6-D766-4347-AAFF-87D67C9B159B}"/>
    <cellStyle name="Comma 11 2 2 2 3 2 3 2 3" xfId="32089" xr:uid="{F11C6F36-9611-45C2-A88E-9957C82D3575}"/>
    <cellStyle name="Comma 11 2 2 2 3 2 3 3" xfId="15246" xr:uid="{9260D456-6B82-43E1-BD94-FEE20D797F87}"/>
    <cellStyle name="Comma 11 2 2 2 3 2 3 3 2" xfId="37713" xr:uid="{CA8F6F56-E53B-4D04-A42B-0B1BEBFA1FCE}"/>
    <cellStyle name="Comma 11 2 2 2 3 2 3 4" xfId="26486" xr:uid="{0CB601C7-0508-47F5-B4C3-2C4DB35DE26D}"/>
    <cellStyle name="Comma 11 2 2 2 3 2 4" xfId="6832" xr:uid="{149444C9-45F9-4C7C-9FF8-19E0B6DF2279}"/>
    <cellStyle name="Comma 11 2 2 2 3 2 4 2" xfId="18060" xr:uid="{C9D3A637-16AD-48BF-8D2F-A8BB382A6494}"/>
    <cellStyle name="Comma 11 2 2 2 3 2 4 2 2" xfId="40527" xr:uid="{D81351B9-A6E0-41E1-81A0-3D66C608D0FF}"/>
    <cellStyle name="Comma 11 2 2 2 3 2 4 3" xfId="29300" xr:uid="{2E09B50D-DAEE-42A2-A58B-9B80C0C0B487}"/>
    <cellStyle name="Comma 11 2 2 2 3 2 5" xfId="12457" xr:uid="{30CE1F6D-D2A0-4C0B-B185-E6527797E0B7}"/>
    <cellStyle name="Comma 11 2 2 2 3 2 5 2" xfId="34924" xr:uid="{001986E5-CDA1-409D-AD2A-AE24F3B11EF1}"/>
    <cellStyle name="Comma 11 2 2 2 3 2 6" xfId="23697" xr:uid="{BD285117-7A23-490F-B3A1-30D775DF4872}"/>
    <cellStyle name="Comma 11 2 2 2 3 3" xfId="1771" xr:uid="{00000000-0005-0000-0000-00005E010000}"/>
    <cellStyle name="Comma 11 2 2 2 3 3 2" xfId="4560" xr:uid="{41232C0A-F421-4231-9FFA-37ED3358470E}"/>
    <cellStyle name="Comma 11 2 2 2 3 3 2 2" xfId="10163" xr:uid="{56E12146-FE95-4DEA-910F-6CC3F9C11264}"/>
    <cellStyle name="Comma 11 2 2 2 3 3 2 2 2" xfId="21391" xr:uid="{76FA1666-0D4C-4031-A9DF-26F03D7BC7A7}"/>
    <cellStyle name="Comma 11 2 2 2 3 3 2 2 2 2" xfId="43858" xr:uid="{33024AA7-3DD7-43E1-A776-6C2252598FD3}"/>
    <cellStyle name="Comma 11 2 2 2 3 3 2 2 3" xfId="32631" xr:uid="{92B60BF2-E8E4-43B7-A232-EEA1C48AFEC5}"/>
    <cellStyle name="Comma 11 2 2 2 3 3 2 3" xfId="15788" xr:uid="{DFBF76EE-A161-4AF1-B991-988C267479A6}"/>
    <cellStyle name="Comma 11 2 2 2 3 3 2 3 2" xfId="38255" xr:uid="{DAA188DD-EAD6-4209-8E7D-1DE8693B4D92}"/>
    <cellStyle name="Comma 11 2 2 2 3 3 2 4" xfId="27028" xr:uid="{3DCD5AA6-0BC4-4263-B273-C9E377C7A766}"/>
    <cellStyle name="Comma 11 2 2 2 3 3 3" xfId="7374" xr:uid="{6A6E7CD3-79B1-4E4C-9EC0-70861971C81E}"/>
    <cellStyle name="Comma 11 2 2 2 3 3 3 2" xfId="18602" xr:uid="{7F39B890-EB9F-45BC-991F-4D81FE7BE03E}"/>
    <cellStyle name="Comma 11 2 2 2 3 3 3 2 2" xfId="41069" xr:uid="{5115B325-D3EC-4A80-9CF8-C239330FA649}"/>
    <cellStyle name="Comma 11 2 2 2 3 3 3 3" xfId="29842" xr:uid="{1617F039-4E2B-42E5-ADBF-16AD741FDA36}"/>
    <cellStyle name="Comma 11 2 2 2 3 3 4" xfId="12999" xr:uid="{760D5687-05A6-4104-9CE7-C74D66BEA997}"/>
    <cellStyle name="Comma 11 2 2 2 3 3 4 2" xfId="35466" xr:uid="{4799E2D4-321B-401B-90E8-E6FEC4616993}"/>
    <cellStyle name="Comma 11 2 2 2 3 3 5" xfId="24239" xr:uid="{98E1CF25-686B-4883-B258-131947E80062}"/>
    <cellStyle name="Comma 11 2 2 2 3 4" xfId="3480" xr:uid="{0DAE0004-B400-4F6E-B89B-0AADAB389859}"/>
    <cellStyle name="Comma 11 2 2 2 3 4 2" xfId="9083" xr:uid="{6E9D566B-31A4-4EDD-A65C-2AD4CCD9866A}"/>
    <cellStyle name="Comma 11 2 2 2 3 4 2 2" xfId="20311" xr:uid="{A582E861-E54B-4A05-8E88-5829D41936DC}"/>
    <cellStyle name="Comma 11 2 2 2 3 4 2 2 2" xfId="42778" xr:uid="{D5B47985-C629-4406-B71A-295C605EAEA0}"/>
    <cellStyle name="Comma 11 2 2 2 3 4 2 3" xfId="31551" xr:uid="{09FE08F1-14CF-4EAB-8ABE-E17CE9FC86A3}"/>
    <cellStyle name="Comma 11 2 2 2 3 4 3" xfId="14708" xr:uid="{7C56E68C-0D37-4230-9B36-6353BFDBB4DA}"/>
    <cellStyle name="Comma 11 2 2 2 3 4 3 2" xfId="37175" xr:uid="{72951FEA-356A-4AF2-BF61-9A8C38BA15EE}"/>
    <cellStyle name="Comma 11 2 2 2 3 4 4" xfId="25948" xr:uid="{8BBA3D39-DDF0-4187-B747-4BAC81915F7D}"/>
    <cellStyle name="Comma 11 2 2 2 3 5" xfId="6294" xr:uid="{371BB873-9238-41D1-B415-BB4FAC69469B}"/>
    <cellStyle name="Comma 11 2 2 2 3 5 2" xfId="17522" xr:uid="{A8076EC7-5D17-46D2-9313-6BE9D54E3BDF}"/>
    <cellStyle name="Comma 11 2 2 2 3 5 2 2" xfId="39989" xr:uid="{B69ED787-A436-4CB3-B7DD-E5E41274CEB3}"/>
    <cellStyle name="Comma 11 2 2 2 3 5 3" xfId="28762" xr:uid="{938BC903-8984-4CC4-ABD2-33D97DA7D731}"/>
    <cellStyle name="Comma 11 2 2 2 3 6" xfId="11919" xr:uid="{A26B9181-4627-4B5A-A344-860378601866}"/>
    <cellStyle name="Comma 11 2 2 2 3 6 2" xfId="34386" xr:uid="{D843459E-6C39-4C3C-B08A-CE0B5A145675}"/>
    <cellStyle name="Comma 11 2 2 2 3 7" xfId="23159" xr:uid="{A2B499EB-5EFE-42A5-9B0B-3DA1ED4FF246}"/>
    <cellStyle name="Comma 11 2 2 2 4" xfId="962" xr:uid="{00000000-0005-0000-0000-00005F010000}"/>
    <cellStyle name="Comma 11 2 2 2 4 2" xfId="2042" xr:uid="{00000000-0005-0000-0000-000060010000}"/>
    <cellStyle name="Comma 11 2 2 2 4 2 2" xfId="4831" xr:uid="{D4C31B6B-5F11-4E1C-A10F-485E47D81760}"/>
    <cellStyle name="Comma 11 2 2 2 4 2 2 2" xfId="10434" xr:uid="{327B28D0-E0F0-4BC0-9839-18992EF0333E}"/>
    <cellStyle name="Comma 11 2 2 2 4 2 2 2 2" xfId="21662" xr:uid="{053BC518-ECBE-490B-88FD-320F1AB0CFD0}"/>
    <cellStyle name="Comma 11 2 2 2 4 2 2 2 2 2" xfId="44129" xr:uid="{7FE7493F-D87C-4B8A-8EDC-C5EB2E59C8BA}"/>
    <cellStyle name="Comma 11 2 2 2 4 2 2 2 3" xfId="32902" xr:uid="{3A5525A4-3C1A-42F4-B95E-B76BCAF52A5C}"/>
    <cellStyle name="Comma 11 2 2 2 4 2 2 3" xfId="16059" xr:uid="{F607DF20-87D3-44A6-8AEB-A65420412E10}"/>
    <cellStyle name="Comma 11 2 2 2 4 2 2 3 2" xfId="38526" xr:uid="{476E6111-2604-4F9A-9B45-A4C02C9DE7FF}"/>
    <cellStyle name="Comma 11 2 2 2 4 2 2 4" xfId="27299" xr:uid="{530174A6-4D4B-4D2B-B2DE-7AB40416DAE5}"/>
    <cellStyle name="Comma 11 2 2 2 4 2 3" xfId="7645" xr:uid="{0C4A875C-D6CC-4815-86DB-5CB5E56D8974}"/>
    <cellStyle name="Comma 11 2 2 2 4 2 3 2" xfId="18873" xr:uid="{BBB7FEA5-B88E-4B6E-8DFF-08512341F1E5}"/>
    <cellStyle name="Comma 11 2 2 2 4 2 3 2 2" xfId="41340" xr:uid="{A353E25B-DDB0-42DE-AC33-C9AF4DF5A166}"/>
    <cellStyle name="Comma 11 2 2 2 4 2 3 3" xfId="30113" xr:uid="{F8693C9A-2BE9-44A9-95D9-8273A4BF23E6}"/>
    <cellStyle name="Comma 11 2 2 2 4 2 4" xfId="13270" xr:uid="{28F10142-07E1-4E3E-B6D7-C78BB758215F}"/>
    <cellStyle name="Comma 11 2 2 2 4 2 4 2" xfId="35737" xr:uid="{65474CB7-3863-4ABC-8381-F82173AF6D86}"/>
    <cellStyle name="Comma 11 2 2 2 4 2 5" xfId="24510" xr:uid="{4B772FF0-9E5B-475A-8DBF-5F18D7EBA85F}"/>
    <cellStyle name="Comma 11 2 2 2 4 3" xfId="3751" xr:uid="{520142D3-C170-4BA3-92C7-2699E5B9ED2F}"/>
    <cellStyle name="Comma 11 2 2 2 4 3 2" xfId="9354" xr:uid="{CCD5D128-8B41-4E37-87D8-529E4E3DBCF5}"/>
    <cellStyle name="Comma 11 2 2 2 4 3 2 2" xfId="20582" xr:uid="{343F74A8-2F9D-46CB-9ACF-CAFA813FD72A}"/>
    <cellStyle name="Comma 11 2 2 2 4 3 2 2 2" xfId="43049" xr:uid="{858B3795-6B75-44FE-A71D-12036A0F07FB}"/>
    <cellStyle name="Comma 11 2 2 2 4 3 2 3" xfId="31822" xr:uid="{BC2ACF8B-D693-4895-935A-1F01FDB0158B}"/>
    <cellStyle name="Comma 11 2 2 2 4 3 3" xfId="14979" xr:uid="{BC85E9C3-F0EC-4682-910D-F5E9ABBDEFC9}"/>
    <cellStyle name="Comma 11 2 2 2 4 3 3 2" xfId="37446" xr:uid="{B28F4E74-3F09-4CC1-81A0-EB8F72750771}"/>
    <cellStyle name="Comma 11 2 2 2 4 3 4" xfId="26219" xr:uid="{CE662423-A726-484F-AEF5-A2C429E78EFC}"/>
    <cellStyle name="Comma 11 2 2 2 4 4" xfId="6565" xr:uid="{2A2E3663-DC24-47D2-B37D-6204DB34FAA2}"/>
    <cellStyle name="Comma 11 2 2 2 4 4 2" xfId="17793" xr:uid="{74926F11-1C1A-446F-9FB1-38A01A0A213B}"/>
    <cellStyle name="Comma 11 2 2 2 4 4 2 2" xfId="40260" xr:uid="{0FFBB2DC-C7E5-4254-96D6-FBEF34DCF36B}"/>
    <cellStyle name="Comma 11 2 2 2 4 4 3" xfId="29033" xr:uid="{E7417BC1-AE31-481D-BDFA-F1ABC6C6889F}"/>
    <cellStyle name="Comma 11 2 2 2 4 5" xfId="12190" xr:uid="{F945D196-5056-441E-A9DA-2E49ED9A7EE4}"/>
    <cellStyle name="Comma 11 2 2 2 4 5 2" xfId="34657" xr:uid="{B350028C-E3E2-487A-BA05-5CD4C68CA026}"/>
    <cellStyle name="Comma 11 2 2 2 4 6" xfId="23430" xr:uid="{073558A0-AD99-4B0B-9152-4240D72A2D99}"/>
    <cellStyle name="Comma 11 2 2 2 5" xfId="1504" xr:uid="{00000000-0005-0000-0000-000061010000}"/>
    <cellStyle name="Comma 11 2 2 2 5 2" xfId="4293" xr:uid="{3C0D3EE0-79FB-4C59-AF42-DA4616B12B46}"/>
    <cellStyle name="Comma 11 2 2 2 5 2 2" xfId="9896" xr:uid="{A375C43E-1507-4B59-AA61-80532E36930A}"/>
    <cellStyle name="Comma 11 2 2 2 5 2 2 2" xfId="21124" xr:uid="{1F27C543-631A-45FD-92BC-FFC936D6AF50}"/>
    <cellStyle name="Comma 11 2 2 2 5 2 2 2 2" xfId="43591" xr:uid="{A15F456B-A075-4525-8D64-FAB348ED422A}"/>
    <cellStyle name="Comma 11 2 2 2 5 2 2 3" xfId="32364" xr:uid="{7B6CC50F-A644-4253-865A-5EEF0737A0EC}"/>
    <cellStyle name="Comma 11 2 2 2 5 2 3" xfId="15521" xr:uid="{962D0BA1-4ED0-4D8A-BEEF-371F164E306B}"/>
    <cellStyle name="Comma 11 2 2 2 5 2 3 2" xfId="37988" xr:uid="{E07919AF-79E2-438E-9301-7E447A8973E4}"/>
    <cellStyle name="Comma 11 2 2 2 5 2 4" xfId="26761" xr:uid="{E35FC891-84A6-4400-B7F2-F5F00D944284}"/>
    <cellStyle name="Comma 11 2 2 2 5 3" xfId="7107" xr:uid="{5AF75134-FA2B-486B-9CB6-3754FE74EB0F}"/>
    <cellStyle name="Comma 11 2 2 2 5 3 2" xfId="18335" xr:uid="{68906B6C-C45A-4C5A-BC82-8A8BC0D58FFD}"/>
    <cellStyle name="Comma 11 2 2 2 5 3 2 2" xfId="40802" xr:uid="{A9315825-1A66-48DF-A62C-224DB29E2D32}"/>
    <cellStyle name="Comma 11 2 2 2 5 3 3" xfId="29575" xr:uid="{BC72DAFC-5751-472A-BF75-DFF8876837B4}"/>
    <cellStyle name="Comma 11 2 2 2 5 4" xfId="12732" xr:uid="{67B1D7BE-B1D3-4CAE-9900-65C4C11B1F49}"/>
    <cellStyle name="Comma 11 2 2 2 5 4 2" xfId="35199" xr:uid="{7BFD4137-0311-4E8B-957E-A502B827B0F5}"/>
    <cellStyle name="Comma 11 2 2 2 5 5" xfId="23972" xr:uid="{69FE89A1-CD25-4131-B6D1-3044546C2184}"/>
    <cellStyle name="Comma 11 2 2 2 6" xfId="2585" xr:uid="{00000000-0005-0000-0000-000062010000}"/>
    <cellStyle name="Comma 11 2 2 2 6 2" xfId="5374" xr:uid="{F103E0C8-CB14-4D30-A9C0-05BEC72F81A2}"/>
    <cellStyle name="Comma 11 2 2 2 6 2 2" xfId="10977" xr:uid="{3636CA75-98BE-4986-ACC6-D82A3FCDBCED}"/>
    <cellStyle name="Comma 11 2 2 2 6 2 2 2" xfId="22205" xr:uid="{1DB72518-A53E-41ED-8488-FB0DFDE1912C}"/>
    <cellStyle name="Comma 11 2 2 2 6 2 2 2 2" xfId="44672" xr:uid="{18DD9036-12EA-45B9-99D2-BDCFE50A4FDE}"/>
    <cellStyle name="Comma 11 2 2 2 6 2 2 3" xfId="33445" xr:uid="{B71E8D9B-5BBE-47BE-8E6B-F1BC07397D78}"/>
    <cellStyle name="Comma 11 2 2 2 6 2 3" xfId="16602" xr:uid="{4B92F759-B6D1-4324-8A95-30FF7FF29CB6}"/>
    <cellStyle name="Comma 11 2 2 2 6 2 3 2" xfId="39069" xr:uid="{6BD3437E-3804-480D-8D52-432C08AE7CD5}"/>
    <cellStyle name="Comma 11 2 2 2 6 2 4" xfId="27842" xr:uid="{A49C67AF-555E-4B4F-854B-0D8A35BFCA74}"/>
    <cellStyle name="Comma 11 2 2 2 6 3" xfId="8188" xr:uid="{BC473708-D7B2-4636-BC76-40DF3D7CE650}"/>
    <cellStyle name="Comma 11 2 2 2 6 3 2" xfId="19416" xr:uid="{A2AA16E6-6935-496F-899A-879438BE794C}"/>
    <cellStyle name="Comma 11 2 2 2 6 3 2 2" xfId="41883" xr:uid="{9BEFE42D-0BEA-4F64-AF54-29BDF3EA5202}"/>
    <cellStyle name="Comma 11 2 2 2 6 3 3" xfId="30656" xr:uid="{03CFBF11-B4DB-43CC-A9BF-5F22A4C9BEAD}"/>
    <cellStyle name="Comma 11 2 2 2 6 4" xfId="13813" xr:uid="{F41255B9-2E72-49E0-A339-6FC869320676}"/>
    <cellStyle name="Comma 11 2 2 2 6 4 2" xfId="36280" xr:uid="{50B2CFEB-BEF4-4DD2-AA88-EC89B2475AEE}"/>
    <cellStyle name="Comma 11 2 2 2 6 5" xfId="25053" xr:uid="{807A07F2-5240-4739-AFEF-42939454516D}"/>
    <cellStyle name="Comma 11 2 2 2 7" xfId="424" xr:uid="{00000000-0005-0000-0000-000063010000}"/>
    <cellStyle name="Comma 11 2 2 2 7 2" xfId="3213" xr:uid="{F3E26BBE-CC80-4369-BF6D-6C219905526E}"/>
    <cellStyle name="Comma 11 2 2 2 7 2 2" xfId="8816" xr:uid="{008ED48E-2B94-4FA1-90A7-9AC0D5FE3E28}"/>
    <cellStyle name="Comma 11 2 2 2 7 2 2 2" xfId="20044" xr:uid="{5FDED601-DC54-4EC1-AB1C-417D3DFDFB02}"/>
    <cellStyle name="Comma 11 2 2 2 7 2 2 2 2" xfId="42511" xr:uid="{3400734C-3FB1-44E7-85D2-B9B9A5C2C461}"/>
    <cellStyle name="Comma 11 2 2 2 7 2 2 3" xfId="31284" xr:uid="{9732D2D3-4B8A-4ED4-84BC-B6E6123A8F0A}"/>
    <cellStyle name="Comma 11 2 2 2 7 2 3" xfId="14441" xr:uid="{4391BD99-966C-4CA7-8807-AF8210C97E18}"/>
    <cellStyle name="Comma 11 2 2 2 7 2 3 2" xfId="36908" xr:uid="{ECA14F6C-7724-450A-82BB-86201B38FF8A}"/>
    <cellStyle name="Comma 11 2 2 2 7 2 4" xfId="25681" xr:uid="{2AB5A050-F426-4E6F-BD59-D01EEAC018D7}"/>
    <cellStyle name="Comma 11 2 2 2 7 3" xfId="6027" xr:uid="{4DBF3904-CCAA-451C-97F0-78F302081909}"/>
    <cellStyle name="Comma 11 2 2 2 7 3 2" xfId="17255" xr:uid="{B3CA3940-C63D-4605-9D3A-03B5D9C815BA}"/>
    <cellStyle name="Comma 11 2 2 2 7 3 2 2" xfId="39722" xr:uid="{4E12B5E4-82AB-4008-BA12-6A3AD679412E}"/>
    <cellStyle name="Comma 11 2 2 2 7 3 3" xfId="28495" xr:uid="{42E9CABA-C8B5-4B66-A8F4-D742B1E27F64}"/>
    <cellStyle name="Comma 11 2 2 2 7 4" xfId="11652" xr:uid="{94621690-EE2D-4819-932E-AC12C570AA5F}"/>
    <cellStyle name="Comma 11 2 2 2 7 4 2" xfId="34119" xr:uid="{8072B81D-23F2-45FC-8459-773365458B7C}"/>
    <cellStyle name="Comma 11 2 2 2 7 5" xfId="22892" xr:uid="{B17A7E4D-BB68-4D56-9892-A8D5D91B2E66}"/>
    <cellStyle name="Comma 11 2 2 2 8" xfId="2937" xr:uid="{D896D6E5-219D-4FCA-9DD6-57394B8B11F6}"/>
    <cellStyle name="Comma 11 2 2 2 8 2" xfId="8540" xr:uid="{96F95BC8-BD9E-4414-AB34-E04A70A59BF3}"/>
    <cellStyle name="Comma 11 2 2 2 8 2 2" xfId="19768" xr:uid="{9F337318-5BBB-43D9-846D-2BDDFB577DC5}"/>
    <cellStyle name="Comma 11 2 2 2 8 2 2 2" xfId="42235" xr:uid="{AA761237-3F52-4394-B622-A391CDB46CFF}"/>
    <cellStyle name="Comma 11 2 2 2 8 2 3" xfId="31008" xr:uid="{876DF481-35E8-4B8D-8C8C-B7318B2C8C3C}"/>
    <cellStyle name="Comma 11 2 2 2 8 3" xfId="14165" xr:uid="{8FDE0A1A-09DE-4355-A5A4-9A7674E9476A}"/>
    <cellStyle name="Comma 11 2 2 2 8 3 2" xfId="36632" xr:uid="{9B51931B-EB2B-4C6A-9088-EEBCA0BEC936}"/>
    <cellStyle name="Comma 11 2 2 2 8 4" xfId="25405" xr:uid="{E2574E69-FBB7-4B9A-9920-2FB402617A3D}"/>
    <cellStyle name="Comma 11 2 2 2 9" xfId="5752" xr:uid="{AAF1B11E-DF93-4C91-A278-67370B06C132}"/>
    <cellStyle name="Comma 11 2 2 2 9 2" xfId="16980" xr:uid="{031A2212-A3F9-4ADE-9882-42B90F865BCB}"/>
    <cellStyle name="Comma 11 2 2 2 9 2 2" xfId="39447" xr:uid="{7BF09CE7-7C20-4AD0-82FC-5E3B9F3D1A73}"/>
    <cellStyle name="Comma 11 2 2 2 9 3" xfId="28220" xr:uid="{0511E53B-404E-41E5-9B6E-EF83BBB16658}"/>
    <cellStyle name="Comma 11 2 2 3" xfId="206" xr:uid="{00000000-0005-0000-0000-000064010000}"/>
    <cellStyle name="Comma 11 2 2 3 10" xfId="22679" xr:uid="{E6B5A854-E4B6-473B-8450-2A73338AB885}"/>
    <cellStyle name="Comma 11 2 2 3 2" xfId="753" xr:uid="{00000000-0005-0000-0000-000065010000}"/>
    <cellStyle name="Comma 11 2 2 3 2 2" xfId="1291" xr:uid="{00000000-0005-0000-0000-000066010000}"/>
    <cellStyle name="Comma 11 2 2 3 2 2 2" xfId="2371" xr:uid="{00000000-0005-0000-0000-000067010000}"/>
    <cellStyle name="Comma 11 2 2 3 2 2 2 2" xfId="5160" xr:uid="{DA43C6AD-157E-447D-BFC9-4E896DE5ACE2}"/>
    <cellStyle name="Comma 11 2 2 3 2 2 2 2 2" xfId="10763" xr:uid="{4374E4A1-531F-4381-8011-176F83811BDD}"/>
    <cellStyle name="Comma 11 2 2 3 2 2 2 2 2 2" xfId="21991" xr:uid="{9B061C75-BD3E-4E7C-AF2D-1884E23EFAFC}"/>
    <cellStyle name="Comma 11 2 2 3 2 2 2 2 2 2 2" xfId="44458" xr:uid="{AEC73B0A-75E9-4F73-8725-1AA0776FF3A4}"/>
    <cellStyle name="Comma 11 2 2 3 2 2 2 2 2 3" xfId="33231" xr:uid="{FAEF756C-FB86-4D16-8E24-777DACBB1B47}"/>
    <cellStyle name="Comma 11 2 2 3 2 2 2 2 3" xfId="16388" xr:uid="{5AE7E51B-F61F-4B33-AFEC-16191A020855}"/>
    <cellStyle name="Comma 11 2 2 3 2 2 2 2 3 2" xfId="38855" xr:uid="{68212495-C1F5-46E8-9456-A57A5084D9B9}"/>
    <cellStyle name="Comma 11 2 2 3 2 2 2 2 4" xfId="27628" xr:uid="{19EE6D3D-99A0-4EE6-A1DF-DFA1F02CC07E}"/>
    <cellStyle name="Comma 11 2 2 3 2 2 2 3" xfId="7974" xr:uid="{D4235DC1-128A-4880-9D38-D303EAF816C6}"/>
    <cellStyle name="Comma 11 2 2 3 2 2 2 3 2" xfId="19202" xr:uid="{83ABD085-2A53-4F2E-9512-1B03B7EFBD2E}"/>
    <cellStyle name="Comma 11 2 2 3 2 2 2 3 2 2" xfId="41669" xr:uid="{ADEBD0D3-3FF5-4BD4-ACAF-7F92A570EE84}"/>
    <cellStyle name="Comma 11 2 2 3 2 2 2 3 3" xfId="30442" xr:uid="{C37C12A2-67EE-407C-9FD2-740327B0DA9E}"/>
    <cellStyle name="Comma 11 2 2 3 2 2 2 4" xfId="13599" xr:uid="{2CBC8B20-9B3E-474A-9603-4E7A7B8013C9}"/>
    <cellStyle name="Comma 11 2 2 3 2 2 2 4 2" xfId="36066" xr:uid="{66E871F9-5A07-4CE7-BB9F-4D93E07DC1F5}"/>
    <cellStyle name="Comma 11 2 2 3 2 2 2 5" xfId="24839" xr:uid="{250E2BCD-FA37-4BB4-A919-D7057122737B}"/>
    <cellStyle name="Comma 11 2 2 3 2 2 3" xfId="4080" xr:uid="{E3ED1DF2-7788-4790-847A-EAD2C412E5F7}"/>
    <cellStyle name="Comma 11 2 2 3 2 2 3 2" xfId="9683" xr:uid="{FBEDB9E1-8F1E-4A87-9615-2E7660FA76E2}"/>
    <cellStyle name="Comma 11 2 2 3 2 2 3 2 2" xfId="20911" xr:uid="{FEA352C2-E091-4A99-9D6E-876F860262A8}"/>
    <cellStyle name="Comma 11 2 2 3 2 2 3 2 2 2" xfId="43378" xr:uid="{250E38D4-0ECF-482C-96FF-2C3D4BFA4014}"/>
    <cellStyle name="Comma 11 2 2 3 2 2 3 2 3" xfId="32151" xr:uid="{CB8BC457-87EC-4B3C-B131-892F7C0CC9FD}"/>
    <cellStyle name="Comma 11 2 2 3 2 2 3 3" xfId="15308" xr:uid="{120F79C7-5A0E-45FF-AB5E-A0A4214933A4}"/>
    <cellStyle name="Comma 11 2 2 3 2 2 3 3 2" xfId="37775" xr:uid="{3D3B06EE-59C5-47A0-BF2A-6CC025055C68}"/>
    <cellStyle name="Comma 11 2 2 3 2 2 3 4" xfId="26548" xr:uid="{931C183B-6C31-4EA7-A15D-5E7C9E74D716}"/>
    <cellStyle name="Comma 11 2 2 3 2 2 4" xfId="6894" xr:uid="{561F4F39-6659-42F3-9547-426CA1DA548E}"/>
    <cellStyle name="Comma 11 2 2 3 2 2 4 2" xfId="18122" xr:uid="{C60113A6-FCF3-40E6-8B04-C52672D65740}"/>
    <cellStyle name="Comma 11 2 2 3 2 2 4 2 2" xfId="40589" xr:uid="{1C2EE7FA-E161-4BFA-BEB0-CAE3D2F25992}"/>
    <cellStyle name="Comma 11 2 2 3 2 2 4 3" xfId="29362" xr:uid="{D62B76D3-E1FA-42FF-A18F-1FED9F0E0454}"/>
    <cellStyle name="Comma 11 2 2 3 2 2 5" xfId="12519" xr:uid="{C2B9B64C-FC21-496F-87B9-185E11A68B26}"/>
    <cellStyle name="Comma 11 2 2 3 2 2 5 2" xfId="34986" xr:uid="{42ED3AA0-2071-4C44-AC44-EE41322A7BD7}"/>
    <cellStyle name="Comma 11 2 2 3 2 2 6" xfId="23759" xr:uid="{A878C266-0B4D-4EDA-BFEA-8465EA1C0A68}"/>
    <cellStyle name="Comma 11 2 2 3 2 3" xfId="1833" xr:uid="{00000000-0005-0000-0000-000068010000}"/>
    <cellStyle name="Comma 11 2 2 3 2 3 2" xfId="4622" xr:uid="{B80C4795-16EB-4258-890B-FE87D799736A}"/>
    <cellStyle name="Comma 11 2 2 3 2 3 2 2" xfId="10225" xr:uid="{8750325E-8029-48BF-9D38-1D0C89EBD1C4}"/>
    <cellStyle name="Comma 11 2 2 3 2 3 2 2 2" xfId="21453" xr:uid="{B4CD44CE-7028-4124-9FBD-241E9081EBA1}"/>
    <cellStyle name="Comma 11 2 2 3 2 3 2 2 2 2" xfId="43920" xr:uid="{7FC2AFB7-A280-4EAC-B314-53B82FCC3906}"/>
    <cellStyle name="Comma 11 2 2 3 2 3 2 2 3" xfId="32693" xr:uid="{A37CD38D-6DBA-431C-99C6-1F865E28550F}"/>
    <cellStyle name="Comma 11 2 2 3 2 3 2 3" xfId="15850" xr:uid="{B9A1F0F3-98CF-4CD2-B895-67147242FA69}"/>
    <cellStyle name="Comma 11 2 2 3 2 3 2 3 2" xfId="38317" xr:uid="{B6ACA156-FBAF-4A1D-A5CB-32EFEE694C04}"/>
    <cellStyle name="Comma 11 2 2 3 2 3 2 4" xfId="27090" xr:uid="{25A931D5-5413-4CE1-AFAB-8D94AB1DBFBB}"/>
    <cellStyle name="Comma 11 2 2 3 2 3 3" xfId="7436" xr:uid="{1E5BF009-2C4C-4210-8A19-13F3A5E2F80E}"/>
    <cellStyle name="Comma 11 2 2 3 2 3 3 2" xfId="18664" xr:uid="{7CAFA1A1-C122-45C7-838A-A8813157E168}"/>
    <cellStyle name="Comma 11 2 2 3 2 3 3 2 2" xfId="41131" xr:uid="{A4AB89C4-E13F-41E8-9DD6-9E927B2459FA}"/>
    <cellStyle name="Comma 11 2 2 3 2 3 3 3" xfId="29904" xr:uid="{7AAC71F1-7B1A-46B4-ABF4-7BFB7F6386DA}"/>
    <cellStyle name="Comma 11 2 2 3 2 3 4" xfId="13061" xr:uid="{70274EE3-4F63-4A1A-86FF-958F1B6EA053}"/>
    <cellStyle name="Comma 11 2 2 3 2 3 4 2" xfId="35528" xr:uid="{C9B452A5-C349-4DB5-B085-A779C38339BC}"/>
    <cellStyle name="Comma 11 2 2 3 2 3 5" xfId="24301" xr:uid="{5882CBB2-2463-4B4D-BFDF-423960CE5F8B}"/>
    <cellStyle name="Comma 11 2 2 3 2 4" xfId="3542" xr:uid="{BF21845F-C744-44E2-802C-DCFDC5C4B09E}"/>
    <cellStyle name="Comma 11 2 2 3 2 4 2" xfId="9145" xr:uid="{48C5AB6E-5D76-46CB-9670-BA04470FEB3E}"/>
    <cellStyle name="Comma 11 2 2 3 2 4 2 2" xfId="20373" xr:uid="{EC177017-BD00-4306-BCFD-2A036385C789}"/>
    <cellStyle name="Comma 11 2 2 3 2 4 2 2 2" xfId="42840" xr:uid="{5BC9AC84-A7A8-44B6-962F-297D71AA4C18}"/>
    <cellStyle name="Comma 11 2 2 3 2 4 2 3" xfId="31613" xr:uid="{B3A87656-019B-482A-B777-8AE7B0679C1F}"/>
    <cellStyle name="Comma 11 2 2 3 2 4 3" xfId="14770" xr:uid="{2E6A8B66-93C9-42A7-9007-7427893AF1ED}"/>
    <cellStyle name="Comma 11 2 2 3 2 4 3 2" xfId="37237" xr:uid="{068B4BEC-C78D-43F3-AF9D-641E5D762D90}"/>
    <cellStyle name="Comma 11 2 2 3 2 4 4" xfId="26010" xr:uid="{3A244240-8DAD-47F4-BA19-21C548DAF76F}"/>
    <cellStyle name="Comma 11 2 2 3 2 5" xfId="6356" xr:uid="{CF8AB84A-5114-49E3-8EF3-31A0441C3E76}"/>
    <cellStyle name="Comma 11 2 2 3 2 5 2" xfId="17584" xr:uid="{2C5A38A1-6209-4541-A9A1-4AE20D22B972}"/>
    <cellStyle name="Comma 11 2 2 3 2 5 2 2" xfId="40051" xr:uid="{E8EFDDBB-A9F2-4809-93E2-E7651AC609BC}"/>
    <cellStyle name="Comma 11 2 2 3 2 5 3" xfId="28824" xr:uid="{D0F754DF-C6FD-4B0C-BF02-C6B712D5F0D1}"/>
    <cellStyle name="Comma 11 2 2 3 2 6" xfId="11981" xr:uid="{4F1748D9-ED2C-46F8-810F-417913689D29}"/>
    <cellStyle name="Comma 11 2 2 3 2 6 2" xfId="34448" xr:uid="{356E2DDA-EAB8-41A6-8561-E65FD6AE15AC}"/>
    <cellStyle name="Comma 11 2 2 3 2 7" xfId="23221" xr:uid="{8E0EC614-368B-4D9F-9ED7-80DA99B8E912}"/>
    <cellStyle name="Comma 11 2 2 3 3" xfId="1024" xr:uid="{00000000-0005-0000-0000-000069010000}"/>
    <cellStyle name="Comma 11 2 2 3 3 2" xfId="2104" xr:uid="{00000000-0005-0000-0000-00006A010000}"/>
    <cellStyle name="Comma 11 2 2 3 3 2 2" xfId="4893" xr:uid="{1093CD37-DC25-4F20-B77B-F25FFC106A18}"/>
    <cellStyle name="Comma 11 2 2 3 3 2 2 2" xfId="10496" xr:uid="{0FA2CE30-76B7-443C-A500-114AD1635185}"/>
    <cellStyle name="Comma 11 2 2 3 3 2 2 2 2" xfId="21724" xr:uid="{D88E7CBE-A8BC-4A4D-A3D6-93F4BDA9BFE6}"/>
    <cellStyle name="Comma 11 2 2 3 3 2 2 2 2 2" xfId="44191" xr:uid="{FACAE44C-D33A-42A8-91BD-E6CB45684503}"/>
    <cellStyle name="Comma 11 2 2 3 3 2 2 2 3" xfId="32964" xr:uid="{FA7E2450-E3DB-4F09-ABC7-844880997DF0}"/>
    <cellStyle name="Comma 11 2 2 3 3 2 2 3" xfId="16121" xr:uid="{7845FCBD-9FBB-4B0D-94DF-6E4E6E72CFD3}"/>
    <cellStyle name="Comma 11 2 2 3 3 2 2 3 2" xfId="38588" xr:uid="{938F69DF-1111-46EE-B945-7A94525B2C0E}"/>
    <cellStyle name="Comma 11 2 2 3 3 2 2 4" xfId="27361" xr:uid="{AAE9D6FB-B39C-4A99-A19E-033421BE7482}"/>
    <cellStyle name="Comma 11 2 2 3 3 2 3" xfId="7707" xr:uid="{248D9453-448E-480C-BF22-67A53AD29AB7}"/>
    <cellStyle name="Comma 11 2 2 3 3 2 3 2" xfId="18935" xr:uid="{84E8F344-F0B9-4F7D-B407-993372DC5117}"/>
    <cellStyle name="Comma 11 2 2 3 3 2 3 2 2" xfId="41402" xr:uid="{9ECA051B-7057-443C-85F2-DC90A7FE6FD0}"/>
    <cellStyle name="Comma 11 2 2 3 3 2 3 3" xfId="30175" xr:uid="{DF30836E-2AC1-456D-BD4E-99ED15D826F0}"/>
    <cellStyle name="Comma 11 2 2 3 3 2 4" xfId="13332" xr:uid="{BD14D327-3F49-4701-B75F-26C3C6498A2B}"/>
    <cellStyle name="Comma 11 2 2 3 3 2 4 2" xfId="35799" xr:uid="{967DCD81-4F2F-4A47-96EB-DE58FC9DEEEE}"/>
    <cellStyle name="Comma 11 2 2 3 3 2 5" xfId="24572" xr:uid="{D14452DC-99E3-4375-ACB0-15D44458FFAC}"/>
    <cellStyle name="Comma 11 2 2 3 3 3" xfId="3813" xr:uid="{8D0F453B-15C3-4074-BD85-1EF402866E45}"/>
    <cellStyle name="Comma 11 2 2 3 3 3 2" xfId="9416" xr:uid="{397C8C7F-01A8-4869-A712-8C4675B61DAB}"/>
    <cellStyle name="Comma 11 2 2 3 3 3 2 2" xfId="20644" xr:uid="{6777D9EB-3AF4-4E21-B870-5719AE84E550}"/>
    <cellStyle name="Comma 11 2 2 3 3 3 2 2 2" xfId="43111" xr:uid="{5CB50299-43EA-49F3-9B4A-8BF7DC2E4799}"/>
    <cellStyle name="Comma 11 2 2 3 3 3 2 3" xfId="31884" xr:uid="{06A4DC24-7E24-41A7-86C9-C9BDAB0D6EC1}"/>
    <cellStyle name="Comma 11 2 2 3 3 3 3" xfId="15041" xr:uid="{64CAC874-45AB-4985-90C5-D42261F2503D}"/>
    <cellStyle name="Comma 11 2 2 3 3 3 3 2" xfId="37508" xr:uid="{704B672D-C171-40CE-91F6-B685C58299BE}"/>
    <cellStyle name="Comma 11 2 2 3 3 3 4" xfId="26281" xr:uid="{24B78DEB-D6B8-4C51-9842-263B75B503E4}"/>
    <cellStyle name="Comma 11 2 2 3 3 4" xfId="6627" xr:uid="{1119D749-B75C-450D-9218-E37C633F54B3}"/>
    <cellStyle name="Comma 11 2 2 3 3 4 2" xfId="17855" xr:uid="{8701E21E-670D-4488-A24D-5ADB34D3DE68}"/>
    <cellStyle name="Comma 11 2 2 3 3 4 2 2" xfId="40322" xr:uid="{B3B2690E-FC13-4EF2-ACB1-A22419CC540D}"/>
    <cellStyle name="Comma 11 2 2 3 3 4 3" xfId="29095" xr:uid="{292D6AAD-2390-4C8E-B639-322D1233A0A6}"/>
    <cellStyle name="Comma 11 2 2 3 3 5" xfId="12252" xr:uid="{87D07A3F-9EEF-4D99-A0D2-0B8B6C1A32F0}"/>
    <cellStyle name="Comma 11 2 2 3 3 5 2" xfId="34719" xr:uid="{DA9A4DAB-1D06-4C21-BB5F-02D721C77F2F}"/>
    <cellStyle name="Comma 11 2 2 3 3 6" xfId="23492" xr:uid="{17903F4F-8BD0-499D-925F-A8371D2BBD93}"/>
    <cellStyle name="Comma 11 2 2 3 4" xfId="1566" xr:uid="{00000000-0005-0000-0000-00006B010000}"/>
    <cellStyle name="Comma 11 2 2 3 4 2" xfId="4355" xr:uid="{E5D267EB-9EEE-4F63-882A-12C5466381F9}"/>
    <cellStyle name="Comma 11 2 2 3 4 2 2" xfId="9958" xr:uid="{7BBF73A8-B3D3-4098-A8AA-D608163426E4}"/>
    <cellStyle name="Comma 11 2 2 3 4 2 2 2" xfId="21186" xr:uid="{7039B045-678A-4305-840A-4C9095267E03}"/>
    <cellStyle name="Comma 11 2 2 3 4 2 2 2 2" xfId="43653" xr:uid="{AE99FD26-6D35-4997-82F0-7AF512A1FD4D}"/>
    <cellStyle name="Comma 11 2 2 3 4 2 2 3" xfId="32426" xr:uid="{6E2ECA29-7E13-441A-A6FE-EA74107B2FE9}"/>
    <cellStyle name="Comma 11 2 2 3 4 2 3" xfId="15583" xr:uid="{3C7DE923-AA09-4D95-96F4-76E8DA04FF7C}"/>
    <cellStyle name="Comma 11 2 2 3 4 2 3 2" xfId="38050" xr:uid="{EE8419C0-3DC8-492E-ADAB-FBDC32699009}"/>
    <cellStyle name="Comma 11 2 2 3 4 2 4" xfId="26823" xr:uid="{CC7128D7-B4CB-4CB4-8057-19BD10E0730D}"/>
    <cellStyle name="Comma 11 2 2 3 4 3" xfId="7169" xr:uid="{6D022962-771B-4477-A283-C0FC30C4B269}"/>
    <cellStyle name="Comma 11 2 2 3 4 3 2" xfId="18397" xr:uid="{E2FEAC68-45F4-4D08-8265-0D4796A972FA}"/>
    <cellStyle name="Comma 11 2 2 3 4 3 2 2" xfId="40864" xr:uid="{F3AD4ED5-DA84-415A-976B-046F9F4EFCFC}"/>
    <cellStyle name="Comma 11 2 2 3 4 3 3" xfId="29637" xr:uid="{D02547D6-FDB1-4504-BA0A-3C4DBDB59C6A}"/>
    <cellStyle name="Comma 11 2 2 3 4 4" xfId="12794" xr:uid="{427087F6-D743-4331-A735-127F99B42B7B}"/>
    <cellStyle name="Comma 11 2 2 3 4 4 2" xfId="35261" xr:uid="{FD379E3A-1A3F-45C0-BE1E-7AFD3DFB70CF}"/>
    <cellStyle name="Comma 11 2 2 3 4 5" xfId="24034" xr:uid="{3CD28DC8-B61A-4A4B-8E24-A4317E3D216D}"/>
    <cellStyle name="Comma 11 2 2 3 5" xfId="2647" xr:uid="{00000000-0005-0000-0000-00006C010000}"/>
    <cellStyle name="Comma 11 2 2 3 5 2" xfId="5436" xr:uid="{2CBB7208-9BE4-4B1C-9408-4760E61B3ABD}"/>
    <cellStyle name="Comma 11 2 2 3 5 2 2" xfId="11039" xr:uid="{94E6D148-83BF-4BA3-BC05-F726E178C321}"/>
    <cellStyle name="Comma 11 2 2 3 5 2 2 2" xfId="22267" xr:uid="{79F5F2E3-FBB2-4672-8DF3-9F625C2405E2}"/>
    <cellStyle name="Comma 11 2 2 3 5 2 2 2 2" xfId="44734" xr:uid="{254923DE-6591-40F8-8306-63ECC38E35E7}"/>
    <cellStyle name="Comma 11 2 2 3 5 2 2 3" xfId="33507" xr:uid="{AC30B3AE-802F-4318-93C3-4DA6D36B2177}"/>
    <cellStyle name="Comma 11 2 2 3 5 2 3" xfId="16664" xr:uid="{C465AC72-47B9-45C3-8910-D177311CFADD}"/>
    <cellStyle name="Comma 11 2 2 3 5 2 3 2" xfId="39131" xr:uid="{143FC1FF-7E44-47AA-B5FB-B62FA1E89D78}"/>
    <cellStyle name="Comma 11 2 2 3 5 2 4" xfId="27904" xr:uid="{FC614391-93B2-4BB4-AF23-220566928860}"/>
    <cellStyle name="Comma 11 2 2 3 5 3" xfId="8250" xr:uid="{CDFC3FC3-F53B-4FBE-88EE-8EB6EFD475C8}"/>
    <cellStyle name="Comma 11 2 2 3 5 3 2" xfId="19478" xr:uid="{566316AA-2300-440D-A490-1FC2F86020DF}"/>
    <cellStyle name="Comma 11 2 2 3 5 3 2 2" xfId="41945" xr:uid="{52954925-B674-4BF4-BD78-F30DC7162F6D}"/>
    <cellStyle name="Comma 11 2 2 3 5 3 3" xfId="30718" xr:uid="{9C67C913-9455-44DB-B633-0CFF1A0E6960}"/>
    <cellStyle name="Comma 11 2 2 3 5 4" xfId="13875" xr:uid="{164DDCA8-258E-4A2A-9E4B-75AB2ABDC81E}"/>
    <cellStyle name="Comma 11 2 2 3 5 4 2" xfId="36342" xr:uid="{C6A658C5-2BF1-4D2C-982D-A3C1061620D2}"/>
    <cellStyle name="Comma 11 2 2 3 5 5" xfId="25115" xr:uid="{B364FA5E-35A5-4C09-BF04-D60A3827CE07}"/>
    <cellStyle name="Comma 11 2 2 3 6" xfId="486" xr:uid="{00000000-0005-0000-0000-00006D010000}"/>
    <cellStyle name="Comma 11 2 2 3 6 2" xfId="3275" xr:uid="{490FB0FD-2AAB-4281-AAD9-FE5BCF7780CE}"/>
    <cellStyle name="Comma 11 2 2 3 6 2 2" xfId="8878" xr:uid="{A77F1002-6FAA-47F4-8A9E-06EBD5E876E7}"/>
    <cellStyle name="Comma 11 2 2 3 6 2 2 2" xfId="20106" xr:uid="{89BA7625-1A4C-4CFE-8E66-F5F90C133A86}"/>
    <cellStyle name="Comma 11 2 2 3 6 2 2 2 2" xfId="42573" xr:uid="{8FB64699-29DD-448B-88DB-79AEFFB8FFA6}"/>
    <cellStyle name="Comma 11 2 2 3 6 2 2 3" xfId="31346" xr:uid="{4E8FEB66-F52C-4027-B205-C8C9FECE5183}"/>
    <cellStyle name="Comma 11 2 2 3 6 2 3" xfId="14503" xr:uid="{7A25EFAD-B151-4709-9D63-C37EFA365E84}"/>
    <cellStyle name="Comma 11 2 2 3 6 2 3 2" xfId="36970" xr:uid="{105D3C60-D681-4FFD-ADBC-E792B1D105E0}"/>
    <cellStyle name="Comma 11 2 2 3 6 2 4" xfId="25743" xr:uid="{4F4B7A27-6165-47E2-B931-F5DE453E433F}"/>
    <cellStyle name="Comma 11 2 2 3 6 3" xfId="6089" xr:uid="{AC0782D4-A3D0-4899-9675-192328F9A395}"/>
    <cellStyle name="Comma 11 2 2 3 6 3 2" xfId="17317" xr:uid="{E6D8E0F0-4189-48B3-B679-69A3ABE8F77C}"/>
    <cellStyle name="Comma 11 2 2 3 6 3 2 2" xfId="39784" xr:uid="{4365F162-5095-4C89-BBDC-525AC8793A20}"/>
    <cellStyle name="Comma 11 2 2 3 6 3 3" xfId="28557" xr:uid="{594A0979-D20B-4D97-BAAB-FB53EA6EB877}"/>
    <cellStyle name="Comma 11 2 2 3 6 4" xfId="11714" xr:uid="{BC2ED75D-2C7A-4DE3-9060-77B7891A256B}"/>
    <cellStyle name="Comma 11 2 2 3 6 4 2" xfId="34181" xr:uid="{0734DE0E-C453-4E24-84B0-99678D74FE23}"/>
    <cellStyle name="Comma 11 2 2 3 6 5" xfId="22954" xr:uid="{254AF7BB-143C-46CA-9CFD-F15E27DC3AAD}"/>
    <cellStyle name="Comma 11 2 2 3 7" xfId="2999" xr:uid="{D0C8B346-CE43-44BE-9CE4-B440BDDA0573}"/>
    <cellStyle name="Comma 11 2 2 3 7 2" xfId="8602" xr:uid="{32C99213-DA7C-4B81-80C0-B5B970269710}"/>
    <cellStyle name="Comma 11 2 2 3 7 2 2" xfId="19830" xr:uid="{1104A909-11A2-4778-B61E-59EF652DB9D7}"/>
    <cellStyle name="Comma 11 2 2 3 7 2 2 2" xfId="42297" xr:uid="{5977C1D0-5564-45EC-A9B8-011118000B2E}"/>
    <cellStyle name="Comma 11 2 2 3 7 2 3" xfId="31070" xr:uid="{CE476B76-98BB-4282-B3CE-F3C796573452}"/>
    <cellStyle name="Comma 11 2 2 3 7 3" xfId="14227" xr:uid="{9B461A64-A160-4D9B-B6D5-0ABF603ACB85}"/>
    <cellStyle name="Comma 11 2 2 3 7 3 2" xfId="36694" xr:uid="{597657E4-5768-4D44-B9D7-7EF5C6ACDE68}"/>
    <cellStyle name="Comma 11 2 2 3 7 4" xfId="25467" xr:uid="{B9F1EF9A-13A4-4D73-BABC-B2A6138C6C2C}"/>
    <cellStyle name="Comma 11 2 2 3 8" xfId="5814" xr:uid="{D62B8600-8DBB-4094-A176-EA8DEC55ADEA}"/>
    <cellStyle name="Comma 11 2 2 3 8 2" xfId="17042" xr:uid="{F61236D5-B4F3-452A-BA6A-C6532563B7A3}"/>
    <cellStyle name="Comma 11 2 2 3 8 2 2" xfId="39509" xr:uid="{6EDDDB93-66DC-4D39-86A5-024C63C27904}"/>
    <cellStyle name="Comma 11 2 2 3 8 3" xfId="28282" xr:uid="{5BF83114-C5F1-4463-9F6D-FBC773BE0D20}"/>
    <cellStyle name="Comma 11 2 2 3 9" xfId="11438" xr:uid="{2D0778C6-F152-40FA-AE0C-22F94B1BEE93}"/>
    <cellStyle name="Comma 11 2 2 3 9 2" xfId="33906" xr:uid="{44C8EC1F-A5FB-4C35-93E6-1A9E549C4E5E}"/>
    <cellStyle name="Comma 11 2 2 4" xfId="629" xr:uid="{00000000-0005-0000-0000-00006E010000}"/>
    <cellStyle name="Comma 11 2 2 4 2" xfId="1167" xr:uid="{00000000-0005-0000-0000-00006F010000}"/>
    <cellStyle name="Comma 11 2 2 4 2 2" xfId="2247" xr:uid="{00000000-0005-0000-0000-000070010000}"/>
    <cellStyle name="Comma 11 2 2 4 2 2 2" xfId="5036" xr:uid="{571D733D-36AC-4168-9592-7239B485C849}"/>
    <cellStyle name="Comma 11 2 2 4 2 2 2 2" xfId="10639" xr:uid="{FD24733E-56BF-472A-9D72-AF278083B7FE}"/>
    <cellStyle name="Comma 11 2 2 4 2 2 2 2 2" xfId="21867" xr:uid="{FA09E332-9E92-47DA-9DFE-956E0B5C62C7}"/>
    <cellStyle name="Comma 11 2 2 4 2 2 2 2 2 2" xfId="44334" xr:uid="{12518C8E-49C3-4766-9FF2-4F759C2DD50E}"/>
    <cellStyle name="Comma 11 2 2 4 2 2 2 2 3" xfId="33107" xr:uid="{9371AD51-5715-43BA-8ABA-F4C9BF23F37A}"/>
    <cellStyle name="Comma 11 2 2 4 2 2 2 3" xfId="16264" xr:uid="{D5BFDB2E-B980-4807-9ED3-2826244E1AAB}"/>
    <cellStyle name="Comma 11 2 2 4 2 2 2 3 2" xfId="38731" xr:uid="{75D7B9A7-3AED-4EC1-9B08-694DB034B916}"/>
    <cellStyle name="Comma 11 2 2 4 2 2 2 4" xfId="27504" xr:uid="{9EEC74E7-BA21-474A-B1E0-CDD2F69248A9}"/>
    <cellStyle name="Comma 11 2 2 4 2 2 3" xfId="7850" xr:uid="{5258BB1F-539D-418A-9E1B-27936EF0E9C6}"/>
    <cellStyle name="Comma 11 2 2 4 2 2 3 2" xfId="19078" xr:uid="{E1C958A9-F6BB-4476-A09E-E91EB8E079B3}"/>
    <cellStyle name="Comma 11 2 2 4 2 2 3 2 2" xfId="41545" xr:uid="{20653E82-E4F3-407E-9CE6-D907AEAA3575}"/>
    <cellStyle name="Comma 11 2 2 4 2 2 3 3" xfId="30318" xr:uid="{495D7FFF-63F1-4661-BA03-A7C81C540B6F}"/>
    <cellStyle name="Comma 11 2 2 4 2 2 4" xfId="13475" xr:uid="{8051187D-F202-4C84-B986-26D2ACA9A6E9}"/>
    <cellStyle name="Comma 11 2 2 4 2 2 4 2" xfId="35942" xr:uid="{C107A9B5-5A5F-4E72-86AC-32A6226FE68B}"/>
    <cellStyle name="Comma 11 2 2 4 2 2 5" xfId="24715" xr:uid="{92FA379F-5DA7-4FC1-9EA3-07556C08107E}"/>
    <cellStyle name="Comma 11 2 2 4 2 3" xfId="3956" xr:uid="{4DE01DB1-9484-42E2-BCF3-E40414814272}"/>
    <cellStyle name="Comma 11 2 2 4 2 3 2" xfId="9559" xr:uid="{94068487-78E5-4721-A4AD-BDF74FE2A4E5}"/>
    <cellStyle name="Comma 11 2 2 4 2 3 2 2" xfId="20787" xr:uid="{523F0CBE-1EF5-4966-900F-22E529FFD0FC}"/>
    <cellStyle name="Comma 11 2 2 4 2 3 2 2 2" xfId="43254" xr:uid="{D993B2DA-C99D-42A9-8CEA-E4B45F1ED55D}"/>
    <cellStyle name="Comma 11 2 2 4 2 3 2 3" xfId="32027" xr:uid="{4F0DA6D2-19DE-4D8D-8374-D5B2AA36E78A}"/>
    <cellStyle name="Comma 11 2 2 4 2 3 3" xfId="15184" xr:uid="{6F314282-D0AA-45B1-BEFA-32A4A5E119E9}"/>
    <cellStyle name="Comma 11 2 2 4 2 3 3 2" xfId="37651" xr:uid="{C8E456F3-0A8F-42AE-AB4F-774A6E47D210}"/>
    <cellStyle name="Comma 11 2 2 4 2 3 4" xfId="26424" xr:uid="{90C8BE13-5E49-4E9F-8960-1FDD92F5F745}"/>
    <cellStyle name="Comma 11 2 2 4 2 4" xfId="6770" xr:uid="{7FFE8ECB-0924-4CE1-AEC3-96843CA510D4}"/>
    <cellStyle name="Comma 11 2 2 4 2 4 2" xfId="17998" xr:uid="{6F090603-004E-4454-A15D-DCD3635E1931}"/>
    <cellStyle name="Comma 11 2 2 4 2 4 2 2" xfId="40465" xr:uid="{EDB9AC8A-AE58-4D47-9CF9-421BAD87FFBB}"/>
    <cellStyle name="Comma 11 2 2 4 2 4 3" xfId="29238" xr:uid="{CE657A0E-6AC9-4F0F-A128-6383ADE19783}"/>
    <cellStyle name="Comma 11 2 2 4 2 5" xfId="12395" xr:uid="{3376137D-C4A9-4ACF-B6C8-14A4CE60B9FB}"/>
    <cellStyle name="Comma 11 2 2 4 2 5 2" xfId="34862" xr:uid="{7B9EBF4F-0F52-41AA-A3D9-3033510B4884}"/>
    <cellStyle name="Comma 11 2 2 4 2 6" xfId="23635" xr:uid="{F78836C9-A8FC-43F9-B4B5-EE322500E59E}"/>
    <cellStyle name="Comma 11 2 2 4 3" xfId="1709" xr:uid="{00000000-0005-0000-0000-000071010000}"/>
    <cellStyle name="Comma 11 2 2 4 3 2" xfId="4498" xr:uid="{BE2F25C4-E01F-4C41-B8AF-86E37C1BD7AF}"/>
    <cellStyle name="Comma 11 2 2 4 3 2 2" xfId="10101" xr:uid="{4AF41BAB-F68F-413F-BFFF-E7A612906E60}"/>
    <cellStyle name="Comma 11 2 2 4 3 2 2 2" xfId="21329" xr:uid="{51DDE357-2730-42EA-8920-90CD50BA0ED3}"/>
    <cellStyle name="Comma 11 2 2 4 3 2 2 2 2" xfId="43796" xr:uid="{67AD2BB4-19B9-4E3E-9F21-160D6FDEEA78}"/>
    <cellStyle name="Comma 11 2 2 4 3 2 2 3" xfId="32569" xr:uid="{E7898282-180B-4EA9-8D7C-CC28D51A7726}"/>
    <cellStyle name="Comma 11 2 2 4 3 2 3" xfId="15726" xr:uid="{446D722F-5235-47BF-AEF6-918DC2310C64}"/>
    <cellStyle name="Comma 11 2 2 4 3 2 3 2" xfId="38193" xr:uid="{C34E8917-323A-4946-8C5E-FAF43310C293}"/>
    <cellStyle name="Comma 11 2 2 4 3 2 4" xfId="26966" xr:uid="{3B5AB33D-A983-4C46-9AA7-D29CA62BFCAF}"/>
    <cellStyle name="Comma 11 2 2 4 3 3" xfId="7312" xr:uid="{968AF3BA-8C32-4436-8622-26A7F47E8FEB}"/>
    <cellStyle name="Comma 11 2 2 4 3 3 2" xfId="18540" xr:uid="{BDE9279A-73C3-4F79-9625-E0D54EC69F61}"/>
    <cellStyle name="Comma 11 2 2 4 3 3 2 2" xfId="41007" xr:uid="{E83B8C80-9288-4070-B9D2-B51C614A46B7}"/>
    <cellStyle name="Comma 11 2 2 4 3 3 3" xfId="29780" xr:uid="{8CFCF77B-D89E-4883-AC70-76D87326087C}"/>
    <cellStyle name="Comma 11 2 2 4 3 4" xfId="12937" xr:uid="{00997CD4-0348-4E22-857C-5D4EC1F4EB60}"/>
    <cellStyle name="Comma 11 2 2 4 3 4 2" xfId="35404" xr:uid="{B2668735-866A-4549-B0D7-80049981C31E}"/>
    <cellStyle name="Comma 11 2 2 4 3 5" xfId="24177" xr:uid="{F98C4BB4-39B6-40D9-9DBB-1E03CA456103}"/>
    <cellStyle name="Comma 11 2 2 4 4" xfId="3418" xr:uid="{0E1E4832-6E13-4694-BF14-2C6568703B77}"/>
    <cellStyle name="Comma 11 2 2 4 4 2" xfId="9021" xr:uid="{20A35A2B-4A1D-4B06-9C7A-EFC761AA35D2}"/>
    <cellStyle name="Comma 11 2 2 4 4 2 2" xfId="20249" xr:uid="{8E3438FD-662E-41BA-A81D-247433866459}"/>
    <cellStyle name="Comma 11 2 2 4 4 2 2 2" xfId="42716" xr:uid="{A67F4D03-E791-45E8-A1E8-087C3B1CBCF1}"/>
    <cellStyle name="Comma 11 2 2 4 4 2 3" xfId="31489" xr:uid="{109F683A-BAEE-4F03-8C1F-2A939640E1F8}"/>
    <cellStyle name="Comma 11 2 2 4 4 3" xfId="14646" xr:uid="{8BE3B8D7-1940-48FE-8D16-DD09CA781643}"/>
    <cellStyle name="Comma 11 2 2 4 4 3 2" xfId="37113" xr:uid="{46A67ADA-FCD6-4CD6-A7D4-55726C43C542}"/>
    <cellStyle name="Comma 11 2 2 4 4 4" xfId="25886" xr:uid="{686EEAAB-D60A-49E8-97CE-061D9164B1DD}"/>
    <cellStyle name="Comma 11 2 2 4 5" xfId="6232" xr:uid="{A15FDE1A-E77D-43FD-99B7-5651254BAD84}"/>
    <cellStyle name="Comma 11 2 2 4 5 2" xfId="17460" xr:uid="{667BE52C-82A7-4861-804C-F7408970EFB8}"/>
    <cellStyle name="Comma 11 2 2 4 5 2 2" xfId="39927" xr:uid="{AF887529-3D63-4101-94C9-95B56F4A37FD}"/>
    <cellStyle name="Comma 11 2 2 4 5 3" xfId="28700" xr:uid="{67B6DB49-5468-428E-8F2E-EA8CB945C1CB}"/>
    <cellStyle name="Comma 11 2 2 4 6" xfId="11857" xr:uid="{3595675E-A7F1-410B-86CC-84CB80E22575}"/>
    <cellStyle name="Comma 11 2 2 4 6 2" xfId="34324" xr:uid="{9A5F2C41-FFE7-417E-B0C1-6F20ABD853AF}"/>
    <cellStyle name="Comma 11 2 2 4 7" xfId="23097" xr:uid="{DE62236E-5774-4526-B0CF-9D9BB1ACFF26}"/>
    <cellStyle name="Comma 11 2 2 5" xfId="900" xr:uid="{00000000-0005-0000-0000-000072010000}"/>
    <cellStyle name="Comma 11 2 2 5 2" xfId="1980" xr:uid="{00000000-0005-0000-0000-000073010000}"/>
    <cellStyle name="Comma 11 2 2 5 2 2" xfId="4769" xr:uid="{E9A2C6B6-57D4-4B9A-82B2-B65D13CA799D}"/>
    <cellStyle name="Comma 11 2 2 5 2 2 2" xfId="10372" xr:uid="{8A0AE9AD-B8FC-47ED-8E78-2E4000CE2FD5}"/>
    <cellStyle name="Comma 11 2 2 5 2 2 2 2" xfId="21600" xr:uid="{5D7E7974-642E-4524-814B-5FD7FEBB5DDB}"/>
    <cellStyle name="Comma 11 2 2 5 2 2 2 2 2" xfId="44067" xr:uid="{41C3BB2B-E9CC-426D-9A6C-754A4B0D1067}"/>
    <cellStyle name="Comma 11 2 2 5 2 2 2 3" xfId="32840" xr:uid="{6429308E-F4A5-45EC-9DB2-7A60D8872206}"/>
    <cellStyle name="Comma 11 2 2 5 2 2 3" xfId="15997" xr:uid="{6BF1CFD3-EED4-4D49-8658-FDD44ED90BB5}"/>
    <cellStyle name="Comma 11 2 2 5 2 2 3 2" xfId="38464" xr:uid="{CA88BDDB-8326-4184-B687-30DAA85AEC96}"/>
    <cellStyle name="Comma 11 2 2 5 2 2 4" xfId="27237" xr:uid="{E2D7D65C-3C24-4E68-9B70-06E5D0298475}"/>
    <cellStyle name="Comma 11 2 2 5 2 3" xfId="7583" xr:uid="{0FFAF62D-2ABC-49B4-94CC-30E9C691BE49}"/>
    <cellStyle name="Comma 11 2 2 5 2 3 2" xfId="18811" xr:uid="{7647A90C-DDA7-454B-BEDE-13B9C6FC0925}"/>
    <cellStyle name="Comma 11 2 2 5 2 3 2 2" xfId="41278" xr:uid="{AD4161D4-DDFE-4164-8B47-E1C9B29BDD3D}"/>
    <cellStyle name="Comma 11 2 2 5 2 3 3" xfId="30051" xr:uid="{68C9A463-556C-4669-AC3E-635D9AA78E8F}"/>
    <cellStyle name="Comma 11 2 2 5 2 4" xfId="13208" xr:uid="{537B443F-5E7F-4251-9ED1-C2D0526D8268}"/>
    <cellStyle name="Comma 11 2 2 5 2 4 2" xfId="35675" xr:uid="{187EDAFE-5B08-4D59-98FF-B2C5028DC45C}"/>
    <cellStyle name="Comma 11 2 2 5 2 5" xfId="24448" xr:uid="{03C8C868-7988-42C4-A742-27E3F20B0B29}"/>
    <cellStyle name="Comma 11 2 2 5 3" xfId="3689" xr:uid="{B3EACD37-DF35-4410-8ED4-822176F04EBE}"/>
    <cellStyle name="Comma 11 2 2 5 3 2" xfId="9292" xr:uid="{FC8FA4CF-609A-441E-B109-18DC0142F2BF}"/>
    <cellStyle name="Comma 11 2 2 5 3 2 2" xfId="20520" xr:uid="{BF7FB96B-7C2F-4E67-B1F3-B47E74E3EA77}"/>
    <cellStyle name="Comma 11 2 2 5 3 2 2 2" xfId="42987" xr:uid="{648C5A0F-FFEA-4063-9414-DCD73D151897}"/>
    <cellStyle name="Comma 11 2 2 5 3 2 3" xfId="31760" xr:uid="{285838A4-D84B-4088-B648-E8B240FE74F8}"/>
    <cellStyle name="Comma 11 2 2 5 3 3" xfId="14917" xr:uid="{E761DC83-57C4-4753-9D24-BA11EDF0C288}"/>
    <cellStyle name="Comma 11 2 2 5 3 3 2" xfId="37384" xr:uid="{7277F15F-0D46-4563-AD7B-6ADD39A1249A}"/>
    <cellStyle name="Comma 11 2 2 5 3 4" xfId="26157" xr:uid="{E7F8E260-04CA-4F0C-B534-FDA6F0E8BA5E}"/>
    <cellStyle name="Comma 11 2 2 5 4" xfId="6503" xr:uid="{EA4C1EC8-B793-4242-98FA-F40A70E02137}"/>
    <cellStyle name="Comma 11 2 2 5 4 2" xfId="17731" xr:uid="{741DC6F5-4F1D-4FE6-A2F7-91978DA77819}"/>
    <cellStyle name="Comma 11 2 2 5 4 2 2" xfId="40198" xr:uid="{31F0FEAE-5624-48D7-B720-B5766915D390}"/>
    <cellStyle name="Comma 11 2 2 5 4 3" xfId="28971" xr:uid="{BF6E4306-97F9-4D6B-8C58-66E46B2E7789}"/>
    <cellStyle name="Comma 11 2 2 5 5" xfId="12128" xr:uid="{BFB985F1-8435-4279-8974-4EB2D0371F04}"/>
    <cellStyle name="Comma 11 2 2 5 5 2" xfId="34595" xr:uid="{6D7E08D4-E659-40FE-9671-D9407AF5F08C}"/>
    <cellStyle name="Comma 11 2 2 5 6" xfId="23368" xr:uid="{179C0A51-E39A-4D4D-BEC3-60765688033F}"/>
    <cellStyle name="Comma 11 2 2 6" xfId="1442" xr:uid="{00000000-0005-0000-0000-000074010000}"/>
    <cellStyle name="Comma 11 2 2 6 2" xfId="4231" xr:uid="{E50B53DF-15CB-4791-ABF6-0D08D2506D55}"/>
    <cellStyle name="Comma 11 2 2 6 2 2" xfId="9834" xr:uid="{7A1EEB24-C768-40C7-A055-0796DB6B41E7}"/>
    <cellStyle name="Comma 11 2 2 6 2 2 2" xfId="21062" xr:uid="{41437E7C-A33C-4505-B135-470FF1646557}"/>
    <cellStyle name="Comma 11 2 2 6 2 2 2 2" xfId="43529" xr:uid="{CF78ABF6-D3A9-4BCA-8DD6-E54E6256C269}"/>
    <cellStyle name="Comma 11 2 2 6 2 2 3" xfId="32302" xr:uid="{9C2586E1-B077-4642-8DCF-3B7C9B0D9061}"/>
    <cellStyle name="Comma 11 2 2 6 2 3" xfId="15459" xr:uid="{D22C3681-C403-4C91-B1BE-04621A7F3A1D}"/>
    <cellStyle name="Comma 11 2 2 6 2 3 2" xfId="37926" xr:uid="{F5170B08-D792-4BC9-B06A-6D92C134820D}"/>
    <cellStyle name="Comma 11 2 2 6 2 4" xfId="26699" xr:uid="{B8C4D77D-F557-4AA1-8EAF-AA9BF86029DD}"/>
    <cellStyle name="Comma 11 2 2 6 3" xfId="7045" xr:uid="{C26499A4-DA7B-43A1-A79D-2094FB17012F}"/>
    <cellStyle name="Comma 11 2 2 6 3 2" xfId="18273" xr:uid="{6DCB3983-AA92-48EF-B2CE-B1FE235F4AED}"/>
    <cellStyle name="Comma 11 2 2 6 3 2 2" xfId="40740" xr:uid="{1D3CFC87-5916-4E72-974D-6228BD4A83BE}"/>
    <cellStyle name="Comma 11 2 2 6 3 3" xfId="29513" xr:uid="{31B45F55-4E9B-491F-8D2F-3A6296D111F8}"/>
    <cellStyle name="Comma 11 2 2 6 4" xfId="12670" xr:uid="{EE183044-35D9-43C7-86A8-6BFBEC2F3DD2}"/>
    <cellStyle name="Comma 11 2 2 6 4 2" xfId="35137" xr:uid="{403BB4DF-CFA9-44E0-B469-6086F11B0038}"/>
    <cellStyle name="Comma 11 2 2 6 5" xfId="23910" xr:uid="{937B77F7-AE3D-42A6-AF37-0AEDD70764D8}"/>
    <cellStyle name="Comma 11 2 2 7" xfId="2523" xr:uid="{00000000-0005-0000-0000-000075010000}"/>
    <cellStyle name="Comma 11 2 2 7 2" xfId="5312" xr:uid="{D2466AF0-DABE-4C0D-B29A-397C0C68F00A}"/>
    <cellStyle name="Comma 11 2 2 7 2 2" xfId="10915" xr:uid="{29BE386D-F398-46E0-B8A5-BB35951BF94C}"/>
    <cellStyle name="Comma 11 2 2 7 2 2 2" xfId="22143" xr:uid="{B1EB257B-EDCC-4AE8-8AA0-5D78A6049A39}"/>
    <cellStyle name="Comma 11 2 2 7 2 2 2 2" xfId="44610" xr:uid="{8E91F605-B56A-4EFE-8B0C-79B1BAAA2E2C}"/>
    <cellStyle name="Comma 11 2 2 7 2 2 3" xfId="33383" xr:uid="{2C4CA8AA-47E3-478A-9E99-EE6255AD05AD}"/>
    <cellStyle name="Comma 11 2 2 7 2 3" xfId="16540" xr:uid="{1545C2A6-0BF5-4E97-BE98-61B5105B65E0}"/>
    <cellStyle name="Comma 11 2 2 7 2 3 2" xfId="39007" xr:uid="{6A1ED979-CEE4-4EBF-B6E2-3B79C2828C8D}"/>
    <cellStyle name="Comma 11 2 2 7 2 4" xfId="27780" xr:uid="{996377A3-114A-4D6E-AB0F-6E3F82FC3280}"/>
    <cellStyle name="Comma 11 2 2 7 3" xfId="8126" xr:uid="{5C5810F6-B831-4699-AC61-3573510504A1}"/>
    <cellStyle name="Comma 11 2 2 7 3 2" xfId="19354" xr:uid="{DA9A4DB2-CE97-47EA-9833-48F2220583B9}"/>
    <cellStyle name="Comma 11 2 2 7 3 2 2" xfId="41821" xr:uid="{AC73F09F-AEF2-4AD8-8474-39117C980F71}"/>
    <cellStyle name="Comma 11 2 2 7 3 3" xfId="30594" xr:uid="{A676653A-EFE2-46BB-A8AA-9C432CC1A74B}"/>
    <cellStyle name="Comma 11 2 2 7 4" xfId="13751" xr:uid="{D47CB4F5-B1D3-4157-B0E4-239BE7350EDB}"/>
    <cellStyle name="Comma 11 2 2 7 4 2" xfId="36218" xr:uid="{AD859B3F-BC06-4584-B29B-D20226706E53}"/>
    <cellStyle name="Comma 11 2 2 7 5" xfId="24991" xr:uid="{1D56ABBE-1A41-47B3-A7AB-EC87E1C5CDAC}"/>
    <cellStyle name="Comma 11 2 2 8" xfId="362" xr:uid="{00000000-0005-0000-0000-000076010000}"/>
    <cellStyle name="Comma 11 2 2 8 2" xfId="3151" xr:uid="{1796D2A7-3E15-4612-AF79-525597D1F38A}"/>
    <cellStyle name="Comma 11 2 2 8 2 2" xfId="8754" xr:uid="{C9FB5C56-BA52-486E-9632-C80F20AAAE26}"/>
    <cellStyle name="Comma 11 2 2 8 2 2 2" xfId="19982" xr:uid="{6E783166-99A4-4F51-A695-F818171791CC}"/>
    <cellStyle name="Comma 11 2 2 8 2 2 2 2" xfId="42449" xr:uid="{5076A0D0-7691-4D5B-A7A4-0A58E537289C}"/>
    <cellStyle name="Comma 11 2 2 8 2 2 3" xfId="31222" xr:uid="{D1671907-8794-4213-81AA-BFBFD9BE29BF}"/>
    <cellStyle name="Comma 11 2 2 8 2 3" xfId="14379" xr:uid="{4B1F477C-17E7-4681-AD44-A849668681CF}"/>
    <cellStyle name="Comma 11 2 2 8 2 3 2" xfId="36846" xr:uid="{5C2CAECF-DAC7-46A6-AABC-7E47B766DFDC}"/>
    <cellStyle name="Comma 11 2 2 8 2 4" xfId="25619" xr:uid="{540C4847-98B3-41CF-8FAA-0AB3390AB794}"/>
    <cellStyle name="Comma 11 2 2 8 3" xfId="5965" xr:uid="{C6389616-7F36-4114-A2EF-A83E70F59308}"/>
    <cellStyle name="Comma 11 2 2 8 3 2" xfId="17193" xr:uid="{7D036096-1F09-420C-B1FF-6070A3DE1715}"/>
    <cellStyle name="Comma 11 2 2 8 3 2 2" xfId="39660" xr:uid="{F92F7D1E-A7E0-4EA0-A799-4E31D3C48A70}"/>
    <cellStyle name="Comma 11 2 2 8 3 3" xfId="28433" xr:uid="{C14A53DC-CDB1-4E58-A01B-694F6C78AB15}"/>
    <cellStyle name="Comma 11 2 2 8 4" xfId="11590" xr:uid="{089B0FC2-DBC8-4214-8505-1EB70FF5C441}"/>
    <cellStyle name="Comma 11 2 2 8 4 2" xfId="34057" xr:uid="{A90BF892-B2BF-4631-BF13-FE7F4777319B}"/>
    <cellStyle name="Comma 11 2 2 8 5" xfId="22830" xr:uid="{4D8C39FA-A8E8-4A42-B9E9-BBB7B4F26350}"/>
    <cellStyle name="Comma 11 2 2 9" xfId="2875" xr:uid="{3C90F763-268D-4DFB-9672-A31D5342E7EF}"/>
    <cellStyle name="Comma 11 2 2 9 2" xfId="8478" xr:uid="{64BD76FF-6DBF-4DDE-BCB4-E3E5B873A99A}"/>
    <cellStyle name="Comma 11 2 2 9 2 2" xfId="19706" xr:uid="{00A5CE5C-E65E-489B-8A31-0ECCCA4354D3}"/>
    <cellStyle name="Comma 11 2 2 9 2 2 2" xfId="42173" xr:uid="{3321BE4F-7BE4-4F39-9AC8-ADF5DDCDCE97}"/>
    <cellStyle name="Comma 11 2 2 9 2 3" xfId="30946" xr:uid="{88B0D42C-E6C9-43DE-AAB3-E172EC45FDB8}"/>
    <cellStyle name="Comma 11 2 2 9 3" xfId="14103" xr:uid="{F8B6F8CE-992A-45C9-9B71-311740B4D066}"/>
    <cellStyle name="Comma 11 2 2 9 3 2" xfId="36570" xr:uid="{6D32AD43-483F-4697-A61C-8C94464E4019}"/>
    <cellStyle name="Comma 11 2 2 9 4" xfId="25343" xr:uid="{C1A4F28A-84DA-4ADA-BE6C-9C287D6A280F}"/>
    <cellStyle name="Comma 11 2 3" xfId="112" xr:uid="{00000000-0005-0000-0000-000077010000}"/>
    <cellStyle name="Comma 11 2 3 10" xfId="11344" xr:uid="{B8096BFA-A551-4982-8049-8549EE67F5FD}"/>
    <cellStyle name="Comma 11 2 3 10 2" xfId="33812" xr:uid="{FC77B31A-5EAE-42CA-A1C6-F8D7C88CE2F8}"/>
    <cellStyle name="Comma 11 2 3 11" xfId="22585" xr:uid="{25C9FE9A-BB5C-4B43-9FB6-10335C1B76A6}"/>
    <cellStyle name="Comma 11 2 3 2" xfId="238" xr:uid="{00000000-0005-0000-0000-000078010000}"/>
    <cellStyle name="Comma 11 2 3 2 10" xfId="22711" xr:uid="{6F671A1E-9F9F-4F4B-B079-11878C9FB412}"/>
    <cellStyle name="Comma 11 2 3 2 2" xfId="785" xr:uid="{00000000-0005-0000-0000-000079010000}"/>
    <cellStyle name="Comma 11 2 3 2 2 2" xfId="1323" xr:uid="{00000000-0005-0000-0000-00007A010000}"/>
    <cellStyle name="Comma 11 2 3 2 2 2 2" xfId="2403" xr:uid="{00000000-0005-0000-0000-00007B010000}"/>
    <cellStyle name="Comma 11 2 3 2 2 2 2 2" xfId="5192" xr:uid="{A17569A4-551F-4AEC-9C59-757148040E39}"/>
    <cellStyle name="Comma 11 2 3 2 2 2 2 2 2" xfId="10795" xr:uid="{D7EA0C4C-EB17-4E92-B81C-9DC13AF37F0D}"/>
    <cellStyle name="Comma 11 2 3 2 2 2 2 2 2 2" xfId="22023" xr:uid="{298643DC-ED16-4274-8BCE-287DD958CFA6}"/>
    <cellStyle name="Comma 11 2 3 2 2 2 2 2 2 2 2" xfId="44490" xr:uid="{A4CFDC67-3482-4CC3-93AC-3062B751C7AA}"/>
    <cellStyle name="Comma 11 2 3 2 2 2 2 2 2 3" xfId="33263" xr:uid="{8C9E6BA6-9DFA-453C-B8F0-DCE5CBAC4920}"/>
    <cellStyle name="Comma 11 2 3 2 2 2 2 2 3" xfId="16420" xr:uid="{E60822F2-145F-492D-A0C8-6F9C1229B95D}"/>
    <cellStyle name="Comma 11 2 3 2 2 2 2 2 3 2" xfId="38887" xr:uid="{02CD46DF-C7CD-4649-A5C0-607117BAEF3A}"/>
    <cellStyle name="Comma 11 2 3 2 2 2 2 2 4" xfId="27660" xr:uid="{29794CE0-51BB-4ADE-896A-2F6DA1B24D2B}"/>
    <cellStyle name="Comma 11 2 3 2 2 2 2 3" xfId="8006" xr:uid="{2B837727-6233-4A22-9835-860D4777BE3A}"/>
    <cellStyle name="Comma 11 2 3 2 2 2 2 3 2" xfId="19234" xr:uid="{EF7E6FF7-B364-4F2D-A4D2-804248D78EA4}"/>
    <cellStyle name="Comma 11 2 3 2 2 2 2 3 2 2" xfId="41701" xr:uid="{A979EF4B-498F-4DD8-BCC6-E7722364D0BC}"/>
    <cellStyle name="Comma 11 2 3 2 2 2 2 3 3" xfId="30474" xr:uid="{0DA03D97-B412-4DA3-A4C6-2EF0BE498D56}"/>
    <cellStyle name="Comma 11 2 3 2 2 2 2 4" xfId="13631" xr:uid="{D08D7706-C2DF-49CB-A27F-03A0577F1C9E}"/>
    <cellStyle name="Comma 11 2 3 2 2 2 2 4 2" xfId="36098" xr:uid="{04D237A3-FF0B-452F-909C-D84E857046EB}"/>
    <cellStyle name="Comma 11 2 3 2 2 2 2 5" xfId="24871" xr:uid="{8F7281D1-5339-4CC5-A590-E83ECD1B299F}"/>
    <cellStyle name="Comma 11 2 3 2 2 2 3" xfId="4112" xr:uid="{1071583C-32E6-4D4D-B382-CCC09E27AEE1}"/>
    <cellStyle name="Comma 11 2 3 2 2 2 3 2" xfId="9715" xr:uid="{120F859E-0659-4558-82CE-CF85306B5DC6}"/>
    <cellStyle name="Comma 11 2 3 2 2 2 3 2 2" xfId="20943" xr:uid="{45AEB441-3B77-4093-A89C-B9AD939CBDD4}"/>
    <cellStyle name="Comma 11 2 3 2 2 2 3 2 2 2" xfId="43410" xr:uid="{09BB1A09-E819-47ED-B6BD-CE696CA59027}"/>
    <cellStyle name="Comma 11 2 3 2 2 2 3 2 3" xfId="32183" xr:uid="{40F82A29-8B91-4693-8255-D3F626D2EE1D}"/>
    <cellStyle name="Comma 11 2 3 2 2 2 3 3" xfId="15340" xr:uid="{8368834C-F4D7-4CD2-9485-18E66BDCE4FD}"/>
    <cellStyle name="Comma 11 2 3 2 2 2 3 3 2" xfId="37807" xr:uid="{8D2C4314-CE23-4CCF-8E22-86DA1A1B4309}"/>
    <cellStyle name="Comma 11 2 3 2 2 2 3 4" xfId="26580" xr:uid="{C4A98DD9-FBAB-4EFD-9777-E07D966FAF8C}"/>
    <cellStyle name="Comma 11 2 3 2 2 2 4" xfId="6926" xr:uid="{2CC2A6C4-D549-4C30-83EC-BDA8B271802A}"/>
    <cellStyle name="Comma 11 2 3 2 2 2 4 2" xfId="18154" xr:uid="{A6AF95E2-AA43-4C0F-94FF-0D17E4FF566D}"/>
    <cellStyle name="Comma 11 2 3 2 2 2 4 2 2" xfId="40621" xr:uid="{9AB076C9-E84F-4D23-9513-3F86EF3871A8}"/>
    <cellStyle name="Comma 11 2 3 2 2 2 4 3" xfId="29394" xr:uid="{05F42A9B-25BD-4F36-A252-6A69FE99081A}"/>
    <cellStyle name="Comma 11 2 3 2 2 2 5" xfId="12551" xr:uid="{DB30F5C4-96C0-4BA7-9766-FDFB40851ED6}"/>
    <cellStyle name="Comma 11 2 3 2 2 2 5 2" xfId="35018" xr:uid="{59FCD422-6C34-4E28-B6FF-FF4A1CB936A1}"/>
    <cellStyle name="Comma 11 2 3 2 2 2 6" xfId="23791" xr:uid="{628DF94A-9D00-4623-9D1D-2651D02226E9}"/>
    <cellStyle name="Comma 11 2 3 2 2 3" xfId="1865" xr:uid="{00000000-0005-0000-0000-00007C010000}"/>
    <cellStyle name="Comma 11 2 3 2 2 3 2" xfId="4654" xr:uid="{4ACD3EB9-8761-4AE7-8F03-0FC8C9D5A639}"/>
    <cellStyle name="Comma 11 2 3 2 2 3 2 2" xfId="10257" xr:uid="{178A96B7-C26E-46C0-8C40-BFF81F2EA2E1}"/>
    <cellStyle name="Comma 11 2 3 2 2 3 2 2 2" xfId="21485" xr:uid="{42BF27E0-F515-4153-847A-2FE268819B5B}"/>
    <cellStyle name="Comma 11 2 3 2 2 3 2 2 2 2" xfId="43952" xr:uid="{9C13A98D-8D41-4361-8D90-B7D83D73E785}"/>
    <cellStyle name="Comma 11 2 3 2 2 3 2 2 3" xfId="32725" xr:uid="{9B09A994-F8CB-4411-9332-CD257469A6CC}"/>
    <cellStyle name="Comma 11 2 3 2 2 3 2 3" xfId="15882" xr:uid="{4D0A94F4-F2AC-4C67-B059-C63C66ABBB75}"/>
    <cellStyle name="Comma 11 2 3 2 2 3 2 3 2" xfId="38349" xr:uid="{E3ED0999-DF75-4D10-88F0-F6CD489BF840}"/>
    <cellStyle name="Comma 11 2 3 2 2 3 2 4" xfId="27122" xr:uid="{5D136B20-97A3-40FA-97AA-B9A4CDEA4D1F}"/>
    <cellStyle name="Comma 11 2 3 2 2 3 3" xfId="7468" xr:uid="{2A3555CC-C583-4B03-980B-49FE1EFC5915}"/>
    <cellStyle name="Comma 11 2 3 2 2 3 3 2" xfId="18696" xr:uid="{3AE6BA6D-E054-463A-A609-D93260A0690D}"/>
    <cellStyle name="Comma 11 2 3 2 2 3 3 2 2" xfId="41163" xr:uid="{BFE7F590-E95A-4156-895F-BC12C4746329}"/>
    <cellStyle name="Comma 11 2 3 2 2 3 3 3" xfId="29936" xr:uid="{9BAE4895-251D-4F6A-B465-FB67EC95DA6D}"/>
    <cellStyle name="Comma 11 2 3 2 2 3 4" xfId="13093" xr:uid="{2345688C-7527-4749-88F4-264E0246CB16}"/>
    <cellStyle name="Comma 11 2 3 2 2 3 4 2" xfId="35560" xr:uid="{AFAD5CCB-0A60-45BA-9B66-AB7230B661EB}"/>
    <cellStyle name="Comma 11 2 3 2 2 3 5" xfId="24333" xr:uid="{BDF22325-C6E0-4BC6-8F1D-0B478C1F7895}"/>
    <cellStyle name="Comma 11 2 3 2 2 4" xfId="3574" xr:uid="{1023555D-9281-47AB-A060-B8C4813F6B4E}"/>
    <cellStyle name="Comma 11 2 3 2 2 4 2" xfId="9177" xr:uid="{4A8F32C3-CFDA-48B2-8C78-6AF3F6490BB9}"/>
    <cellStyle name="Comma 11 2 3 2 2 4 2 2" xfId="20405" xr:uid="{BE7D465D-1744-4FC8-9FAD-23B3B0E94108}"/>
    <cellStyle name="Comma 11 2 3 2 2 4 2 2 2" xfId="42872" xr:uid="{5F72D396-B3D0-45C1-8368-A841AFB2BD64}"/>
    <cellStyle name="Comma 11 2 3 2 2 4 2 3" xfId="31645" xr:uid="{51F847BB-E725-4633-BAD9-A488AF2BFCCF}"/>
    <cellStyle name="Comma 11 2 3 2 2 4 3" xfId="14802" xr:uid="{BCA056DC-0249-4AC9-B992-4CBE0A4DB1BF}"/>
    <cellStyle name="Comma 11 2 3 2 2 4 3 2" xfId="37269" xr:uid="{56E8157B-B063-4B6D-975E-1A4EF02F13FD}"/>
    <cellStyle name="Comma 11 2 3 2 2 4 4" xfId="26042" xr:uid="{21CB1834-E0EE-415E-A48C-33A6167296B8}"/>
    <cellStyle name="Comma 11 2 3 2 2 5" xfId="6388" xr:uid="{AEF7E227-8C09-42A9-A835-55EB0DFD9E54}"/>
    <cellStyle name="Comma 11 2 3 2 2 5 2" xfId="17616" xr:uid="{4A591F25-71C4-445F-9D46-EA3A63400C0B}"/>
    <cellStyle name="Comma 11 2 3 2 2 5 2 2" xfId="40083" xr:uid="{E5027F5A-AD09-4689-BE06-4C9BABA2FFCA}"/>
    <cellStyle name="Comma 11 2 3 2 2 5 3" xfId="28856" xr:uid="{7072F33C-2035-4B26-B6B3-A1C053C22D98}"/>
    <cellStyle name="Comma 11 2 3 2 2 6" xfId="12013" xr:uid="{CB84FE95-BD83-4931-AA28-1315C0198D83}"/>
    <cellStyle name="Comma 11 2 3 2 2 6 2" xfId="34480" xr:uid="{B6D8C7BE-4ED9-4132-9CBD-813C1FD88C53}"/>
    <cellStyle name="Comma 11 2 3 2 2 7" xfId="23253" xr:uid="{AFE9CAC8-6DA6-4419-9A1F-C3EAB3D20BC7}"/>
    <cellStyle name="Comma 11 2 3 2 3" xfId="1056" xr:uid="{00000000-0005-0000-0000-00007D010000}"/>
    <cellStyle name="Comma 11 2 3 2 3 2" xfId="2136" xr:uid="{00000000-0005-0000-0000-00007E010000}"/>
    <cellStyle name="Comma 11 2 3 2 3 2 2" xfId="4925" xr:uid="{C1DF96F4-162C-402E-82A0-381B80678949}"/>
    <cellStyle name="Comma 11 2 3 2 3 2 2 2" xfId="10528" xr:uid="{673F797F-323A-4953-A6DA-C26A2C9D3E0D}"/>
    <cellStyle name="Comma 11 2 3 2 3 2 2 2 2" xfId="21756" xr:uid="{D1887A00-CAA6-4165-AF13-A7D78D8E586D}"/>
    <cellStyle name="Comma 11 2 3 2 3 2 2 2 2 2" xfId="44223" xr:uid="{3A7CCE66-CBC0-4036-8004-F21FD02A1A5E}"/>
    <cellStyle name="Comma 11 2 3 2 3 2 2 2 3" xfId="32996" xr:uid="{474E542B-CA85-4C02-B513-ABADFFFC7149}"/>
    <cellStyle name="Comma 11 2 3 2 3 2 2 3" xfId="16153" xr:uid="{7C3257BE-4804-4A8A-8BF8-21B3C98BFA05}"/>
    <cellStyle name="Comma 11 2 3 2 3 2 2 3 2" xfId="38620" xr:uid="{A18CAAA8-47AF-45C6-9BA6-7BCA59CAD1A5}"/>
    <cellStyle name="Comma 11 2 3 2 3 2 2 4" xfId="27393" xr:uid="{E5D70E63-A653-4ACE-95C0-FCF4C8B88F74}"/>
    <cellStyle name="Comma 11 2 3 2 3 2 3" xfId="7739" xr:uid="{2D8537A5-8FB6-4F91-854F-125991E4D26B}"/>
    <cellStyle name="Comma 11 2 3 2 3 2 3 2" xfId="18967" xr:uid="{F838B0CE-09C5-44BB-9FFC-9E9EE50B11B1}"/>
    <cellStyle name="Comma 11 2 3 2 3 2 3 2 2" xfId="41434" xr:uid="{8B41C2E2-6242-47C2-9466-213934C95011}"/>
    <cellStyle name="Comma 11 2 3 2 3 2 3 3" xfId="30207" xr:uid="{9A63CB5B-6CA8-4218-9090-56619E6294BA}"/>
    <cellStyle name="Comma 11 2 3 2 3 2 4" xfId="13364" xr:uid="{83AF6D85-12D7-41B1-99AB-578460EA396E}"/>
    <cellStyle name="Comma 11 2 3 2 3 2 4 2" xfId="35831" xr:uid="{217CF10B-4502-4C97-A8AD-4D976FCC7C60}"/>
    <cellStyle name="Comma 11 2 3 2 3 2 5" xfId="24604" xr:uid="{8E6DEA1A-BE9E-4D57-800B-AE9ED585B793}"/>
    <cellStyle name="Comma 11 2 3 2 3 3" xfId="3845" xr:uid="{2E84CBD1-CE05-4A4A-A980-ED2ED0EAC3E2}"/>
    <cellStyle name="Comma 11 2 3 2 3 3 2" xfId="9448" xr:uid="{F601BB51-989D-4365-9F3D-3DAC86F45262}"/>
    <cellStyle name="Comma 11 2 3 2 3 3 2 2" xfId="20676" xr:uid="{377CBDF9-888B-413A-BF8C-2E556D51B971}"/>
    <cellStyle name="Comma 11 2 3 2 3 3 2 2 2" xfId="43143" xr:uid="{99C1269B-4051-43DD-87B8-B5379775D95E}"/>
    <cellStyle name="Comma 11 2 3 2 3 3 2 3" xfId="31916" xr:uid="{2BAA8C84-D08C-4832-AB96-0F68A84C79B7}"/>
    <cellStyle name="Comma 11 2 3 2 3 3 3" xfId="15073" xr:uid="{355E2ACD-4F85-4579-A083-9C574A2324AE}"/>
    <cellStyle name="Comma 11 2 3 2 3 3 3 2" xfId="37540" xr:uid="{871FA141-2074-46BF-A160-3DC637A61230}"/>
    <cellStyle name="Comma 11 2 3 2 3 3 4" xfId="26313" xr:uid="{BAD251E4-B5CB-4044-B33B-0B0BB2A57B84}"/>
    <cellStyle name="Comma 11 2 3 2 3 4" xfId="6659" xr:uid="{9B513298-4A64-4A9C-A9A3-955D2D8E33CD}"/>
    <cellStyle name="Comma 11 2 3 2 3 4 2" xfId="17887" xr:uid="{7C486590-F142-463B-A3BB-C22E0A70A5C0}"/>
    <cellStyle name="Comma 11 2 3 2 3 4 2 2" xfId="40354" xr:uid="{0E7E6EC2-AD09-476F-A251-56DF2FDAC66C}"/>
    <cellStyle name="Comma 11 2 3 2 3 4 3" xfId="29127" xr:uid="{7C3E5D9D-D0B9-43BC-85DE-35376EA723D8}"/>
    <cellStyle name="Comma 11 2 3 2 3 5" xfId="12284" xr:uid="{1CD07A14-99F9-468E-82B8-65E28E2A01E1}"/>
    <cellStyle name="Comma 11 2 3 2 3 5 2" xfId="34751" xr:uid="{CA0A9AC5-C9DD-4B50-A001-8DCD5DEE0E32}"/>
    <cellStyle name="Comma 11 2 3 2 3 6" xfId="23524" xr:uid="{DFA77435-6C58-4DC1-83EE-D65537B32BC7}"/>
    <cellStyle name="Comma 11 2 3 2 4" xfId="1598" xr:uid="{00000000-0005-0000-0000-00007F010000}"/>
    <cellStyle name="Comma 11 2 3 2 4 2" xfId="4387" xr:uid="{3FAD2E61-DE60-467F-AD11-18051EB1C0AF}"/>
    <cellStyle name="Comma 11 2 3 2 4 2 2" xfId="9990" xr:uid="{79DBD9BC-CFC8-4E65-8383-D98E83057F40}"/>
    <cellStyle name="Comma 11 2 3 2 4 2 2 2" xfId="21218" xr:uid="{10AD7EBF-25F7-4927-ADF7-466F16EA78E4}"/>
    <cellStyle name="Comma 11 2 3 2 4 2 2 2 2" xfId="43685" xr:uid="{051D6F8D-C424-4193-B847-443294CFA6C5}"/>
    <cellStyle name="Comma 11 2 3 2 4 2 2 3" xfId="32458" xr:uid="{70FD3F52-A4C1-4046-8770-A4272E4D796B}"/>
    <cellStyle name="Comma 11 2 3 2 4 2 3" xfId="15615" xr:uid="{71190477-8F0E-42F3-9876-5417861A5821}"/>
    <cellStyle name="Comma 11 2 3 2 4 2 3 2" xfId="38082" xr:uid="{A0388D57-95F9-4F10-94F6-7A21055F94B0}"/>
    <cellStyle name="Comma 11 2 3 2 4 2 4" xfId="26855" xr:uid="{66482CF0-7B51-4499-AB3D-F519568378D1}"/>
    <cellStyle name="Comma 11 2 3 2 4 3" xfId="7201" xr:uid="{0F25EEE2-7910-4311-9017-240F93299F1E}"/>
    <cellStyle name="Comma 11 2 3 2 4 3 2" xfId="18429" xr:uid="{52D88EAC-6267-4B6B-A999-3341821E44C4}"/>
    <cellStyle name="Comma 11 2 3 2 4 3 2 2" xfId="40896" xr:uid="{EABFC7D8-625D-43AC-AA44-1B8850D040F0}"/>
    <cellStyle name="Comma 11 2 3 2 4 3 3" xfId="29669" xr:uid="{5C58FE9C-D698-4E23-ADAC-616A659C47D1}"/>
    <cellStyle name="Comma 11 2 3 2 4 4" xfId="12826" xr:uid="{55156ABE-9681-4D65-94C7-2037B99021C3}"/>
    <cellStyle name="Comma 11 2 3 2 4 4 2" xfId="35293" xr:uid="{CB57333C-1909-4E69-94B7-FF6C573494DC}"/>
    <cellStyle name="Comma 11 2 3 2 4 5" xfId="24066" xr:uid="{96B12B00-FB23-48CF-B4A7-4B9277EE9AFC}"/>
    <cellStyle name="Comma 11 2 3 2 5" xfId="2679" xr:uid="{00000000-0005-0000-0000-000080010000}"/>
    <cellStyle name="Comma 11 2 3 2 5 2" xfId="5468" xr:uid="{61A8D3D6-783C-4CB3-A789-7259323D42CF}"/>
    <cellStyle name="Comma 11 2 3 2 5 2 2" xfId="11071" xr:uid="{3D4017CA-69E5-4892-8A35-86BF9E5564AC}"/>
    <cellStyle name="Comma 11 2 3 2 5 2 2 2" xfId="22299" xr:uid="{B03AF6CD-C685-4431-A2DC-EEDCD6D2CD1D}"/>
    <cellStyle name="Comma 11 2 3 2 5 2 2 2 2" xfId="44766" xr:uid="{EDD31233-885F-426C-AABA-E1EC8FC14138}"/>
    <cellStyle name="Comma 11 2 3 2 5 2 2 3" xfId="33539" xr:uid="{7DB5C404-6D20-4D45-87C3-488072EE7C23}"/>
    <cellStyle name="Comma 11 2 3 2 5 2 3" xfId="16696" xr:uid="{FD9F3133-ABBC-40CB-979A-D5FF0298EC35}"/>
    <cellStyle name="Comma 11 2 3 2 5 2 3 2" xfId="39163" xr:uid="{2A734629-077D-4142-B07F-798CF3BFCDCC}"/>
    <cellStyle name="Comma 11 2 3 2 5 2 4" xfId="27936" xr:uid="{86763469-8B38-481C-B91B-F70D863E0413}"/>
    <cellStyle name="Comma 11 2 3 2 5 3" xfId="8282" xr:uid="{2ABF0733-57A2-44DA-930F-91331D48662C}"/>
    <cellStyle name="Comma 11 2 3 2 5 3 2" xfId="19510" xr:uid="{C0A5F66D-1425-4E75-AEF0-720C5838FBF9}"/>
    <cellStyle name="Comma 11 2 3 2 5 3 2 2" xfId="41977" xr:uid="{63298343-69D7-4CD9-9732-B5CC605BA247}"/>
    <cellStyle name="Comma 11 2 3 2 5 3 3" xfId="30750" xr:uid="{ADD88E1B-0E77-4131-9EDD-646685C57527}"/>
    <cellStyle name="Comma 11 2 3 2 5 4" xfId="13907" xr:uid="{D7E19D9D-C7E9-4AD4-B1E1-47B7D7A8354A}"/>
    <cellStyle name="Comma 11 2 3 2 5 4 2" xfId="36374" xr:uid="{9F945B54-9C52-4A5C-8ECB-CDC54C6DA127}"/>
    <cellStyle name="Comma 11 2 3 2 5 5" xfId="25147" xr:uid="{43125AAB-AC95-4EFD-8D3A-D942EB6F35A1}"/>
    <cellStyle name="Comma 11 2 3 2 6" xfId="518" xr:uid="{00000000-0005-0000-0000-000081010000}"/>
    <cellStyle name="Comma 11 2 3 2 6 2" xfId="3307" xr:uid="{892EBB21-5E4A-4DAC-AAC5-533B4F38066F}"/>
    <cellStyle name="Comma 11 2 3 2 6 2 2" xfId="8910" xr:uid="{4E882D7A-A068-45C9-AC81-22CEE2279758}"/>
    <cellStyle name="Comma 11 2 3 2 6 2 2 2" xfId="20138" xr:uid="{1014B43D-EF47-40B6-8232-6569DACB7270}"/>
    <cellStyle name="Comma 11 2 3 2 6 2 2 2 2" xfId="42605" xr:uid="{298AC3D2-4897-4800-A89A-D61C4775810B}"/>
    <cellStyle name="Comma 11 2 3 2 6 2 2 3" xfId="31378" xr:uid="{F4A7FC6A-9378-4F97-946B-7D45B8D445B2}"/>
    <cellStyle name="Comma 11 2 3 2 6 2 3" xfId="14535" xr:uid="{6DC445B6-2FAE-4F9A-82F6-1FEE19936D2C}"/>
    <cellStyle name="Comma 11 2 3 2 6 2 3 2" xfId="37002" xr:uid="{8C58960F-79FF-410F-8604-56474541D586}"/>
    <cellStyle name="Comma 11 2 3 2 6 2 4" xfId="25775" xr:uid="{0132BB17-BEBA-4420-BCD8-F8FE6539BC4C}"/>
    <cellStyle name="Comma 11 2 3 2 6 3" xfId="6121" xr:uid="{A69466B0-2A84-49B5-892E-B6D291294492}"/>
    <cellStyle name="Comma 11 2 3 2 6 3 2" xfId="17349" xr:uid="{31F59ADE-490F-4BB3-AAF2-1E20C52AB783}"/>
    <cellStyle name="Comma 11 2 3 2 6 3 2 2" xfId="39816" xr:uid="{45FAA899-C6D2-414E-8A11-27062723A3C7}"/>
    <cellStyle name="Comma 11 2 3 2 6 3 3" xfId="28589" xr:uid="{16423248-B3CD-4BC9-8BF5-273E8D92B5A2}"/>
    <cellStyle name="Comma 11 2 3 2 6 4" xfId="11746" xr:uid="{ACDA4171-1D99-440D-B4DE-34C81AB995C1}"/>
    <cellStyle name="Comma 11 2 3 2 6 4 2" xfId="34213" xr:uid="{6F351E70-9391-4DCE-B639-DACF6BE64624}"/>
    <cellStyle name="Comma 11 2 3 2 6 5" xfId="22986" xr:uid="{8C5E21C0-D5F7-49E5-8252-FB6B4F7D1500}"/>
    <cellStyle name="Comma 11 2 3 2 7" xfId="3031" xr:uid="{58E29314-C3C9-4978-9546-71C95518427E}"/>
    <cellStyle name="Comma 11 2 3 2 7 2" xfId="8634" xr:uid="{C775911A-CD61-4029-A672-B203156CBAEC}"/>
    <cellStyle name="Comma 11 2 3 2 7 2 2" xfId="19862" xr:uid="{D7A8F8A2-E7A6-4F0A-9804-C9A7CD3CB6B7}"/>
    <cellStyle name="Comma 11 2 3 2 7 2 2 2" xfId="42329" xr:uid="{E08DDB5D-E51B-4B1A-8982-6B68FE4CD2AA}"/>
    <cellStyle name="Comma 11 2 3 2 7 2 3" xfId="31102" xr:uid="{882E3961-7CA0-414B-A224-AAEA4B23D8C2}"/>
    <cellStyle name="Comma 11 2 3 2 7 3" xfId="14259" xr:uid="{79AE01E9-52FC-433E-B8C8-9AC53AE87DE3}"/>
    <cellStyle name="Comma 11 2 3 2 7 3 2" xfId="36726" xr:uid="{54B4146C-BF04-4BAF-AEE8-CCE8A9BF0957}"/>
    <cellStyle name="Comma 11 2 3 2 7 4" xfId="25499" xr:uid="{7F293031-18AE-46D2-BCC6-5E6385EA948F}"/>
    <cellStyle name="Comma 11 2 3 2 8" xfId="5846" xr:uid="{C78B4332-9819-4C7E-A5AD-030C04502302}"/>
    <cellStyle name="Comma 11 2 3 2 8 2" xfId="17074" xr:uid="{3DBFD297-60C3-4CD0-AA6F-76A0B7768515}"/>
    <cellStyle name="Comma 11 2 3 2 8 2 2" xfId="39541" xr:uid="{0FDB4141-2748-4445-958C-CEABE79BE88B}"/>
    <cellStyle name="Comma 11 2 3 2 8 3" xfId="28314" xr:uid="{08CC4F0C-B9F4-4037-990B-2B4BA2071AD1}"/>
    <cellStyle name="Comma 11 2 3 2 9" xfId="11470" xr:uid="{4221E267-C880-438D-9047-7DDC2A421692}"/>
    <cellStyle name="Comma 11 2 3 2 9 2" xfId="33938" xr:uid="{1D74D809-77F7-4AD3-B5A0-0931C7C786FD}"/>
    <cellStyle name="Comma 11 2 3 3" xfId="659" xr:uid="{00000000-0005-0000-0000-000082010000}"/>
    <cellStyle name="Comma 11 2 3 3 2" xfId="1197" xr:uid="{00000000-0005-0000-0000-000083010000}"/>
    <cellStyle name="Comma 11 2 3 3 2 2" xfId="2277" xr:uid="{00000000-0005-0000-0000-000084010000}"/>
    <cellStyle name="Comma 11 2 3 3 2 2 2" xfId="5066" xr:uid="{38A8F6A3-BDD1-4C41-9F2C-6BB5475AD601}"/>
    <cellStyle name="Comma 11 2 3 3 2 2 2 2" xfId="10669" xr:uid="{3A923431-6052-4754-8138-E7F335E57BFF}"/>
    <cellStyle name="Comma 11 2 3 3 2 2 2 2 2" xfId="21897" xr:uid="{E19E3F2B-A88E-404D-A163-02CFAE68625F}"/>
    <cellStyle name="Comma 11 2 3 3 2 2 2 2 2 2" xfId="44364" xr:uid="{BFA8772A-E0A5-417B-B92D-5E9F7B0ABEFC}"/>
    <cellStyle name="Comma 11 2 3 3 2 2 2 2 3" xfId="33137" xr:uid="{E59654AC-A4EB-4584-AF85-46927F92AD15}"/>
    <cellStyle name="Comma 11 2 3 3 2 2 2 3" xfId="16294" xr:uid="{71895B7B-EE92-4689-8D44-3DE00DE09BEA}"/>
    <cellStyle name="Comma 11 2 3 3 2 2 2 3 2" xfId="38761" xr:uid="{7166337F-276C-4A10-B8A2-2C0186E5F86D}"/>
    <cellStyle name="Comma 11 2 3 3 2 2 2 4" xfId="27534" xr:uid="{D30AFCB6-B9FC-44CB-A504-DA36D2E8E958}"/>
    <cellStyle name="Comma 11 2 3 3 2 2 3" xfId="7880" xr:uid="{BF65F4C5-33EB-4B95-B352-EF7C84DE5A3A}"/>
    <cellStyle name="Comma 11 2 3 3 2 2 3 2" xfId="19108" xr:uid="{9C1BE801-81CE-4784-B3A4-D623A81FB8AB}"/>
    <cellStyle name="Comma 11 2 3 3 2 2 3 2 2" xfId="41575" xr:uid="{59B68203-9593-4F01-B853-17C50B8A29B6}"/>
    <cellStyle name="Comma 11 2 3 3 2 2 3 3" xfId="30348" xr:uid="{FEBE0AEA-6A64-4863-96AE-591596D32233}"/>
    <cellStyle name="Comma 11 2 3 3 2 2 4" xfId="13505" xr:uid="{DF64215C-A1BD-404A-993E-575D814F8AD8}"/>
    <cellStyle name="Comma 11 2 3 3 2 2 4 2" xfId="35972" xr:uid="{B67C5B01-7FC6-489B-949C-7ED96F33A392}"/>
    <cellStyle name="Comma 11 2 3 3 2 2 5" xfId="24745" xr:uid="{5DC2FB8E-A96C-424D-8542-A71938EFDCA6}"/>
    <cellStyle name="Comma 11 2 3 3 2 3" xfId="3986" xr:uid="{8E54F1E3-0D7B-4330-B40C-2E3207C9D4BD}"/>
    <cellStyle name="Comma 11 2 3 3 2 3 2" xfId="9589" xr:uid="{FCF71A9A-8F2A-4E52-AEA1-47513D2CE363}"/>
    <cellStyle name="Comma 11 2 3 3 2 3 2 2" xfId="20817" xr:uid="{32396FD6-8350-483E-95FC-1BD530918A33}"/>
    <cellStyle name="Comma 11 2 3 3 2 3 2 2 2" xfId="43284" xr:uid="{9B446B3F-6323-4330-9C5C-EDC9151AF884}"/>
    <cellStyle name="Comma 11 2 3 3 2 3 2 3" xfId="32057" xr:uid="{63567022-A321-423B-BF42-BE673B510924}"/>
    <cellStyle name="Comma 11 2 3 3 2 3 3" xfId="15214" xr:uid="{5CAE3DB4-168A-46C7-B0D7-8834403CE179}"/>
    <cellStyle name="Comma 11 2 3 3 2 3 3 2" xfId="37681" xr:uid="{6FAF824A-A0D1-4E1E-B8FA-66528BE57522}"/>
    <cellStyle name="Comma 11 2 3 3 2 3 4" xfId="26454" xr:uid="{5B2EA566-D682-4EEE-B725-7450E02F5CEC}"/>
    <cellStyle name="Comma 11 2 3 3 2 4" xfId="6800" xr:uid="{854085BD-8427-4396-9A86-94020737BB79}"/>
    <cellStyle name="Comma 11 2 3 3 2 4 2" xfId="18028" xr:uid="{7E6CA2C7-E001-4DD9-B175-B3A5328A78AF}"/>
    <cellStyle name="Comma 11 2 3 3 2 4 2 2" xfId="40495" xr:uid="{BB68972E-A6C9-4CBA-8FC6-751BD69390F2}"/>
    <cellStyle name="Comma 11 2 3 3 2 4 3" xfId="29268" xr:uid="{EFE55C2D-ED1D-4D08-8149-D7AF3973B914}"/>
    <cellStyle name="Comma 11 2 3 3 2 5" xfId="12425" xr:uid="{B9DEB7E2-79EB-4ADC-9CBB-0EA70EB7C11B}"/>
    <cellStyle name="Comma 11 2 3 3 2 5 2" xfId="34892" xr:uid="{12755CD5-75E7-406A-A76E-F4F5CB502497}"/>
    <cellStyle name="Comma 11 2 3 3 2 6" xfId="23665" xr:uid="{4F26F1ED-2D15-4495-9BA8-30ACC832463F}"/>
    <cellStyle name="Comma 11 2 3 3 3" xfId="1739" xr:uid="{00000000-0005-0000-0000-000085010000}"/>
    <cellStyle name="Comma 11 2 3 3 3 2" xfId="4528" xr:uid="{6F0CBE41-545B-4940-A7B3-25EF772CEABD}"/>
    <cellStyle name="Comma 11 2 3 3 3 2 2" xfId="10131" xr:uid="{F62CE5A9-1C10-4F05-8E62-03B6F543518D}"/>
    <cellStyle name="Comma 11 2 3 3 3 2 2 2" xfId="21359" xr:uid="{DB5312B5-918F-477F-B46A-1B0CB990700B}"/>
    <cellStyle name="Comma 11 2 3 3 3 2 2 2 2" xfId="43826" xr:uid="{0E3A1A1C-5EA7-48D9-923D-E0E7B5154974}"/>
    <cellStyle name="Comma 11 2 3 3 3 2 2 3" xfId="32599" xr:uid="{7E662499-3E52-493A-A41B-2232E0749FEE}"/>
    <cellStyle name="Comma 11 2 3 3 3 2 3" xfId="15756" xr:uid="{98F64618-A237-485D-A829-E6C1639F1982}"/>
    <cellStyle name="Comma 11 2 3 3 3 2 3 2" xfId="38223" xr:uid="{230526FC-AFA9-4CA1-9E49-0C771B02AD25}"/>
    <cellStyle name="Comma 11 2 3 3 3 2 4" xfId="26996" xr:uid="{D7C0FE73-EFC8-405C-939B-7A8C6B19B7E9}"/>
    <cellStyle name="Comma 11 2 3 3 3 3" xfId="7342" xr:uid="{D2DFD60A-0185-4B9A-987E-161F5E19B20C}"/>
    <cellStyle name="Comma 11 2 3 3 3 3 2" xfId="18570" xr:uid="{2EF9B4E1-B865-45A3-ADD2-7913B08ED012}"/>
    <cellStyle name="Comma 11 2 3 3 3 3 2 2" xfId="41037" xr:uid="{9B336F66-CC59-43A1-81FD-5D014C7EDC81}"/>
    <cellStyle name="Comma 11 2 3 3 3 3 3" xfId="29810" xr:uid="{6B024044-BABD-4F97-A831-9BC9DF20710A}"/>
    <cellStyle name="Comma 11 2 3 3 3 4" xfId="12967" xr:uid="{08F23A0A-F364-4609-944B-0B8496886AF6}"/>
    <cellStyle name="Comma 11 2 3 3 3 4 2" xfId="35434" xr:uid="{E4862365-D112-48C8-BD1B-6A9F373C8D41}"/>
    <cellStyle name="Comma 11 2 3 3 3 5" xfId="24207" xr:uid="{6B74BE41-06EA-4F88-BC83-9F39F1659362}"/>
    <cellStyle name="Comma 11 2 3 3 4" xfId="3448" xr:uid="{E5F3AA30-F921-4F0D-B5B7-800FAF9B56A2}"/>
    <cellStyle name="Comma 11 2 3 3 4 2" xfId="9051" xr:uid="{CF9DA7BA-B803-4A7B-BAFD-AE36DF29DFF4}"/>
    <cellStyle name="Comma 11 2 3 3 4 2 2" xfId="20279" xr:uid="{DAEB7CC1-45C6-4780-9172-1E71E1FBB0C3}"/>
    <cellStyle name="Comma 11 2 3 3 4 2 2 2" xfId="42746" xr:uid="{0469A6A9-37F4-4BE0-A44F-943F1D623777}"/>
    <cellStyle name="Comma 11 2 3 3 4 2 3" xfId="31519" xr:uid="{9A1797F8-7ADC-4467-91BC-A67B03C3F314}"/>
    <cellStyle name="Comma 11 2 3 3 4 3" xfId="14676" xr:uid="{7F68790A-BBE0-4BC4-B3C8-772D93E3C70C}"/>
    <cellStyle name="Comma 11 2 3 3 4 3 2" xfId="37143" xr:uid="{D8901F4B-B9C0-43CB-9C23-58D9502E519A}"/>
    <cellStyle name="Comma 11 2 3 3 4 4" xfId="25916" xr:uid="{15598239-029D-4D67-958E-BBDDD2C62207}"/>
    <cellStyle name="Comma 11 2 3 3 5" xfId="6262" xr:uid="{69952DE8-98AB-4EC2-945E-0F728B6E291B}"/>
    <cellStyle name="Comma 11 2 3 3 5 2" xfId="17490" xr:uid="{686E3A31-4DEC-45BC-8881-3BEBA7127F19}"/>
    <cellStyle name="Comma 11 2 3 3 5 2 2" xfId="39957" xr:uid="{89B3448D-7BD5-4462-BADF-5DA2C89D9E1C}"/>
    <cellStyle name="Comma 11 2 3 3 5 3" xfId="28730" xr:uid="{51A56C10-FB4B-46A1-BAA2-DDC54B43BC2B}"/>
    <cellStyle name="Comma 11 2 3 3 6" xfId="11887" xr:uid="{FE459F18-C159-4A38-ABF5-615BB7C5E079}"/>
    <cellStyle name="Comma 11 2 3 3 6 2" xfId="34354" xr:uid="{6BE91854-1026-45EE-840C-7988636A74CC}"/>
    <cellStyle name="Comma 11 2 3 3 7" xfId="23127" xr:uid="{56B2DE0D-897A-437A-8FA1-6BD97FEB991F}"/>
    <cellStyle name="Comma 11 2 3 4" xfId="930" xr:uid="{00000000-0005-0000-0000-000086010000}"/>
    <cellStyle name="Comma 11 2 3 4 2" xfId="2010" xr:uid="{00000000-0005-0000-0000-000087010000}"/>
    <cellStyle name="Comma 11 2 3 4 2 2" xfId="4799" xr:uid="{5D41B9AC-0687-490F-8EE6-02383FC97C72}"/>
    <cellStyle name="Comma 11 2 3 4 2 2 2" xfId="10402" xr:uid="{B7C33C1C-BC75-4E08-985C-AE62D1609640}"/>
    <cellStyle name="Comma 11 2 3 4 2 2 2 2" xfId="21630" xr:uid="{8DF573C5-86D5-46F8-9E1E-990F1119AE19}"/>
    <cellStyle name="Comma 11 2 3 4 2 2 2 2 2" xfId="44097" xr:uid="{559FDC5A-A470-4A56-B94F-1EFE37E3B8B8}"/>
    <cellStyle name="Comma 11 2 3 4 2 2 2 3" xfId="32870" xr:uid="{D0AD082F-48CE-4B86-ADA3-700FC5565368}"/>
    <cellStyle name="Comma 11 2 3 4 2 2 3" xfId="16027" xr:uid="{B587C438-0052-40D8-80BC-8E3E94FBD75F}"/>
    <cellStyle name="Comma 11 2 3 4 2 2 3 2" xfId="38494" xr:uid="{AF178389-749B-4696-828B-A91BBD3FC476}"/>
    <cellStyle name="Comma 11 2 3 4 2 2 4" xfId="27267" xr:uid="{24E8A112-9C65-4465-A1D2-DC756440D368}"/>
    <cellStyle name="Comma 11 2 3 4 2 3" xfId="7613" xr:uid="{D3C68B88-4D81-4DDD-B42A-1DF2B5F42C82}"/>
    <cellStyle name="Comma 11 2 3 4 2 3 2" xfId="18841" xr:uid="{B23D40BE-D718-487B-A1AF-CE2E2F81F66E}"/>
    <cellStyle name="Comma 11 2 3 4 2 3 2 2" xfId="41308" xr:uid="{951999FA-1760-4770-94B1-CBD4F6135207}"/>
    <cellStyle name="Comma 11 2 3 4 2 3 3" xfId="30081" xr:uid="{0F573D49-6CAA-49CB-9B2A-39149C111E64}"/>
    <cellStyle name="Comma 11 2 3 4 2 4" xfId="13238" xr:uid="{D0952C0F-FAA6-4D17-8B83-73F62B47AABE}"/>
    <cellStyle name="Comma 11 2 3 4 2 4 2" xfId="35705" xr:uid="{625E0B9C-E8AD-4C89-A5C1-C0026107D96D}"/>
    <cellStyle name="Comma 11 2 3 4 2 5" xfId="24478" xr:uid="{1B978868-101D-4F15-AC83-DE5B32C47239}"/>
    <cellStyle name="Comma 11 2 3 4 3" xfId="3719" xr:uid="{8CE3876C-167E-49B9-85C2-D99AED7C0042}"/>
    <cellStyle name="Comma 11 2 3 4 3 2" xfId="9322" xr:uid="{BD1C9F5C-06C8-43E4-BA6E-24EB85D305E0}"/>
    <cellStyle name="Comma 11 2 3 4 3 2 2" xfId="20550" xr:uid="{916022D1-AB2D-49F3-AB2F-70B97D246286}"/>
    <cellStyle name="Comma 11 2 3 4 3 2 2 2" xfId="43017" xr:uid="{0C2D52B8-D887-444D-B3BB-0C994BCCF735}"/>
    <cellStyle name="Comma 11 2 3 4 3 2 3" xfId="31790" xr:uid="{BDB68165-AAD5-4526-AD47-0BEC956C61B6}"/>
    <cellStyle name="Comma 11 2 3 4 3 3" xfId="14947" xr:uid="{4C28322F-8011-4FF2-9EC6-D4D4A960A228}"/>
    <cellStyle name="Comma 11 2 3 4 3 3 2" xfId="37414" xr:uid="{2AB28E1F-9092-4533-ACD4-D4FC07F2D7C8}"/>
    <cellStyle name="Comma 11 2 3 4 3 4" xfId="26187" xr:uid="{F3681522-16CC-4363-B75B-1503079FA739}"/>
    <cellStyle name="Comma 11 2 3 4 4" xfId="6533" xr:uid="{AE289565-AFBF-411C-85B9-835AFC2E7A72}"/>
    <cellStyle name="Comma 11 2 3 4 4 2" xfId="17761" xr:uid="{7DAFD4AC-3AB9-438B-94C0-3853AD1E554B}"/>
    <cellStyle name="Comma 11 2 3 4 4 2 2" xfId="40228" xr:uid="{E4D7E107-C1A9-4AC9-B472-AD65045E4393}"/>
    <cellStyle name="Comma 11 2 3 4 4 3" xfId="29001" xr:uid="{92331976-85AB-4D72-A004-864E56CE9D1D}"/>
    <cellStyle name="Comma 11 2 3 4 5" xfId="12158" xr:uid="{55255040-27D4-4E01-9A99-32115A526FD9}"/>
    <cellStyle name="Comma 11 2 3 4 5 2" xfId="34625" xr:uid="{D4292595-55C7-4899-9369-7B328735B05B}"/>
    <cellStyle name="Comma 11 2 3 4 6" xfId="23398" xr:uid="{B655D233-B5B7-451E-95A4-911C9D139E98}"/>
    <cellStyle name="Comma 11 2 3 5" xfId="1472" xr:uid="{00000000-0005-0000-0000-000088010000}"/>
    <cellStyle name="Comma 11 2 3 5 2" xfId="4261" xr:uid="{29BD8285-DC13-4D23-8F91-E7613D9A5AE6}"/>
    <cellStyle name="Comma 11 2 3 5 2 2" xfId="9864" xr:uid="{3493722D-6540-4597-9E11-D48492185E2E}"/>
    <cellStyle name="Comma 11 2 3 5 2 2 2" xfId="21092" xr:uid="{B64CC2F1-12E3-4752-96EB-50D54FA0FFC4}"/>
    <cellStyle name="Comma 11 2 3 5 2 2 2 2" xfId="43559" xr:uid="{055B6FC9-F4B4-4B15-9B0C-B8A8D59A1BC6}"/>
    <cellStyle name="Comma 11 2 3 5 2 2 3" xfId="32332" xr:uid="{0CE285E8-EA1C-4A5B-9CF6-AA91E3E1B706}"/>
    <cellStyle name="Comma 11 2 3 5 2 3" xfId="15489" xr:uid="{4C86B1E1-6418-4253-802D-0713FE003A05}"/>
    <cellStyle name="Comma 11 2 3 5 2 3 2" xfId="37956" xr:uid="{AB13EAF6-8822-4EA9-BAA7-E91F2708C70E}"/>
    <cellStyle name="Comma 11 2 3 5 2 4" xfId="26729" xr:uid="{815EC37F-5C43-4F7E-A0FA-AEE511708B40}"/>
    <cellStyle name="Comma 11 2 3 5 3" xfId="7075" xr:uid="{6A83A381-B2F0-4963-951E-65B219454629}"/>
    <cellStyle name="Comma 11 2 3 5 3 2" xfId="18303" xr:uid="{495DBBAA-1B4E-4501-B936-5B42E0EAFA18}"/>
    <cellStyle name="Comma 11 2 3 5 3 2 2" xfId="40770" xr:uid="{1EA3ADEE-5726-4BF0-BECB-6C2DB6B9EAC6}"/>
    <cellStyle name="Comma 11 2 3 5 3 3" xfId="29543" xr:uid="{82BEF52C-A4CB-4664-B20A-83EC9668B789}"/>
    <cellStyle name="Comma 11 2 3 5 4" xfId="12700" xr:uid="{F1ED0DDA-F70F-45FF-9A19-2B7417DCB238}"/>
    <cellStyle name="Comma 11 2 3 5 4 2" xfId="35167" xr:uid="{60D20922-FEA1-4E59-9557-5626D6ABD8BF}"/>
    <cellStyle name="Comma 11 2 3 5 5" xfId="23940" xr:uid="{1FA3734F-3DC5-476B-B4B2-C697CC7319CC}"/>
    <cellStyle name="Comma 11 2 3 6" xfId="2553" xr:uid="{00000000-0005-0000-0000-000089010000}"/>
    <cellStyle name="Comma 11 2 3 6 2" xfId="5342" xr:uid="{07E937B6-AEBD-4303-B76C-0751787454DD}"/>
    <cellStyle name="Comma 11 2 3 6 2 2" xfId="10945" xr:uid="{274C9B3A-2109-4AB6-B003-C3DDF611097A}"/>
    <cellStyle name="Comma 11 2 3 6 2 2 2" xfId="22173" xr:uid="{17604BB1-5C39-4588-8C60-CCBC9E9347CE}"/>
    <cellStyle name="Comma 11 2 3 6 2 2 2 2" xfId="44640" xr:uid="{6B174D63-65C8-4F57-8740-1A5161E34C4F}"/>
    <cellStyle name="Comma 11 2 3 6 2 2 3" xfId="33413" xr:uid="{F15A1651-0FE4-4737-96E7-26C81D1812CC}"/>
    <cellStyle name="Comma 11 2 3 6 2 3" xfId="16570" xr:uid="{35182EA9-B4B3-4B65-9D41-189899B1EDE6}"/>
    <cellStyle name="Comma 11 2 3 6 2 3 2" xfId="39037" xr:uid="{27D890D6-0678-433F-A6F1-E797EBE0A8B9}"/>
    <cellStyle name="Comma 11 2 3 6 2 4" xfId="27810" xr:uid="{CE9E03BD-3CBD-4495-BE6A-4A1ABE2A658D}"/>
    <cellStyle name="Comma 11 2 3 6 3" xfId="8156" xr:uid="{4317B638-000F-4376-B949-17C50CEEB6FE}"/>
    <cellStyle name="Comma 11 2 3 6 3 2" xfId="19384" xr:uid="{62FE112E-DDB4-4394-9A01-A228FB1EA330}"/>
    <cellStyle name="Comma 11 2 3 6 3 2 2" xfId="41851" xr:uid="{B448D498-5742-41B4-B7F8-01BCA7D12BEE}"/>
    <cellStyle name="Comma 11 2 3 6 3 3" xfId="30624" xr:uid="{3B99C673-9AFE-48EA-A7CD-6B4E06579224}"/>
    <cellStyle name="Comma 11 2 3 6 4" xfId="13781" xr:uid="{26055076-FFDF-4CFB-879D-802A2235BEF6}"/>
    <cellStyle name="Comma 11 2 3 6 4 2" xfId="36248" xr:uid="{22E2A128-30FA-41EF-8A40-8DDE4656B9EA}"/>
    <cellStyle name="Comma 11 2 3 6 5" xfId="25021" xr:uid="{DFA05C38-8A55-4CA3-BAAE-B46C916420B3}"/>
    <cellStyle name="Comma 11 2 3 7" xfId="392" xr:uid="{00000000-0005-0000-0000-00008A010000}"/>
    <cellStyle name="Comma 11 2 3 7 2" xfId="3181" xr:uid="{E62B158A-19FD-48CC-B934-EF714A1B9E5D}"/>
    <cellStyle name="Comma 11 2 3 7 2 2" xfId="8784" xr:uid="{9A066AAA-9AC5-4471-B597-C8765AC2EF9B}"/>
    <cellStyle name="Comma 11 2 3 7 2 2 2" xfId="20012" xr:uid="{EDD34401-DE63-445B-89D8-33B2262CAEE6}"/>
    <cellStyle name="Comma 11 2 3 7 2 2 2 2" xfId="42479" xr:uid="{AA79EDCD-4D7F-4FD9-A8CE-463D052C3368}"/>
    <cellStyle name="Comma 11 2 3 7 2 2 3" xfId="31252" xr:uid="{DAED10A4-22D4-4F2B-826E-D7684667FF86}"/>
    <cellStyle name="Comma 11 2 3 7 2 3" xfId="14409" xr:uid="{5846D2CA-7F2D-4907-8CFF-6B794F34E436}"/>
    <cellStyle name="Comma 11 2 3 7 2 3 2" xfId="36876" xr:uid="{FCD68823-6298-4C35-9D74-6CCE10A824E1}"/>
    <cellStyle name="Comma 11 2 3 7 2 4" xfId="25649" xr:uid="{F1AD9954-E05E-4938-8C70-2AF5256C7E2A}"/>
    <cellStyle name="Comma 11 2 3 7 3" xfId="5995" xr:uid="{80802D42-436E-4FC3-867E-722288AA81E6}"/>
    <cellStyle name="Comma 11 2 3 7 3 2" xfId="17223" xr:uid="{12A0FA45-7285-4246-95CB-0EC825D8E3DA}"/>
    <cellStyle name="Comma 11 2 3 7 3 2 2" xfId="39690" xr:uid="{08FED5FC-737D-4473-8C69-A58AC070FA35}"/>
    <cellStyle name="Comma 11 2 3 7 3 3" xfId="28463" xr:uid="{82F9DCA3-DF44-405A-B0DD-9AB4D47144DD}"/>
    <cellStyle name="Comma 11 2 3 7 4" xfId="11620" xr:uid="{103D3D8C-698D-4B08-B271-186EE4F5517B}"/>
    <cellStyle name="Comma 11 2 3 7 4 2" xfId="34087" xr:uid="{C4681267-AB2E-41A7-BA49-354F1BAED5A0}"/>
    <cellStyle name="Comma 11 2 3 7 5" xfId="22860" xr:uid="{8752297B-38BE-469B-B2D6-22141B04BD97}"/>
    <cellStyle name="Comma 11 2 3 8" xfId="2905" xr:uid="{1BF904B3-DBB2-44BC-97C7-54A0946AAE39}"/>
    <cellStyle name="Comma 11 2 3 8 2" xfId="8508" xr:uid="{354F373D-1B93-449C-B076-EC7182D33096}"/>
    <cellStyle name="Comma 11 2 3 8 2 2" xfId="19736" xr:uid="{0668A6FD-2CCB-4FF5-92E8-DB25B8D67014}"/>
    <cellStyle name="Comma 11 2 3 8 2 2 2" xfId="42203" xr:uid="{4602966D-983A-41C5-883A-4F5D3B8114AE}"/>
    <cellStyle name="Comma 11 2 3 8 2 3" xfId="30976" xr:uid="{AE20CD3A-FFFB-43D0-AAD9-FA0AD02E71BC}"/>
    <cellStyle name="Comma 11 2 3 8 3" xfId="14133" xr:uid="{70D93BDA-F639-4D66-B067-5B3993CF8770}"/>
    <cellStyle name="Comma 11 2 3 8 3 2" xfId="36600" xr:uid="{728632E2-A618-4C62-A115-8447A4806FD5}"/>
    <cellStyle name="Comma 11 2 3 8 4" xfId="25373" xr:uid="{90B10538-5B6B-45DA-BD74-C27B2AE970A0}"/>
    <cellStyle name="Comma 11 2 3 9" xfId="5720" xr:uid="{38E56D45-88F4-470C-88EE-CCE5B3D66524}"/>
    <cellStyle name="Comma 11 2 3 9 2" xfId="16948" xr:uid="{B6EE1984-5457-4289-8E63-E1F8BAC23262}"/>
    <cellStyle name="Comma 11 2 3 9 2 2" xfId="39415" xr:uid="{9B4B8ECC-3221-4D53-871A-7214E9A3A891}"/>
    <cellStyle name="Comma 11 2 3 9 3" xfId="28188" xr:uid="{43DFEB47-EA5F-4E75-A354-9BAA97D57142}"/>
    <cellStyle name="Comma 11 2 4" xfId="174" xr:uid="{00000000-0005-0000-0000-00008B010000}"/>
    <cellStyle name="Comma 11 2 4 10" xfId="22647" xr:uid="{8F30C30E-E098-471B-93EE-DC462FBDEDF1}"/>
    <cellStyle name="Comma 11 2 4 2" xfId="721" xr:uid="{00000000-0005-0000-0000-00008C010000}"/>
    <cellStyle name="Comma 11 2 4 2 2" xfId="1259" xr:uid="{00000000-0005-0000-0000-00008D010000}"/>
    <cellStyle name="Comma 11 2 4 2 2 2" xfId="2339" xr:uid="{00000000-0005-0000-0000-00008E010000}"/>
    <cellStyle name="Comma 11 2 4 2 2 2 2" xfId="5128" xr:uid="{17912763-8DC7-48AE-8F58-655CEC6EC765}"/>
    <cellStyle name="Comma 11 2 4 2 2 2 2 2" xfId="10731" xr:uid="{BACB5AAC-33CD-4B46-87F5-7962B4DE9E73}"/>
    <cellStyle name="Comma 11 2 4 2 2 2 2 2 2" xfId="21959" xr:uid="{BB70379F-265C-42DF-AB67-F60946E7FB31}"/>
    <cellStyle name="Comma 11 2 4 2 2 2 2 2 2 2" xfId="44426" xr:uid="{3F42015F-9EF6-43C5-B401-1FF260CA173A}"/>
    <cellStyle name="Comma 11 2 4 2 2 2 2 2 3" xfId="33199" xr:uid="{62931245-0C23-491E-B66B-7CB2005A4F9E}"/>
    <cellStyle name="Comma 11 2 4 2 2 2 2 3" xfId="16356" xr:uid="{3FCEEFA3-E4A5-4D8A-89C7-DC6A86F229C1}"/>
    <cellStyle name="Comma 11 2 4 2 2 2 2 3 2" xfId="38823" xr:uid="{DF564A33-FCDC-4555-9FC7-C4037657CB92}"/>
    <cellStyle name="Comma 11 2 4 2 2 2 2 4" xfId="27596" xr:uid="{44C9CDCF-1B11-420E-AF9A-139C2B927417}"/>
    <cellStyle name="Comma 11 2 4 2 2 2 3" xfId="7942" xr:uid="{6048AE28-66F4-4EF5-A21A-7C008350A247}"/>
    <cellStyle name="Comma 11 2 4 2 2 2 3 2" xfId="19170" xr:uid="{E5915160-28D7-42C3-9322-9D04788120E0}"/>
    <cellStyle name="Comma 11 2 4 2 2 2 3 2 2" xfId="41637" xr:uid="{607A2A23-AEED-428A-B89E-3D2F2518B0E0}"/>
    <cellStyle name="Comma 11 2 4 2 2 2 3 3" xfId="30410" xr:uid="{2B993019-A1BB-456A-AADB-11A0228808F6}"/>
    <cellStyle name="Comma 11 2 4 2 2 2 4" xfId="13567" xr:uid="{411D0948-A615-4612-949B-76C648306B52}"/>
    <cellStyle name="Comma 11 2 4 2 2 2 4 2" xfId="36034" xr:uid="{BF8A034B-4BFB-4D42-806B-B61C479D5F96}"/>
    <cellStyle name="Comma 11 2 4 2 2 2 5" xfId="24807" xr:uid="{CC439641-C948-4B70-97CA-EC11BB13DD4F}"/>
    <cellStyle name="Comma 11 2 4 2 2 3" xfId="4048" xr:uid="{8E8D5F53-297C-46B3-BE1D-B8AC3AD7B87F}"/>
    <cellStyle name="Comma 11 2 4 2 2 3 2" xfId="9651" xr:uid="{87E211D0-1E67-4D1A-92FF-62304AF825E5}"/>
    <cellStyle name="Comma 11 2 4 2 2 3 2 2" xfId="20879" xr:uid="{0A79CFAE-84E0-4DD6-98AF-39F1248CBEF2}"/>
    <cellStyle name="Comma 11 2 4 2 2 3 2 2 2" xfId="43346" xr:uid="{D69EC88C-6EB8-4C58-A830-F2CF4DC8C405}"/>
    <cellStyle name="Comma 11 2 4 2 2 3 2 3" xfId="32119" xr:uid="{C6584CFC-FF1A-4756-9438-A235D1503364}"/>
    <cellStyle name="Comma 11 2 4 2 2 3 3" xfId="15276" xr:uid="{5113AC85-CBE6-4139-BD68-6C7979D6DD25}"/>
    <cellStyle name="Comma 11 2 4 2 2 3 3 2" xfId="37743" xr:uid="{5D390321-9C7B-4622-AB64-14CDE1AFC397}"/>
    <cellStyle name="Comma 11 2 4 2 2 3 4" xfId="26516" xr:uid="{439E2FDE-03C3-4D62-94A1-DE462714ED96}"/>
    <cellStyle name="Comma 11 2 4 2 2 4" xfId="6862" xr:uid="{4FF98542-4965-475E-B3F3-9663ABE42F27}"/>
    <cellStyle name="Comma 11 2 4 2 2 4 2" xfId="18090" xr:uid="{1DD3EEA8-3AE7-4701-A2E1-0E23394EE8CC}"/>
    <cellStyle name="Comma 11 2 4 2 2 4 2 2" xfId="40557" xr:uid="{8E919112-611E-4D49-819D-A0EC95325C3E}"/>
    <cellStyle name="Comma 11 2 4 2 2 4 3" xfId="29330" xr:uid="{E456F645-2001-44E6-A15D-DF43C1FC2BF3}"/>
    <cellStyle name="Comma 11 2 4 2 2 5" xfId="12487" xr:uid="{B2B2E2F8-44F1-4FC9-87E4-A4673B2570D2}"/>
    <cellStyle name="Comma 11 2 4 2 2 5 2" xfId="34954" xr:uid="{DEB85653-675B-49A1-93BD-A25FAFF4D17B}"/>
    <cellStyle name="Comma 11 2 4 2 2 6" xfId="23727" xr:uid="{35A04D05-5E20-48FC-913C-C6CB4DC916E8}"/>
    <cellStyle name="Comma 11 2 4 2 3" xfId="1801" xr:uid="{00000000-0005-0000-0000-00008F010000}"/>
    <cellStyle name="Comma 11 2 4 2 3 2" xfId="4590" xr:uid="{AF9234CE-D1B9-4C91-AD73-03A03DFC8E59}"/>
    <cellStyle name="Comma 11 2 4 2 3 2 2" xfId="10193" xr:uid="{48895533-C173-4AE1-BBB3-8001A0275D67}"/>
    <cellStyle name="Comma 11 2 4 2 3 2 2 2" xfId="21421" xr:uid="{404FC274-B32B-4D53-A7F4-60E3F4E4A372}"/>
    <cellStyle name="Comma 11 2 4 2 3 2 2 2 2" xfId="43888" xr:uid="{F4237B0B-F62E-44C9-9283-1893FD9867BD}"/>
    <cellStyle name="Comma 11 2 4 2 3 2 2 3" xfId="32661" xr:uid="{1455516D-E42E-4A98-8033-4B2370DEFC92}"/>
    <cellStyle name="Comma 11 2 4 2 3 2 3" xfId="15818" xr:uid="{7E3FD3BF-AB20-48DA-9E3D-AB410F9069F5}"/>
    <cellStyle name="Comma 11 2 4 2 3 2 3 2" xfId="38285" xr:uid="{28654376-F46F-4D56-B183-0B95D872B8B5}"/>
    <cellStyle name="Comma 11 2 4 2 3 2 4" xfId="27058" xr:uid="{379D6857-37FA-46CF-9668-144FCB6742CE}"/>
    <cellStyle name="Comma 11 2 4 2 3 3" xfId="7404" xr:uid="{4AB0C27D-C801-444F-8073-8D63F61DB598}"/>
    <cellStyle name="Comma 11 2 4 2 3 3 2" xfId="18632" xr:uid="{A05AE39F-4114-49FB-AA0F-C999AF4C76D7}"/>
    <cellStyle name="Comma 11 2 4 2 3 3 2 2" xfId="41099" xr:uid="{FC6F0D8E-8D90-436C-92A4-0724E9255D6E}"/>
    <cellStyle name="Comma 11 2 4 2 3 3 3" xfId="29872" xr:uid="{F7A1EA68-F004-4913-AF54-595A23484F53}"/>
    <cellStyle name="Comma 11 2 4 2 3 4" xfId="13029" xr:uid="{7E82D802-A505-42D6-9E2E-F1115F449C58}"/>
    <cellStyle name="Comma 11 2 4 2 3 4 2" xfId="35496" xr:uid="{012F2482-2787-42A5-A7B2-57257264BD85}"/>
    <cellStyle name="Comma 11 2 4 2 3 5" xfId="24269" xr:uid="{B6F66C45-8F6C-46F8-B804-F62D025B0CE3}"/>
    <cellStyle name="Comma 11 2 4 2 4" xfId="3510" xr:uid="{D21FFCB5-4047-4E8F-B3C6-6553C0C47AAF}"/>
    <cellStyle name="Comma 11 2 4 2 4 2" xfId="9113" xr:uid="{158B2FDC-95FB-4B09-A489-71D888876390}"/>
    <cellStyle name="Comma 11 2 4 2 4 2 2" xfId="20341" xr:uid="{CCC62000-5D52-49DB-9B0F-17F120071C75}"/>
    <cellStyle name="Comma 11 2 4 2 4 2 2 2" xfId="42808" xr:uid="{5F33ECC3-B980-4D90-9FBB-2A13AF933B9F}"/>
    <cellStyle name="Comma 11 2 4 2 4 2 3" xfId="31581" xr:uid="{CA355742-144C-4EFE-86DA-282D285BF787}"/>
    <cellStyle name="Comma 11 2 4 2 4 3" xfId="14738" xr:uid="{CBB8B6FC-B28E-475E-B6F1-D4DDAB540BC0}"/>
    <cellStyle name="Comma 11 2 4 2 4 3 2" xfId="37205" xr:uid="{0D848D6D-5586-4F98-BD5B-D8651E7E411C}"/>
    <cellStyle name="Comma 11 2 4 2 4 4" xfId="25978" xr:uid="{A4A900E8-589D-40A3-85B2-AC99A39FA058}"/>
    <cellStyle name="Comma 11 2 4 2 5" xfId="6324" xr:uid="{C9D2F718-CA29-49EB-822F-EA758C3E3709}"/>
    <cellStyle name="Comma 11 2 4 2 5 2" xfId="17552" xr:uid="{A1A832D5-836D-44B2-B1FF-E9CD99D195F3}"/>
    <cellStyle name="Comma 11 2 4 2 5 2 2" xfId="40019" xr:uid="{69C80F40-0CEB-415B-8B44-2DACE5902821}"/>
    <cellStyle name="Comma 11 2 4 2 5 3" xfId="28792" xr:uid="{1ED3B780-11E9-4F8C-9E77-D8BF7BA977DB}"/>
    <cellStyle name="Comma 11 2 4 2 6" xfId="11949" xr:uid="{05CD6AF3-72E0-4018-BB09-56768F86A59E}"/>
    <cellStyle name="Comma 11 2 4 2 6 2" xfId="34416" xr:uid="{8EA9E9D0-9BAA-47E2-A34E-C678F9A67DB2}"/>
    <cellStyle name="Comma 11 2 4 2 7" xfId="23189" xr:uid="{7E8CBF37-E227-4F21-94FD-362B20309E2E}"/>
    <cellStyle name="Comma 11 2 4 3" xfId="992" xr:uid="{00000000-0005-0000-0000-000090010000}"/>
    <cellStyle name="Comma 11 2 4 3 2" xfId="2072" xr:uid="{00000000-0005-0000-0000-000091010000}"/>
    <cellStyle name="Comma 11 2 4 3 2 2" xfId="4861" xr:uid="{7BE3C9B4-4EC2-4AC3-BEF3-CEAD26FAB1BD}"/>
    <cellStyle name="Comma 11 2 4 3 2 2 2" xfId="10464" xr:uid="{6A682043-AD9D-4479-988D-8B7AF73B3D0D}"/>
    <cellStyle name="Comma 11 2 4 3 2 2 2 2" xfId="21692" xr:uid="{B2B85832-E6D3-492C-950C-893618293CCA}"/>
    <cellStyle name="Comma 11 2 4 3 2 2 2 2 2" xfId="44159" xr:uid="{8D651F39-5E51-42B8-A5DF-56C351EC8F18}"/>
    <cellStyle name="Comma 11 2 4 3 2 2 2 3" xfId="32932" xr:uid="{F16F8DDD-4BCE-4D12-95DE-F16DCA8512E7}"/>
    <cellStyle name="Comma 11 2 4 3 2 2 3" xfId="16089" xr:uid="{F3325E34-FEBD-4EF8-9A2F-5E9B8EFFB49B}"/>
    <cellStyle name="Comma 11 2 4 3 2 2 3 2" xfId="38556" xr:uid="{936EE7F8-E811-4DE9-B42C-CB58EB782BD3}"/>
    <cellStyle name="Comma 11 2 4 3 2 2 4" xfId="27329" xr:uid="{7A1B8A58-3122-48A0-A4FA-66EDF02E1865}"/>
    <cellStyle name="Comma 11 2 4 3 2 3" xfId="7675" xr:uid="{A88824CB-518E-457D-8693-2391F7D975C5}"/>
    <cellStyle name="Comma 11 2 4 3 2 3 2" xfId="18903" xr:uid="{34632D71-385E-49DB-AE1D-05CCADDB0F66}"/>
    <cellStyle name="Comma 11 2 4 3 2 3 2 2" xfId="41370" xr:uid="{FA8130EA-3EC2-449A-93AB-5CCF3011D76A}"/>
    <cellStyle name="Comma 11 2 4 3 2 3 3" xfId="30143" xr:uid="{633EABC9-8938-4800-9E19-CBC840391D02}"/>
    <cellStyle name="Comma 11 2 4 3 2 4" xfId="13300" xr:uid="{99903F95-76CC-4512-8510-311A82B19066}"/>
    <cellStyle name="Comma 11 2 4 3 2 4 2" xfId="35767" xr:uid="{EE853BE7-69E8-4ECC-B27E-4B894AC0F121}"/>
    <cellStyle name="Comma 11 2 4 3 2 5" xfId="24540" xr:uid="{7AF1D9BC-C15D-4CF1-B2EF-F7B2ACDAD841}"/>
    <cellStyle name="Comma 11 2 4 3 3" xfId="3781" xr:uid="{39464CEA-C47D-4FB6-9058-1C80F3AE9337}"/>
    <cellStyle name="Comma 11 2 4 3 3 2" xfId="9384" xr:uid="{23AFE7A6-67A3-464A-96BC-CA9AFF861F52}"/>
    <cellStyle name="Comma 11 2 4 3 3 2 2" xfId="20612" xr:uid="{2AF3B69D-A59C-4A72-B563-5F1A7E510D35}"/>
    <cellStyle name="Comma 11 2 4 3 3 2 2 2" xfId="43079" xr:uid="{DF75063C-029C-46F3-86BB-F13830F48DD5}"/>
    <cellStyle name="Comma 11 2 4 3 3 2 3" xfId="31852" xr:uid="{90DB02DF-3B10-43D3-BA62-6FC6310DD5F3}"/>
    <cellStyle name="Comma 11 2 4 3 3 3" xfId="15009" xr:uid="{4A82E96E-9573-4612-86A7-47B168500857}"/>
    <cellStyle name="Comma 11 2 4 3 3 3 2" xfId="37476" xr:uid="{96E8E62B-0FF9-4324-8519-02D91EE2A5AC}"/>
    <cellStyle name="Comma 11 2 4 3 3 4" xfId="26249" xr:uid="{3428859B-945F-4E51-AA8D-45371E920874}"/>
    <cellStyle name="Comma 11 2 4 3 4" xfId="6595" xr:uid="{C28AFB15-83FB-4A10-B998-65BFA36CAD1E}"/>
    <cellStyle name="Comma 11 2 4 3 4 2" xfId="17823" xr:uid="{246C215A-E4D4-4855-BB14-7A6A00665A56}"/>
    <cellStyle name="Comma 11 2 4 3 4 2 2" xfId="40290" xr:uid="{A1015580-3D48-436D-A5FF-46735BE47371}"/>
    <cellStyle name="Comma 11 2 4 3 4 3" xfId="29063" xr:uid="{B26D83AC-E006-448E-986D-2B1263F4750F}"/>
    <cellStyle name="Comma 11 2 4 3 5" xfId="12220" xr:uid="{46FAC7B0-DC63-4E30-821B-9895E9DBB922}"/>
    <cellStyle name="Comma 11 2 4 3 5 2" xfId="34687" xr:uid="{E2379236-A31D-4437-8E4D-FF543E9C85F9}"/>
    <cellStyle name="Comma 11 2 4 3 6" xfId="23460" xr:uid="{16C8BBBD-B243-4EFA-880A-BA6243ED325F}"/>
    <cellStyle name="Comma 11 2 4 4" xfId="1534" xr:uid="{00000000-0005-0000-0000-000092010000}"/>
    <cellStyle name="Comma 11 2 4 4 2" xfId="4323" xr:uid="{A81B3492-127E-49D6-82D2-F950E200334E}"/>
    <cellStyle name="Comma 11 2 4 4 2 2" xfId="9926" xr:uid="{F29E6217-8B05-4BC4-AA75-13FCCFBC5A5A}"/>
    <cellStyle name="Comma 11 2 4 4 2 2 2" xfId="21154" xr:uid="{CB821924-BB61-41F4-8800-EDEAF8F1A661}"/>
    <cellStyle name="Comma 11 2 4 4 2 2 2 2" xfId="43621" xr:uid="{9E24011D-E813-4CAA-B274-82E85B54B9E8}"/>
    <cellStyle name="Comma 11 2 4 4 2 2 3" xfId="32394" xr:uid="{3C59C844-8A65-48FA-B301-9FAF5F14D0B3}"/>
    <cellStyle name="Comma 11 2 4 4 2 3" xfId="15551" xr:uid="{06E15ECF-923A-4554-A0A5-440E551F1776}"/>
    <cellStyle name="Comma 11 2 4 4 2 3 2" xfId="38018" xr:uid="{88858EEF-EC9A-4779-96AC-5E05384246C9}"/>
    <cellStyle name="Comma 11 2 4 4 2 4" xfId="26791" xr:uid="{195E417E-306F-41B6-ABD6-4DA629AA5614}"/>
    <cellStyle name="Comma 11 2 4 4 3" xfId="7137" xr:uid="{E66BDF65-9125-4133-945E-4E4DFE764617}"/>
    <cellStyle name="Comma 11 2 4 4 3 2" xfId="18365" xr:uid="{32BFE71B-B729-47EA-BD44-776549B9CA79}"/>
    <cellStyle name="Comma 11 2 4 4 3 2 2" xfId="40832" xr:uid="{F9179C05-83E8-459E-A7A3-5FF50134568D}"/>
    <cellStyle name="Comma 11 2 4 4 3 3" xfId="29605" xr:uid="{B78AB246-DB22-4571-B463-3097257D3338}"/>
    <cellStyle name="Comma 11 2 4 4 4" xfId="12762" xr:uid="{3A34EEC9-D6AF-46CF-8C42-C97BD1B39F19}"/>
    <cellStyle name="Comma 11 2 4 4 4 2" xfId="35229" xr:uid="{C36E8BCD-3209-4CE3-8E88-D1BD382223BB}"/>
    <cellStyle name="Comma 11 2 4 4 5" xfId="24002" xr:uid="{90C49228-9AF1-474F-A1E3-9DE86157AC7B}"/>
    <cellStyle name="Comma 11 2 4 5" xfId="2615" xr:uid="{00000000-0005-0000-0000-000093010000}"/>
    <cellStyle name="Comma 11 2 4 5 2" xfId="5404" xr:uid="{7F0F9A68-9D8D-43F2-BF78-190B4AB3A7EB}"/>
    <cellStyle name="Comma 11 2 4 5 2 2" xfId="11007" xr:uid="{99B40C9E-86C0-4E62-91C0-C73005F7A7F9}"/>
    <cellStyle name="Comma 11 2 4 5 2 2 2" xfId="22235" xr:uid="{E2B65314-7838-4550-AD97-14F93FEC4210}"/>
    <cellStyle name="Comma 11 2 4 5 2 2 2 2" xfId="44702" xr:uid="{E172F5A3-73A5-4355-9C57-7E9B1EC37949}"/>
    <cellStyle name="Comma 11 2 4 5 2 2 3" xfId="33475" xr:uid="{F779EB6E-D336-43CB-9040-CF365419296A}"/>
    <cellStyle name="Comma 11 2 4 5 2 3" xfId="16632" xr:uid="{7017F0F0-7ECF-4D72-98AF-6025BAC53CF2}"/>
    <cellStyle name="Comma 11 2 4 5 2 3 2" xfId="39099" xr:uid="{4A2C1529-CA58-4944-AA32-470457A987E1}"/>
    <cellStyle name="Comma 11 2 4 5 2 4" xfId="27872" xr:uid="{104D29AF-F931-44FE-B766-8A1D8BA8026D}"/>
    <cellStyle name="Comma 11 2 4 5 3" xfId="8218" xr:uid="{7F5669DD-5F30-40A7-8D60-5E3D4D9A2CB2}"/>
    <cellStyle name="Comma 11 2 4 5 3 2" xfId="19446" xr:uid="{A4ACE85D-49D3-4762-A9D9-9E9D3CA107AC}"/>
    <cellStyle name="Comma 11 2 4 5 3 2 2" xfId="41913" xr:uid="{99A820A1-968D-43E6-91B4-A1F46A6026D3}"/>
    <cellStyle name="Comma 11 2 4 5 3 3" xfId="30686" xr:uid="{E521C8A8-EB3F-4CF3-9577-CD90262A8EF2}"/>
    <cellStyle name="Comma 11 2 4 5 4" xfId="13843" xr:uid="{8FE6869E-C8D2-4905-B055-FBC7A62924FF}"/>
    <cellStyle name="Comma 11 2 4 5 4 2" xfId="36310" xr:uid="{1C51C77E-1B26-40A1-B0A5-3C0E18AC3463}"/>
    <cellStyle name="Comma 11 2 4 5 5" xfId="25083" xr:uid="{90B6470D-039F-4A01-BF03-6F2127BD1E00}"/>
    <cellStyle name="Comma 11 2 4 6" xfId="454" xr:uid="{00000000-0005-0000-0000-000094010000}"/>
    <cellStyle name="Comma 11 2 4 6 2" xfId="3243" xr:uid="{4E7251F0-7242-42FD-8401-F15C2D2B350A}"/>
    <cellStyle name="Comma 11 2 4 6 2 2" xfId="8846" xr:uid="{D466C2EB-B4E1-4B28-8823-0489BD34D4EE}"/>
    <cellStyle name="Comma 11 2 4 6 2 2 2" xfId="20074" xr:uid="{FE713BC9-8036-4EE0-93E2-009A45D243F0}"/>
    <cellStyle name="Comma 11 2 4 6 2 2 2 2" xfId="42541" xr:uid="{B8F924D9-6D90-4BDE-8869-907BF9A52B60}"/>
    <cellStyle name="Comma 11 2 4 6 2 2 3" xfId="31314" xr:uid="{90AF965B-9FA0-4FC0-ADC3-8921AC1570DF}"/>
    <cellStyle name="Comma 11 2 4 6 2 3" xfId="14471" xr:uid="{4B750CA5-263E-4316-9FB8-5E7385E26125}"/>
    <cellStyle name="Comma 11 2 4 6 2 3 2" xfId="36938" xr:uid="{58CB9733-697C-441C-B66B-F6E0643D85F4}"/>
    <cellStyle name="Comma 11 2 4 6 2 4" xfId="25711" xr:uid="{47B49689-153C-4071-A69F-C419B3C44B48}"/>
    <cellStyle name="Comma 11 2 4 6 3" xfId="6057" xr:uid="{9D307BEC-3583-419B-8D19-E01D2668C21C}"/>
    <cellStyle name="Comma 11 2 4 6 3 2" xfId="17285" xr:uid="{561FDA1E-0D61-4138-9F4C-45724F3CEADD}"/>
    <cellStyle name="Comma 11 2 4 6 3 2 2" xfId="39752" xr:uid="{5CF53FAF-C124-4B32-A7F1-89999FB27686}"/>
    <cellStyle name="Comma 11 2 4 6 3 3" xfId="28525" xr:uid="{47C7DCEC-BC2E-4285-AE03-755C4DDFC001}"/>
    <cellStyle name="Comma 11 2 4 6 4" xfId="11682" xr:uid="{F1892D73-29CB-43E3-ADA4-B7B359AAA1EF}"/>
    <cellStyle name="Comma 11 2 4 6 4 2" xfId="34149" xr:uid="{D2E851B6-812C-40FE-B194-136594F448CB}"/>
    <cellStyle name="Comma 11 2 4 6 5" xfId="22922" xr:uid="{E59FEC07-18D1-436E-88D5-83E77AD69976}"/>
    <cellStyle name="Comma 11 2 4 7" xfId="2967" xr:uid="{50485E4F-FBB2-4ADB-A430-840AF3765C05}"/>
    <cellStyle name="Comma 11 2 4 7 2" xfId="8570" xr:uid="{D04F05E8-B9F7-4600-9511-696516D13869}"/>
    <cellStyle name="Comma 11 2 4 7 2 2" xfId="19798" xr:uid="{0EE8B676-CECA-4055-B5AC-10AC4173CCB0}"/>
    <cellStyle name="Comma 11 2 4 7 2 2 2" xfId="42265" xr:uid="{2BE80F46-2E47-4B9A-830A-AF7AA1C671D2}"/>
    <cellStyle name="Comma 11 2 4 7 2 3" xfId="31038" xr:uid="{A5FD2B2A-323C-4AA3-851F-E46FD735D255}"/>
    <cellStyle name="Comma 11 2 4 7 3" xfId="14195" xr:uid="{3001A0DC-EB3C-4D91-B21F-6E1C16D0A5E0}"/>
    <cellStyle name="Comma 11 2 4 7 3 2" xfId="36662" xr:uid="{F758381C-93C6-4B2F-8524-9B30DF226749}"/>
    <cellStyle name="Comma 11 2 4 7 4" xfId="25435" xr:uid="{3C3B2204-B4C5-4B65-9086-87600717233E}"/>
    <cellStyle name="Comma 11 2 4 8" xfId="5782" xr:uid="{8A00A034-8A57-427A-B589-24A5014C2467}"/>
    <cellStyle name="Comma 11 2 4 8 2" xfId="17010" xr:uid="{10277D47-7600-4E25-AEA1-0099FEEF714E}"/>
    <cellStyle name="Comma 11 2 4 8 2 2" xfId="39477" xr:uid="{F38FA229-AEBD-45B3-85F8-A405488CB6F2}"/>
    <cellStyle name="Comma 11 2 4 8 3" xfId="28250" xr:uid="{CDC050F1-A42C-4D93-986B-7C04F0C33550}"/>
    <cellStyle name="Comma 11 2 4 9" xfId="11406" xr:uid="{20114ED6-E4ED-40F3-99CE-C41819013E96}"/>
    <cellStyle name="Comma 11 2 4 9 2" xfId="33874" xr:uid="{7C38B021-1DF0-4FEA-B0C2-C2AC37805A60}"/>
    <cellStyle name="Comma 11 2 5" xfId="600" xr:uid="{00000000-0005-0000-0000-000095010000}"/>
    <cellStyle name="Comma 11 2 5 2" xfId="1138" xr:uid="{00000000-0005-0000-0000-000096010000}"/>
    <cellStyle name="Comma 11 2 5 2 2" xfId="2218" xr:uid="{00000000-0005-0000-0000-000097010000}"/>
    <cellStyle name="Comma 11 2 5 2 2 2" xfId="5007" xr:uid="{CCA54FB5-CBBE-4D0B-B41C-9A6657C73333}"/>
    <cellStyle name="Comma 11 2 5 2 2 2 2" xfId="10610" xr:uid="{06A73FDE-33E1-4F03-81D5-BD6FF52DC108}"/>
    <cellStyle name="Comma 11 2 5 2 2 2 2 2" xfId="21838" xr:uid="{F75C6D1D-C8D3-4657-81D1-1F7DCC84D5E3}"/>
    <cellStyle name="Comma 11 2 5 2 2 2 2 2 2" xfId="44305" xr:uid="{1B9430CA-B028-478F-A56A-F432549619E8}"/>
    <cellStyle name="Comma 11 2 5 2 2 2 2 3" xfId="33078" xr:uid="{0FCAAF2A-8077-461A-962C-877431EACBD7}"/>
    <cellStyle name="Comma 11 2 5 2 2 2 3" xfId="16235" xr:uid="{54AC1781-627F-48EB-B77F-DA827D68F41E}"/>
    <cellStyle name="Comma 11 2 5 2 2 2 3 2" xfId="38702" xr:uid="{85D1A99B-D574-4D39-8BC2-243751DD3734}"/>
    <cellStyle name="Comma 11 2 5 2 2 2 4" xfId="27475" xr:uid="{17DCF969-2BAD-4A6B-995F-8EF7420D6C1D}"/>
    <cellStyle name="Comma 11 2 5 2 2 3" xfId="7821" xr:uid="{C765DC22-B4DE-4025-970E-8083EB2D8BD6}"/>
    <cellStyle name="Comma 11 2 5 2 2 3 2" xfId="19049" xr:uid="{E86E1BFB-95FF-4DC4-82E7-5EEBA7E7D62E}"/>
    <cellStyle name="Comma 11 2 5 2 2 3 2 2" xfId="41516" xr:uid="{4590AB09-C481-4F38-84B1-08A8F9EC11A9}"/>
    <cellStyle name="Comma 11 2 5 2 2 3 3" xfId="30289" xr:uid="{DBBE61D6-CB07-440D-BACA-07974784941B}"/>
    <cellStyle name="Comma 11 2 5 2 2 4" xfId="13446" xr:uid="{558D2057-20EC-4844-B53E-EE22EDA03DD8}"/>
    <cellStyle name="Comma 11 2 5 2 2 4 2" xfId="35913" xr:uid="{916FA675-3F64-4B8D-ADA9-AF316EA0B9E5}"/>
    <cellStyle name="Comma 11 2 5 2 2 5" xfId="24686" xr:uid="{A0932BF3-7F49-4079-A028-7D0B7FC1CF34}"/>
    <cellStyle name="Comma 11 2 5 2 3" xfId="3927" xr:uid="{490E0C6C-1218-47E7-9C2F-01FFC401E00D}"/>
    <cellStyle name="Comma 11 2 5 2 3 2" xfId="9530" xr:uid="{67DC1DE9-FFD3-4D8D-A069-1547EE8689E5}"/>
    <cellStyle name="Comma 11 2 5 2 3 2 2" xfId="20758" xr:uid="{52A808DE-460C-4D0D-988E-05AE38123448}"/>
    <cellStyle name="Comma 11 2 5 2 3 2 2 2" xfId="43225" xr:uid="{BFFC7BF7-E16F-4CAB-8A6C-3E62B11E5077}"/>
    <cellStyle name="Comma 11 2 5 2 3 2 3" xfId="31998" xr:uid="{213F42FB-64F9-46F8-853A-1F6337B0DBF8}"/>
    <cellStyle name="Comma 11 2 5 2 3 3" xfId="15155" xr:uid="{B0366794-F6DB-4DCB-A94A-77A1FB627836}"/>
    <cellStyle name="Comma 11 2 5 2 3 3 2" xfId="37622" xr:uid="{873C3B43-F56C-4FF1-A0BB-3BDF42D090B5}"/>
    <cellStyle name="Comma 11 2 5 2 3 4" xfId="26395" xr:uid="{F6879A85-42AF-4C7E-9ED0-523EE10424A6}"/>
    <cellStyle name="Comma 11 2 5 2 4" xfId="6741" xr:uid="{26F99A78-80BD-44CB-BFD7-E697D902EEC2}"/>
    <cellStyle name="Comma 11 2 5 2 4 2" xfId="17969" xr:uid="{0128EA85-3D8F-4097-99BB-0081C396EF5A}"/>
    <cellStyle name="Comma 11 2 5 2 4 2 2" xfId="40436" xr:uid="{838E51DB-D589-4785-A0BF-2CEA608BEDA5}"/>
    <cellStyle name="Comma 11 2 5 2 4 3" xfId="29209" xr:uid="{ECB117DA-64AE-4385-B233-0D97B189B3A9}"/>
    <cellStyle name="Comma 11 2 5 2 5" xfId="12366" xr:uid="{0F8CEDAC-D7AF-4546-8DB8-A26E3E2DA273}"/>
    <cellStyle name="Comma 11 2 5 2 5 2" xfId="34833" xr:uid="{09FC7CA0-C81A-4DBA-B8B3-47B44C315C12}"/>
    <cellStyle name="Comma 11 2 5 2 6" xfId="23606" xr:uid="{29A8D16D-58B7-4BC4-97AB-AF5304A5075E}"/>
    <cellStyle name="Comma 11 2 5 3" xfId="1680" xr:uid="{00000000-0005-0000-0000-000098010000}"/>
    <cellStyle name="Comma 11 2 5 3 2" xfId="4469" xr:uid="{CBC32DC6-CE0C-4AFD-9C0B-F0C55DE02FAA}"/>
    <cellStyle name="Comma 11 2 5 3 2 2" xfId="10072" xr:uid="{D24664E0-BE28-4E4D-9049-1746F199B704}"/>
    <cellStyle name="Comma 11 2 5 3 2 2 2" xfId="21300" xr:uid="{332722B4-BF27-4F90-AEF9-DBDFFDA11966}"/>
    <cellStyle name="Comma 11 2 5 3 2 2 2 2" xfId="43767" xr:uid="{15478A27-0427-45D7-A57A-0F24D87AC385}"/>
    <cellStyle name="Comma 11 2 5 3 2 2 3" xfId="32540" xr:uid="{CF4BE1AA-DB6A-4FB8-BABE-8B2FE29A30F3}"/>
    <cellStyle name="Comma 11 2 5 3 2 3" xfId="15697" xr:uid="{4B1E1244-8E48-4FFE-88E8-1F79BF0A300B}"/>
    <cellStyle name="Comma 11 2 5 3 2 3 2" xfId="38164" xr:uid="{0CD09C54-77EA-48EB-9AD3-1B85A62C126D}"/>
    <cellStyle name="Comma 11 2 5 3 2 4" xfId="26937" xr:uid="{F7060BAB-12D2-4F5D-A6D8-43030D177C6F}"/>
    <cellStyle name="Comma 11 2 5 3 3" xfId="7283" xr:uid="{B15B0B39-B3F6-4332-849F-8A748B1B81C4}"/>
    <cellStyle name="Comma 11 2 5 3 3 2" xfId="18511" xr:uid="{3EDC767F-0CC8-4FDE-B129-90B1A9E74CB4}"/>
    <cellStyle name="Comma 11 2 5 3 3 2 2" xfId="40978" xr:uid="{C899DC81-281B-4749-B584-9240CC65E61F}"/>
    <cellStyle name="Comma 11 2 5 3 3 3" xfId="29751" xr:uid="{09FC9569-5312-4A71-B105-AA287D3FF370}"/>
    <cellStyle name="Comma 11 2 5 3 4" xfId="12908" xr:uid="{041C37D2-5FA3-4A53-9746-9FC2BA90AFA4}"/>
    <cellStyle name="Comma 11 2 5 3 4 2" xfId="35375" xr:uid="{1A44D78A-FF2E-4EA2-90BA-8CB5C36AFDCA}"/>
    <cellStyle name="Comma 11 2 5 3 5" xfId="24148" xr:uid="{0613C44F-5BA0-46A8-9691-A1089CA7D5B7}"/>
    <cellStyle name="Comma 11 2 5 4" xfId="3389" xr:uid="{B7674362-7B5D-4F45-8B3E-C9B8720DEB9A}"/>
    <cellStyle name="Comma 11 2 5 4 2" xfId="8992" xr:uid="{D01C80E7-78C4-4DF3-9A9A-3963F2AB7E53}"/>
    <cellStyle name="Comma 11 2 5 4 2 2" xfId="20220" xr:uid="{F16F1C28-CE14-44BE-9F0E-FB2944A30B6B}"/>
    <cellStyle name="Comma 11 2 5 4 2 2 2" xfId="42687" xr:uid="{8C90AE35-9729-49C3-AA6B-7F4CE818C1AB}"/>
    <cellStyle name="Comma 11 2 5 4 2 3" xfId="31460" xr:uid="{587F025C-505A-42F4-BB20-1C6BC892CFEE}"/>
    <cellStyle name="Comma 11 2 5 4 3" xfId="14617" xr:uid="{0B2EF19D-785C-4624-897F-4265EAC6FE1B}"/>
    <cellStyle name="Comma 11 2 5 4 3 2" xfId="37084" xr:uid="{D1185F64-553E-4540-B130-D14A752A69BA}"/>
    <cellStyle name="Comma 11 2 5 4 4" xfId="25857" xr:uid="{723EC089-03BD-42F9-BE02-45DD7B6DAFA6}"/>
    <cellStyle name="Comma 11 2 5 5" xfId="6203" xr:uid="{AC01F618-FB76-4A77-AE42-5666ACAD799E}"/>
    <cellStyle name="Comma 11 2 5 5 2" xfId="17431" xr:uid="{F1305B1D-C605-4500-94BE-5F3CB56517DF}"/>
    <cellStyle name="Comma 11 2 5 5 2 2" xfId="39898" xr:uid="{F32E7165-4EF4-4607-813D-36D5F3CE8C5E}"/>
    <cellStyle name="Comma 11 2 5 5 3" xfId="28671" xr:uid="{C9646615-1643-4AA9-9769-0DA287038663}"/>
    <cellStyle name="Comma 11 2 5 6" xfId="11828" xr:uid="{95569FE8-C261-4A67-9A3F-70DD9F2EDEAA}"/>
    <cellStyle name="Comma 11 2 5 6 2" xfId="34295" xr:uid="{CEB3FB0B-15A7-4C87-B9B6-D2B787C9628E}"/>
    <cellStyle name="Comma 11 2 5 7" xfId="23068" xr:uid="{085E05D5-E54E-44B6-BC8F-47E8B4CADA62}"/>
    <cellStyle name="Comma 11 2 6" xfId="871" xr:uid="{00000000-0005-0000-0000-000099010000}"/>
    <cellStyle name="Comma 11 2 6 2" xfId="1951" xr:uid="{00000000-0005-0000-0000-00009A010000}"/>
    <cellStyle name="Comma 11 2 6 2 2" xfId="4740" xr:uid="{E0688CDC-462F-4FC4-AA19-B2F65628DEDD}"/>
    <cellStyle name="Comma 11 2 6 2 2 2" xfId="10343" xr:uid="{0B57B62C-4082-48C7-9219-ABBDB73F5811}"/>
    <cellStyle name="Comma 11 2 6 2 2 2 2" xfId="21571" xr:uid="{9C3E67B3-6EA8-4AC5-B280-089AA8921202}"/>
    <cellStyle name="Comma 11 2 6 2 2 2 2 2" xfId="44038" xr:uid="{253002E8-E99C-4A16-B245-56E1B0A97A98}"/>
    <cellStyle name="Comma 11 2 6 2 2 2 3" xfId="32811" xr:uid="{58EEA58A-1BF6-47C0-8813-3D76CC7C72BB}"/>
    <cellStyle name="Comma 11 2 6 2 2 3" xfId="15968" xr:uid="{23FE540F-9430-4F78-8F62-2E2A217A8CE4}"/>
    <cellStyle name="Comma 11 2 6 2 2 3 2" xfId="38435" xr:uid="{E466CAD9-5C84-4546-A7D0-DB3184AAAF75}"/>
    <cellStyle name="Comma 11 2 6 2 2 4" xfId="27208" xr:uid="{67D0FD24-EDA5-4BFC-92DC-60D4505AF17C}"/>
    <cellStyle name="Comma 11 2 6 2 3" xfId="7554" xr:uid="{813B35C7-1EB5-45E7-B85A-5F0F4DC811AC}"/>
    <cellStyle name="Comma 11 2 6 2 3 2" xfId="18782" xr:uid="{BB495C9D-9B9D-49FD-BB25-518A54406E17}"/>
    <cellStyle name="Comma 11 2 6 2 3 2 2" xfId="41249" xr:uid="{A08F9BB5-030B-42CD-B9AE-02D3DA54D71A}"/>
    <cellStyle name="Comma 11 2 6 2 3 3" xfId="30022" xr:uid="{ABAA6538-9279-4E47-9F3E-0CFA8C0D5262}"/>
    <cellStyle name="Comma 11 2 6 2 4" xfId="13179" xr:uid="{9C9092F8-B5D5-4373-8B65-1755A57945A4}"/>
    <cellStyle name="Comma 11 2 6 2 4 2" xfId="35646" xr:uid="{7D6BA0C6-FDFB-4DED-AFBA-B5A770D457C8}"/>
    <cellStyle name="Comma 11 2 6 2 5" xfId="24419" xr:uid="{CA17B34F-06E4-4BA3-ACBE-2747D54681AE}"/>
    <cellStyle name="Comma 11 2 6 3" xfId="3660" xr:uid="{60872833-E632-4CE0-AF69-F85B1CB12BF8}"/>
    <cellStyle name="Comma 11 2 6 3 2" xfId="9263" xr:uid="{B8C5CBCB-8713-4E5C-85C1-EBC1531DAD06}"/>
    <cellStyle name="Comma 11 2 6 3 2 2" xfId="20491" xr:uid="{11E43B97-0F1D-4CB0-B277-FBD4BA6CCB76}"/>
    <cellStyle name="Comma 11 2 6 3 2 2 2" xfId="42958" xr:uid="{27382F3A-BF8F-4FB9-8C20-F56557CC39BA}"/>
    <cellStyle name="Comma 11 2 6 3 2 3" xfId="31731" xr:uid="{1D32C378-816D-408D-BC75-B014B8B2EE63}"/>
    <cellStyle name="Comma 11 2 6 3 3" xfId="14888" xr:uid="{8DA3D9CE-D3F1-4F2A-A683-57D5D94B8611}"/>
    <cellStyle name="Comma 11 2 6 3 3 2" xfId="37355" xr:uid="{E6CD96F7-FF47-4974-BCE6-7713244A5585}"/>
    <cellStyle name="Comma 11 2 6 3 4" xfId="26128" xr:uid="{8A8E439C-A2B0-4358-893F-41483DA74229}"/>
    <cellStyle name="Comma 11 2 6 4" xfId="6474" xr:uid="{C4A42D2B-9E00-4714-A190-D4774B3FD7D1}"/>
    <cellStyle name="Comma 11 2 6 4 2" xfId="17702" xr:uid="{40D228E7-6EB6-4F34-897B-44E4BD165AEF}"/>
    <cellStyle name="Comma 11 2 6 4 2 2" xfId="40169" xr:uid="{1B9B9203-4011-437D-A2ED-F80FC756AA7D}"/>
    <cellStyle name="Comma 11 2 6 4 3" xfId="28942" xr:uid="{E8289517-8542-4810-9648-BE69AC161464}"/>
    <cellStyle name="Comma 11 2 6 5" xfId="12099" xr:uid="{FF8B6359-5FEE-4769-9069-E9F99681CBE7}"/>
    <cellStyle name="Comma 11 2 6 5 2" xfId="34566" xr:uid="{C60BA2D6-63E4-4291-9FD3-448474CCC05C}"/>
    <cellStyle name="Comma 11 2 6 6" xfId="23339" xr:uid="{36DD6A15-A6D1-47D1-9AAE-94FEC368BA4B}"/>
    <cellStyle name="Comma 11 2 7" xfId="1413" xr:uid="{00000000-0005-0000-0000-00009B010000}"/>
    <cellStyle name="Comma 11 2 7 2" xfId="4202" xr:uid="{FDFE4786-E1C8-425C-8C1C-C484D5AB6469}"/>
    <cellStyle name="Comma 11 2 7 2 2" xfId="9805" xr:uid="{2CE5BFE5-8A39-489F-AA45-28A515DD45A4}"/>
    <cellStyle name="Comma 11 2 7 2 2 2" xfId="21033" xr:uid="{93EF4B36-D78F-494F-8FC2-9E2433655826}"/>
    <cellStyle name="Comma 11 2 7 2 2 2 2" xfId="43500" xr:uid="{C92299CE-0F1A-4566-8CB3-634E28CA18C9}"/>
    <cellStyle name="Comma 11 2 7 2 2 3" xfId="32273" xr:uid="{BA3EAFD5-87A5-4AC5-9B0A-02B6D1515410}"/>
    <cellStyle name="Comma 11 2 7 2 3" xfId="15430" xr:uid="{A922E89D-EDF5-4722-8140-E81F5BC735C8}"/>
    <cellStyle name="Comma 11 2 7 2 3 2" xfId="37897" xr:uid="{50164858-81F0-4E35-8E31-2B820CED6913}"/>
    <cellStyle name="Comma 11 2 7 2 4" xfId="26670" xr:uid="{05E80736-58BE-4BB2-95AC-24A3C566117F}"/>
    <cellStyle name="Comma 11 2 7 3" xfId="7016" xr:uid="{FE5D884E-9419-4A1C-9AF2-D9B7FD1E9D09}"/>
    <cellStyle name="Comma 11 2 7 3 2" xfId="18244" xr:uid="{851EED22-6E07-4CD6-914B-D5EDD813EA28}"/>
    <cellStyle name="Comma 11 2 7 3 2 2" xfId="40711" xr:uid="{1D6F6B8B-33D8-43FB-85BF-4FA4F3981EEA}"/>
    <cellStyle name="Comma 11 2 7 3 3" xfId="29484" xr:uid="{8A998D83-8D32-4A35-AFD2-1C314255D2DF}"/>
    <cellStyle name="Comma 11 2 7 4" xfId="12641" xr:uid="{E373DC7D-A812-4764-81E6-C34FC9A8D214}"/>
    <cellStyle name="Comma 11 2 7 4 2" xfId="35108" xr:uid="{E0D12984-AE5B-4839-A542-2B7EFBFAF2CD}"/>
    <cellStyle name="Comma 11 2 7 5" xfId="23881" xr:uid="{D6279BE9-A0AB-449A-8C36-49AE3120CF53}"/>
    <cellStyle name="Comma 11 2 8" xfId="2494" xr:uid="{00000000-0005-0000-0000-00009C010000}"/>
    <cellStyle name="Comma 11 2 8 2" xfId="5283" xr:uid="{698CB88F-816B-4966-90B5-FC75526B80C6}"/>
    <cellStyle name="Comma 11 2 8 2 2" xfId="10886" xr:uid="{37D74087-5E70-4BA4-B60B-A2AA75163CD3}"/>
    <cellStyle name="Comma 11 2 8 2 2 2" xfId="22114" xr:uid="{6B6201D2-5522-480F-AA7B-18713C36E3E5}"/>
    <cellStyle name="Comma 11 2 8 2 2 2 2" xfId="44581" xr:uid="{C469F2AF-14AA-4625-AB2F-3C3266206EE8}"/>
    <cellStyle name="Comma 11 2 8 2 2 3" xfId="33354" xr:uid="{E6CF8575-0C52-46FE-97E8-170CDB1393E2}"/>
    <cellStyle name="Comma 11 2 8 2 3" xfId="16511" xr:uid="{D6D93D14-A829-429A-BF25-6B30396A6475}"/>
    <cellStyle name="Comma 11 2 8 2 3 2" xfId="38978" xr:uid="{6C691E08-67C2-4F28-9A82-761D64A56AA2}"/>
    <cellStyle name="Comma 11 2 8 2 4" xfId="27751" xr:uid="{AB4C2E73-6061-4AB7-8A91-3CC6D037FB47}"/>
    <cellStyle name="Comma 11 2 8 3" xfId="8097" xr:uid="{08FD73BC-B54A-4FD4-9F21-CBD803F9A4DE}"/>
    <cellStyle name="Comma 11 2 8 3 2" xfId="19325" xr:uid="{A8A81508-6AE1-4202-9E7E-5D4157090063}"/>
    <cellStyle name="Comma 11 2 8 3 2 2" xfId="41792" xr:uid="{BCDBF021-C17A-4DD4-A2CC-78640D1CB50E}"/>
    <cellStyle name="Comma 11 2 8 3 3" xfId="30565" xr:uid="{27186BBC-F69B-4DB0-B0B0-A7D31434BDC9}"/>
    <cellStyle name="Comma 11 2 8 4" xfId="13722" xr:uid="{7649739F-4FCB-4362-99C2-4A2D5666DC4A}"/>
    <cellStyle name="Comma 11 2 8 4 2" xfId="36189" xr:uid="{E528CAF7-20B1-48B9-A5E6-B926812BB1C5}"/>
    <cellStyle name="Comma 11 2 8 5" xfId="24962" xr:uid="{C772B06F-EB1C-497F-9FB7-A075DE1859BC}"/>
    <cellStyle name="Comma 11 2 9" xfId="333" xr:uid="{00000000-0005-0000-0000-00009D010000}"/>
    <cellStyle name="Comma 11 2 9 2" xfId="3122" xr:uid="{2952195D-44BF-49D2-9AB0-E1EAFFEA8B80}"/>
    <cellStyle name="Comma 11 2 9 2 2" xfId="8725" xr:uid="{144B0AD3-BEE6-4244-B2F8-3BD2CBACD6B6}"/>
    <cellStyle name="Comma 11 2 9 2 2 2" xfId="19953" xr:uid="{A0691696-20FA-44CF-A1CD-78386AA92A57}"/>
    <cellStyle name="Comma 11 2 9 2 2 2 2" xfId="42420" xr:uid="{B71914C7-509A-4E4D-8037-440EF75FB7B5}"/>
    <cellStyle name="Comma 11 2 9 2 2 3" xfId="31193" xr:uid="{508AA74D-2332-4142-8059-BCC0BEFB978D}"/>
    <cellStyle name="Comma 11 2 9 2 3" xfId="14350" xr:uid="{8C0F14C6-EE11-4CAA-B9A0-6CED2DE1E7B6}"/>
    <cellStyle name="Comma 11 2 9 2 3 2" xfId="36817" xr:uid="{66FC8433-20AD-4083-8A27-168A1EC28CD5}"/>
    <cellStyle name="Comma 11 2 9 2 4" xfId="25590" xr:uid="{6329EB90-E85B-4CB9-ACEB-F81C2893D62E}"/>
    <cellStyle name="Comma 11 2 9 3" xfId="5936" xr:uid="{76ACA10C-EEE0-4092-9A3A-2D6C8D52DF09}"/>
    <cellStyle name="Comma 11 2 9 3 2" xfId="17164" xr:uid="{0EF5A374-9BFC-457E-999E-B917D91B0219}"/>
    <cellStyle name="Comma 11 2 9 3 2 2" xfId="39631" xr:uid="{D4C4ECB1-2E66-4E2F-B18F-BEB6150359D6}"/>
    <cellStyle name="Comma 11 2 9 3 3" xfId="28404" xr:uid="{68CD0D66-894B-4590-B077-88744A834486}"/>
    <cellStyle name="Comma 11 2 9 4" xfId="11561" xr:uid="{562F0B90-BF9C-4800-A7E8-E61B7AAFC905}"/>
    <cellStyle name="Comma 11 2 9 4 2" xfId="34028" xr:uid="{07A738A2-634A-44B9-93DA-E4D3E2338E29}"/>
    <cellStyle name="Comma 11 2 9 5" xfId="22801" xr:uid="{B49C806D-2BD8-413F-ACD2-B16B26D8C1A1}"/>
    <cellStyle name="Comma 11 3" xfId="67" xr:uid="{00000000-0005-0000-0000-00009E010000}"/>
    <cellStyle name="Comma 11 3 10" xfId="5675" xr:uid="{F0F7F561-904D-48B3-9898-B92671F6669E}"/>
    <cellStyle name="Comma 11 3 10 2" xfId="16903" xr:uid="{6A4CEADB-4C74-4664-95F7-B41E94A46755}"/>
    <cellStyle name="Comma 11 3 10 2 2" xfId="39370" xr:uid="{32E23C8C-409D-4E8E-8EFF-01EA4A51D85B}"/>
    <cellStyle name="Comma 11 3 10 3" xfId="28143" xr:uid="{646EC649-3356-4A7E-8F05-27F313C17351}"/>
    <cellStyle name="Comma 11 3 11" xfId="11299" xr:uid="{0AFA8EA5-3B4B-441A-8E50-B9028B7E8281}"/>
    <cellStyle name="Comma 11 3 11 2" xfId="33767" xr:uid="{B0C7502D-539C-43BF-A71C-34B1D1FCBA8D}"/>
    <cellStyle name="Comma 11 3 12" xfId="22540" xr:uid="{6B163135-F3D1-4324-B029-71DBC623A29F}"/>
    <cellStyle name="Comma 11 3 2" xfId="129" xr:uid="{00000000-0005-0000-0000-00009F010000}"/>
    <cellStyle name="Comma 11 3 2 10" xfId="11361" xr:uid="{8E7E8D78-8F48-4C72-A432-0C3FD2359EEE}"/>
    <cellStyle name="Comma 11 3 2 10 2" xfId="33829" xr:uid="{9C411ED0-2484-492E-8A41-4BDD48A403BE}"/>
    <cellStyle name="Comma 11 3 2 11" xfId="22602" xr:uid="{F449DA0F-2BA9-44AA-A46C-F40E7836103E}"/>
    <cellStyle name="Comma 11 3 2 2" xfId="255" xr:uid="{00000000-0005-0000-0000-0000A0010000}"/>
    <cellStyle name="Comma 11 3 2 2 10" xfId="22728" xr:uid="{0D2329F0-6344-4919-B737-18FBEF308DF4}"/>
    <cellStyle name="Comma 11 3 2 2 2" xfId="802" xr:uid="{00000000-0005-0000-0000-0000A1010000}"/>
    <cellStyle name="Comma 11 3 2 2 2 2" xfId="1340" xr:uid="{00000000-0005-0000-0000-0000A2010000}"/>
    <cellStyle name="Comma 11 3 2 2 2 2 2" xfId="2420" xr:uid="{00000000-0005-0000-0000-0000A3010000}"/>
    <cellStyle name="Comma 11 3 2 2 2 2 2 2" xfId="5209" xr:uid="{81208C88-00FB-4139-AC03-5B24519C1CD9}"/>
    <cellStyle name="Comma 11 3 2 2 2 2 2 2 2" xfId="10812" xr:uid="{10517920-C729-47F2-92DD-A05C1B046BEF}"/>
    <cellStyle name="Comma 11 3 2 2 2 2 2 2 2 2" xfId="22040" xr:uid="{307AD546-9FD3-4593-A73D-7589E72E6640}"/>
    <cellStyle name="Comma 11 3 2 2 2 2 2 2 2 2 2" xfId="44507" xr:uid="{5C180584-DF41-4312-91FC-0670F9450AE6}"/>
    <cellStyle name="Comma 11 3 2 2 2 2 2 2 2 3" xfId="33280" xr:uid="{97EC69DC-C181-4312-BC62-E8447B54B685}"/>
    <cellStyle name="Comma 11 3 2 2 2 2 2 2 3" xfId="16437" xr:uid="{9B1B5A91-BC95-45AA-A01C-3617C563052A}"/>
    <cellStyle name="Comma 11 3 2 2 2 2 2 2 3 2" xfId="38904" xr:uid="{24C6B423-DFF2-42A1-ACB6-9F503CF82DFC}"/>
    <cellStyle name="Comma 11 3 2 2 2 2 2 2 4" xfId="27677" xr:uid="{A7F212D5-52F6-41D2-A870-A3CC951690B6}"/>
    <cellStyle name="Comma 11 3 2 2 2 2 2 3" xfId="8023" xr:uid="{C1ECACDB-2447-4D76-8243-96FC409E1629}"/>
    <cellStyle name="Comma 11 3 2 2 2 2 2 3 2" xfId="19251" xr:uid="{99DED843-CA16-43CF-AA6C-F944328B34E9}"/>
    <cellStyle name="Comma 11 3 2 2 2 2 2 3 2 2" xfId="41718" xr:uid="{7D318568-31D1-465E-A27C-F511299D8F52}"/>
    <cellStyle name="Comma 11 3 2 2 2 2 2 3 3" xfId="30491" xr:uid="{067B5988-76C3-480C-B987-9208ACC236AE}"/>
    <cellStyle name="Comma 11 3 2 2 2 2 2 4" xfId="13648" xr:uid="{33222FAB-DA8E-4AB5-A322-76A642637AF0}"/>
    <cellStyle name="Comma 11 3 2 2 2 2 2 4 2" xfId="36115" xr:uid="{D965318D-D10C-4BC7-AED4-B0E9A8F9931B}"/>
    <cellStyle name="Comma 11 3 2 2 2 2 2 5" xfId="24888" xr:uid="{EF61130E-A7DD-4D70-B832-1CF029B3081E}"/>
    <cellStyle name="Comma 11 3 2 2 2 2 3" xfId="4129" xr:uid="{06A2122C-FE5D-44AD-82C2-66994E9EAE4C}"/>
    <cellStyle name="Comma 11 3 2 2 2 2 3 2" xfId="9732" xr:uid="{0130C496-8FFD-4FAF-8806-6D6C13783C3A}"/>
    <cellStyle name="Comma 11 3 2 2 2 2 3 2 2" xfId="20960" xr:uid="{9F4B0B94-721C-46DC-B1EC-4030FD1CC65F}"/>
    <cellStyle name="Comma 11 3 2 2 2 2 3 2 2 2" xfId="43427" xr:uid="{9E2E6CF7-2DB0-4D1C-9359-185E3CA431BA}"/>
    <cellStyle name="Comma 11 3 2 2 2 2 3 2 3" xfId="32200" xr:uid="{6949B93F-D473-4440-953A-FE0376713DDF}"/>
    <cellStyle name="Comma 11 3 2 2 2 2 3 3" xfId="15357" xr:uid="{09E4AC2E-485B-4636-A472-437B6E9FF30F}"/>
    <cellStyle name="Comma 11 3 2 2 2 2 3 3 2" xfId="37824" xr:uid="{9411787A-0F31-47DC-9500-D0D67539B634}"/>
    <cellStyle name="Comma 11 3 2 2 2 2 3 4" xfId="26597" xr:uid="{AD8C992A-A74B-4824-935E-686718C03D97}"/>
    <cellStyle name="Comma 11 3 2 2 2 2 4" xfId="6943" xr:uid="{8396B83C-16BE-47B0-8420-D36DB0B198B5}"/>
    <cellStyle name="Comma 11 3 2 2 2 2 4 2" xfId="18171" xr:uid="{5CECAF47-6AA2-4F44-99C2-3DD12BAA39C1}"/>
    <cellStyle name="Comma 11 3 2 2 2 2 4 2 2" xfId="40638" xr:uid="{B104F7E4-E90B-4F5A-8D49-0FED8C02B16E}"/>
    <cellStyle name="Comma 11 3 2 2 2 2 4 3" xfId="29411" xr:uid="{B1C08C44-1E2B-4304-B19A-CB8F4158610A}"/>
    <cellStyle name="Comma 11 3 2 2 2 2 5" xfId="12568" xr:uid="{89623AFE-B49D-4A8E-BF80-A8AC4E60B983}"/>
    <cellStyle name="Comma 11 3 2 2 2 2 5 2" xfId="35035" xr:uid="{6197BF7D-F765-4782-A192-69E8FB89A388}"/>
    <cellStyle name="Comma 11 3 2 2 2 2 6" xfId="23808" xr:uid="{F22BCD9F-261C-4562-B639-33F94AF39764}"/>
    <cellStyle name="Comma 11 3 2 2 2 3" xfId="1882" xr:uid="{00000000-0005-0000-0000-0000A4010000}"/>
    <cellStyle name="Comma 11 3 2 2 2 3 2" xfId="4671" xr:uid="{188C4C54-DD8C-4AE9-9159-EE07BBC2506F}"/>
    <cellStyle name="Comma 11 3 2 2 2 3 2 2" xfId="10274" xr:uid="{D51BA772-38E5-4C59-9E33-D965FD6AB50F}"/>
    <cellStyle name="Comma 11 3 2 2 2 3 2 2 2" xfId="21502" xr:uid="{C09498D1-015B-40CB-8671-3111FDFE4319}"/>
    <cellStyle name="Comma 11 3 2 2 2 3 2 2 2 2" xfId="43969" xr:uid="{421F4A46-FE49-478B-99FD-449BD2199F3E}"/>
    <cellStyle name="Comma 11 3 2 2 2 3 2 2 3" xfId="32742" xr:uid="{7272C88E-FCB8-439F-BD2E-39CD9444A015}"/>
    <cellStyle name="Comma 11 3 2 2 2 3 2 3" xfId="15899" xr:uid="{59B8409A-BB17-418F-AFB8-C79EF914747A}"/>
    <cellStyle name="Comma 11 3 2 2 2 3 2 3 2" xfId="38366" xr:uid="{C4861433-61AC-4BB4-B544-1A6C8EE75CC6}"/>
    <cellStyle name="Comma 11 3 2 2 2 3 2 4" xfId="27139" xr:uid="{AD00D9FC-AE0E-4883-A538-601F0BF129FF}"/>
    <cellStyle name="Comma 11 3 2 2 2 3 3" xfId="7485" xr:uid="{EE442844-0F39-4716-899B-B008CACAFE93}"/>
    <cellStyle name="Comma 11 3 2 2 2 3 3 2" xfId="18713" xr:uid="{FE06E523-AF7D-4360-A11F-A61CB602AA7A}"/>
    <cellStyle name="Comma 11 3 2 2 2 3 3 2 2" xfId="41180" xr:uid="{0377CA9B-DA11-497B-A3D3-BFA2DA0A5602}"/>
    <cellStyle name="Comma 11 3 2 2 2 3 3 3" xfId="29953" xr:uid="{CD310FA3-FA75-4CAC-AD46-1D0E64D00F0D}"/>
    <cellStyle name="Comma 11 3 2 2 2 3 4" xfId="13110" xr:uid="{BDB53A2D-34BE-474B-B144-4DF0D5030AF8}"/>
    <cellStyle name="Comma 11 3 2 2 2 3 4 2" xfId="35577" xr:uid="{D0965229-2A34-4F59-BC49-3A10FD19E965}"/>
    <cellStyle name="Comma 11 3 2 2 2 3 5" xfId="24350" xr:uid="{B49DB761-A83F-49D7-AE87-108624E6BA19}"/>
    <cellStyle name="Comma 11 3 2 2 2 4" xfId="3591" xr:uid="{478A2B72-4444-4E59-814E-E9263C18007F}"/>
    <cellStyle name="Comma 11 3 2 2 2 4 2" xfId="9194" xr:uid="{278F99D1-CE0D-480C-85A1-137F7ACDB0D0}"/>
    <cellStyle name="Comma 11 3 2 2 2 4 2 2" xfId="20422" xr:uid="{511E4E83-971C-463D-906E-4A732C46BBDE}"/>
    <cellStyle name="Comma 11 3 2 2 2 4 2 2 2" xfId="42889" xr:uid="{27828A57-9244-4C4A-93E0-EB407EEAD532}"/>
    <cellStyle name="Comma 11 3 2 2 2 4 2 3" xfId="31662" xr:uid="{F3A781C9-D8DD-4786-9F25-96E8A1F6C2FA}"/>
    <cellStyle name="Comma 11 3 2 2 2 4 3" xfId="14819" xr:uid="{B936C67A-69DB-4894-B47A-10413E0B540D}"/>
    <cellStyle name="Comma 11 3 2 2 2 4 3 2" xfId="37286" xr:uid="{A653D73C-1F37-4088-8692-F33289E70FFF}"/>
    <cellStyle name="Comma 11 3 2 2 2 4 4" xfId="26059" xr:uid="{148E0DE7-43E9-415F-BBF0-96888ABC0F2B}"/>
    <cellStyle name="Comma 11 3 2 2 2 5" xfId="6405" xr:uid="{87E1BAC6-8AF6-48A9-965C-A6225C2D4475}"/>
    <cellStyle name="Comma 11 3 2 2 2 5 2" xfId="17633" xr:uid="{FE960332-8BB8-4CED-9584-D69BB0AAF936}"/>
    <cellStyle name="Comma 11 3 2 2 2 5 2 2" xfId="40100" xr:uid="{23E05300-DF85-4845-80CD-72E341AC3281}"/>
    <cellStyle name="Comma 11 3 2 2 2 5 3" xfId="28873" xr:uid="{7663A129-2DBA-4FD9-829C-75037316AF15}"/>
    <cellStyle name="Comma 11 3 2 2 2 6" xfId="12030" xr:uid="{8B4691C6-D3D6-40DF-83BD-266860E6EFE8}"/>
    <cellStyle name="Comma 11 3 2 2 2 6 2" xfId="34497" xr:uid="{E9C2DE5F-2D97-4C9C-8200-DF23D1426853}"/>
    <cellStyle name="Comma 11 3 2 2 2 7" xfId="23270" xr:uid="{696C9FFC-203D-44B5-818D-40EE597882C0}"/>
    <cellStyle name="Comma 11 3 2 2 3" xfId="1073" xr:uid="{00000000-0005-0000-0000-0000A5010000}"/>
    <cellStyle name="Comma 11 3 2 2 3 2" xfId="2153" xr:uid="{00000000-0005-0000-0000-0000A6010000}"/>
    <cellStyle name="Comma 11 3 2 2 3 2 2" xfId="4942" xr:uid="{A197C4FF-D50D-4C81-9703-EB5A6F115E69}"/>
    <cellStyle name="Comma 11 3 2 2 3 2 2 2" xfId="10545" xr:uid="{E9286A00-F5BF-4E63-AD08-7954835966DD}"/>
    <cellStyle name="Comma 11 3 2 2 3 2 2 2 2" xfId="21773" xr:uid="{51F5FCA4-A8BA-4CB4-8839-F6CBA0182B9F}"/>
    <cellStyle name="Comma 11 3 2 2 3 2 2 2 2 2" xfId="44240" xr:uid="{19B39125-14DA-47C5-A7B9-009E15AA7106}"/>
    <cellStyle name="Comma 11 3 2 2 3 2 2 2 3" xfId="33013" xr:uid="{2CD69E66-5D2A-4BF9-B258-D88F318A345E}"/>
    <cellStyle name="Comma 11 3 2 2 3 2 2 3" xfId="16170" xr:uid="{3D03EA50-81CC-4FD0-A65C-355E33B8BC83}"/>
    <cellStyle name="Comma 11 3 2 2 3 2 2 3 2" xfId="38637" xr:uid="{D99A362D-5BBA-45AC-A59E-F174A7D99C3B}"/>
    <cellStyle name="Comma 11 3 2 2 3 2 2 4" xfId="27410" xr:uid="{8368D5E6-874C-4EA9-B27B-3C76847E0F46}"/>
    <cellStyle name="Comma 11 3 2 2 3 2 3" xfId="7756" xr:uid="{D75307BC-6777-4DB2-80A4-FD1D577F4DB1}"/>
    <cellStyle name="Comma 11 3 2 2 3 2 3 2" xfId="18984" xr:uid="{E8F7C34A-7E5B-4595-901A-789801A97103}"/>
    <cellStyle name="Comma 11 3 2 2 3 2 3 2 2" xfId="41451" xr:uid="{CEFB2992-B33E-4986-8589-C792C391A40B}"/>
    <cellStyle name="Comma 11 3 2 2 3 2 3 3" xfId="30224" xr:uid="{80BE7F9E-AE5E-435B-833A-54A3B07913A4}"/>
    <cellStyle name="Comma 11 3 2 2 3 2 4" xfId="13381" xr:uid="{02E58376-DD82-4C0A-91D0-84C81F992E68}"/>
    <cellStyle name="Comma 11 3 2 2 3 2 4 2" xfId="35848" xr:uid="{4082524C-4812-482A-B1A4-B82464642456}"/>
    <cellStyle name="Comma 11 3 2 2 3 2 5" xfId="24621" xr:uid="{D347EE02-44B6-44C6-B34D-E1D73D566C1F}"/>
    <cellStyle name="Comma 11 3 2 2 3 3" xfId="3862" xr:uid="{0F261C64-0189-4C5E-8C89-1B023B1EF122}"/>
    <cellStyle name="Comma 11 3 2 2 3 3 2" xfId="9465" xr:uid="{9B774043-396F-4E66-B4AF-972287C87B77}"/>
    <cellStyle name="Comma 11 3 2 2 3 3 2 2" xfId="20693" xr:uid="{79C34767-F2EF-41CE-9EB8-3D89DF1AD7FF}"/>
    <cellStyle name="Comma 11 3 2 2 3 3 2 2 2" xfId="43160" xr:uid="{8FB4C682-2A6F-44BC-A6F1-44DF88598493}"/>
    <cellStyle name="Comma 11 3 2 2 3 3 2 3" xfId="31933" xr:uid="{B03C2DAB-3017-42BE-B126-401ED1DA501B}"/>
    <cellStyle name="Comma 11 3 2 2 3 3 3" xfId="15090" xr:uid="{782F1324-B57F-4203-8CD5-99583C71B473}"/>
    <cellStyle name="Comma 11 3 2 2 3 3 3 2" xfId="37557" xr:uid="{042F77E9-FF30-42CA-9617-4A1C4B9B1A4F}"/>
    <cellStyle name="Comma 11 3 2 2 3 3 4" xfId="26330" xr:uid="{9D9FFD50-00ED-4770-A071-E6F33559CCB1}"/>
    <cellStyle name="Comma 11 3 2 2 3 4" xfId="6676" xr:uid="{9ED29DB4-26EB-4C72-AF85-CD7EC1AB2F3D}"/>
    <cellStyle name="Comma 11 3 2 2 3 4 2" xfId="17904" xr:uid="{8572BEC5-79F2-49B4-BCD4-DE86AE5812AC}"/>
    <cellStyle name="Comma 11 3 2 2 3 4 2 2" xfId="40371" xr:uid="{854B8CB1-D966-491E-BE30-37EE6CFB0EA8}"/>
    <cellStyle name="Comma 11 3 2 2 3 4 3" xfId="29144" xr:uid="{8407B4D1-52D5-4204-8378-0E8B99D59878}"/>
    <cellStyle name="Comma 11 3 2 2 3 5" xfId="12301" xr:uid="{7807FED6-EB94-4DB8-BF09-361A81C2D476}"/>
    <cellStyle name="Comma 11 3 2 2 3 5 2" xfId="34768" xr:uid="{79277AFE-A5A0-4C5B-9083-DE4DD170EA78}"/>
    <cellStyle name="Comma 11 3 2 2 3 6" xfId="23541" xr:uid="{0C0D7E1F-1D4E-4F7F-9AF1-8CA14512F5A2}"/>
    <cellStyle name="Comma 11 3 2 2 4" xfId="1615" xr:uid="{00000000-0005-0000-0000-0000A7010000}"/>
    <cellStyle name="Comma 11 3 2 2 4 2" xfId="4404" xr:uid="{5C2980DA-41E6-458B-BF47-10B67746E904}"/>
    <cellStyle name="Comma 11 3 2 2 4 2 2" xfId="10007" xr:uid="{C96296A3-BA96-4B1A-A39A-31C85F5E3261}"/>
    <cellStyle name="Comma 11 3 2 2 4 2 2 2" xfId="21235" xr:uid="{7F7D6131-19BF-469D-8733-FDA203EFB29B}"/>
    <cellStyle name="Comma 11 3 2 2 4 2 2 2 2" xfId="43702" xr:uid="{4151C4FC-6879-4C2F-8627-5DE1D4D2940E}"/>
    <cellStyle name="Comma 11 3 2 2 4 2 2 3" xfId="32475" xr:uid="{B943C62B-D973-4914-89D9-FB41E897EE1E}"/>
    <cellStyle name="Comma 11 3 2 2 4 2 3" xfId="15632" xr:uid="{EE47F6C9-15B7-4E00-9DDC-B6CF07650801}"/>
    <cellStyle name="Comma 11 3 2 2 4 2 3 2" xfId="38099" xr:uid="{F5E70C6D-FA63-4D6A-A189-88A1A40FBC78}"/>
    <cellStyle name="Comma 11 3 2 2 4 2 4" xfId="26872" xr:uid="{4E670CBF-C4C5-498B-8D78-37DAD07499F3}"/>
    <cellStyle name="Comma 11 3 2 2 4 3" xfId="7218" xr:uid="{DCA49711-0B8A-4513-AA88-D87DB2E56595}"/>
    <cellStyle name="Comma 11 3 2 2 4 3 2" xfId="18446" xr:uid="{00B244B3-0186-40F3-BE46-8C5000696655}"/>
    <cellStyle name="Comma 11 3 2 2 4 3 2 2" xfId="40913" xr:uid="{E2C1585F-034A-4804-82BA-3CEC91F854D7}"/>
    <cellStyle name="Comma 11 3 2 2 4 3 3" xfId="29686" xr:uid="{75E1DCF8-8FB4-4F47-8A5D-8B47AA573862}"/>
    <cellStyle name="Comma 11 3 2 2 4 4" xfId="12843" xr:uid="{5429A763-EF93-4079-B2C5-D311BCD433CB}"/>
    <cellStyle name="Comma 11 3 2 2 4 4 2" xfId="35310" xr:uid="{E1D62070-5866-4246-98B1-0853604FF236}"/>
    <cellStyle name="Comma 11 3 2 2 4 5" xfId="24083" xr:uid="{362934A1-9924-4571-908E-A0A274C94EE0}"/>
    <cellStyle name="Comma 11 3 2 2 5" xfId="2696" xr:uid="{00000000-0005-0000-0000-0000A8010000}"/>
    <cellStyle name="Comma 11 3 2 2 5 2" xfId="5485" xr:uid="{979B94D9-4ADA-4C62-A1A4-8261C70AACF8}"/>
    <cellStyle name="Comma 11 3 2 2 5 2 2" xfId="11088" xr:uid="{AFCB21D3-9669-4854-89CC-B38470563FB1}"/>
    <cellStyle name="Comma 11 3 2 2 5 2 2 2" xfId="22316" xr:uid="{51797A34-96BC-49BF-8726-F9387C767724}"/>
    <cellStyle name="Comma 11 3 2 2 5 2 2 2 2" xfId="44783" xr:uid="{1B979B4A-DF4D-41C3-94CE-C8EBB4036376}"/>
    <cellStyle name="Comma 11 3 2 2 5 2 2 3" xfId="33556" xr:uid="{A46975F0-231A-4B29-9D52-3F2E164D7AA7}"/>
    <cellStyle name="Comma 11 3 2 2 5 2 3" xfId="16713" xr:uid="{45059A31-B2ED-4CB5-9F77-D6B4480A24D5}"/>
    <cellStyle name="Comma 11 3 2 2 5 2 3 2" xfId="39180" xr:uid="{42FF70AE-AF24-46CA-955E-B544BF943274}"/>
    <cellStyle name="Comma 11 3 2 2 5 2 4" xfId="27953" xr:uid="{DB220780-D12D-42C4-BAA6-2156AF84B4BA}"/>
    <cellStyle name="Comma 11 3 2 2 5 3" xfId="8299" xr:uid="{133932B0-B4BB-435C-A84E-B2F6B70F3017}"/>
    <cellStyle name="Comma 11 3 2 2 5 3 2" xfId="19527" xr:uid="{B22C010A-A235-4201-96AE-8B492BFCEA98}"/>
    <cellStyle name="Comma 11 3 2 2 5 3 2 2" xfId="41994" xr:uid="{691C6C71-FFDA-4284-AF14-B72D907B4243}"/>
    <cellStyle name="Comma 11 3 2 2 5 3 3" xfId="30767" xr:uid="{6F3FA08F-DE46-4B23-9071-F41605AA2497}"/>
    <cellStyle name="Comma 11 3 2 2 5 4" xfId="13924" xr:uid="{ACEC235C-7C8A-4AA8-BF5D-E9121D0E2B04}"/>
    <cellStyle name="Comma 11 3 2 2 5 4 2" xfId="36391" xr:uid="{3D6565B7-67D9-4F1A-A579-E220BF2E3B63}"/>
    <cellStyle name="Comma 11 3 2 2 5 5" xfId="25164" xr:uid="{394D5330-2918-42D1-9597-517A7FBBE0E5}"/>
    <cellStyle name="Comma 11 3 2 2 6" xfId="535" xr:uid="{00000000-0005-0000-0000-0000A9010000}"/>
    <cellStyle name="Comma 11 3 2 2 6 2" xfId="3324" xr:uid="{AFC61B93-6E8A-49F1-AFF0-8270041722C6}"/>
    <cellStyle name="Comma 11 3 2 2 6 2 2" xfId="8927" xr:uid="{23E6FC3F-DFB2-47DD-8CFD-264ABC4A0A59}"/>
    <cellStyle name="Comma 11 3 2 2 6 2 2 2" xfId="20155" xr:uid="{B57BBFD3-1736-4B72-AC64-2EA753B17D2B}"/>
    <cellStyle name="Comma 11 3 2 2 6 2 2 2 2" xfId="42622" xr:uid="{42184A25-2393-40A8-8A9E-779FE9A81D3A}"/>
    <cellStyle name="Comma 11 3 2 2 6 2 2 3" xfId="31395" xr:uid="{AB81567F-E4F2-400D-AF60-288D817FA991}"/>
    <cellStyle name="Comma 11 3 2 2 6 2 3" xfId="14552" xr:uid="{9E97BE3B-5B57-4762-832B-B7252CD6968E}"/>
    <cellStyle name="Comma 11 3 2 2 6 2 3 2" xfId="37019" xr:uid="{4FD16D4D-E634-4B1B-8542-FE0AAB8078C4}"/>
    <cellStyle name="Comma 11 3 2 2 6 2 4" xfId="25792" xr:uid="{18C192E6-226C-4A3F-AE06-EEE133AE1971}"/>
    <cellStyle name="Comma 11 3 2 2 6 3" xfId="6138" xr:uid="{F4C66EEC-F2B6-4016-BB44-6C333A60A752}"/>
    <cellStyle name="Comma 11 3 2 2 6 3 2" xfId="17366" xr:uid="{66486951-65E0-4E32-ACCD-E8F0E95A6331}"/>
    <cellStyle name="Comma 11 3 2 2 6 3 2 2" xfId="39833" xr:uid="{D5A3E903-0DF7-47C3-8EA0-65DF2097D081}"/>
    <cellStyle name="Comma 11 3 2 2 6 3 3" xfId="28606" xr:uid="{BFDFDCA5-FC9A-45CA-878C-FC2E809CB6AB}"/>
    <cellStyle name="Comma 11 3 2 2 6 4" xfId="11763" xr:uid="{B0333BB9-F442-4DE5-9A9C-CC63EDACF7BD}"/>
    <cellStyle name="Comma 11 3 2 2 6 4 2" xfId="34230" xr:uid="{905D50D5-425C-426E-B23E-685F343E8D53}"/>
    <cellStyle name="Comma 11 3 2 2 6 5" xfId="23003" xr:uid="{679106CC-28D7-4257-8A2C-F65307BCCDA7}"/>
    <cellStyle name="Comma 11 3 2 2 7" xfId="3048" xr:uid="{0EB3E764-EE9F-4AE0-ADEC-9F1610B2F7EA}"/>
    <cellStyle name="Comma 11 3 2 2 7 2" xfId="8651" xr:uid="{9159E88C-9BBB-4671-99C7-267A2CA9A3F8}"/>
    <cellStyle name="Comma 11 3 2 2 7 2 2" xfId="19879" xr:uid="{C9303450-7215-46E3-B7A6-410D5F6980F5}"/>
    <cellStyle name="Comma 11 3 2 2 7 2 2 2" xfId="42346" xr:uid="{DC491391-8A89-4054-AEC9-DA74A2814872}"/>
    <cellStyle name="Comma 11 3 2 2 7 2 3" xfId="31119" xr:uid="{97EE1FC1-BB0E-40B0-BDC3-119BB4506E9A}"/>
    <cellStyle name="Comma 11 3 2 2 7 3" xfId="14276" xr:uid="{F9E9E2A7-0E44-4073-B9FF-0C51288A72CE}"/>
    <cellStyle name="Comma 11 3 2 2 7 3 2" xfId="36743" xr:uid="{C6FA3C17-C350-42A2-9B05-29213F871C9B}"/>
    <cellStyle name="Comma 11 3 2 2 7 4" xfId="25516" xr:uid="{F0DD7DCF-8A2A-4E03-B905-1DFEABCD72A6}"/>
    <cellStyle name="Comma 11 3 2 2 8" xfId="5863" xr:uid="{C9992F5E-503F-45D0-B21A-A223A11AC23C}"/>
    <cellStyle name="Comma 11 3 2 2 8 2" xfId="17091" xr:uid="{F5A7EA61-868B-49BF-BF4E-167EE08045F6}"/>
    <cellStyle name="Comma 11 3 2 2 8 2 2" xfId="39558" xr:uid="{6A0FF179-6E74-4069-99BF-C29F0A342FCF}"/>
    <cellStyle name="Comma 11 3 2 2 8 3" xfId="28331" xr:uid="{C69D4E99-9E72-4B33-9975-253ECBCC4626}"/>
    <cellStyle name="Comma 11 3 2 2 9" xfId="11487" xr:uid="{51AD7ACD-75FF-42E9-AF01-59939F1F4395}"/>
    <cellStyle name="Comma 11 3 2 2 9 2" xfId="33955" xr:uid="{0CBD1322-FB14-4345-B9C7-28D1C0DD0675}"/>
    <cellStyle name="Comma 11 3 2 3" xfId="676" xr:uid="{00000000-0005-0000-0000-0000AA010000}"/>
    <cellStyle name="Comma 11 3 2 3 2" xfId="1214" xr:uid="{00000000-0005-0000-0000-0000AB010000}"/>
    <cellStyle name="Comma 11 3 2 3 2 2" xfId="2294" xr:uid="{00000000-0005-0000-0000-0000AC010000}"/>
    <cellStyle name="Comma 11 3 2 3 2 2 2" xfId="5083" xr:uid="{0DB096BD-C170-48E3-B88B-8EE0E3EF7E65}"/>
    <cellStyle name="Comma 11 3 2 3 2 2 2 2" xfId="10686" xr:uid="{DF2F2101-C005-4137-B982-258DAE4B97A7}"/>
    <cellStyle name="Comma 11 3 2 3 2 2 2 2 2" xfId="21914" xr:uid="{E59E32EB-7F16-4447-945D-EECD54290C74}"/>
    <cellStyle name="Comma 11 3 2 3 2 2 2 2 2 2" xfId="44381" xr:uid="{E0DE3DF8-2ADB-4DA1-AC6B-C980516ED4FD}"/>
    <cellStyle name="Comma 11 3 2 3 2 2 2 2 3" xfId="33154" xr:uid="{07E168BD-3D15-4356-BE83-0D29B82C9BFF}"/>
    <cellStyle name="Comma 11 3 2 3 2 2 2 3" xfId="16311" xr:uid="{ED1ABF10-2DBE-44DD-8A54-911C36248F32}"/>
    <cellStyle name="Comma 11 3 2 3 2 2 2 3 2" xfId="38778" xr:uid="{5134A82F-EAC1-4159-A8A0-2C32130BBB46}"/>
    <cellStyle name="Comma 11 3 2 3 2 2 2 4" xfId="27551" xr:uid="{4FE4D4A3-B8EA-4E5E-B3B8-E8ED97BFBF1A}"/>
    <cellStyle name="Comma 11 3 2 3 2 2 3" xfId="7897" xr:uid="{FDE7935C-4ABA-43A7-9837-44825A7EB9B5}"/>
    <cellStyle name="Comma 11 3 2 3 2 2 3 2" xfId="19125" xr:uid="{3B71B285-3E3B-465D-8FA9-9B77971EF85D}"/>
    <cellStyle name="Comma 11 3 2 3 2 2 3 2 2" xfId="41592" xr:uid="{07117CFF-77BE-4222-B52B-D94CB824097A}"/>
    <cellStyle name="Comma 11 3 2 3 2 2 3 3" xfId="30365" xr:uid="{2B3ED25F-2162-462A-91C8-A71A5A3A0E8D}"/>
    <cellStyle name="Comma 11 3 2 3 2 2 4" xfId="13522" xr:uid="{EA8B5CF0-3B48-49E7-B945-27C80FD9BA73}"/>
    <cellStyle name="Comma 11 3 2 3 2 2 4 2" xfId="35989" xr:uid="{A6F03EE7-5F52-48EE-AF7F-0BE573D3AAA8}"/>
    <cellStyle name="Comma 11 3 2 3 2 2 5" xfId="24762" xr:uid="{C4A67AB2-464D-4F71-B4C4-DEDD0722D9B2}"/>
    <cellStyle name="Comma 11 3 2 3 2 3" xfId="4003" xr:uid="{88BDE1C9-9EF6-4C22-97F0-344F0FE46D5F}"/>
    <cellStyle name="Comma 11 3 2 3 2 3 2" xfId="9606" xr:uid="{D1331C6C-B7A5-42B8-82B6-34200287BDB1}"/>
    <cellStyle name="Comma 11 3 2 3 2 3 2 2" xfId="20834" xr:uid="{039CF219-6687-4510-B621-A5CF30084C71}"/>
    <cellStyle name="Comma 11 3 2 3 2 3 2 2 2" xfId="43301" xr:uid="{5B4A244E-A55E-469C-A838-3976C268A311}"/>
    <cellStyle name="Comma 11 3 2 3 2 3 2 3" xfId="32074" xr:uid="{D5F07822-0F45-4361-B988-33DB3C967E6C}"/>
    <cellStyle name="Comma 11 3 2 3 2 3 3" xfId="15231" xr:uid="{43AD8FE0-F965-4E44-BE44-2110AB47DFF4}"/>
    <cellStyle name="Comma 11 3 2 3 2 3 3 2" xfId="37698" xr:uid="{71330629-F121-4E56-9EF8-7D28F62A2623}"/>
    <cellStyle name="Comma 11 3 2 3 2 3 4" xfId="26471" xr:uid="{6CE16C78-74B4-4FE3-BBE8-CF71EFF86D58}"/>
    <cellStyle name="Comma 11 3 2 3 2 4" xfId="6817" xr:uid="{3625E302-DF03-47B4-BC8A-93DA3D66469A}"/>
    <cellStyle name="Comma 11 3 2 3 2 4 2" xfId="18045" xr:uid="{959BFE55-6EB3-47F0-86A2-C09DC1252CC3}"/>
    <cellStyle name="Comma 11 3 2 3 2 4 2 2" xfId="40512" xr:uid="{9B882409-FE3A-46B2-88EA-E1EC59A418A8}"/>
    <cellStyle name="Comma 11 3 2 3 2 4 3" xfId="29285" xr:uid="{06B58685-F946-4FFC-AEC3-851C6D8093DA}"/>
    <cellStyle name="Comma 11 3 2 3 2 5" xfId="12442" xr:uid="{3CC8EF51-69B1-441A-A8D9-35AA913BF153}"/>
    <cellStyle name="Comma 11 3 2 3 2 5 2" xfId="34909" xr:uid="{9EDF1C0E-00FD-4483-8409-94D6FD84170B}"/>
    <cellStyle name="Comma 11 3 2 3 2 6" xfId="23682" xr:uid="{F6368CF7-4F2D-4228-BE6D-AB3D0D18CFAE}"/>
    <cellStyle name="Comma 11 3 2 3 3" xfId="1756" xr:uid="{00000000-0005-0000-0000-0000AD010000}"/>
    <cellStyle name="Comma 11 3 2 3 3 2" xfId="4545" xr:uid="{C22F6E16-31B7-4495-9F9E-2D63F8BD4743}"/>
    <cellStyle name="Comma 11 3 2 3 3 2 2" xfId="10148" xr:uid="{C6FEF98D-3D7C-43A8-92BA-88EA16354716}"/>
    <cellStyle name="Comma 11 3 2 3 3 2 2 2" xfId="21376" xr:uid="{495A876C-7108-4B05-8166-F2A7F0E12C95}"/>
    <cellStyle name="Comma 11 3 2 3 3 2 2 2 2" xfId="43843" xr:uid="{B7BFF59E-18A7-4D75-8271-AA5ADE23DA14}"/>
    <cellStyle name="Comma 11 3 2 3 3 2 2 3" xfId="32616" xr:uid="{0C049F87-CE00-468C-9CC2-8994B2EA546F}"/>
    <cellStyle name="Comma 11 3 2 3 3 2 3" xfId="15773" xr:uid="{90F49C01-73C9-462E-BD6C-8C704308824F}"/>
    <cellStyle name="Comma 11 3 2 3 3 2 3 2" xfId="38240" xr:uid="{A7D02E4C-DAE6-4F57-8DD6-DE048FC2082C}"/>
    <cellStyle name="Comma 11 3 2 3 3 2 4" xfId="27013" xr:uid="{364B8D3B-86B0-4A9C-AA6B-68CE8B2AF0B4}"/>
    <cellStyle name="Comma 11 3 2 3 3 3" xfId="7359" xr:uid="{B0EA37C0-B114-439C-A96B-B9D4515C8711}"/>
    <cellStyle name="Comma 11 3 2 3 3 3 2" xfId="18587" xr:uid="{ABE6E416-6032-4CFA-ACD2-E8E473789CD3}"/>
    <cellStyle name="Comma 11 3 2 3 3 3 2 2" xfId="41054" xr:uid="{DE872905-C256-4E2B-B969-025CB463F8D0}"/>
    <cellStyle name="Comma 11 3 2 3 3 3 3" xfId="29827" xr:uid="{16340271-C62D-41F8-891F-C766FEAA3629}"/>
    <cellStyle name="Comma 11 3 2 3 3 4" xfId="12984" xr:uid="{386DC608-88B5-496F-B745-E97F55DA547F}"/>
    <cellStyle name="Comma 11 3 2 3 3 4 2" xfId="35451" xr:uid="{587F80AE-4720-4D5C-9A35-A5ADC9E6A759}"/>
    <cellStyle name="Comma 11 3 2 3 3 5" xfId="24224" xr:uid="{8E8FF0A5-4D94-4149-93BA-5BEF761D3530}"/>
    <cellStyle name="Comma 11 3 2 3 4" xfId="3465" xr:uid="{6C893B72-7DAB-44A8-8AD5-3CD2F484B120}"/>
    <cellStyle name="Comma 11 3 2 3 4 2" xfId="9068" xr:uid="{7D6C57C6-C665-49B1-A232-0D440214B333}"/>
    <cellStyle name="Comma 11 3 2 3 4 2 2" xfId="20296" xr:uid="{F082231C-3300-492B-93D7-595694AB4839}"/>
    <cellStyle name="Comma 11 3 2 3 4 2 2 2" xfId="42763" xr:uid="{06827575-1BE0-4FAC-B7F9-91B5CB3CDD81}"/>
    <cellStyle name="Comma 11 3 2 3 4 2 3" xfId="31536" xr:uid="{27D75CAF-D641-44E6-ADB1-3FB2C9CFB601}"/>
    <cellStyle name="Comma 11 3 2 3 4 3" xfId="14693" xr:uid="{8497F9C9-522D-44F9-98D9-8D1E1FFCAB46}"/>
    <cellStyle name="Comma 11 3 2 3 4 3 2" xfId="37160" xr:uid="{F7418C03-60AC-4A46-9E00-1F7F459B2B9D}"/>
    <cellStyle name="Comma 11 3 2 3 4 4" xfId="25933" xr:uid="{DC062B55-BD79-4AFC-9AFF-7FBFBC069C27}"/>
    <cellStyle name="Comma 11 3 2 3 5" xfId="6279" xr:uid="{BC96C3DF-DF68-4672-80E9-B27965273D6D}"/>
    <cellStyle name="Comma 11 3 2 3 5 2" xfId="17507" xr:uid="{02B573A8-40AE-43A5-AECA-55C71DA29269}"/>
    <cellStyle name="Comma 11 3 2 3 5 2 2" xfId="39974" xr:uid="{7E435F7F-69A1-4897-AF8E-770AC2105BF1}"/>
    <cellStyle name="Comma 11 3 2 3 5 3" xfId="28747" xr:uid="{B4ED7C21-1127-403D-B2D2-0B2819A123E5}"/>
    <cellStyle name="Comma 11 3 2 3 6" xfId="11904" xr:uid="{3CB31A86-491D-42B7-93A0-1673F2115C21}"/>
    <cellStyle name="Comma 11 3 2 3 6 2" xfId="34371" xr:uid="{1401E120-4471-4342-A6C9-62D48EE4933C}"/>
    <cellStyle name="Comma 11 3 2 3 7" xfId="23144" xr:uid="{88C82420-D833-4EEB-9501-D1B79F6002B3}"/>
    <cellStyle name="Comma 11 3 2 4" xfId="947" xr:uid="{00000000-0005-0000-0000-0000AE010000}"/>
    <cellStyle name="Comma 11 3 2 4 2" xfId="2027" xr:uid="{00000000-0005-0000-0000-0000AF010000}"/>
    <cellStyle name="Comma 11 3 2 4 2 2" xfId="4816" xr:uid="{10FBEE95-1EA9-4D70-BF4B-216B87AB2398}"/>
    <cellStyle name="Comma 11 3 2 4 2 2 2" xfId="10419" xr:uid="{FB5F8453-73C6-46A1-AB48-D848C9EAF13E}"/>
    <cellStyle name="Comma 11 3 2 4 2 2 2 2" xfId="21647" xr:uid="{779BB47E-1C5E-4FA8-A7D1-8D9BFF36E665}"/>
    <cellStyle name="Comma 11 3 2 4 2 2 2 2 2" xfId="44114" xr:uid="{5D31385A-4A07-4A34-8D89-63EFAC2499B5}"/>
    <cellStyle name="Comma 11 3 2 4 2 2 2 3" xfId="32887" xr:uid="{A91D3771-3662-4F70-A9EE-C178AF964C5B}"/>
    <cellStyle name="Comma 11 3 2 4 2 2 3" xfId="16044" xr:uid="{34F42D09-D3ED-4AF3-9E65-8FE622FA174D}"/>
    <cellStyle name="Comma 11 3 2 4 2 2 3 2" xfId="38511" xr:uid="{192EE3AC-7DCC-4AEB-B9D7-DC00E76160C2}"/>
    <cellStyle name="Comma 11 3 2 4 2 2 4" xfId="27284" xr:uid="{55DB9BDA-3C5A-4F88-A426-001C986B7158}"/>
    <cellStyle name="Comma 11 3 2 4 2 3" xfId="7630" xr:uid="{BF4FEA6D-6459-4517-B5E0-DA9FC81BF83F}"/>
    <cellStyle name="Comma 11 3 2 4 2 3 2" xfId="18858" xr:uid="{CCA2E285-A591-4C58-92CF-1FD275E1D18D}"/>
    <cellStyle name="Comma 11 3 2 4 2 3 2 2" xfId="41325" xr:uid="{3AAD07B2-A38D-479F-873B-6912950E220A}"/>
    <cellStyle name="Comma 11 3 2 4 2 3 3" xfId="30098" xr:uid="{8F7EBC63-B36D-48EA-9619-EF75D3399C21}"/>
    <cellStyle name="Comma 11 3 2 4 2 4" xfId="13255" xr:uid="{BE15FA17-BFC5-4B77-8BE5-E415D1256EBC}"/>
    <cellStyle name="Comma 11 3 2 4 2 4 2" xfId="35722" xr:uid="{F3BCC47A-45EC-46DD-A6D5-A1A7B8031B3F}"/>
    <cellStyle name="Comma 11 3 2 4 2 5" xfId="24495" xr:uid="{317265CC-A024-4962-B2A3-A50F619F4342}"/>
    <cellStyle name="Comma 11 3 2 4 3" xfId="3736" xr:uid="{B9521626-A11F-497A-A11C-C3981B366BBA}"/>
    <cellStyle name="Comma 11 3 2 4 3 2" xfId="9339" xr:uid="{5CCFD95A-C597-488D-9A69-D16221C98EB3}"/>
    <cellStyle name="Comma 11 3 2 4 3 2 2" xfId="20567" xr:uid="{F82D35C5-D657-4F91-9F75-6221CAF2ECF2}"/>
    <cellStyle name="Comma 11 3 2 4 3 2 2 2" xfId="43034" xr:uid="{926C53E8-67A4-45F7-9A5C-94C33C692D91}"/>
    <cellStyle name="Comma 11 3 2 4 3 2 3" xfId="31807" xr:uid="{526DBADC-D8F6-4BC1-9A39-C111800DECB0}"/>
    <cellStyle name="Comma 11 3 2 4 3 3" xfId="14964" xr:uid="{30FBB387-598A-49BB-A4EE-2E3D9B41AA4C}"/>
    <cellStyle name="Comma 11 3 2 4 3 3 2" xfId="37431" xr:uid="{D19A611D-AC7A-47D1-B986-10F91E9991C0}"/>
    <cellStyle name="Comma 11 3 2 4 3 4" xfId="26204" xr:uid="{4DF7037D-B7BC-46F7-8FF2-B63AB6A4FA76}"/>
    <cellStyle name="Comma 11 3 2 4 4" xfId="6550" xr:uid="{42F96F3A-6C23-49FA-A03D-75DE1F058EEE}"/>
    <cellStyle name="Comma 11 3 2 4 4 2" xfId="17778" xr:uid="{711D4131-1D49-4033-8F86-C356D071276A}"/>
    <cellStyle name="Comma 11 3 2 4 4 2 2" xfId="40245" xr:uid="{6DB880FC-372F-4DEC-A308-3ABA546C1A49}"/>
    <cellStyle name="Comma 11 3 2 4 4 3" xfId="29018" xr:uid="{0B5530B4-BE39-4503-AF56-EBD7FEE1EAC6}"/>
    <cellStyle name="Comma 11 3 2 4 5" xfId="12175" xr:uid="{1AFB9B73-2AE4-4F71-AE4F-AAE1D0A12AFC}"/>
    <cellStyle name="Comma 11 3 2 4 5 2" xfId="34642" xr:uid="{F9C58A7A-2082-401C-ABA8-4EDDF652BCCA}"/>
    <cellStyle name="Comma 11 3 2 4 6" xfId="23415" xr:uid="{413CD759-21D7-47A7-B0DB-626E5F21D2C8}"/>
    <cellStyle name="Comma 11 3 2 5" xfId="1489" xr:uid="{00000000-0005-0000-0000-0000B0010000}"/>
    <cellStyle name="Comma 11 3 2 5 2" xfId="4278" xr:uid="{3F6A1231-BF54-4BD8-A25F-B9F6D9E80AF1}"/>
    <cellStyle name="Comma 11 3 2 5 2 2" xfId="9881" xr:uid="{C495FE4D-F55F-4674-8CC2-B929F6FE5647}"/>
    <cellStyle name="Comma 11 3 2 5 2 2 2" xfId="21109" xr:uid="{9ADF9CD8-F48D-4E7C-AF73-7ADE5B9455F1}"/>
    <cellStyle name="Comma 11 3 2 5 2 2 2 2" xfId="43576" xr:uid="{3F1854FB-7EDC-4C07-90DF-03AE8D3A6C61}"/>
    <cellStyle name="Comma 11 3 2 5 2 2 3" xfId="32349" xr:uid="{BE894BDA-6352-4824-847D-04CD547E05C1}"/>
    <cellStyle name="Comma 11 3 2 5 2 3" xfId="15506" xr:uid="{13C6D139-9F94-4595-BF4D-BA507516B990}"/>
    <cellStyle name="Comma 11 3 2 5 2 3 2" xfId="37973" xr:uid="{C5558562-15B0-49C5-A8DC-B47C254B799A}"/>
    <cellStyle name="Comma 11 3 2 5 2 4" xfId="26746" xr:uid="{BBFCC788-286A-497D-A4AF-F1539B3BEBF6}"/>
    <cellStyle name="Comma 11 3 2 5 3" xfId="7092" xr:uid="{FF23A01F-9C93-41DD-84BF-38CAE49D494E}"/>
    <cellStyle name="Comma 11 3 2 5 3 2" xfId="18320" xr:uid="{9C870516-C3F6-4FC2-9337-90E99176AF59}"/>
    <cellStyle name="Comma 11 3 2 5 3 2 2" xfId="40787" xr:uid="{0CAA4A0E-E830-4A42-8F63-D46996C7714D}"/>
    <cellStyle name="Comma 11 3 2 5 3 3" xfId="29560" xr:uid="{112F5C7D-3344-4824-A461-370D0C8343CD}"/>
    <cellStyle name="Comma 11 3 2 5 4" xfId="12717" xr:uid="{CCAA4F3E-5178-4390-819F-CB365CDC1D3C}"/>
    <cellStyle name="Comma 11 3 2 5 4 2" xfId="35184" xr:uid="{5B7B6EC2-335C-4343-AB9B-942F039601FB}"/>
    <cellStyle name="Comma 11 3 2 5 5" xfId="23957" xr:uid="{3EE7E0A5-62EF-45C8-A13B-7852DDD2A686}"/>
    <cellStyle name="Comma 11 3 2 6" xfId="2570" xr:uid="{00000000-0005-0000-0000-0000B1010000}"/>
    <cellStyle name="Comma 11 3 2 6 2" xfId="5359" xr:uid="{AD04199B-CB10-4A7B-91BE-7C7004898A81}"/>
    <cellStyle name="Comma 11 3 2 6 2 2" xfId="10962" xr:uid="{4EC9C67F-B192-4271-A11F-1B46134A464A}"/>
    <cellStyle name="Comma 11 3 2 6 2 2 2" xfId="22190" xr:uid="{F9276384-E615-4E7B-87B6-5313DC2F1C06}"/>
    <cellStyle name="Comma 11 3 2 6 2 2 2 2" xfId="44657" xr:uid="{9C207F9D-7FAB-4255-9A3B-1332AF33D0ED}"/>
    <cellStyle name="Comma 11 3 2 6 2 2 3" xfId="33430" xr:uid="{1131C950-D916-451A-BFB0-67C440AF6EF3}"/>
    <cellStyle name="Comma 11 3 2 6 2 3" xfId="16587" xr:uid="{A884AEEC-8294-4079-B576-B3D70CF66B5F}"/>
    <cellStyle name="Comma 11 3 2 6 2 3 2" xfId="39054" xr:uid="{198CBFB3-9CA5-4B8F-9C7D-D4E3D7B4E580}"/>
    <cellStyle name="Comma 11 3 2 6 2 4" xfId="27827" xr:uid="{5440611B-2443-4588-BF80-ABF79D791765}"/>
    <cellStyle name="Comma 11 3 2 6 3" xfId="8173" xr:uid="{6164F6EB-0A12-47E2-B204-7D6A900993EF}"/>
    <cellStyle name="Comma 11 3 2 6 3 2" xfId="19401" xr:uid="{2B8C162A-89A6-4B1B-AD9E-9DF65E42AFA1}"/>
    <cellStyle name="Comma 11 3 2 6 3 2 2" xfId="41868" xr:uid="{6089B6AD-3B26-4AAF-80F8-1C6F89EE823C}"/>
    <cellStyle name="Comma 11 3 2 6 3 3" xfId="30641" xr:uid="{32D2CE59-E728-4C48-A582-4DA3A9B7788B}"/>
    <cellStyle name="Comma 11 3 2 6 4" xfId="13798" xr:uid="{90291997-0DDB-44E4-AF39-395470AD840B}"/>
    <cellStyle name="Comma 11 3 2 6 4 2" xfId="36265" xr:uid="{59F79EBE-AE55-47A9-8F31-5BD111A9BE37}"/>
    <cellStyle name="Comma 11 3 2 6 5" xfId="25038" xr:uid="{C7B80300-975E-43F7-AAD6-74561EBA9219}"/>
    <cellStyle name="Comma 11 3 2 7" xfId="409" xr:uid="{00000000-0005-0000-0000-0000B2010000}"/>
    <cellStyle name="Comma 11 3 2 7 2" xfId="3198" xr:uid="{6858D1B0-42B2-43DC-A557-6C26957EE20F}"/>
    <cellStyle name="Comma 11 3 2 7 2 2" xfId="8801" xr:uid="{EAF116A3-42A7-42F3-9BD8-F1BCC1F946E9}"/>
    <cellStyle name="Comma 11 3 2 7 2 2 2" xfId="20029" xr:uid="{828B97F0-DCCF-4386-8F5B-2C99F8C54471}"/>
    <cellStyle name="Comma 11 3 2 7 2 2 2 2" xfId="42496" xr:uid="{DBB5CA2A-6EA5-44E3-A42B-4875525747AE}"/>
    <cellStyle name="Comma 11 3 2 7 2 2 3" xfId="31269" xr:uid="{C2E34903-89CF-48F6-BF8F-9C9560B3C0D4}"/>
    <cellStyle name="Comma 11 3 2 7 2 3" xfId="14426" xr:uid="{2492C923-4DE8-45F7-A2B5-3A48A1C03194}"/>
    <cellStyle name="Comma 11 3 2 7 2 3 2" xfId="36893" xr:uid="{957D6F2A-D788-4846-93CD-428C4F99E725}"/>
    <cellStyle name="Comma 11 3 2 7 2 4" xfId="25666" xr:uid="{35AD255B-8759-4ACE-8E76-1E7E6EAAB933}"/>
    <cellStyle name="Comma 11 3 2 7 3" xfId="6012" xr:uid="{E9240C47-01DE-44CB-97AD-0D172E7E837D}"/>
    <cellStyle name="Comma 11 3 2 7 3 2" xfId="17240" xr:uid="{5FD1BAA9-0B1E-4CB1-8864-3E179159078C}"/>
    <cellStyle name="Comma 11 3 2 7 3 2 2" xfId="39707" xr:uid="{18B8509E-CA33-4DC9-A05E-22AD76C8FEBC}"/>
    <cellStyle name="Comma 11 3 2 7 3 3" xfId="28480" xr:uid="{FF93AADA-BEB2-4AC5-ADC2-EB3894F53107}"/>
    <cellStyle name="Comma 11 3 2 7 4" xfId="11637" xr:uid="{0364B326-54F7-4766-ABF3-310E5A5E64F5}"/>
    <cellStyle name="Comma 11 3 2 7 4 2" xfId="34104" xr:uid="{9E8443EE-FABC-484A-B36B-EFA768058143}"/>
    <cellStyle name="Comma 11 3 2 7 5" xfId="22877" xr:uid="{B68999F7-25A9-4A03-8DB5-EAFEF472A23E}"/>
    <cellStyle name="Comma 11 3 2 8" xfId="2922" xr:uid="{3D0B3199-4693-45A9-97C1-B267981CF050}"/>
    <cellStyle name="Comma 11 3 2 8 2" xfId="8525" xr:uid="{666B069C-17BD-4819-92DE-B1F55227F31F}"/>
    <cellStyle name="Comma 11 3 2 8 2 2" xfId="19753" xr:uid="{A409A76D-EF27-4233-BE46-654E0642A9CB}"/>
    <cellStyle name="Comma 11 3 2 8 2 2 2" xfId="42220" xr:uid="{335D5D46-F810-4FE1-9148-EBF3E4677A03}"/>
    <cellStyle name="Comma 11 3 2 8 2 3" xfId="30993" xr:uid="{D6AAEEEE-BAED-4287-9923-48C6BCD65D3F}"/>
    <cellStyle name="Comma 11 3 2 8 3" xfId="14150" xr:uid="{ACB5EEB3-20B5-46CD-96C0-77D1D77AC9C1}"/>
    <cellStyle name="Comma 11 3 2 8 3 2" xfId="36617" xr:uid="{C8C5E21D-6722-4199-B66F-F0A600BF2C74}"/>
    <cellStyle name="Comma 11 3 2 8 4" xfId="25390" xr:uid="{EA20578A-B376-440B-A31A-EC431E6E9BC6}"/>
    <cellStyle name="Comma 11 3 2 9" xfId="5737" xr:uid="{70C04567-FF59-4B78-8548-792E291BBCA8}"/>
    <cellStyle name="Comma 11 3 2 9 2" xfId="16965" xr:uid="{2FFBC9B3-D582-4913-B2B2-6DC1F832C930}"/>
    <cellStyle name="Comma 11 3 2 9 2 2" xfId="39432" xr:uid="{B56630AC-7EF9-4AEF-B1F9-EB0F8AA170BF}"/>
    <cellStyle name="Comma 11 3 2 9 3" xfId="28205" xr:uid="{926582C6-9223-4034-BD79-046E8FDE38C0}"/>
    <cellStyle name="Comma 11 3 3" xfId="191" xr:uid="{00000000-0005-0000-0000-0000B3010000}"/>
    <cellStyle name="Comma 11 3 3 10" xfId="22664" xr:uid="{13A6810D-FD9E-47BD-AC21-148797DA39B3}"/>
    <cellStyle name="Comma 11 3 3 2" xfId="738" xr:uid="{00000000-0005-0000-0000-0000B4010000}"/>
    <cellStyle name="Comma 11 3 3 2 2" xfId="1276" xr:uid="{00000000-0005-0000-0000-0000B5010000}"/>
    <cellStyle name="Comma 11 3 3 2 2 2" xfId="2356" xr:uid="{00000000-0005-0000-0000-0000B6010000}"/>
    <cellStyle name="Comma 11 3 3 2 2 2 2" xfId="5145" xr:uid="{24A45483-20EF-4436-9C70-EA648C57C3FC}"/>
    <cellStyle name="Comma 11 3 3 2 2 2 2 2" xfId="10748" xr:uid="{1D5413E3-83B2-4D05-948A-CB59A177A309}"/>
    <cellStyle name="Comma 11 3 3 2 2 2 2 2 2" xfId="21976" xr:uid="{69A52F99-3736-4833-8853-4556A4FD8AD5}"/>
    <cellStyle name="Comma 11 3 3 2 2 2 2 2 2 2" xfId="44443" xr:uid="{AC038805-6187-4080-AEF8-BA1A1F09CB7B}"/>
    <cellStyle name="Comma 11 3 3 2 2 2 2 2 3" xfId="33216" xr:uid="{86C3A94E-3BBB-4932-8936-54EF0587A042}"/>
    <cellStyle name="Comma 11 3 3 2 2 2 2 3" xfId="16373" xr:uid="{630EADAD-2D34-4EB3-8CBB-A860834102CF}"/>
    <cellStyle name="Comma 11 3 3 2 2 2 2 3 2" xfId="38840" xr:uid="{24112AC1-992E-458C-9738-89AA34E81A0A}"/>
    <cellStyle name="Comma 11 3 3 2 2 2 2 4" xfId="27613" xr:uid="{E7A611CB-2912-4F8E-AFD5-C1BC125D1DA4}"/>
    <cellStyle name="Comma 11 3 3 2 2 2 3" xfId="7959" xr:uid="{47B96D26-EA15-4B54-BC51-FA0C1B63BF44}"/>
    <cellStyle name="Comma 11 3 3 2 2 2 3 2" xfId="19187" xr:uid="{86A09F3B-0FB9-41A8-B202-D0622D103E07}"/>
    <cellStyle name="Comma 11 3 3 2 2 2 3 2 2" xfId="41654" xr:uid="{F7DCB1EF-FDA1-405C-AB62-4C50C2424523}"/>
    <cellStyle name="Comma 11 3 3 2 2 2 3 3" xfId="30427" xr:uid="{1E3434FA-56D5-4E26-B2A0-941C235FFD10}"/>
    <cellStyle name="Comma 11 3 3 2 2 2 4" xfId="13584" xr:uid="{2B840CE0-2F50-46AB-ABE6-D474D3C3A8AB}"/>
    <cellStyle name="Comma 11 3 3 2 2 2 4 2" xfId="36051" xr:uid="{A0ABCEE8-53B3-4367-9336-BE6B23561E71}"/>
    <cellStyle name="Comma 11 3 3 2 2 2 5" xfId="24824" xr:uid="{B0C26335-189F-4CD9-8AEA-C53D469A0796}"/>
    <cellStyle name="Comma 11 3 3 2 2 3" xfId="4065" xr:uid="{8CB44FE8-E6D4-4258-A4D3-9A984A1E6C7D}"/>
    <cellStyle name="Comma 11 3 3 2 2 3 2" xfId="9668" xr:uid="{41156B24-15B9-449C-81A2-EDA38B635A42}"/>
    <cellStyle name="Comma 11 3 3 2 2 3 2 2" xfId="20896" xr:uid="{EB083CAF-472F-40E8-9E13-68EA45C4DA96}"/>
    <cellStyle name="Comma 11 3 3 2 2 3 2 2 2" xfId="43363" xr:uid="{4B316AFC-8BDA-4DDA-BA45-BF1D3CFC5123}"/>
    <cellStyle name="Comma 11 3 3 2 2 3 2 3" xfId="32136" xr:uid="{E2BDC0CD-3316-4F94-9BA1-DA6DE18F27D6}"/>
    <cellStyle name="Comma 11 3 3 2 2 3 3" xfId="15293" xr:uid="{2D8E9636-91A7-4467-96B3-09B8B50BF17F}"/>
    <cellStyle name="Comma 11 3 3 2 2 3 3 2" xfId="37760" xr:uid="{6C9C16B1-DECE-4EF5-9657-D90F655A7DF9}"/>
    <cellStyle name="Comma 11 3 3 2 2 3 4" xfId="26533" xr:uid="{C42D5978-1FD2-4A85-8359-C4D05A5ACE5F}"/>
    <cellStyle name="Comma 11 3 3 2 2 4" xfId="6879" xr:uid="{ED2AD5E7-2770-4B11-A60A-EA2AB11F897A}"/>
    <cellStyle name="Comma 11 3 3 2 2 4 2" xfId="18107" xr:uid="{BD284B05-AD7B-4719-96D4-90449B684EC8}"/>
    <cellStyle name="Comma 11 3 3 2 2 4 2 2" xfId="40574" xr:uid="{113030FD-F091-4CDC-9F70-04FC9F4B5785}"/>
    <cellStyle name="Comma 11 3 3 2 2 4 3" xfId="29347" xr:uid="{3EA163B7-BBCE-48BA-B121-DA6532EF671A}"/>
    <cellStyle name="Comma 11 3 3 2 2 5" xfId="12504" xr:uid="{9F0DBCD0-900C-422A-84C4-60CD28D5CC28}"/>
    <cellStyle name="Comma 11 3 3 2 2 5 2" xfId="34971" xr:uid="{C87D03DE-16E6-4C6E-9F86-4C72F62F0BE3}"/>
    <cellStyle name="Comma 11 3 3 2 2 6" xfId="23744" xr:uid="{20E388BC-3E23-4AF1-B760-356E9A2008A5}"/>
    <cellStyle name="Comma 11 3 3 2 3" xfId="1818" xr:uid="{00000000-0005-0000-0000-0000B7010000}"/>
    <cellStyle name="Comma 11 3 3 2 3 2" xfId="4607" xr:uid="{9C3E99B8-EA64-4DC5-9882-B4493FE6D985}"/>
    <cellStyle name="Comma 11 3 3 2 3 2 2" xfId="10210" xr:uid="{1A01A1DA-8122-47CF-B10D-9362DBAB7F81}"/>
    <cellStyle name="Comma 11 3 3 2 3 2 2 2" xfId="21438" xr:uid="{422D7581-E441-4A11-9B58-B13D8D9AB9DE}"/>
    <cellStyle name="Comma 11 3 3 2 3 2 2 2 2" xfId="43905" xr:uid="{AB092CD1-877B-4419-B08D-0E8EBF997562}"/>
    <cellStyle name="Comma 11 3 3 2 3 2 2 3" xfId="32678" xr:uid="{3E296929-09FD-4829-8D09-262D34A72B61}"/>
    <cellStyle name="Comma 11 3 3 2 3 2 3" xfId="15835" xr:uid="{428E1A43-829F-4A59-A3AE-D8BC2A4F1132}"/>
    <cellStyle name="Comma 11 3 3 2 3 2 3 2" xfId="38302" xr:uid="{60142687-BC2C-4A09-9868-89E22A020A9D}"/>
    <cellStyle name="Comma 11 3 3 2 3 2 4" xfId="27075" xr:uid="{DAF3DB11-7556-4A54-9EFD-22AA8C441DDE}"/>
    <cellStyle name="Comma 11 3 3 2 3 3" xfId="7421" xr:uid="{6F161F9D-7510-4051-8702-B2F996DD7CF6}"/>
    <cellStyle name="Comma 11 3 3 2 3 3 2" xfId="18649" xr:uid="{169C2B4F-80E5-489F-924E-75B3D712620C}"/>
    <cellStyle name="Comma 11 3 3 2 3 3 2 2" xfId="41116" xr:uid="{687CF899-D672-4E64-B19D-44A126771CF6}"/>
    <cellStyle name="Comma 11 3 3 2 3 3 3" xfId="29889" xr:uid="{694FE637-A53C-488A-ACE0-A1B76D31F30C}"/>
    <cellStyle name="Comma 11 3 3 2 3 4" xfId="13046" xr:uid="{57039DC6-8F12-478E-AF41-0DB9B138A403}"/>
    <cellStyle name="Comma 11 3 3 2 3 4 2" xfId="35513" xr:uid="{AA33EB9B-8FEC-407C-AE96-BB26600B7496}"/>
    <cellStyle name="Comma 11 3 3 2 3 5" xfId="24286" xr:uid="{6BFD729C-5F2C-4AFE-9C04-3D0A113BAA05}"/>
    <cellStyle name="Comma 11 3 3 2 4" xfId="3527" xr:uid="{50299338-C3C6-452E-969A-BE5408DF7A11}"/>
    <cellStyle name="Comma 11 3 3 2 4 2" xfId="9130" xr:uid="{3698D80E-2B6B-4841-B92D-C231E562176E}"/>
    <cellStyle name="Comma 11 3 3 2 4 2 2" xfId="20358" xr:uid="{5CDCFED3-E396-4911-8AFB-7B9B8104A5DA}"/>
    <cellStyle name="Comma 11 3 3 2 4 2 2 2" xfId="42825" xr:uid="{57C856E5-05DD-4FB8-8FF2-AF74642BFEA8}"/>
    <cellStyle name="Comma 11 3 3 2 4 2 3" xfId="31598" xr:uid="{61A6BBC3-6FC7-4491-86B9-979C7A191F29}"/>
    <cellStyle name="Comma 11 3 3 2 4 3" xfId="14755" xr:uid="{2E442131-C587-4817-A1F0-71C2FB16568E}"/>
    <cellStyle name="Comma 11 3 3 2 4 3 2" xfId="37222" xr:uid="{26D78830-EAE9-45CB-86CB-1EBF328C8889}"/>
    <cellStyle name="Comma 11 3 3 2 4 4" xfId="25995" xr:uid="{05788D47-5283-4130-A14B-023801EC2D9A}"/>
    <cellStyle name="Comma 11 3 3 2 5" xfId="6341" xr:uid="{067913F4-FCE6-48F5-868A-95CA779C8365}"/>
    <cellStyle name="Comma 11 3 3 2 5 2" xfId="17569" xr:uid="{B7F240EF-3603-49FD-B68D-DFBDC2C34CBC}"/>
    <cellStyle name="Comma 11 3 3 2 5 2 2" xfId="40036" xr:uid="{F609D3DC-8BBD-42AD-827D-727C54574E37}"/>
    <cellStyle name="Comma 11 3 3 2 5 3" xfId="28809" xr:uid="{4AEA0486-6637-4F9E-BD10-1A0CC499D159}"/>
    <cellStyle name="Comma 11 3 3 2 6" xfId="11966" xr:uid="{F9AC71B8-433D-4CC5-9C81-BA4DAF0DED7A}"/>
    <cellStyle name="Comma 11 3 3 2 6 2" xfId="34433" xr:uid="{47B16888-AB98-4A16-84D2-93EA07AC0A22}"/>
    <cellStyle name="Comma 11 3 3 2 7" xfId="23206" xr:uid="{F1787C3F-D75C-404A-9074-4FCCE45EBDBC}"/>
    <cellStyle name="Comma 11 3 3 3" xfId="1009" xr:uid="{00000000-0005-0000-0000-0000B8010000}"/>
    <cellStyle name="Comma 11 3 3 3 2" xfId="2089" xr:uid="{00000000-0005-0000-0000-0000B9010000}"/>
    <cellStyle name="Comma 11 3 3 3 2 2" xfId="4878" xr:uid="{DA985D01-4BC0-421C-8BB8-ADEBD18732F0}"/>
    <cellStyle name="Comma 11 3 3 3 2 2 2" xfId="10481" xr:uid="{F8352F44-1554-4104-9B9E-573C1DE3E6CF}"/>
    <cellStyle name="Comma 11 3 3 3 2 2 2 2" xfId="21709" xr:uid="{97C56757-481E-4FF2-995E-07DCD9292ED1}"/>
    <cellStyle name="Comma 11 3 3 3 2 2 2 2 2" xfId="44176" xr:uid="{0F0523D8-C4F9-497C-91DD-E569FC684105}"/>
    <cellStyle name="Comma 11 3 3 3 2 2 2 3" xfId="32949" xr:uid="{19E7961A-B5D2-45F5-84C2-CFC9C8D24422}"/>
    <cellStyle name="Comma 11 3 3 3 2 2 3" xfId="16106" xr:uid="{7211E0D0-DBDD-45A7-8B6D-B9188388D3AF}"/>
    <cellStyle name="Comma 11 3 3 3 2 2 3 2" xfId="38573" xr:uid="{4ADF0F7E-E912-4C15-B689-9A04D82BCF8E}"/>
    <cellStyle name="Comma 11 3 3 3 2 2 4" xfId="27346" xr:uid="{62D7BE3D-B32D-41A4-A2ED-BA29FF81DCC8}"/>
    <cellStyle name="Comma 11 3 3 3 2 3" xfId="7692" xr:uid="{0A492F42-8ECE-4565-AF44-F430158F277D}"/>
    <cellStyle name="Comma 11 3 3 3 2 3 2" xfId="18920" xr:uid="{1EB2E22C-5359-4BFA-AFE7-6DDD480BAA62}"/>
    <cellStyle name="Comma 11 3 3 3 2 3 2 2" xfId="41387" xr:uid="{97C19A0D-F3DA-4189-9F80-E13B81D88EA1}"/>
    <cellStyle name="Comma 11 3 3 3 2 3 3" xfId="30160" xr:uid="{C894220A-E268-40B0-B67D-A925140D7D6E}"/>
    <cellStyle name="Comma 11 3 3 3 2 4" xfId="13317" xr:uid="{B77E9C52-A451-4AC8-865E-B17CC684D298}"/>
    <cellStyle name="Comma 11 3 3 3 2 4 2" xfId="35784" xr:uid="{41617DC2-0032-4176-A4A8-770050F2C5F0}"/>
    <cellStyle name="Comma 11 3 3 3 2 5" xfId="24557" xr:uid="{B39DA12D-C323-4FAA-8994-D0B409551971}"/>
    <cellStyle name="Comma 11 3 3 3 3" xfId="3798" xr:uid="{E9CE6637-7B7F-47BD-BA77-C8EAFAA76049}"/>
    <cellStyle name="Comma 11 3 3 3 3 2" xfId="9401" xr:uid="{B26D7830-15E7-4E98-952C-FB720E02D456}"/>
    <cellStyle name="Comma 11 3 3 3 3 2 2" xfId="20629" xr:uid="{589BAE49-B2DF-4A61-B18C-0E1CE5A11A55}"/>
    <cellStyle name="Comma 11 3 3 3 3 2 2 2" xfId="43096" xr:uid="{E08445C1-30CC-4F3A-B16C-A9DF4F9F505B}"/>
    <cellStyle name="Comma 11 3 3 3 3 2 3" xfId="31869" xr:uid="{AFF6D96D-83A5-4787-A3A6-2536F11B2197}"/>
    <cellStyle name="Comma 11 3 3 3 3 3" xfId="15026" xr:uid="{21E8082F-B5FE-49C1-A2C0-6C7700F58435}"/>
    <cellStyle name="Comma 11 3 3 3 3 3 2" xfId="37493" xr:uid="{8A7696B7-41D2-43D8-AD6D-B5452F2BC29A}"/>
    <cellStyle name="Comma 11 3 3 3 3 4" xfId="26266" xr:uid="{86E9D64B-A040-4A65-8C45-AEBE69590937}"/>
    <cellStyle name="Comma 11 3 3 3 4" xfId="6612" xr:uid="{B494F2DD-1999-4E97-85F3-B5CC58643285}"/>
    <cellStyle name="Comma 11 3 3 3 4 2" xfId="17840" xr:uid="{616F73A3-18F1-439B-8CA1-1782DAA23A42}"/>
    <cellStyle name="Comma 11 3 3 3 4 2 2" xfId="40307" xr:uid="{53DAA732-9482-4950-8C73-FE4E89A96183}"/>
    <cellStyle name="Comma 11 3 3 3 4 3" xfId="29080" xr:uid="{668B254D-8A5D-47D6-B117-272127BC4BC9}"/>
    <cellStyle name="Comma 11 3 3 3 5" xfId="12237" xr:uid="{DDCF84E3-6F18-49FD-A4C3-9B66863B28E8}"/>
    <cellStyle name="Comma 11 3 3 3 5 2" xfId="34704" xr:uid="{39CEFE9B-482B-4591-80D7-787897A8D13F}"/>
    <cellStyle name="Comma 11 3 3 3 6" xfId="23477" xr:uid="{07974764-A311-45E5-87C2-A8594175A5FF}"/>
    <cellStyle name="Comma 11 3 3 4" xfId="1551" xr:uid="{00000000-0005-0000-0000-0000BA010000}"/>
    <cellStyle name="Comma 11 3 3 4 2" xfId="4340" xr:uid="{CED6A84C-44E9-4B00-9ECC-5A493992F93C}"/>
    <cellStyle name="Comma 11 3 3 4 2 2" xfId="9943" xr:uid="{5E4EC7A1-13F1-4077-8549-48FDEB7D306D}"/>
    <cellStyle name="Comma 11 3 3 4 2 2 2" xfId="21171" xr:uid="{BE7FAB53-1CDA-4A9F-9F70-3E65143F3E6E}"/>
    <cellStyle name="Comma 11 3 3 4 2 2 2 2" xfId="43638" xr:uid="{7D375DE5-B806-4DE9-AEFB-163B1F60B3AA}"/>
    <cellStyle name="Comma 11 3 3 4 2 2 3" xfId="32411" xr:uid="{4443264E-0D2A-4DCC-B2D1-C4257F226480}"/>
    <cellStyle name="Comma 11 3 3 4 2 3" xfId="15568" xr:uid="{D2B1732C-AEA8-4547-9180-9096DE9D1FFB}"/>
    <cellStyle name="Comma 11 3 3 4 2 3 2" xfId="38035" xr:uid="{86BBD00C-4E41-43D6-AE99-091AB57B5AF1}"/>
    <cellStyle name="Comma 11 3 3 4 2 4" xfId="26808" xr:uid="{C41A84E4-B337-4275-A56C-533BEFF18B80}"/>
    <cellStyle name="Comma 11 3 3 4 3" xfId="7154" xr:uid="{F7BFD19D-DBBA-4C64-ADC0-6359BDE533BC}"/>
    <cellStyle name="Comma 11 3 3 4 3 2" xfId="18382" xr:uid="{CA848C7A-5584-4681-9FEB-1DC1942231F7}"/>
    <cellStyle name="Comma 11 3 3 4 3 2 2" xfId="40849" xr:uid="{F49F1D98-C0FD-4A89-AD5E-64D50E79F538}"/>
    <cellStyle name="Comma 11 3 3 4 3 3" xfId="29622" xr:uid="{09924C9B-C1B0-4F49-94F1-B92B4A10DF90}"/>
    <cellStyle name="Comma 11 3 3 4 4" xfId="12779" xr:uid="{D63F1A84-A957-4D01-87BA-DB1A74161D99}"/>
    <cellStyle name="Comma 11 3 3 4 4 2" xfId="35246" xr:uid="{6900C82B-86B6-4051-9C13-4AAE21CB8F19}"/>
    <cellStyle name="Comma 11 3 3 4 5" xfId="24019" xr:uid="{3DA7974A-E3AC-4201-895F-212376FB5024}"/>
    <cellStyle name="Comma 11 3 3 5" xfId="2632" xr:uid="{00000000-0005-0000-0000-0000BB010000}"/>
    <cellStyle name="Comma 11 3 3 5 2" xfId="5421" xr:uid="{5FCE4102-8C26-4796-90C9-78916E85701B}"/>
    <cellStyle name="Comma 11 3 3 5 2 2" xfId="11024" xr:uid="{3C554AC5-BC0D-481A-AFFD-F43DEEB6CC7D}"/>
    <cellStyle name="Comma 11 3 3 5 2 2 2" xfId="22252" xr:uid="{2D490F8D-8AD8-48EF-B790-4A7FCAFDEABF}"/>
    <cellStyle name="Comma 11 3 3 5 2 2 2 2" xfId="44719" xr:uid="{6F636285-669B-4586-AD60-550C06C29D01}"/>
    <cellStyle name="Comma 11 3 3 5 2 2 3" xfId="33492" xr:uid="{E819D57E-699C-451D-9620-9DBDAA1E83BF}"/>
    <cellStyle name="Comma 11 3 3 5 2 3" xfId="16649" xr:uid="{000956DF-45C1-4B04-9D43-875D5C97574E}"/>
    <cellStyle name="Comma 11 3 3 5 2 3 2" xfId="39116" xr:uid="{713FE1CE-0BDB-412A-9B5F-1DE72B9C91B4}"/>
    <cellStyle name="Comma 11 3 3 5 2 4" xfId="27889" xr:uid="{ED393E0E-1215-408E-8536-A25439FD5D57}"/>
    <cellStyle name="Comma 11 3 3 5 3" xfId="8235" xr:uid="{07BB6B58-1E9C-4DCE-A2B8-4A7F43A8CFCF}"/>
    <cellStyle name="Comma 11 3 3 5 3 2" xfId="19463" xr:uid="{90F65D92-C381-4208-B8CB-B70EFB6B54E0}"/>
    <cellStyle name="Comma 11 3 3 5 3 2 2" xfId="41930" xr:uid="{56C7C20F-3D41-457C-B6B6-AAF19C6EFA12}"/>
    <cellStyle name="Comma 11 3 3 5 3 3" xfId="30703" xr:uid="{E19D161A-9960-4525-AAB4-F9D4452B9543}"/>
    <cellStyle name="Comma 11 3 3 5 4" xfId="13860" xr:uid="{6B132C51-2CB2-4B0E-9F65-1C0AAF91372B}"/>
    <cellStyle name="Comma 11 3 3 5 4 2" xfId="36327" xr:uid="{35927378-EF85-4086-8453-8360AACAC37E}"/>
    <cellStyle name="Comma 11 3 3 5 5" xfId="25100" xr:uid="{251D1D87-3999-46CB-AD44-CC199FE5F6A9}"/>
    <cellStyle name="Comma 11 3 3 6" xfId="471" xr:uid="{00000000-0005-0000-0000-0000BC010000}"/>
    <cellStyle name="Comma 11 3 3 6 2" xfId="3260" xr:uid="{E7A77176-D005-4786-B9FD-73F5B4EF9025}"/>
    <cellStyle name="Comma 11 3 3 6 2 2" xfId="8863" xr:uid="{E0213A21-30F1-42D8-BB59-5F03328068FF}"/>
    <cellStyle name="Comma 11 3 3 6 2 2 2" xfId="20091" xr:uid="{4746294C-864F-46BA-8029-52269238530A}"/>
    <cellStyle name="Comma 11 3 3 6 2 2 2 2" xfId="42558" xr:uid="{8A61EBE0-7DAD-42DD-8530-24C113F4F096}"/>
    <cellStyle name="Comma 11 3 3 6 2 2 3" xfId="31331" xr:uid="{0AC922AB-EDA1-4F2C-989F-B06812CAC1D2}"/>
    <cellStyle name="Comma 11 3 3 6 2 3" xfId="14488" xr:uid="{CF4C2886-B90D-4F8D-A673-990A10D8EFFC}"/>
    <cellStyle name="Comma 11 3 3 6 2 3 2" xfId="36955" xr:uid="{72EDC95E-56FE-434E-BA93-A22F37A45DA4}"/>
    <cellStyle name="Comma 11 3 3 6 2 4" xfId="25728" xr:uid="{8676625C-6DB4-4830-9353-C42C1D41BAC5}"/>
    <cellStyle name="Comma 11 3 3 6 3" xfId="6074" xr:uid="{753CAAA2-9DCD-4E2C-9493-68C451BA8FB2}"/>
    <cellStyle name="Comma 11 3 3 6 3 2" xfId="17302" xr:uid="{6D798461-5CD5-4D02-ADCF-BC80DC86FA43}"/>
    <cellStyle name="Comma 11 3 3 6 3 2 2" xfId="39769" xr:uid="{C7191A5E-786F-4C7C-B675-64C203338F69}"/>
    <cellStyle name="Comma 11 3 3 6 3 3" xfId="28542" xr:uid="{E9D2AE92-45E6-4B13-9690-B0F25E7E4893}"/>
    <cellStyle name="Comma 11 3 3 6 4" xfId="11699" xr:uid="{4D7BD484-A513-4A98-8970-381CD87721C1}"/>
    <cellStyle name="Comma 11 3 3 6 4 2" xfId="34166" xr:uid="{1A7F8942-9D60-4051-811A-118338A38738}"/>
    <cellStyle name="Comma 11 3 3 6 5" xfId="22939" xr:uid="{053712B7-0B66-4A5C-AC3E-350030D19E51}"/>
    <cellStyle name="Comma 11 3 3 7" xfId="2984" xr:uid="{1ADA0FE4-C02F-45D5-826B-78613A6C7C52}"/>
    <cellStyle name="Comma 11 3 3 7 2" xfId="8587" xr:uid="{5A84CE67-418C-4024-9ABA-D372C2AD3DF5}"/>
    <cellStyle name="Comma 11 3 3 7 2 2" xfId="19815" xr:uid="{0C1F060B-DB27-4881-BEA4-56DC25C37479}"/>
    <cellStyle name="Comma 11 3 3 7 2 2 2" xfId="42282" xr:uid="{92A2048B-172F-4ECC-88E8-ED2A2DAD0DEF}"/>
    <cellStyle name="Comma 11 3 3 7 2 3" xfId="31055" xr:uid="{2DA6DEA8-72CA-4C5F-B305-24613E81534C}"/>
    <cellStyle name="Comma 11 3 3 7 3" xfId="14212" xr:uid="{63FDB47D-45FA-44B8-A0D9-A1003A70D593}"/>
    <cellStyle name="Comma 11 3 3 7 3 2" xfId="36679" xr:uid="{C8E2EFFF-0A34-40FF-9B85-43C7E850CA3B}"/>
    <cellStyle name="Comma 11 3 3 7 4" xfId="25452" xr:uid="{8CB30959-F497-4643-8BAA-7F4A79D5C7AB}"/>
    <cellStyle name="Comma 11 3 3 8" xfId="5799" xr:uid="{75510D85-B6B6-4F9A-AC06-A6852F522CF3}"/>
    <cellStyle name="Comma 11 3 3 8 2" xfId="17027" xr:uid="{B98F3424-F519-4C66-9F82-7AE479572E32}"/>
    <cellStyle name="Comma 11 3 3 8 2 2" xfId="39494" xr:uid="{1ABA1611-ECBC-40F4-95A8-F38ED0255325}"/>
    <cellStyle name="Comma 11 3 3 8 3" xfId="28267" xr:uid="{86E92583-3AEA-4B79-92FB-177D70026637}"/>
    <cellStyle name="Comma 11 3 3 9" xfId="11423" xr:uid="{E193A25B-6C78-4F2E-9826-287087CCB1C3}"/>
    <cellStyle name="Comma 11 3 3 9 2" xfId="33891" xr:uid="{7FCA076D-D160-46B3-B3D9-D81CB9103531}"/>
    <cellStyle name="Comma 11 3 4" xfId="614" xr:uid="{00000000-0005-0000-0000-0000BD010000}"/>
    <cellStyle name="Comma 11 3 4 2" xfId="1152" xr:uid="{00000000-0005-0000-0000-0000BE010000}"/>
    <cellStyle name="Comma 11 3 4 2 2" xfId="2232" xr:uid="{00000000-0005-0000-0000-0000BF010000}"/>
    <cellStyle name="Comma 11 3 4 2 2 2" xfId="5021" xr:uid="{74B21B14-3327-4FCF-A594-C33F7EDC27D9}"/>
    <cellStyle name="Comma 11 3 4 2 2 2 2" xfId="10624" xr:uid="{7A9B0290-0D28-436E-8646-4F483576D44A}"/>
    <cellStyle name="Comma 11 3 4 2 2 2 2 2" xfId="21852" xr:uid="{D6DC39CA-AEFD-4CA6-81B3-B8314A8FCFB4}"/>
    <cellStyle name="Comma 11 3 4 2 2 2 2 2 2" xfId="44319" xr:uid="{074245A5-410B-4576-A56D-F744E79BA3BA}"/>
    <cellStyle name="Comma 11 3 4 2 2 2 2 3" xfId="33092" xr:uid="{6A95F0F9-F686-49A4-891E-136CC74EAB6C}"/>
    <cellStyle name="Comma 11 3 4 2 2 2 3" xfId="16249" xr:uid="{6A386359-42CA-485B-83BF-4BE5CA722091}"/>
    <cellStyle name="Comma 11 3 4 2 2 2 3 2" xfId="38716" xr:uid="{E161D4C4-60A0-4E1E-BACA-BD756D4A2213}"/>
    <cellStyle name="Comma 11 3 4 2 2 2 4" xfId="27489" xr:uid="{ABFDBDDE-EB9A-42E1-A272-5A5995CF03DE}"/>
    <cellStyle name="Comma 11 3 4 2 2 3" xfId="7835" xr:uid="{171E1E57-7F09-48DA-86CC-73CB55D0EAF7}"/>
    <cellStyle name="Comma 11 3 4 2 2 3 2" xfId="19063" xr:uid="{02617454-3F94-41DA-9751-FD158FCAB96D}"/>
    <cellStyle name="Comma 11 3 4 2 2 3 2 2" xfId="41530" xr:uid="{76966FEE-F386-4EAB-A005-C259E97C84D5}"/>
    <cellStyle name="Comma 11 3 4 2 2 3 3" xfId="30303" xr:uid="{F4B88184-B163-4ADA-AEDA-446817BE29D8}"/>
    <cellStyle name="Comma 11 3 4 2 2 4" xfId="13460" xr:uid="{6944F264-389E-49C0-871A-5418EF93831A}"/>
    <cellStyle name="Comma 11 3 4 2 2 4 2" xfId="35927" xr:uid="{F49C750A-50DE-4278-916E-2B3745EDB5B2}"/>
    <cellStyle name="Comma 11 3 4 2 2 5" xfId="24700" xr:uid="{56B41A66-D72D-4B9B-977C-8200DA78D82F}"/>
    <cellStyle name="Comma 11 3 4 2 3" xfId="3941" xr:uid="{FBDF3A84-C704-480A-BBA8-A9488D2350BE}"/>
    <cellStyle name="Comma 11 3 4 2 3 2" xfId="9544" xr:uid="{F4D57642-26A3-4BC2-A83F-05FBC3A3B187}"/>
    <cellStyle name="Comma 11 3 4 2 3 2 2" xfId="20772" xr:uid="{01EC5155-6D89-42E4-A50A-3AE39CEEA3BD}"/>
    <cellStyle name="Comma 11 3 4 2 3 2 2 2" xfId="43239" xr:uid="{D0D4DA91-068B-48CA-9CDE-317833FE73F6}"/>
    <cellStyle name="Comma 11 3 4 2 3 2 3" xfId="32012" xr:uid="{D3795543-7798-4C48-8E0C-B9052A8E58EF}"/>
    <cellStyle name="Comma 11 3 4 2 3 3" xfId="15169" xr:uid="{73918957-B814-44AB-B525-953BA06DF377}"/>
    <cellStyle name="Comma 11 3 4 2 3 3 2" xfId="37636" xr:uid="{FDE54A16-D293-45F0-9814-AE86107B2D6F}"/>
    <cellStyle name="Comma 11 3 4 2 3 4" xfId="26409" xr:uid="{59A819F4-AFD5-4EA7-9759-5C30B27F6F80}"/>
    <cellStyle name="Comma 11 3 4 2 4" xfId="6755" xr:uid="{126ABDF6-1317-4EB1-B936-DDE779C64AAA}"/>
    <cellStyle name="Comma 11 3 4 2 4 2" xfId="17983" xr:uid="{984F6F34-4B1B-4CCA-A516-971072556B64}"/>
    <cellStyle name="Comma 11 3 4 2 4 2 2" xfId="40450" xr:uid="{23D549DF-5121-4798-B65D-F29F27AF3C98}"/>
    <cellStyle name="Comma 11 3 4 2 4 3" xfId="29223" xr:uid="{AC15057C-0468-4F51-BF5F-9D548A271DAB}"/>
    <cellStyle name="Comma 11 3 4 2 5" xfId="12380" xr:uid="{900987C2-490C-44B3-8B06-9487C3F2ECB7}"/>
    <cellStyle name="Comma 11 3 4 2 5 2" xfId="34847" xr:uid="{F4AFEAF1-F86A-44C2-930E-656810CB102E}"/>
    <cellStyle name="Comma 11 3 4 2 6" xfId="23620" xr:uid="{7BA1A1D5-663B-4580-AE66-305971EBC4FC}"/>
    <cellStyle name="Comma 11 3 4 3" xfId="1694" xr:uid="{00000000-0005-0000-0000-0000C0010000}"/>
    <cellStyle name="Comma 11 3 4 3 2" xfId="4483" xr:uid="{9853D29C-5BA3-4986-B92D-31EA8B24BDCC}"/>
    <cellStyle name="Comma 11 3 4 3 2 2" xfId="10086" xr:uid="{6BED95DF-A34F-4EDA-B23D-8315A714245E}"/>
    <cellStyle name="Comma 11 3 4 3 2 2 2" xfId="21314" xr:uid="{C533D365-2032-479B-9680-1B77D028C2AC}"/>
    <cellStyle name="Comma 11 3 4 3 2 2 2 2" xfId="43781" xr:uid="{BC5AE862-920C-463B-AB97-7A13E224D2B1}"/>
    <cellStyle name="Comma 11 3 4 3 2 2 3" xfId="32554" xr:uid="{263A5C7C-318C-4122-860A-8B7CDF5BA488}"/>
    <cellStyle name="Comma 11 3 4 3 2 3" xfId="15711" xr:uid="{745AC7B2-43BF-4DFE-9102-9176694B38C1}"/>
    <cellStyle name="Comma 11 3 4 3 2 3 2" xfId="38178" xr:uid="{FE04DBB8-9553-48DB-9271-A95B3241B73F}"/>
    <cellStyle name="Comma 11 3 4 3 2 4" xfId="26951" xr:uid="{1F731EBC-6A66-43D4-A519-9EF9E040630C}"/>
    <cellStyle name="Comma 11 3 4 3 3" xfId="7297" xr:uid="{53441C5D-BD9C-4934-AC2D-9E3D13E25E71}"/>
    <cellStyle name="Comma 11 3 4 3 3 2" xfId="18525" xr:uid="{67163E78-C61B-448B-AAEC-6E144F0EA230}"/>
    <cellStyle name="Comma 11 3 4 3 3 2 2" xfId="40992" xr:uid="{9B16D87D-298A-41BA-8F6E-316A0826BFCF}"/>
    <cellStyle name="Comma 11 3 4 3 3 3" xfId="29765" xr:uid="{43824F0D-1D0C-41FA-A127-1BF9A2F8ACA7}"/>
    <cellStyle name="Comma 11 3 4 3 4" xfId="12922" xr:uid="{A4B189C6-0DB7-42F7-9CA4-D3D2B8064BC2}"/>
    <cellStyle name="Comma 11 3 4 3 4 2" xfId="35389" xr:uid="{8A03DCFF-97DE-4633-957B-638038104735}"/>
    <cellStyle name="Comma 11 3 4 3 5" xfId="24162" xr:uid="{C8F11468-774C-4BB2-A79B-3352E0CD912F}"/>
    <cellStyle name="Comma 11 3 4 4" xfId="3403" xr:uid="{A0564CA8-1592-40BE-BB6A-B025E61BB320}"/>
    <cellStyle name="Comma 11 3 4 4 2" xfId="9006" xr:uid="{9AB41BFC-779A-4665-B149-8F98C0A3EEEB}"/>
    <cellStyle name="Comma 11 3 4 4 2 2" xfId="20234" xr:uid="{BDA02223-6D5D-4A4E-8C55-93FD60535C49}"/>
    <cellStyle name="Comma 11 3 4 4 2 2 2" xfId="42701" xr:uid="{8886DB5A-F325-47E1-AB49-893021F519CB}"/>
    <cellStyle name="Comma 11 3 4 4 2 3" xfId="31474" xr:uid="{DB18C73B-DD6B-420F-A3DE-BDB59FC4F4D9}"/>
    <cellStyle name="Comma 11 3 4 4 3" xfId="14631" xr:uid="{1A1CC8BA-8C62-4CF5-BD3E-477ADB506F03}"/>
    <cellStyle name="Comma 11 3 4 4 3 2" xfId="37098" xr:uid="{A1104BC5-E87B-4E3E-91F4-6141CBA4E5E9}"/>
    <cellStyle name="Comma 11 3 4 4 4" xfId="25871" xr:uid="{589BD2CB-0389-45EE-9E85-88247D6CCA80}"/>
    <cellStyle name="Comma 11 3 4 5" xfId="6217" xr:uid="{C26E85D7-D6E1-45B3-9204-A0DF941082D3}"/>
    <cellStyle name="Comma 11 3 4 5 2" xfId="17445" xr:uid="{748BB848-E1C1-408B-B922-4E49198B2207}"/>
    <cellStyle name="Comma 11 3 4 5 2 2" xfId="39912" xr:uid="{521F0107-6DCB-4F10-BF32-565B11C26A72}"/>
    <cellStyle name="Comma 11 3 4 5 3" xfId="28685" xr:uid="{AFD79736-2F75-44F3-ADF4-E2F51108DED2}"/>
    <cellStyle name="Comma 11 3 4 6" xfId="11842" xr:uid="{AF57711E-B0C8-465D-962E-A751759D7FDD}"/>
    <cellStyle name="Comma 11 3 4 6 2" xfId="34309" xr:uid="{93201B31-E400-4893-A8E2-43F77A999DEB}"/>
    <cellStyle name="Comma 11 3 4 7" xfId="23082" xr:uid="{C4929CC2-6881-4E6F-855F-673AD93F974F}"/>
    <cellStyle name="Comma 11 3 5" xfId="885" xr:uid="{00000000-0005-0000-0000-0000C1010000}"/>
    <cellStyle name="Comma 11 3 5 2" xfId="1965" xr:uid="{00000000-0005-0000-0000-0000C2010000}"/>
    <cellStyle name="Comma 11 3 5 2 2" xfId="4754" xr:uid="{4ADB968B-2890-47F8-8F01-CF35DFC0B0BC}"/>
    <cellStyle name="Comma 11 3 5 2 2 2" xfId="10357" xr:uid="{D3615847-C872-4755-B8CD-A4EE5D74B737}"/>
    <cellStyle name="Comma 11 3 5 2 2 2 2" xfId="21585" xr:uid="{AA7B2E2D-07F6-4323-976A-9B9FBC9BBA08}"/>
    <cellStyle name="Comma 11 3 5 2 2 2 2 2" xfId="44052" xr:uid="{CFE91CCD-A398-4AED-8667-81509C47ECD6}"/>
    <cellStyle name="Comma 11 3 5 2 2 2 3" xfId="32825" xr:uid="{42B5C2DF-EC90-4E43-9926-06D848CC3790}"/>
    <cellStyle name="Comma 11 3 5 2 2 3" xfId="15982" xr:uid="{64A76B9F-DA7B-486C-B22B-755FB7C03A5B}"/>
    <cellStyle name="Comma 11 3 5 2 2 3 2" xfId="38449" xr:uid="{42E00570-F80C-4AFB-8741-8E674A2B5D50}"/>
    <cellStyle name="Comma 11 3 5 2 2 4" xfId="27222" xr:uid="{755C1480-8D9C-4021-8440-A2F4AA5C2F79}"/>
    <cellStyle name="Comma 11 3 5 2 3" xfId="7568" xr:uid="{1AC59F3B-1668-4F8C-9ED9-875031A73346}"/>
    <cellStyle name="Comma 11 3 5 2 3 2" xfId="18796" xr:uid="{05CA7A19-EB06-4692-93C4-AE55A88CCC51}"/>
    <cellStyle name="Comma 11 3 5 2 3 2 2" xfId="41263" xr:uid="{5B0A942D-7C8A-4951-BBF8-37C5EB7CFDF4}"/>
    <cellStyle name="Comma 11 3 5 2 3 3" xfId="30036" xr:uid="{CA9BB0DE-184D-4393-851F-D2FEEE050D7E}"/>
    <cellStyle name="Comma 11 3 5 2 4" xfId="13193" xr:uid="{27A9202C-D3D8-40CB-9482-D0105E560ED9}"/>
    <cellStyle name="Comma 11 3 5 2 4 2" xfId="35660" xr:uid="{B4DBF6DA-628F-4655-9F32-F4C27F43A2E4}"/>
    <cellStyle name="Comma 11 3 5 2 5" xfId="24433" xr:uid="{D3D510EB-92CA-4341-A719-961A26B8E3D1}"/>
    <cellStyle name="Comma 11 3 5 3" xfId="3674" xr:uid="{18B174A2-B430-4D5C-9071-BB3BE8547926}"/>
    <cellStyle name="Comma 11 3 5 3 2" xfId="9277" xr:uid="{2CE52D03-731A-44D6-8C15-3572A3D6A59B}"/>
    <cellStyle name="Comma 11 3 5 3 2 2" xfId="20505" xr:uid="{F4757269-4BD4-41AF-8CC5-747B3969F031}"/>
    <cellStyle name="Comma 11 3 5 3 2 2 2" xfId="42972" xr:uid="{2751FACC-6E1E-44B6-B876-8B4CA0235697}"/>
    <cellStyle name="Comma 11 3 5 3 2 3" xfId="31745" xr:uid="{11127946-A279-4C32-A82D-01BE49F666F1}"/>
    <cellStyle name="Comma 11 3 5 3 3" xfId="14902" xr:uid="{3749F148-DAD5-4309-941E-B9C10BC801A9}"/>
    <cellStyle name="Comma 11 3 5 3 3 2" xfId="37369" xr:uid="{C94852FC-770A-4DEE-9802-DE171DD2AD4D}"/>
    <cellStyle name="Comma 11 3 5 3 4" xfId="26142" xr:uid="{95A36886-5D42-43E3-A59D-FF4987FC6A22}"/>
    <cellStyle name="Comma 11 3 5 4" xfId="6488" xr:uid="{62FBB1D7-605F-4AD8-BDB9-D5BB050DF436}"/>
    <cellStyle name="Comma 11 3 5 4 2" xfId="17716" xr:uid="{3C246421-2749-48C6-84FE-BF871CDE43F7}"/>
    <cellStyle name="Comma 11 3 5 4 2 2" xfId="40183" xr:uid="{169D36DC-54CF-4FEF-979E-DEA9A116DE82}"/>
    <cellStyle name="Comma 11 3 5 4 3" xfId="28956" xr:uid="{4C461CE7-0D71-42D4-87E3-5887074F621F}"/>
    <cellStyle name="Comma 11 3 5 5" xfId="12113" xr:uid="{C8134AAC-85C2-42B0-8E32-74D67E9DA7F0}"/>
    <cellStyle name="Comma 11 3 5 5 2" xfId="34580" xr:uid="{3365C38D-7068-44A1-BB9E-E91D790759D4}"/>
    <cellStyle name="Comma 11 3 5 6" xfId="23353" xr:uid="{1D5A04EB-7CFA-4F97-996A-D64FAD524881}"/>
    <cellStyle name="Comma 11 3 6" xfId="1427" xr:uid="{00000000-0005-0000-0000-0000C3010000}"/>
    <cellStyle name="Comma 11 3 6 2" xfId="4216" xr:uid="{F265307D-4241-4607-ACAB-585AA43567DC}"/>
    <cellStyle name="Comma 11 3 6 2 2" xfId="9819" xr:uid="{F673D5B6-D899-4097-87AD-B6B7FA79FA88}"/>
    <cellStyle name="Comma 11 3 6 2 2 2" xfId="21047" xr:uid="{D99C93C6-9932-457E-B37F-98DDE2490614}"/>
    <cellStyle name="Comma 11 3 6 2 2 2 2" xfId="43514" xr:uid="{828E7B80-BB97-49F3-8926-A72D7C08DFC1}"/>
    <cellStyle name="Comma 11 3 6 2 2 3" xfId="32287" xr:uid="{FC58304C-4ADF-4E44-99E0-5FF373484C92}"/>
    <cellStyle name="Comma 11 3 6 2 3" xfId="15444" xr:uid="{B2C1FDC2-3170-44CC-9104-36F8F164B0E2}"/>
    <cellStyle name="Comma 11 3 6 2 3 2" xfId="37911" xr:uid="{09397D1C-8915-402D-93D4-A701906ABB73}"/>
    <cellStyle name="Comma 11 3 6 2 4" xfId="26684" xr:uid="{106C934C-8EB5-428A-8314-7802A2F8E7B5}"/>
    <cellStyle name="Comma 11 3 6 3" xfId="7030" xr:uid="{B6795F10-4F89-4493-AE98-2E4BA308B6C0}"/>
    <cellStyle name="Comma 11 3 6 3 2" xfId="18258" xr:uid="{C589BF64-9F88-4ECB-9A66-8ED9A8FDAB19}"/>
    <cellStyle name="Comma 11 3 6 3 2 2" xfId="40725" xr:uid="{5A825973-7897-47F2-9B5C-1A312FC0F8E9}"/>
    <cellStyle name="Comma 11 3 6 3 3" xfId="29498" xr:uid="{EA169984-4685-4B8A-BDEA-D241AC9B0980}"/>
    <cellStyle name="Comma 11 3 6 4" xfId="12655" xr:uid="{42CF8570-3CA6-4B04-B55F-1EE2DE700D76}"/>
    <cellStyle name="Comma 11 3 6 4 2" xfId="35122" xr:uid="{B5E82F34-A363-461F-BFEC-4EF21B113E06}"/>
    <cellStyle name="Comma 11 3 6 5" xfId="23895" xr:uid="{69F5EC13-8924-47CD-B2FA-5F8401111691}"/>
    <cellStyle name="Comma 11 3 7" xfId="2508" xr:uid="{00000000-0005-0000-0000-0000C4010000}"/>
    <cellStyle name="Comma 11 3 7 2" xfId="5297" xr:uid="{68255393-CD7E-487A-B132-D0371F5BAED5}"/>
    <cellStyle name="Comma 11 3 7 2 2" xfId="10900" xr:uid="{B8681735-6492-4017-A40A-A45AA0AC99F7}"/>
    <cellStyle name="Comma 11 3 7 2 2 2" xfId="22128" xr:uid="{AF3E8198-DD25-4F81-8CCB-E9B267DC4B70}"/>
    <cellStyle name="Comma 11 3 7 2 2 2 2" xfId="44595" xr:uid="{EC752BCA-5612-428A-8D39-74634E42CF08}"/>
    <cellStyle name="Comma 11 3 7 2 2 3" xfId="33368" xr:uid="{67E99A58-6B85-4541-9D53-0372355C640E}"/>
    <cellStyle name="Comma 11 3 7 2 3" xfId="16525" xr:uid="{6C38C0C1-3962-4C0B-ADF6-C3F8BCFF154C}"/>
    <cellStyle name="Comma 11 3 7 2 3 2" xfId="38992" xr:uid="{7088FB13-1A3E-4079-AEB0-A5F768635550}"/>
    <cellStyle name="Comma 11 3 7 2 4" xfId="27765" xr:uid="{B70043A1-F155-4829-BCE3-38A4689191AF}"/>
    <cellStyle name="Comma 11 3 7 3" xfId="8111" xr:uid="{955CEEC5-A8F7-42F1-8D4E-4DEF9754DB6B}"/>
    <cellStyle name="Comma 11 3 7 3 2" xfId="19339" xr:uid="{6AC133F3-58BB-4699-8BF6-30868D2631F5}"/>
    <cellStyle name="Comma 11 3 7 3 2 2" xfId="41806" xr:uid="{1D765EAF-3D20-42F8-8930-A27E5659A5FC}"/>
    <cellStyle name="Comma 11 3 7 3 3" xfId="30579" xr:uid="{530A762D-7F2C-4477-8D64-3474B3F50C0C}"/>
    <cellStyle name="Comma 11 3 7 4" xfId="13736" xr:uid="{58CBCCDA-95E2-4CBE-A8BE-68FE6EA34F81}"/>
    <cellStyle name="Comma 11 3 7 4 2" xfId="36203" xr:uid="{E1659E62-C652-4185-83ED-2550150C4506}"/>
    <cellStyle name="Comma 11 3 7 5" xfId="24976" xr:uid="{321E03B1-291C-4142-86DB-9BD3D95BC233}"/>
    <cellStyle name="Comma 11 3 8" xfId="347" xr:uid="{00000000-0005-0000-0000-0000C5010000}"/>
    <cellStyle name="Comma 11 3 8 2" xfId="3136" xr:uid="{74A8B20A-5461-4EE4-A12B-BA4941C48C56}"/>
    <cellStyle name="Comma 11 3 8 2 2" xfId="8739" xr:uid="{9337311C-90EC-4149-87E7-8F205E9FEB8D}"/>
    <cellStyle name="Comma 11 3 8 2 2 2" xfId="19967" xr:uid="{20120D12-DDD4-4791-A39A-40D89A9F5730}"/>
    <cellStyle name="Comma 11 3 8 2 2 2 2" xfId="42434" xr:uid="{DAF884DA-B7BB-47DA-BC82-4BA64EDCA83D}"/>
    <cellStyle name="Comma 11 3 8 2 2 3" xfId="31207" xr:uid="{F875C081-2BA7-4DC4-BB9A-E4BB88F558FF}"/>
    <cellStyle name="Comma 11 3 8 2 3" xfId="14364" xr:uid="{72F00716-F0A0-4E62-88C5-EDD846FBA0CC}"/>
    <cellStyle name="Comma 11 3 8 2 3 2" xfId="36831" xr:uid="{5B534730-E8AA-411D-8E72-EC934C3D9D2B}"/>
    <cellStyle name="Comma 11 3 8 2 4" xfId="25604" xr:uid="{6850255D-1EFB-437B-A063-8E128D783007}"/>
    <cellStyle name="Comma 11 3 8 3" xfId="5950" xr:uid="{302A9ACE-CE0F-4375-81E1-4342DB15AA16}"/>
    <cellStyle name="Comma 11 3 8 3 2" xfId="17178" xr:uid="{C125D17D-5207-4E02-BF75-C1D94F484BF2}"/>
    <cellStyle name="Comma 11 3 8 3 2 2" xfId="39645" xr:uid="{5A09227A-291E-410C-8292-75D0D9AA329B}"/>
    <cellStyle name="Comma 11 3 8 3 3" xfId="28418" xr:uid="{0FD70D05-D2FC-485E-96E7-725EF615051A}"/>
    <cellStyle name="Comma 11 3 8 4" xfId="11575" xr:uid="{4F41F352-5488-4145-B4C5-C2DF0D643DBA}"/>
    <cellStyle name="Comma 11 3 8 4 2" xfId="34042" xr:uid="{8CC7D917-1749-4602-BCE6-8D10BAE6BCD1}"/>
    <cellStyle name="Comma 11 3 8 5" xfId="22815" xr:uid="{2D2DF84A-549D-4AB4-8A1F-C31C73B45C48}"/>
    <cellStyle name="Comma 11 3 9" xfId="2860" xr:uid="{3FE99EEB-B04A-48D6-813A-52B65B690F68}"/>
    <cellStyle name="Comma 11 3 9 2" xfId="8463" xr:uid="{D9A02149-BB9B-4E13-A912-2BC81486D582}"/>
    <cellStyle name="Comma 11 3 9 2 2" xfId="19691" xr:uid="{1EDCB49E-E087-4C48-8A5A-DD2328700F11}"/>
    <cellStyle name="Comma 11 3 9 2 2 2" xfId="42158" xr:uid="{7985D7A5-D79F-4F7E-8500-FEAE7DA6B58B}"/>
    <cellStyle name="Comma 11 3 9 2 3" xfId="30931" xr:uid="{91DE851A-BBF4-44CA-BA5A-E42BDA28558E}"/>
    <cellStyle name="Comma 11 3 9 3" xfId="14088" xr:uid="{55B6A572-E00B-44B0-BE73-3A87572C17D5}"/>
    <cellStyle name="Comma 11 3 9 3 2" xfId="36555" xr:uid="{C7656E23-C49A-48E5-8655-E973463DE54D}"/>
    <cellStyle name="Comma 11 3 9 4" xfId="25328" xr:uid="{B58775B1-D1C8-4E0E-ADF6-FBF6EB6D4513}"/>
    <cellStyle name="Comma 11 4" xfId="97" xr:uid="{00000000-0005-0000-0000-0000C6010000}"/>
    <cellStyle name="Comma 11 4 10" xfId="11329" xr:uid="{A4966AE2-2651-4FAD-B57D-9E9E7553C41C}"/>
    <cellStyle name="Comma 11 4 10 2" xfId="33797" xr:uid="{30A1C1F4-2CCD-4249-B5C2-8A1A3A109D5D}"/>
    <cellStyle name="Comma 11 4 11" xfId="22570" xr:uid="{C570F0C9-C066-41D2-9614-2AECBD63349D}"/>
    <cellStyle name="Comma 11 4 2" xfId="223" xr:uid="{00000000-0005-0000-0000-0000C7010000}"/>
    <cellStyle name="Comma 11 4 2 10" xfId="22696" xr:uid="{A155E19C-C939-4B6A-BDA8-6B2A7421B661}"/>
    <cellStyle name="Comma 11 4 2 2" xfId="770" xr:uid="{00000000-0005-0000-0000-0000C8010000}"/>
    <cellStyle name="Comma 11 4 2 2 2" xfId="1308" xr:uid="{00000000-0005-0000-0000-0000C9010000}"/>
    <cellStyle name="Comma 11 4 2 2 2 2" xfId="2388" xr:uid="{00000000-0005-0000-0000-0000CA010000}"/>
    <cellStyle name="Comma 11 4 2 2 2 2 2" xfId="5177" xr:uid="{FDA5AAC3-B691-40A4-91C1-13E83CDD38F3}"/>
    <cellStyle name="Comma 11 4 2 2 2 2 2 2" xfId="10780" xr:uid="{667F3902-952E-4579-BEF7-F9320B5D089D}"/>
    <cellStyle name="Comma 11 4 2 2 2 2 2 2 2" xfId="22008" xr:uid="{48E90F4C-0BDC-4835-A08D-DC1097D5293D}"/>
    <cellStyle name="Comma 11 4 2 2 2 2 2 2 2 2" xfId="44475" xr:uid="{FBC6B594-86EF-4D33-A556-49B182B98550}"/>
    <cellStyle name="Comma 11 4 2 2 2 2 2 2 3" xfId="33248" xr:uid="{7F02732A-2D49-4307-B815-9520C735D96C}"/>
    <cellStyle name="Comma 11 4 2 2 2 2 2 3" xfId="16405" xr:uid="{43B51236-E793-49D0-8BF4-6A003284C7D5}"/>
    <cellStyle name="Comma 11 4 2 2 2 2 2 3 2" xfId="38872" xr:uid="{F46B2759-4801-4AFC-A594-70C75BF1EFF9}"/>
    <cellStyle name="Comma 11 4 2 2 2 2 2 4" xfId="27645" xr:uid="{C0D12F13-EA30-41C4-8595-61D2F8F9400E}"/>
    <cellStyle name="Comma 11 4 2 2 2 2 3" xfId="7991" xr:uid="{D3F58251-76DA-4ECD-BFB7-5E9692F77993}"/>
    <cellStyle name="Comma 11 4 2 2 2 2 3 2" xfId="19219" xr:uid="{98C60AD9-0309-47CA-A66D-4D460AC460AF}"/>
    <cellStyle name="Comma 11 4 2 2 2 2 3 2 2" xfId="41686" xr:uid="{3008E58A-6BA5-4E21-BD26-535BA0E8CCB3}"/>
    <cellStyle name="Comma 11 4 2 2 2 2 3 3" xfId="30459" xr:uid="{4ADF3D56-2224-4DDC-84FB-40C09063F7B4}"/>
    <cellStyle name="Comma 11 4 2 2 2 2 4" xfId="13616" xr:uid="{C4EE3F0F-7728-49DE-A9DE-46583533C210}"/>
    <cellStyle name="Comma 11 4 2 2 2 2 4 2" xfId="36083" xr:uid="{9622480E-BFE4-470F-AD68-6A25ADC1411D}"/>
    <cellStyle name="Comma 11 4 2 2 2 2 5" xfId="24856" xr:uid="{AB91BD78-FD87-4646-B520-9CAE450C9BD5}"/>
    <cellStyle name="Comma 11 4 2 2 2 3" xfId="4097" xr:uid="{7B8F8928-E0A2-456D-B968-971DB117E629}"/>
    <cellStyle name="Comma 11 4 2 2 2 3 2" xfId="9700" xr:uid="{1581D8F8-EC01-431E-BF71-58B818EE32F2}"/>
    <cellStyle name="Comma 11 4 2 2 2 3 2 2" xfId="20928" xr:uid="{E7E90D2C-5221-4F36-AFE3-018BDB8CB329}"/>
    <cellStyle name="Comma 11 4 2 2 2 3 2 2 2" xfId="43395" xr:uid="{96B1C69C-CCC3-47CD-A3B4-047877190C2E}"/>
    <cellStyle name="Comma 11 4 2 2 2 3 2 3" xfId="32168" xr:uid="{F8CA6B7F-6A13-4847-BAD0-6995BB8AF2B3}"/>
    <cellStyle name="Comma 11 4 2 2 2 3 3" xfId="15325" xr:uid="{655B60E5-5EA0-4ABD-86FC-49085316F79B}"/>
    <cellStyle name="Comma 11 4 2 2 2 3 3 2" xfId="37792" xr:uid="{FED6A7EA-73F1-4AA9-A912-2A57DCFDA39F}"/>
    <cellStyle name="Comma 11 4 2 2 2 3 4" xfId="26565" xr:uid="{7B96607E-C703-4E49-AA06-28ECECF76D6E}"/>
    <cellStyle name="Comma 11 4 2 2 2 4" xfId="6911" xr:uid="{1382AF8F-1E0B-40BD-995B-0D3330F5A35B}"/>
    <cellStyle name="Comma 11 4 2 2 2 4 2" xfId="18139" xr:uid="{E12E12EF-2152-4B65-BA43-AAE98692C451}"/>
    <cellStyle name="Comma 11 4 2 2 2 4 2 2" xfId="40606" xr:uid="{B0054299-8730-477F-9B24-5E3A7DE0BBE1}"/>
    <cellStyle name="Comma 11 4 2 2 2 4 3" xfId="29379" xr:uid="{E209310E-D2F9-435C-AC9A-FE9BEE195701}"/>
    <cellStyle name="Comma 11 4 2 2 2 5" xfId="12536" xr:uid="{B15D4904-B151-4477-824B-F68DEE23B4D3}"/>
    <cellStyle name="Comma 11 4 2 2 2 5 2" xfId="35003" xr:uid="{D8F57A2F-7F52-41E1-8B20-70B683960558}"/>
    <cellStyle name="Comma 11 4 2 2 2 6" xfId="23776" xr:uid="{55357FCD-7FCE-427C-9326-BD62ADBEA9FC}"/>
    <cellStyle name="Comma 11 4 2 2 3" xfId="1850" xr:uid="{00000000-0005-0000-0000-0000CB010000}"/>
    <cellStyle name="Comma 11 4 2 2 3 2" xfId="4639" xr:uid="{189603F1-D19F-4038-BC80-2231AC727A32}"/>
    <cellStyle name="Comma 11 4 2 2 3 2 2" xfId="10242" xr:uid="{E24D4263-522D-4ED1-98F0-E19ADA0DEB9F}"/>
    <cellStyle name="Comma 11 4 2 2 3 2 2 2" xfId="21470" xr:uid="{CD4B9394-8D02-4D35-B806-5E05D00AD831}"/>
    <cellStyle name="Comma 11 4 2 2 3 2 2 2 2" xfId="43937" xr:uid="{6F594F3A-CAC1-402A-9BAE-6FAD04E06D96}"/>
    <cellStyle name="Comma 11 4 2 2 3 2 2 3" xfId="32710" xr:uid="{FE50BB79-6452-48A4-9664-2DA85227C628}"/>
    <cellStyle name="Comma 11 4 2 2 3 2 3" xfId="15867" xr:uid="{73A4DF63-EB46-4A54-82C3-CF5A7CFE7BBC}"/>
    <cellStyle name="Comma 11 4 2 2 3 2 3 2" xfId="38334" xr:uid="{36D025EB-93B7-4414-97EC-CF65FF50CA2A}"/>
    <cellStyle name="Comma 11 4 2 2 3 2 4" xfId="27107" xr:uid="{F18814D0-16E1-4062-9B2A-C74B4F239FC2}"/>
    <cellStyle name="Comma 11 4 2 2 3 3" xfId="7453" xr:uid="{7E2417EE-B1EB-4411-8226-9C03C4CA5ED3}"/>
    <cellStyle name="Comma 11 4 2 2 3 3 2" xfId="18681" xr:uid="{A4FE93C2-4E1E-4B8C-A1AA-F3E3B447EE4B}"/>
    <cellStyle name="Comma 11 4 2 2 3 3 2 2" xfId="41148" xr:uid="{22BD0EA5-2798-49C1-A569-3BFF5C82D45D}"/>
    <cellStyle name="Comma 11 4 2 2 3 3 3" xfId="29921" xr:uid="{E2EF7701-A09F-4224-A581-06983C6F577D}"/>
    <cellStyle name="Comma 11 4 2 2 3 4" xfId="13078" xr:uid="{DA8D13B1-8671-4826-95EC-E73AE63563EC}"/>
    <cellStyle name="Comma 11 4 2 2 3 4 2" xfId="35545" xr:uid="{CF7304B4-7A20-42FB-B0C7-2F04F9F4D335}"/>
    <cellStyle name="Comma 11 4 2 2 3 5" xfId="24318" xr:uid="{FBD6F735-0075-43F6-84E3-9DA00F7E4D6C}"/>
    <cellStyle name="Comma 11 4 2 2 4" xfId="3559" xr:uid="{B967D431-3611-4FD4-BDBA-424B4DDD7B6C}"/>
    <cellStyle name="Comma 11 4 2 2 4 2" xfId="9162" xr:uid="{0B23A1AE-A0FD-4BF6-8BD2-F50E6109044F}"/>
    <cellStyle name="Comma 11 4 2 2 4 2 2" xfId="20390" xr:uid="{1E2EF195-B316-4776-B3E5-F37ACB925B56}"/>
    <cellStyle name="Comma 11 4 2 2 4 2 2 2" xfId="42857" xr:uid="{A0D6E9E5-EB3F-46F1-BE3E-C5FB520A0B82}"/>
    <cellStyle name="Comma 11 4 2 2 4 2 3" xfId="31630" xr:uid="{C2B24490-FA48-4AF3-9D11-A665305F5AE6}"/>
    <cellStyle name="Comma 11 4 2 2 4 3" xfId="14787" xr:uid="{F77B9795-137F-4247-AE18-6B2652CDCE6E}"/>
    <cellStyle name="Comma 11 4 2 2 4 3 2" xfId="37254" xr:uid="{7F4BB597-D984-42BC-8D52-D424295AC678}"/>
    <cellStyle name="Comma 11 4 2 2 4 4" xfId="26027" xr:uid="{42D36497-AE28-425C-99BC-9DC07AAB23A1}"/>
    <cellStyle name="Comma 11 4 2 2 5" xfId="6373" xr:uid="{14C55D38-32FF-45B1-BAC7-D85AA4D08F01}"/>
    <cellStyle name="Comma 11 4 2 2 5 2" xfId="17601" xr:uid="{51DA6A32-23A1-494C-8AB1-D35C65CCE685}"/>
    <cellStyle name="Comma 11 4 2 2 5 2 2" xfId="40068" xr:uid="{C3147295-6F80-40C3-A2E4-8A4636792149}"/>
    <cellStyle name="Comma 11 4 2 2 5 3" xfId="28841" xr:uid="{992C9894-BDA4-45E3-9020-A8D220B016C5}"/>
    <cellStyle name="Comma 11 4 2 2 6" xfId="11998" xr:uid="{BCACE16F-2EA1-46FF-BEC7-E3B00F6DC2E1}"/>
    <cellStyle name="Comma 11 4 2 2 6 2" xfId="34465" xr:uid="{65903EF8-419B-4296-9914-B72E56709EC3}"/>
    <cellStyle name="Comma 11 4 2 2 7" xfId="23238" xr:uid="{B5851FDB-BD46-4A56-B158-0EA3FDF05DF5}"/>
    <cellStyle name="Comma 11 4 2 3" xfId="1041" xr:uid="{00000000-0005-0000-0000-0000CC010000}"/>
    <cellStyle name="Comma 11 4 2 3 2" xfId="2121" xr:uid="{00000000-0005-0000-0000-0000CD010000}"/>
    <cellStyle name="Comma 11 4 2 3 2 2" xfId="4910" xr:uid="{C09CC828-5FBA-492E-BED1-61E2F08E6592}"/>
    <cellStyle name="Comma 11 4 2 3 2 2 2" xfId="10513" xr:uid="{068815E5-8B19-4CDC-BE45-78201A06ED3C}"/>
    <cellStyle name="Comma 11 4 2 3 2 2 2 2" xfId="21741" xr:uid="{A62CC0A1-4C0E-4ACF-AEB6-D522066519E3}"/>
    <cellStyle name="Comma 11 4 2 3 2 2 2 2 2" xfId="44208" xr:uid="{44AD9B44-E9AF-4B60-A187-B0554C5659FB}"/>
    <cellStyle name="Comma 11 4 2 3 2 2 2 3" xfId="32981" xr:uid="{ACD60F91-D076-4BEF-8435-22174917AAEB}"/>
    <cellStyle name="Comma 11 4 2 3 2 2 3" xfId="16138" xr:uid="{656CFFB6-56F4-4148-A8D2-BBA10CC4962D}"/>
    <cellStyle name="Comma 11 4 2 3 2 2 3 2" xfId="38605" xr:uid="{FF14AAD3-ADA4-4B6B-B601-71DA668E49E7}"/>
    <cellStyle name="Comma 11 4 2 3 2 2 4" xfId="27378" xr:uid="{2499A49F-3C35-4436-A82B-C5842B1DE27F}"/>
    <cellStyle name="Comma 11 4 2 3 2 3" xfId="7724" xr:uid="{EB136A3D-9D07-44CA-8DBC-8D19CF00FD01}"/>
    <cellStyle name="Comma 11 4 2 3 2 3 2" xfId="18952" xr:uid="{76BA0583-62A4-4746-ABB8-F95C8525A06D}"/>
    <cellStyle name="Comma 11 4 2 3 2 3 2 2" xfId="41419" xr:uid="{1224FEAE-C332-47B9-BC51-C82D491218DC}"/>
    <cellStyle name="Comma 11 4 2 3 2 3 3" xfId="30192" xr:uid="{3952A950-B293-4EE5-8994-5AA4BB5E6EAC}"/>
    <cellStyle name="Comma 11 4 2 3 2 4" xfId="13349" xr:uid="{0143D437-C101-45FF-A75C-F7FE3E1001FF}"/>
    <cellStyle name="Comma 11 4 2 3 2 4 2" xfId="35816" xr:uid="{71E979DC-8BBB-4ACB-B352-BC0C5FD2420B}"/>
    <cellStyle name="Comma 11 4 2 3 2 5" xfId="24589" xr:uid="{ACD09917-DEA0-40E2-A63C-59E1CC133C1F}"/>
    <cellStyle name="Comma 11 4 2 3 3" xfId="3830" xr:uid="{5EA49CB2-A4EF-4351-AA52-4E762F7841BF}"/>
    <cellStyle name="Comma 11 4 2 3 3 2" xfId="9433" xr:uid="{9B2B290E-A1D9-45DD-9D62-0B4943376054}"/>
    <cellStyle name="Comma 11 4 2 3 3 2 2" xfId="20661" xr:uid="{2ED017CC-29F9-4805-95E2-EE8D1A8E2C15}"/>
    <cellStyle name="Comma 11 4 2 3 3 2 2 2" xfId="43128" xr:uid="{B8C87889-2824-4BC8-B4C6-1644EFA1EDB2}"/>
    <cellStyle name="Comma 11 4 2 3 3 2 3" xfId="31901" xr:uid="{1006B224-F782-44D2-BB8D-DC0381515757}"/>
    <cellStyle name="Comma 11 4 2 3 3 3" xfId="15058" xr:uid="{97850729-62BA-431B-B228-23B01958AF98}"/>
    <cellStyle name="Comma 11 4 2 3 3 3 2" xfId="37525" xr:uid="{1C7B3E30-00F8-424D-959A-F031F1EF40D6}"/>
    <cellStyle name="Comma 11 4 2 3 3 4" xfId="26298" xr:uid="{538715B5-8B5F-4F82-8F05-ADBE3453EC0F}"/>
    <cellStyle name="Comma 11 4 2 3 4" xfId="6644" xr:uid="{829EC4B7-671F-46B6-8B56-091A6B8C9EF3}"/>
    <cellStyle name="Comma 11 4 2 3 4 2" xfId="17872" xr:uid="{7223C6AF-710A-4DD9-B410-6FD6A05523C6}"/>
    <cellStyle name="Comma 11 4 2 3 4 2 2" xfId="40339" xr:uid="{212EF64C-D234-4283-93A8-2EF2CD785B68}"/>
    <cellStyle name="Comma 11 4 2 3 4 3" xfId="29112" xr:uid="{F9C9DB49-A489-445C-A22D-7F51EA4EA61B}"/>
    <cellStyle name="Comma 11 4 2 3 5" xfId="12269" xr:uid="{88252F9D-7C9E-4D95-8E3A-0E6264B1F452}"/>
    <cellStyle name="Comma 11 4 2 3 5 2" xfId="34736" xr:uid="{1195AEE2-6507-496D-AF87-19D7ED0E8E5B}"/>
    <cellStyle name="Comma 11 4 2 3 6" xfId="23509" xr:uid="{9EC4AFBB-F479-453B-AF5F-8B3F6550D947}"/>
    <cellStyle name="Comma 11 4 2 4" xfId="1583" xr:uid="{00000000-0005-0000-0000-0000CE010000}"/>
    <cellStyle name="Comma 11 4 2 4 2" xfId="4372" xr:uid="{B3B28B40-B5D0-462B-8A36-8CD3C9430F71}"/>
    <cellStyle name="Comma 11 4 2 4 2 2" xfId="9975" xr:uid="{12DD1461-C530-41E5-91CE-662CF2DBB12F}"/>
    <cellStyle name="Comma 11 4 2 4 2 2 2" xfId="21203" xr:uid="{3635503D-14E3-455F-B8BD-B9A2746AD4CA}"/>
    <cellStyle name="Comma 11 4 2 4 2 2 2 2" xfId="43670" xr:uid="{ACCE5D1F-5DCD-4B1A-84A3-977C0041E80D}"/>
    <cellStyle name="Comma 11 4 2 4 2 2 3" xfId="32443" xr:uid="{B4C0E572-2EE6-452E-84CC-B0E3DAD66C36}"/>
    <cellStyle name="Comma 11 4 2 4 2 3" xfId="15600" xr:uid="{60DEFF4A-9A04-4C41-BA90-208DF2CECB84}"/>
    <cellStyle name="Comma 11 4 2 4 2 3 2" xfId="38067" xr:uid="{258A073F-58DA-4A1F-AD1D-06722FC72A37}"/>
    <cellStyle name="Comma 11 4 2 4 2 4" xfId="26840" xr:uid="{0E8022E6-242C-4C48-BE9F-FC3C7367B56A}"/>
    <cellStyle name="Comma 11 4 2 4 3" xfId="7186" xr:uid="{D73871BB-F8F5-4F41-90E6-A2E0A8A81520}"/>
    <cellStyle name="Comma 11 4 2 4 3 2" xfId="18414" xr:uid="{6EFF4617-70F0-4EF9-A5A1-8BDDF880EA9E}"/>
    <cellStyle name="Comma 11 4 2 4 3 2 2" xfId="40881" xr:uid="{A61AD8CD-6484-465F-B21E-AF1EBBD8E800}"/>
    <cellStyle name="Comma 11 4 2 4 3 3" xfId="29654" xr:uid="{95A6B65E-A7E9-4542-BF65-AD21827DE979}"/>
    <cellStyle name="Comma 11 4 2 4 4" xfId="12811" xr:uid="{9D151707-6122-4053-854D-BA881113A1CD}"/>
    <cellStyle name="Comma 11 4 2 4 4 2" xfId="35278" xr:uid="{E2CA38E7-F9C6-410A-BA03-F716EBBA5010}"/>
    <cellStyle name="Comma 11 4 2 4 5" xfId="24051" xr:uid="{C86393B1-89AF-4757-90B3-E4CC4BF712D2}"/>
    <cellStyle name="Comma 11 4 2 5" xfId="2664" xr:uid="{00000000-0005-0000-0000-0000CF010000}"/>
    <cellStyle name="Comma 11 4 2 5 2" xfId="5453" xr:uid="{7418D12D-20E1-440F-BD7D-6AF2705022A2}"/>
    <cellStyle name="Comma 11 4 2 5 2 2" xfId="11056" xr:uid="{95A1FE26-C34C-48F4-916E-A9A47CCC0439}"/>
    <cellStyle name="Comma 11 4 2 5 2 2 2" xfId="22284" xr:uid="{C9F32AAA-EB0C-4130-ADEC-26EBEF602731}"/>
    <cellStyle name="Comma 11 4 2 5 2 2 2 2" xfId="44751" xr:uid="{BAF1CF59-42E2-4B30-A85B-7AB7EA66AF40}"/>
    <cellStyle name="Comma 11 4 2 5 2 2 3" xfId="33524" xr:uid="{F8C5A3CC-9AF3-4623-AEA0-26895459F8D9}"/>
    <cellStyle name="Comma 11 4 2 5 2 3" xfId="16681" xr:uid="{D725D9EA-6398-4B0A-92AE-F2ACF4AF3159}"/>
    <cellStyle name="Comma 11 4 2 5 2 3 2" xfId="39148" xr:uid="{910A9D1B-315F-4EFE-BB3F-E53D289F9429}"/>
    <cellStyle name="Comma 11 4 2 5 2 4" xfId="27921" xr:uid="{D0123BBF-E6D9-4CF3-A1A3-0FB49CB6018A}"/>
    <cellStyle name="Comma 11 4 2 5 3" xfId="8267" xr:uid="{BE7BD0BF-A131-4ADB-BA7A-AA2561354298}"/>
    <cellStyle name="Comma 11 4 2 5 3 2" xfId="19495" xr:uid="{B3138FEA-D35A-4614-8A73-2E1064DFEED1}"/>
    <cellStyle name="Comma 11 4 2 5 3 2 2" xfId="41962" xr:uid="{E198B892-4F31-4866-A140-39A3273DC53E}"/>
    <cellStyle name="Comma 11 4 2 5 3 3" xfId="30735" xr:uid="{DCDEA7F4-95F1-49D8-BE49-3021D0E3AEE7}"/>
    <cellStyle name="Comma 11 4 2 5 4" xfId="13892" xr:uid="{41B077FD-2874-4F0B-8BE3-FA8DBE75FB4D}"/>
    <cellStyle name="Comma 11 4 2 5 4 2" xfId="36359" xr:uid="{16EAD264-FE87-44B7-907C-263E50920D90}"/>
    <cellStyle name="Comma 11 4 2 5 5" xfId="25132" xr:uid="{F0A8E4AB-F9DF-4917-8E22-A4A03B046B1F}"/>
    <cellStyle name="Comma 11 4 2 6" xfId="503" xr:uid="{00000000-0005-0000-0000-0000D0010000}"/>
    <cellStyle name="Comma 11 4 2 6 2" xfId="3292" xr:uid="{37591B3A-E545-4043-ACD8-60F2A8B85988}"/>
    <cellStyle name="Comma 11 4 2 6 2 2" xfId="8895" xr:uid="{E095CD04-ED73-426E-BB26-4D83B55E21A7}"/>
    <cellStyle name="Comma 11 4 2 6 2 2 2" xfId="20123" xr:uid="{BC906F27-5858-4F5F-8EF1-AFB0B1B0BC93}"/>
    <cellStyle name="Comma 11 4 2 6 2 2 2 2" xfId="42590" xr:uid="{A6F89432-0DBA-4A92-B67B-D479ACB05BC8}"/>
    <cellStyle name="Comma 11 4 2 6 2 2 3" xfId="31363" xr:uid="{55B0149B-A932-4343-B283-71F24D59C82B}"/>
    <cellStyle name="Comma 11 4 2 6 2 3" xfId="14520" xr:uid="{66CFDC86-00AA-4B9C-B8A8-39959ED4783F}"/>
    <cellStyle name="Comma 11 4 2 6 2 3 2" xfId="36987" xr:uid="{91C68410-D52C-42F8-BE98-642249DE3D75}"/>
    <cellStyle name="Comma 11 4 2 6 2 4" xfId="25760" xr:uid="{E05B177B-0C24-4822-88E5-4807D052443A}"/>
    <cellStyle name="Comma 11 4 2 6 3" xfId="6106" xr:uid="{BB0E613E-64DF-4BEA-9833-09FB350817E0}"/>
    <cellStyle name="Comma 11 4 2 6 3 2" xfId="17334" xr:uid="{F49A66E5-05BA-4A9F-9348-05A233D5DD3C}"/>
    <cellStyle name="Comma 11 4 2 6 3 2 2" xfId="39801" xr:uid="{D7751835-F7A2-4F3C-963A-F0AE3E2FA74F}"/>
    <cellStyle name="Comma 11 4 2 6 3 3" xfId="28574" xr:uid="{B7D0CC27-62E9-4CB4-873E-E3E116A7DB9E}"/>
    <cellStyle name="Comma 11 4 2 6 4" xfId="11731" xr:uid="{5F74EABA-F10D-4408-AE51-2C08AAF05461}"/>
    <cellStyle name="Comma 11 4 2 6 4 2" xfId="34198" xr:uid="{99045485-9568-484A-AFD3-F54B3E493416}"/>
    <cellStyle name="Comma 11 4 2 6 5" xfId="22971" xr:uid="{214443E2-B654-434C-890F-8E80EB47DC27}"/>
    <cellStyle name="Comma 11 4 2 7" xfId="3016" xr:uid="{E1F5C9FB-084F-4458-BF7C-6511F484D44B}"/>
    <cellStyle name="Comma 11 4 2 7 2" xfId="8619" xr:uid="{C0711AD4-C28F-46F5-9B1B-5FFD0B428A58}"/>
    <cellStyle name="Comma 11 4 2 7 2 2" xfId="19847" xr:uid="{48C5E642-70BF-42D4-AB35-C15AC4FDAFE8}"/>
    <cellStyle name="Comma 11 4 2 7 2 2 2" xfId="42314" xr:uid="{A5704007-826C-45DD-A7E7-B9627E2511BC}"/>
    <cellStyle name="Comma 11 4 2 7 2 3" xfId="31087" xr:uid="{2F1CA4F9-1858-499A-8B84-B6E7738CF1AF}"/>
    <cellStyle name="Comma 11 4 2 7 3" xfId="14244" xr:uid="{99C6B195-F8AA-4490-8387-B9731E394F30}"/>
    <cellStyle name="Comma 11 4 2 7 3 2" xfId="36711" xr:uid="{E9E59120-8AAE-4AE8-B677-923137DCB995}"/>
    <cellStyle name="Comma 11 4 2 7 4" xfId="25484" xr:uid="{4730696E-0512-4E08-A6E7-0B9997F47E4A}"/>
    <cellStyle name="Comma 11 4 2 8" xfId="5831" xr:uid="{CD62C1AB-3840-4FBC-924F-C53FDF510E6B}"/>
    <cellStyle name="Comma 11 4 2 8 2" xfId="17059" xr:uid="{8430D2A9-B104-4F81-918D-66AFCACC0FD6}"/>
    <cellStyle name="Comma 11 4 2 8 2 2" xfId="39526" xr:uid="{794D4637-F9B8-43AF-97A0-B6FCFEFE72CC}"/>
    <cellStyle name="Comma 11 4 2 8 3" xfId="28299" xr:uid="{F042A560-2062-4B60-927E-6DF305C567D4}"/>
    <cellStyle name="Comma 11 4 2 9" xfId="11455" xr:uid="{4CD785B1-5B2C-4996-98E9-063251423DD2}"/>
    <cellStyle name="Comma 11 4 2 9 2" xfId="33923" xr:uid="{34A74C6C-6908-43F8-8D70-047DDC436892}"/>
    <cellStyle name="Comma 11 4 3" xfId="644" xr:uid="{00000000-0005-0000-0000-0000D1010000}"/>
    <cellStyle name="Comma 11 4 3 2" xfId="1182" xr:uid="{00000000-0005-0000-0000-0000D2010000}"/>
    <cellStyle name="Comma 11 4 3 2 2" xfId="2262" xr:uid="{00000000-0005-0000-0000-0000D3010000}"/>
    <cellStyle name="Comma 11 4 3 2 2 2" xfId="5051" xr:uid="{A6813E91-14FB-4F4C-84F7-7F4B3FB5D648}"/>
    <cellStyle name="Comma 11 4 3 2 2 2 2" xfId="10654" xr:uid="{A5633B65-8749-42C7-A50F-519AE2DF66D1}"/>
    <cellStyle name="Comma 11 4 3 2 2 2 2 2" xfId="21882" xr:uid="{083AA35F-D7F0-4BF9-A580-F0227F2439D8}"/>
    <cellStyle name="Comma 11 4 3 2 2 2 2 2 2" xfId="44349" xr:uid="{A87E0A74-1EA5-444A-8AE2-8528D8E1853C}"/>
    <cellStyle name="Comma 11 4 3 2 2 2 2 3" xfId="33122" xr:uid="{01778EF3-52AF-4262-8A73-8CE1CC1E8052}"/>
    <cellStyle name="Comma 11 4 3 2 2 2 3" xfId="16279" xr:uid="{0378C9F9-E537-4180-8727-D5ADC2E2A4FF}"/>
    <cellStyle name="Comma 11 4 3 2 2 2 3 2" xfId="38746" xr:uid="{DD8928A8-E7A7-4A33-A129-3D81622CFFB2}"/>
    <cellStyle name="Comma 11 4 3 2 2 2 4" xfId="27519" xr:uid="{2DC814FE-5061-4DC5-9F7E-2EE62A90D61A}"/>
    <cellStyle name="Comma 11 4 3 2 2 3" xfId="7865" xr:uid="{3E7063FB-F9DC-43E5-ADA9-D35E078FC25F}"/>
    <cellStyle name="Comma 11 4 3 2 2 3 2" xfId="19093" xr:uid="{6F79727E-D707-438E-AD51-78C6DBBE5CA5}"/>
    <cellStyle name="Comma 11 4 3 2 2 3 2 2" xfId="41560" xr:uid="{1509CCC9-6BE3-446E-8C21-363BA764BC4E}"/>
    <cellStyle name="Comma 11 4 3 2 2 3 3" xfId="30333" xr:uid="{C45910E8-3D29-4AC2-8017-A6E3F72EA436}"/>
    <cellStyle name="Comma 11 4 3 2 2 4" xfId="13490" xr:uid="{8484787F-0533-43E1-8ED1-A79419834CBB}"/>
    <cellStyle name="Comma 11 4 3 2 2 4 2" xfId="35957" xr:uid="{B8BD97C5-CB09-45DC-8FEB-DC15FC9C7F12}"/>
    <cellStyle name="Comma 11 4 3 2 2 5" xfId="24730" xr:uid="{99E5D45F-2F4E-4D41-9F8B-7C094EAAE5BF}"/>
    <cellStyle name="Comma 11 4 3 2 3" xfId="3971" xr:uid="{CD54EE9D-5520-42FC-A03F-B6AC658B2CE5}"/>
    <cellStyle name="Comma 11 4 3 2 3 2" xfId="9574" xr:uid="{D35C6F9A-CC7F-4A37-8E2C-E19A274BF34F}"/>
    <cellStyle name="Comma 11 4 3 2 3 2 2" xfId="20802" xr:uid="{FDD94B21-ABE8-4544-AE06-2B192E861CC5}"/>
    <cellStyle name="Comma 11 4 3 2 3 2 2 2" xfId="43269" xr:uid="{4FF7CBA6-6D2F-4EBE-8156-2CB14C4704AE}"/>
    <cellStyle name="Comma 11 4 3 2 3 2 3" xfId="32042" xr:uid="{B9BAC38C-3502-4B1F-A651-DCDA99F094FB}"/>
    <cellStyle name="Comma 11 4 3 2 3 3" xfId="15199" xr:uid="{A7658FD8-989B-443C-B986-65FE2123BC8B}"/>
    <cellStyle name="Comma 11 4 3 2 3 3 2" xfId="37666" xr:uid="{7340A798-B297-4EBA-B407-691A5E06B839}"/>
    <cellStyle name="Comma 11 4 3 2 3 4" xfId="26439" xr:uid="{8A9798C9-E1CF-4C7A-8A74-AA6F01DCD813}"/>
    <cellStyle name="Comma 11 4 3 2 4" xfId="6785" xr:uid="{63F00EFE-FBDE-413B-B93E-C494DAA7AF5D}"/>
    <cellStyle name="Comma 11 4 3 2 4 2" xfId="18013" xr:uid="{F38EE5EF-D9A8-4384-9046-FCF1C5631FEB}"/>
    <cellStyle name="Comma 11 4 3 2 4 2 2" xfId="40480" xr:uid="{C3863EE1-D77D-4BFF-83D2-E623FE8D5B4E}"/>
    <cellStyle name="Comma 11 4 3 2 4 3" xfId="29253" xr:uid="{2710B61D-F6EA-49DB-8152-3F4848524B94}"/>
    <cellStyle name="Comma 11 4 3 2 5" xfId="12410" xr:uid="{06FADF14-8F14-4FF7-8BA6-D0DB6504119F}"/>
    <cellStyle name="Comma 11 4 3 2 5 2" xfId="34877" xr:uid="{85B1EA87-2210-44DC-B80B-948144AB3CD1}"/>
    <cellStyle name="Comma 11 4 3 2 6" xfId="23650" xr:uid="{23A28331-58CC-409C-B3EF-CE2965AFFBE1}"/>
    <cellStyle name="Comma 11 4 3 3" xfId="1724" xr:uid="{00000000-0005-0000-0000-0000D4010000}"/>
    <cellStyle name="Comma 11 4 3 3 2" xfId="4513" xr:uid="{9AEEF353-D755-44E3-8474-990C718F9567}"/>
    <cellStyle name="Comma 11 4 3 3 2 2" xfId="10116" xr:uid="{1DA3A854-4F5D-43E0-8BEB-FA9AD57CFA64}"/>
    <cellStyle name="Comma 11 4 3 3 2 2 2" xfId="21344" xr:uid="{56D51ADF-9CB3-40EA-A17A-5F3A150A968F}"/>
    <cellStyle name="Comma 11 4 3 3 2 2 2 2" xfId="43811" xr:uid="{3EE189A7-DF3C-48AD-95EC-37C8A29388F8}"/>
    <cellStyle name="Comma 11 4 3 3 2 2 3" xfId="32584" xr:uid="{DF4ED1CC-8D00-496C-846B-F99012ABA872}"/>
    <cellStyle name="Comma 11 4 3 3 2 3" xfId="15741" xr:uid="{1494DCD0-D535-439C-BCC3-8CAABAB704DE}"/>
    <cellStyle name="Comma 11 4 3 3 2 3 2" xfId="38208" xr:uid="{5F6DFDAD-2930-4E03-926D-4D973CD57C90}"/>
    <cellStyle name="Comma 11 4 3 3 2 4" xfId="26981" xr:uid="{79D2E448-21CF-4615-985C-E6F06D3AD193}"/>
    <cellStyle name="Comma 11 4 3 3 3" xfId="7327" xr:uid="{546E03D9-13D0-4662-AE8F-AF1C045AB791}"/>
    <cellStyle name="Comma 11 4 3 3 3 2" xfId="18555" xr:uid="{6D7EBBD6-8144-481F-9E3C-E9CA2C99999D}"/>
    <cellStyle name="Comma 11 4 3 3 3 2 2" xfId="41022" xr:uid="{614E6420-939F-4223-A4AD-273712B2EF93}"/>
    <cellStyle name="Comma 11 4 3 3 3 3" xfId="29795" xr:uid="{6E898CD3-D041-4E47-A193-49E041F88A88}"/>
    <cellStyle name="Comma 11 4 3 3 4" xfId="12952" xr:uid="{2AAED027-5C51-4558-893B-4AFDA23D3C7A}"/>
    <cellStyle name="Comma 11 4 3 3 4 2" xfId="35419" xr:uid="{B3410729-CCDB-46AE-8C59-3B0ED061D627}"/>
    <cellStyle name="Comma 11 4 3 3 5" xfId="24192" xr:uid="{FB7C3E40-3668-4806-B480-AD64B7E92573}"/>
    <cellStyle name="Comma 11 4 3 4" xfId="3433" xr:uid="{521B84E7-6760-4805-A3C5-7C185233EEAE}"/>
    <cellStyle name="Comma 11 4 3 4 2" xfId="9036" xr:uid="{BE2F56E1-BBFD-43D8-BA2B-CCE2C3B95B40}"/>
    <cellStyle name="Comma 11 4 3 4 2 2" xfId="20264" xr:uid="{DFAB9792-6D75-4114-9143-AF63DDE5B172}"/>
    <cellStyle name="Comma 11 4 3 4 2 2 2" xfId="42731" xr:uid="{1DC4F06F-4242-4F3A-B547-E978C468CF2B}"/>
    <cellStyle name="Comma 11 4 3 4 2 3" xfId="31504" xr:uid="{1EF3DCAC-DA68-487D-A3C6-AA553D64BAB5}"/>
    <cellStyle name="Comma 11 4 3 4 3" xfId="14661" xr:uid="{D6EFA2A0-2C0A-4B4F-AA79-A542F8FA281B}"/>
    <cellStyle name="Comma 11 4 3 4 3 2" xfId="37128" xr:uid="{C88C61B3-DE41-4C79-8C51-C8B4FDD0DA18}"/>
    <cellStyle name="Comma 11 4 3 4 4" xfId="25901" xr:uid="{545F24E7-C0C1-4B29-BE8D-0DBF96B66EA5}"/>
    <cellStyle name="Comma 11 4 3 5" xfId="6247" xr:uid="{B2054D5B-C401-44C5-87F8-A55EA8741803}"/>
    <cellStyle name="Comma 11 4 3 5 2" xfId="17475" xr:uid="{3544DE38-A106-4E7B-84EA-9C7301BFC083}"/>
    <cellStyle name="Comma 11 4 3 5 2 2" xfId="39942" xr:uid="{FCE89828-140A-4327-9B9B-A2678D4E0289}"/>
    <cellStyle name="Comma 11 4 3 5 3" xfId="28715" xr:uid="{26B59EA5-A781-4060-B004-FD67D826BAB6}"/>
    <cellStyle name="Comma 11 4 3 6" xfId="11872" xr:uid="{FBB66CC7-49DB-4F46-8983-012669D1A0FE}"/>
    <cellStyle name="Comma 11 4 3 6 2" xfId="34339" xr:uid="{67BE27DC-3A51-45BA-89FA-EC6324B95A05}"/>
    <cellStyle name="Comma 11 4 3 7" xfId="23112" xr:uid="{BAED14DC-54F9-4667-A671-AF973BC6CE26}"/>
    <cellStyle name="Comma 11 4 4" xfId="915" xr:uid="{00000000-0005-0000-0000-0000D5010000}"/>
    <cellStyle name="Comma 11 4 4 2" xfId="1995" xr:uid="{00000000-0005-0000-0000-0000D6010000}"/>
    <cellStyle name="Comma 11 4 4 2 2" xfId="4784" xr:uid="{D4A6515C-D9F3-46B0-97E6-7F711CA55AA8}"/>
    <cellStyle name="Comma 11 4 4 2 2 2" xfId="10387" xr:uid="{C3366853-8668-499D-B4A2-D6A95C2210BE}"/>
    <cellStyle name="Comma 11 4 4 2 2 2 2" xfId="21615" xr:uid="{8F771DE2-4AE5-4371-B6FE-95D6182667D8}"/>
    <cellStyle name="Comma 11 4 4 2 2 2 2 2" xfId="44082" xr:uid="{E301AE0F-2F99-4BAB-8887-4378B62730EA}"/>
    <cellStyle name="Comma 11 4 4 2 2 2 3" xfId="32855" xr:uid="{18A8B6E1-A33E-4569-B827-A0E12923E0D0}"/>
    <cellStyle name="Comma 11 4 4 2 2 3" xfId="16012" xr:uid="{494D2BD0-70F5-4D84-A979-ECB19FAA39B8}"/>
    <cellStyle name="Comma 11 4 4 2 2 3 2" xfId="38479" xr:uid="{ADC095ED-D353-4871-BC92-9773B7BCF93A}"/>
    <cellStyle name="Comma 11 4 4 2 2 4" xfId="27252" xr:uid="{39880603-9C9B-4A85-9DB7-993DED6527C2}"/>
    <cellStyle name="Comma 11 4 4 2 3" xfId="7598" xr:uid="{0E087BFE-E341-47AD-961F-0F79074A1000}"/>
    <cellStyle name="Comma 11 4 4 2 3 2" xfId="18826" xr:uid="{04E85A16-BFB6-49A9-B5D1-36C597919C44}"/>
    <cellStyle name="Comma 11 4 4 2 3 2 2" xfId="41293" xr:uid="{B0492B66-A9DF-497C-8FD1-0749923F3A28}"/>
    <cellStyle name="Comma 11 4 4 2 3 3" xfId="30066" xr:uid="{CBB83B32-787D-4837-BE9E-DAD29ABCB4BA}"/>
    <cellStyle name="Comma 11 4 4 2 4" xfId="13223" xr:uid="{5F5B0EFF-C3CC-4160-8415-65FD8C7DF99C}"/>
    <cellStyle name="Comma 11 4 4 2 4 2" xfId="35690" xr:uid="{E44B3879-546F-4D21-B6B1-5D78969017C4}"/>
    <cellStyle name="Comma 11 4 4 2 5" xfId="24463" xr:uid="{BF5FEEE6-DDF8-4A95-8FBE-B8B8BF72AE0C}"/>
    <cellStyle name="Comma 11 4 4 3" xfId="3704" xr:uid="{B835687F-2EA8-4295-8752-2443368275D0}"/>
    <cellStyle name="Comma 11 4 4 3 2" xfId="9307" xr:uid="{2E734359-98C1-4D06-BBAB-C0E030E1664B}"/>
    <cellStyle name="Comma 11 4 4 3 2 2" xfId="20535" xr:uid="{7E6FB363-E86F-4B2B-9429-22F059C2BBE2}"/>
    <cellStyle name="Comma 11 4 4 3 2 2 2" xfId="43002" xr:uid="{CF01036D-648F-41DB-B9AD-60620F775143}"/>
    <cellStyle name="Comma 11 4 4 3 2 3" xfId="31775" xr:uid="{3E1719E3-B645-4553-96C9-7E254B965D61}"/>
    <cellStyle name="Comma 11 4 4 3 3" xfId="14932" xr:uid="{5D3A6EFE-334D-4351-9D46-97FCA02A3F07}"/>
    <cellStyle name="Comma 11 4 4 3 3 2" xfId="37399" xr:uid="{7E7B370A-869E-4E4C-8E0F-6B6106DEB5BC}"/>
    <cellStyle name="Comma 11 4 4 3 4" xfId="26172" xr:uid="{7BB1BFC6-27E7-40FF-A445-5CAF42A3A46C}"/>
    <cellStyle name="Comma 11 4 4 4" xfId="6518" xr:uid="{4B5FFA3E-F710-410D-B646-AF48A777DE69}"/>
    <cellStyle name="Comma 11 4 4 4 2" xfId="17746" xr:uid="{900DCEDA-F47C-4585-A35C-3E1D70115511}"/>
    <cellStyle name="Comma 11 4 4 4 2 2" xfId="40213" xr:uid="{89E02F83-37CE-4D45-A515-B68CBFF1819A}"/>
    <cellStyle name="Comma 11 4 4 4 3" xfId="28986" xr:uid="{7C311F67-660C-47A7-964C-82D826F9755F}"/>
    <cellStyle name="Comma 11 4 4 5" xfId="12143" xr:uid="{3A08CA46-04B9-4776-8EFA-313212A1D931}"/>
    <cellStyle name="Comma 11 4 4 5 2" xfId="34610" xr:uid="{B24A8E49-91B7-401C-9300-A95A24D43DF6}"/>
    <cellStyle name="Comma 11 4 4 6" xfId="23383" xr:uid="{488B90FB-2D9E-46FA-A9BF-0D4E3A8D74C3}"/>
    <cellStyle name="Comma 11 4 5" xfId="1457" xr:uid="{00000000-0005-0000-0000-0000D7010000}"/>
    <cellStyle name="Comma 11 4 5 2" xfId="4246" xr:uid="{78A983EA-3978-48AE-9F58-3DAF7A3C6323}"/>
    <cellStyle name="Comma 11 4 5 2 2" xfId="9849" xr:uid="{FAB756D9-3D09-4446-86F2-E9BAD55EFE2B}"/>
    <cellStyle name="Comma 11 4 5 2 2 2" xfId="21077" xr:uid="{AA464399-FB8B-4252-B0B3-0008491F6075}"/>
    <cellStyle name="Comma 11 4 5 2 2 2 2" xfId="43544" xr:uid="{ED3A0BB4-3241-427C-89FE-7EE4D87018C8}"/>
    <cellStyle name="Comma 11 4 5 2 2 3" xfId="32317" xr:uid="{31056644-54C6-448D-8111-076B9FAEB671}"/>
    <cellStyle name="Comma 11 4 5 2 3" xfId="15474" xr:uid="{F5C70C4C-EBFC-415A-BD58-25F9DB14D0C6}"/>
    <cellStyle name="Comma 11 4 5 2 3 2" xfId="37941" xr:uid="{3FB18FD6-7413-45D8-9EB4-7451484EDF21}"/>
    <cellStyle name="Comma 11 4 5 2 4" xfId="26714" xr:uid="{6970566D-B893-463A-BBC2-88F2CC8B52AA}"/>
    <cellStyle name="Comma 11 4 5 3" xfId="7060" xr:uid="{E51BBDB0-5752-43C1-8904-E4E5AEB8A1F2}"/>
    <cellStyle name="Comma 11 4 5 3 2" xfId="18288" xr:uid="{CE384731-2797-43AB-9C4B-A7E7D4AAAA3A}"/>
    <cellStyle name="Comma 11 4 5 3 2 2" xfId="40755" xr:uid="{D6B9345D-6C47-4285-A5D6-84F633EE3D52}"/>
    <cellStyle name="Comma 11 4 5 3 3" xfId="29528" xr:uid="{2E2A902E-8CCE-49D7-B650-F9654BCC579B}"/>
    <cellStyle name="Comma 11 4 5 4" xfId="12685" xr:uid="{4CB7D9BE-5F0B-4544-852A-671482B1BA00}"/>
    <cellStyle name="Comma 11 4 5 4 2" xfId="35152" xr:uid="{B0E50452-D00B-457B-BEE2-6F44A7388A0C}"/>
    <cellStyle name="Comma 11 4 5 5" xfId="23925" xr:uid="{4935699E-CF27-4CDB-A962-AB73E8F8D66C}"/>
    <cellStyle name="Comma 11 4 6" xfId="2538" xr:uid="{00000000-0005-0000-0000-0000D8010000}"/>
    <cellStyle name="Comma 11 4 6 2" xfId="5327" xr:uid="{DE5B4522-2BA6-47FA-BFB5-E08817125C66}"/>
    <cellStyle name="Comma 11 4 6 2 2" xfId="10930" xr:uid="{0206FC49-3AF9-4351-A01D-08DD284CABBF}"/>
    <cellStyle name="Comma 11 4 6 2 2 2" xfId="22158" xr:uid="{C78A18AD-1B8A-4CFF-A032-D26DAD6E6B7D}"/>
    <cellStyle name="Comma 11 4 6 2 2 2 2" xfId="44625" xr:uid="{253917BE-CD75-40B2-BE5F-0E614B89C05A}"/>
    <cellStyle name="Comma 11 4 6 2 2 3" xfId="33398" xr:uid="{BF0D5615-F559-452E-A23F-9DA8EBBF92D9}"/>
    <cellStyle name="Comma 11 4 6 2 3" xfId="16555" xr:uid="{F0FF5590-C3ED-4B79-A981-01BFEE3C5186}"/>
    <cellStyle name="Comma 11 4 6 2 3 2" xfId="39022" xr:uid="{73E52083-7978-4015-AFF7-E91B9BAFEE03}"/>
    <cellStyle name="Comma 11 4 6 2 4" xfId="27795" xr:uid="{38F28680-BB13-4C97-91A5-B037E691A56F}"/>
    <cellStyle name="Comma 11 4 6 3" xfId="8141" xr:uid="{31287682-8BF7-42F7-B235-E73BE2E07207}"/>
    <cellStyle name="Comma 11 4 6 3 2" xfId="19369" xr:uid="{78E23015-62E1-4CB9-A29F-888B1A7A507F}"/>
    <cellStyle name="Comma 11 4 6 3 2 2" xfId="41836" xr:uid="{A12EF5CD-452A-40B5-BE52-E3F6B6DB7604}"/>
    <cellStyle name="Comma 11 4 6 3 3" xfId="30609" xr:uid="{E52F6A39-6EC8-42C6-99C4-A88B726AA491}"/>
    <cellStyle name="Comma 11 4 6 4" xfId="13766" xr:uid="{A758D81B-15EA-4E2C-8A9F-1AEE6520C1BA}"/>
    <cellStyle name="Comma 11 4 6 4 2" xfId="36233" xr:uid="{99027A14-7C62-4315-92C4-2744E932DB6D}"/>
    <cellStyle name="Comma 11 4 6 5" xfId="25006" xr:uid="{A2EA868B-F1A3-44DC-A1AE-EFEFAA96584C}"/>
    <cellStyle name="Comma 11 4 7" xfId="377" xr:uid="{00000000-0005-0000-0000-0000D9010000}"/>
    <cellStyle name="Comma 11 4 7 2" xfId="3166" xr:uid="{563E7C40-0045-4CCF-8387-12B4DC0750AA}"/>
    <cellStyle name="Comma 11 4 7 2 2" xfId="8769" xr:uid="{F1FBBCFC-7159-480A-9890-190FDF1E44EF}"/>
    <cellStyle name="Comma 11 4 7 2 2 2" xfId="19997" xr:uid="{4AC51CBF-30ED-41AC-A680-B94E3B3E2AE5}"/>
    <cellStyle name="Comma 11 4 7 2 2 2 2" xfId="42464" xr:uid="{08420BA6-F095-42D8-AFD7-CC57400E2F48}"/>
    <cellStyle name="Comma 11 4 7 2 2 3" xfId="31237" xr:uid="{A6632DF5-5F19-45CB-97F8-C99DC4CD9AE6}"/>
    <cellStyle name="Comma 11 4 7 2 3" xfId="14394" xr:uid="{BE3588C7-01F6-4AF6-918F-535F30BE4BB6}"/>
    <cellStyle name="Comma 11 4 7 2 3 2" xfId="36861" xr:uid="{72651654-FC85-4B12-AB92-BFB65738F575}"/>
    <cellStyle name="Comma 11 4 7 2 4" xfId="25634" xr:uid="{D8E82871-3B30-4A53-B2C0-3E6E3A1A1D42}"/>
    <cellStyle name="Comma 11 4 7 3" xfId="5980" xr:uid="{CF2BF4FC-BAD1-4D08-A49E-6BEFE80BD90C}"/>
    <cellStyle name="Comma 11 4 7 3 2" xfId="17208" xr:uid="{4E6D240E-5402-454C-B9DA-77E8FE34AD55}"/>
    <cellStyle name="Comma 11 4 7 3 2 2" xfId="39675" xr:uid="{1C3B9A61-BF5D-4AB6-A323-0CAA702458C2}"/>
    <cellStyle name="Comma 11 4 7 3 3" xfId="28448" xr:uid="{C500D5CC-18D0-4E84-9DA9-382A1A34300C}"/>
    <cellStyle name="Comma 11 4 7 4" xfId="11605" xr:uid="{6AD04327-9186-4BAB-A6DD-160733E5D222}"/>
    <cellStyle name="Comma 11 4 7 4 2" xfId="34072" xr:uid="{C5214CCA-EEA7-4737-833E-91451BD5B934}"/>
    <cellStyle name="Comma 11 4 7 5" xfId="22845" xr:uid="{8A871818-5CEB-4DD0-BEEB-4681882B019C}"/>
    <cellStyle name="Comma 11 4 8" xfId="2890" xr:uid="{7FEC1DA0-EB6E-451F-A2F6-A4779B1F987F}"/>
    <cellStyle name="Comma 11 4 8 2" xfId="8493" xr:uid="{760A4432-DA0E-4778-8C72-314CE19B7E7E}"/>
    <cellStyle name="Comma 11 4 8 2 2" xfId="19721" xr:uid="{690C72FC-7BA0-4E29-A75E-B9525100401B}"/>
    <cellStyle name="Comma 11 4 8 2 2 2" xfId="42188" xr:uid="{17040920-22D4-4450-9515-EBAA92CA814B}"/>
    <cellStyle name="Comma 11 4 8 2 3" xfId="30961" xr:uid="{236F6C9F-78F9-4CB3-9034-19077A623665}"/>
    <cellStyle name="Comma 11 4 8 3" xfId="14118" xr:uid="{1D1D1BFC-CA70-4EBF-8454-33E2BC92D591}"/>
    <cellStyle name="Comma 11 4 8 3 2" xfId="36585" xr:uid="{55BE0B20-9A1D-4F26-BE1D-F4271C7981D7}"/>
    <cellStyle name="Comma 11 4 8 4" xfId="25358" xr:uid="{373AC182-1054-4528-BCFC-A125864858A8}"/>
    <cellStyle name="Comma 11 4 9" xfId="5705" xr:uid="{0246D3D8-8BC6-4131-879A-02377C6B0324}"/>
    <cellStyle name="Comma 11 4 9 2" xfId="16933" xr:uid="{FA255011-4EA2-4332-8F7D-9D7C1DB9203F}"/>
    <cellStyle name="Comma 11 4 9 2 2" xfId="39400" xr:uid="{0CF76463-B575-44E5-983B-EA0F25A3AF7B}"/>
    <cellStyle name="Comma 11 4 9 3" xfId="28173" xr:uid="{4D3A151C-4FB9-425E-8F41-18150340E2FF}"/>
    <cellStyle name="Comma 11 5" xfId="159" xr:uid="{00000000-0005-0000-0000-0000DA010000}"/>
    <cellStyle name="Comma 11 5 10" xfId="22632" xr:uid="{5B325A39-5FE6-4BC9-B6BB-1340E4286344}"/>
    <cellStyle name="Comma 11 5 2" xfId="706" xr:uid="{00000000-0005-0000-0000-0000DB010000}"/>
    <cellStyle name="Comma 11 5 2 2" xfId="1244" xr:uid="{00000000-0005-0000-0000-0000DC010000}"/>
    <cellStyle name="Comma 11 5 2 2 2" xfId="2324" xr:uid="{00000000-0005-0000-0000-0000DD010000}"/>
    <cellStyle name="Comma 11 5 2 2 2 2" xfId="5113" xr:uid="{66944909-3D24-41D3-B139-4CD3933CEE2A}"/>
    <cellStyle name="Comma 11 5 2 2 2 2 2" xfId="10716" xr:uid="{DAAAEA18-DFB8-479E-8FB9-8AF85475120F}"/>
    <cellStyle name="Comma 11 5 2 2 2 2 2 2" xfId="21944" xr:uid="{93C717C7-7977-41A4-AE6A-64FA1230F11B}"/>
    <cellStyle name="Comma 11 5 2 2 2 2 2 2 2" xfId="44411" xr:uid="{46C81310-7E36-4481-A945-DED18BD84A8B}"/>
    <cellStyle name="Comma 11 5 2 2 2 2 2 3" xfId="33184" xr:uid="{39A12B77-C7E4-4DC2-9DFC-1E308313FA01}"/>
    <cellStyle name="Comma 11 5 2 2 2 2 3" xfId="16341" xr:uid="{CBA2A439-8C26-450E-B382-4CBD5E8B2795}"/>
    <cellStyle name="Comma 11 5 2 2 2 2 3 2" xfId="38808" xr:uid="{849049EF-819F-4B2F-8B72-A43D3E8B6AEF}"/>
    <cellStyle name="Comma 11 5 2 2 2 2 4" xfId="27581" xr:uid="{BF061283-F6C2-4C56-B8DF-683A281EE1B3}"/>
    <cellStyle name="Comma 11 5 2 2 2 3" xfId="7927" xr:uid="{50ED70FE-3112-4482-AB08-83E050BBAD28}"/>
    <cellStyle name="Comma 11 5 2 2 2 3 2" xfId="19155" xr:uid="{ACD7F52A-61B1-4B49-8314-A3C9A0822131}"/>
    <cellStyle name="Comma 11 5 2 2 2 3 2 2" xfId="41622" xr:uid="{9E7CB0E3-2137-4720-88A7-105912BE49C5}"/>
    <cellStyle name="Comma 11 5 2 2 2 3 3" xfId="30395" xr:uid="{0D754547-B847-45AE-931A-F03FDAACB13B}"/>
    <cellStyle name="Comma 11 5 2 2 2 4" xfId="13552" xr:uid="{3FA23AD0-6BD5-4674-97C5-4AA5639BCC8E}"/>
    <cellStyle name="Comma 11 5 2 2 2 4 2" xfId="36019" xr:uid="{3411CB53-9489-45D9-B48D-8067C998AE56}"/>
    <cellStyle name="Comma 11 5 2 2 2 5" xfId="24792" xr:uid="{830E4227-D471-4DB1-85D1-71757ADCEA39}"/>
    <cellStyle name="Comma 11 5 2 2 3" xfId="4033" xr:uid="{9F010F03-DA12-45C7-948A-79D08F982A44}"/>
    <cellStyle name="Comma 11 5 2 2 3 2" xfId="9636" xr:uid="{DA019747-8E12-49E2-9F01-3AE748952659}"/>
    <cellStyle name="Comma 11 5 2 2 3 2 2" xfId="20864" xr:uid="{BC9FF90B-B339-4509-8321-F1B45D8451DA}"/>
    <cellStyle name="Comma 11 5 2 2 3 2 2 2" xfId="43331" xr:uid="{60C2D072-5641-44E6-998F-BF29CDDE23EF}"/>
    <cellStyle name="Comma 11 5 2 2 3 2 3" xfId="32104" xr:uid="{AC37A3C5-442C-453F-8D0C-98ABD4046736}"/>
    <cellStyle name="Comma 11 5 2 2 3 3" xfId="15261" xr:uid="{D818F6C1-C4F3-4FD8-BFA6-ACE4D7E37DAC}"/>
    <cellStyle name="Comma 11 5 2 2 3 3 2" xfId="37728" xr:uid="{D7F13992-1EE7-4C6D-A68E-F9CF4FAA6F3C}"/>
    <cellStyle name="Comma 11 5 2 2 3 4" xfId="26501" xr:uid="{97326101-8C1D-4D99-8EBD-B413DFE27F9F}"/>
    <cellStyle name="Comma 11 5 2 2 4" xfId="6847" xr:uid="{3426BD3E-181E-4091-8C83-C248383C058C}"/>
    <cellStyle name="Comma 11 5 2 2 4 2" xfId="18075" xr:uid="{1C6201E4-62C4-4E0E-9C23-EFD4EF9010FD}"/>
    <cellStyle name="Comma 11 5 2 2 4 2 2" xfId="40542" xr:uid="{95566AB2-2D1C-4094-8324-1B84DC49D328}"/>
    <cellStyle name="Comma 11 5 2 2 4 3" xfId="29315" xr:uid="{BBD235E4-BB73-42CE-A64A-7B3252500459}"/>
    <cellStyle name="Comma 11 5 2 2 5" xfId="12472" xr:uid="{A10102F3-EB6C-4B32-9EB8-B65603FA2438}"/>
    <cellStyle name="Comma 11 5 2 2 5 2" xfId="34939" xr:uid="{40E3299B-DE21-4065-B4AC-D31EEE9B1B7B}"/>
    <cellStyle name="Comma 11 5 2 2 6" xfId="23712" xr:uid="{7F206041-9FA7-4ADE-B125-FBB91C80FC0F}"/>
    <cellStyle name="Comma 11 5 2 3" xfId="1786" xr:uid="{00000000-0005-0000-0000-0000DE010000}"/>
    <cellStyle name="Comma 11 5 2 3 2" xfId="4575" xr:uid="{1D58207B-821F-43D5-895B-5C16E8F7FB1B}"/>
    <cellStyle name="Comma 11 5 2 3 2 2" xfId="10178" xr:uid="{5C9494FC-7B19-4608-B29C-8D91873DA59D}"/>
    <cellStyle name="Comma 11 5 2 3 2 2 2" xfId="21406" xr:uid="{B8D7D81A-545A-4516-81A2-6C595B64B23F}"/>
    <cellStyle name="Comma 11 5 2 3 2 2 2 2" xfId="43873" xr:uid="{8A6AE7F3-D4CF-49FC-B884-848468C5D39D}"/>
    <cellStyle name="Comma 11 5 2 3 2 2 3" xfId="32646" xr:uid="{2D4F3F68-13BD-4982-B259-9BA0D11409C8}"/>
    <cellStyle name="Comma 11 5 2 3 2 3" xfId="15803" xr:uid="{A2837C6E-D5A7-49E3-A99D-31519C0D7DF2}"/>
    <cellStyle name="Comma 11 5 2 3 2 3 2" xfId="38270" xr:uid="{D6B7C185-7B5E-4C63-ADCF-614282EDD412}"/>
    <cellStyle name="Comma 11 5 2 3 2 4" xfId="27043" xr:uid="{BCBBBA05-0287-4E09-B501-39835999E91F}"/>
    <cellStyle name="Comma 11 5 2 3 3" xfId="7389" xr:uid="{4EB90B4E-5A34-4FC2-883E-3991BF1B956C}"/>
    <cellStyle name="Comma 11 5 2 3 3 2" xfId="18617" xr:uid="{EB87F5EE-C027-429F-AAEB-E655893A12D3}"/>
    <cellStyle name="Comma 11 5 2 3 3 2 2" xfId="41084" xr:uid="{20D8008C-9ABE-428F-9BBB-604AA173BB1F}"/>
    <cellStyle name="Comma 11 5 2 3 3 3" xfId="29857" xr:uid="{DD4AAC71-F417-4FD9-8F31-F9F4C9E08CD8}"/>
    <cellStyle name="Comma 11 5 2 3 4" xfId="13014" xr:uid="{B345E355-61E9-4D44-9968-0190D6ACE443}"/>
    <cellStyle name="Comma 11 5 2 3 4 2" xfId="35481" xr:uid="{B8AFDDAC-95A2-4855-B296-60A44DD190E6}"/>
    <cellStyle name="Comma 11 5 2 3 5" xfId="24254" xr:uid="{FA5971BE-1AEA-436C-BC5B-1284E81844E6}"/>
    <cellStyle name="Comma 11 5 2 4" xfId="3495" xr:uid="{FF9BB523-DFC0-4BFB-BE55-26130FB2A133}"/>
    <cellStyle name="Comma 11 5 2 4 2" xfId="9098" xr:uid="{06CFA8FD-A1C7-418B-9BA1-8FC233F10DAC}"/>
    <cellStyle name="Comma 11 5 2 4 2 2" xfId="20326" xr:uid="{097B52BA-6024-4A6A-AA3D-C2CD7EAC7E9E}"/>
    <cellStyle name="Comma 11 5 2 4 2 2 2" xfId="42793" xr:uid="{8747517F-36CF-4957-9301-4734F8E238BF}"/>
    <cellStyle name="Comma 11 5 2 4 2 3" xfId="31566" xr:uid="{F39547A2-689F-4FC8-9C05-036366252479}"/>
    <cellStyle name="Comma 11 5 2 4 3" xfId="14723" xr:uid="{E61CAB53-4F77-4A5F-BBF6-4BCE3A935990}"/>
    <cellStyle name="Comma 11 5 2 4 3 2" xfId="37190" xr:uid="{F0E24958-C493-41CD-8950-97A31FA9BDA3}"/>
    <cellStyle name="Comma 11 5 2 4 4" xfId="25963" xr:uid="{08F976AA-448B-404F-AD93-C3B5B07AD3BB}"/>
    <cellStyle name="Comma 11 5 2 5" xfId="6309" xr:uid="{40806141-5130-4B2E-A1A5-A3CFB7F64B33}"/>
    <cellStyle name="Comma 11 5 2 5 2" xfId="17537" xr:uid="{7C22DDB2-DD02-4D65-98AF-6FF604A97EF5}"/>
    <cellStyle name="Comma 11 5 2 5 2 2" xfId="40004" xr:uid="{1F4EC868-C4EA-4430-B6D1-DFF08CCCE939}"/>
    <cellStyle name="Comma 11 5 2 5 3" xfId="28777" xr:uid="{817FB1F1-096E-49A6-9EBB-B303221732D6}"/>
    <cellStyle name="Comma 11 5 2 6" xfId="11934" xr:uid="{6EDBA89C-56B7-4B60-886B-69FACF4C1DD4}"/>
    <cellStyle name="Comma 11 5 2 6 2" xfId="34401" xr:uid="{BD01863D-1CBE-4778-80DC-E08606F6735A}"/>
    <cellStyle name="Comma 11 5 2 7" xfId="23174" xr:uid="{15BD9A6D-A2AE-4983-8D18-2765012EA088}"/>
    <cellStyle name="Comma 11 5 3" xfId="977" xr:uid="{00000000-0005-0000-0000-0000DF010000}"/>
    <cellStyle name="Comma 11 5 3 2" xfId="2057" xr:uid="{00000000-0005-0000-0000-0000E0010000}"/>
    <cellStyle name="Comma 11 5 3 2 2" xfId="4846" xr:uid="{3F2746FE-45FC-408F-8EAB-0DB533809C8D}"/>
    <cellStyle name="Comma 11 5 3 2 2 2" xfId="10449" xr:uid="{B9E59D5D-A7B7-4619-B98F-D4E51CC2224A}"/>
    <cellStyle name="Comma 11 5 3 2 2 2 2" xfId="21677" xr:uid="{41C7D106-713B-4F7B-B007-5939DB01D750}"/>
    <cellStyle name="Comma 11 5 3 2 2 2 2 2" xfId="44144" xr:uid="{61BD3D0F-1037-4FB9-9DB6-1DBB4F2CCFCC}"/>
    <cellStyle name="Comma 11 5 3 2 2 2 3" xfId="32917" xr:uid="{7F04B74C-310D-4DD3-99F4-0E409FE101B4}"/>
    <cellStyle name="Comma 11 5 3 2 2 3" xfId="16074" xr:uid="{CCB974EC-210A-4DC9-85E2-F5A7BD73F329}"/>
    <cellStyle name="Comma 11 5 3 2 2 3 2" xfId="38541" xr:uid="{75BE8768-E01C-48AC-B5C8-F0821DD8C54B}"/>
    <cellStyle name="Comma 11 5 3 2 2 4" xfId="27314" xr:uid="{69D7E2D5-34F8-4024-8E13-DF198253198C}"/>
    <cellStyle name="Comma 11 5 3 2 3" xfId="7660" xr:uid="{A1C826A6-AC92-4E11-85E9-4CE7F1FACC29}"/>
    <cellStyle name="Comma 11 5 3 2 3 2" xfId="18888" xr:uid="{9A1A406B-EC99-4E37-BF22-1DC822D72137}"/>
    <cellStyle name="Comma 11 5 3 2 3 2 2" xfId="41355" xr:uid="{94DA7E27-AA79-4C2F-A5A3-A4DD7D1B3A78}"/>
    <cellStyle name="Comma 11 5 3 2 3 3" xfId="30128" xr:uid="{5598289A-FD6F-4973-AD91-A45E1257DF68}"/>
    <cellStyle name="Comma 11 5 3 2 4" xfId="13285" xr:uid="{DE79F64E-C753-4D7D-B547-3A93F0E23C57}"/>
    <cellStyle name="Comma 11 5 3 2 4 2" xfId="35752" xr:uid="{CBF1ACCC-68DD-4CA6-B7B5-425DBA39596A}"/>
    <cellStyle name="Comma 11 5 3 2 5" xfId="24525" xr:uid="{BD331C70-4618-4B79-A165-6BB62D877324}"/>
    <cellStyle name="Comma 11 5 3 3" xfId="3766" xr:uid="{FCFC84D0-2CC4-4CF5-9DEB-281912B80845}"/>
    <cellStyle name="Comma 11 5 3 3 2" xfId="9369" xr:uid="{33F9AC4C-3345-4DA1-9258-D2612243059D}"/>
    <cellStyle name="Comma 11 5 3 3 2 2" xfId="20597" xr:uid="{540817E1-9B16-45E3-8B4D-EFE7960894D2}"/>
    <cellStyle name="Comma 11 5 3 3 2 2 2" xfId="43064" xr:uid="{5382FECD-7C8A-411D-858A-99FC1CE06AEA}"/>
    <cellStyle name="Comma 11 5 3 3 2 3" xfId="31837" xr:uid="{DA6096CD-BFA4-4987-8ACE-3939E71A598D}"/>
    <cellStyle name="Comma 11 5 3 3 3" xfId="14994" xr:uid="{BD3D905E-B480-4FDD-8A52-669270AE1E46}"/>
    <cellStyle name="Comma 11 5 3 3 3 2" xfId="37461" xr:uid="{4DA2E372-9C95-4F96-AD78-13BCAF256147}"/>
    <cellStyle name="Comma 11 5 3 3 4" xfId="26234" xr:uid="{1367F309-77E7-442F-94BB-BF69C1AAC687}"/>
    <cellStyle name="Comma 11 5 3 4" xfId="6580" xr:uid="{731539F7-1144-47B1-80F8-6EA1E273DCFB}"/>
    <cellStyle name="Comma 11 5 3 4 2" xfId="17808" xr:uid="{B3169448-E3CD-40D5-BD6E-C490AA1DA34F}"/>
    <cellStyle name="Comma 11 5 3 4 2 2" xfId="40275" xr:uid="{D0E9E2F4-BE43-43B4-A03F-6A00981F24F5}"/>
    <cellStyle name="Comma 11 5 3 4 3" xfId="29048" xr:uid="{1E19D3AB-7ABA-49DA-9CED-D4A3D969BF7B}"/>
    <cellStyle name="Comma 11 5 3 5" xfId="12205" xr:uid="{725FB50A-A9F2-4E43-9058-4778C6EE1382}"/>
    <cellStyle name="Comma 11 5 3 5 2" xfId="34672" xr:uid="{ED782D9D-F143-4271-8385-9C233D718B9E}"/>
    <cellStyle name="Comma 11 5 3 6" xfId="23445" xr:uid="{64159BDC-778A-4E41-BE23-F1D90CAA203C}"/>
    <cellStyle name="Comma 11 5 4" xfId="1519" xr:uid="{00000000-0005-0000-0000-0000E1010000}"/>
    <cellStyle name="Comma 11 5 4 2" xfId="4308" xr:uid="{75734B3E-56D9-4F10-8C53-7193EF9DD913}"/>
    <cellStyle name="Comma 11 5 4 2 2" xfId="9911" xr:uid="{C3BD4001-03E2-4A1C-83D3-CA0DA8373CA4}"/>
    <cellStyle name="Comma 11 5 4 2 2 2" xfId="21139" xr:uid="{458EFECC-D68C-4C45-BED8-FE11635A8C7D}"/>
    <cellStyle name="Comma 11 5 4 2 2 2 2" xfId="43606" xr:uid="{FD1EDBAE-265F-4F88-A5C5-C8526B068608}"/>
    <cellStyle name="Comma 11 5 4 2 2 3" xfId="32379" xr:uid="{C56060DA-1E65-4C67-9C7A-55879D557722}"/>
    <cellStyle name="Comma 11 5 4 2 3" xfId="15536" xr:uid="{8E62A07C-88B4-41B1-BF17-1730779B643F}"/>
    <cellStyle name="Comma 11 5 4 2 3 2" xfId="38003" xr:uid="{7392DE7C-B649-4A58-9111-90759B6525F0}"/>
    <cellStyle name="Comma 11 5 4 2 4" xfId="26776" xr:uid="{7C6D6D45-0783-4BE8-B079-19DF7F93088A}"/>
    <cellStyle name="Comma 11 5 4 3" xfId="7122" xr:uid="{404B9AC0-EB57-4D7D-A4B8-E27735A84856}"/>
    <cellStyle name="Comma 11 5 4 3 2" xfId="18350" xr:uid="{72FE0D8E-6BA5-4B48-AA69-352E433D05C3}"/>
    <cellStyle name="Comma 11 5 4 3 2 2" xfId="40817" xr:uid="{ABC30D5E-4806-4CE2-AD45-7CFE6382EB02}"/>
    <cellStyle name="Comma 11 5 4 3 3" xfId="29590" xr:uid="{CDF9B7CF-89EB-4868-9AD0-8915A5AB946E}"/>
    <cellStyle name="Comma 11 5 4 4" xfId="12747" xr:uid="{F01B403E-9F2A-4C2A-92C7-72356BBEE154}"/>
    <cellStyle name="Comma 11 5 4 4 2" xfId="35214" xr:uid="{7992F1D6-17E9-476D-8FFA-01EBEEB227B6}"/>
    <cellStyle name="Comma 11 5 4 5" xfId="23987" xr:uid="{13D59202-C13B-4D61-9617-811AA006B212}"/>
    <cellStyle name="Comma 11 5 5" xfId="2600" xr:uid="{00000000-0005-0000-0000-0000E2010000}"/>
    <cellStyle name="Comma 11 5 5 2" xfId="5389" xr:uid="{EBA33D83-3481-43A5-9DDC-6D946198D833}"/>
    <cellStyle name="Comma 11 5 5 2 2" xfId="10992" xr:uid="{FC8A399A-56BE-4345-A5D9-D61FB2A5F6F2}"/>
    <cellStyle name="Comma 11 5 5 2 2 2" xfId="22220" xr:uid="{11C122AE-6AC8-45D4-967B-E93D97CD39EF}"/>
    <cellStyle name="Comma 11 5 5 2 2 2 2" xfId="44687" xr:uid="{5BAFB598-BC68-42F6-A1FC-ACC0CB0E91E3}"/>
    <cellStyle name="Comma 11 5 5 2 2 3" xfId="33460" xr:uid="{15004E55-C4A0-4B67-A19A-F667FFEA4DB9}"/>
    <cellStyle name="Comma 11 5 5 2 3" xfId="16617" xr:uid="{5E293AA9-0DDA-4850-B814-AD5E594F6969}"/>
    <cellStyle name="Comma 11 5 5 2 3 2" xfId="39084" xr:uid="{B065B3D1-88E6-479F-BB13-ABC9A5DE6AE6}"/>
    <cellStyle name="Comma 11 5 5 2 4" xfId="27857" xr:uid="{C2495D2B-0F3A-4BBD-BAC9-C04FB904AF3A}"/>
    <cellStyle name="Comma 11 5 5 3" xfId="8203" xr:uid="{3F81CFE2-C711-420E-B176-E384F3A7D1F0}"/>
    <cellStyle name="Comma 11 5 5 3 2" xfId="19431" xr:uid="{5DE959C7-1D30-4F45-AFB1-AA0B4F8E8E24}"/>
    <cellStyle name="Comma 11 5 5 3 2 2" xfId="41898" xr:uid="{3EA0E13A-E361-4B40-BF1C-554B2B5C5B82}"/>
    <cellStyle name="Comma 11 5 5 3 3" xfId="30671" xr:uid="{66DA642F-FDA1-46FE-84B9-14A6663C7A52}"/>
    <cellStyle name="Comma 11 5 5 4" xfId="13828" xr:uid="{AEA8FB59-A94E-4209-A72F-66F2E4637AB6}"/>
    <cellStyle name="Comma 11 5 5 4 2" xfId="36295" xr:uid="{1EC635DD-DA81-4A37-B520-9AADEB7DB230}"/>
    <cellStyle name="Comma 11 5 5 5" xfId="25068" xr:uid="{EE289947-DB4D-42D5-BBF5-63A587B47703}"/>
    <cellStyle name="Comma 11 5 6" xfId="439" xr:uid="{00000000-0005-0000-0000-0000E3010000}"/>
    <cellStyle name="Comma 11 5 6 2" xfId="3228" xr:uid="{754F635F-C526-4CC6-B294-823C5E8A905D}"/>
    <cellStyle name="Comma 11 5 6 2 2" xfId="8831" xr:uid="{F95F0066-71B9-4953-9AC3-E12439BEC3BA}"/>
    <cellStyle name="Comma 11 5 6 2 2 2" xfId="20059" xr:uid="{3FF3FFB3-4029-493F-80E9-3897916271E3}"/>
    <cellStyle name="Comma 11 5 6 2 2 2 2" xfId="42526" xr:uid="{0F3BC159-4608-4B15-B857-6B47EF846110}"/>
    <cellStyle name="Comma 11 5 6 2 2 3" xfId="31299" xr:uid="{F4324B76-9440-4361-9E03-740A31417F4B}"/>
    <cellStyle name="Comma 11 5 6 2 3" xfId="14456" xr:uid="{D0A39381-20EE-4456-B75F-6C17AA6A3373}"/>
    <cellStyle name="Comma 11 5 6 2 3 2" xfId="36923" xr:uid="{0A3AD6BF-FE7A-4AD7-87AD-238AE2D5D039}"/>
    <cellStyle name="Comma 11 5 6 2 4" xfId="25696" xr:uid="{0A6295E9-C40D-4FEC-AFE2-CA82357A5A7F}"/>
    <cellStyle name="Comma 11 5 6 3" xfId="6042" xr:uid="{7B889B8E-D3E1-41DE-95E9-B90FA1E21CA1}"/>
    <cellStyle name="Comma 11 5 6 3 2" xfId="17270" xr:uid="{959DFE0D-306E-413B-8D5B-26B0AC78AE7F}"/>
    <cellStyle name="Comma 11 5 6 3 2 2" xfId="39737" xr:uid="{48DD0471-B09B-490E-9974-F4DC70051130}"/>
    <cellStyle name="Comma 11 5 6 3 3" xfId="28510" xr:uid="{5E5CE724-DD12-4744-8689-C6B30274350C}"/>
    <cellStyle name="Comma 11 5 6 4" xfId="11667" xr:uid="{DF759510-EADE-454B-A7F2-1AC1CF921CD7}"/>
    <cellStyle name="Comma 11 5 6 4 2" xfId="34134" xr:uid="{8DB5734B-6800-4913-8DBF-C52A3172D6B9}"/>
    <cellStyle name="Comma 11 5 6 5" xfId="22907" xr:uid="{0E48C164-4222-4167-9B31-28232C94E11D}"/>
    <cellStyle name="Comma 11 5 7" xfId="2952" xr:uid="{51E78F2F-4732-451D-A1F1-598CD60F3882}"/>
    <cellStyle name="Comma 11 5 7 2" xfId="8555" xr:uid="{7116987D-CC44-4A2C-B3FE-DA530433230E}"/>
    <cellStyle name="Comma 11 5 7 2 2" xfId="19783" xr:uid="{255969B6-629D-4398-A22F-B588402F7092}"/>
    <cellStyle name="Comma 11 5 7 2 2 2" xfId="42250" xr:uid="{462E56EE-4994-456C-8765-86E9CB504BFB}"/>
    <cellStyle name="Comma 11 5 7 2 3" xfId="31023" xr:uid="{E9BC1247-E437-4442-884F-BCCE8CC2210E}"/>
    <cellStyle name="Comma 11 5 7 3" xfId="14180" xr:uid="{C3A72A63-E3F1-4EA2-9E5A-043F077B759C}"/>
    <cellStyle name="Comma 11 5 7 3 2" xfId="36647" xr:uid="{F8251573-0DDD-4F7B-A5E5-45551238C73A}"/>
    <cellStyle name="Comma 11 5 7 4" xfId="25420" xr:uid="{122D5293-3019-41AA-A16E-43993E6AD219}"/>
    <cellStyle name="Comma 11 5 8" xfId="5767" xr:uid="{1A10C19C-F21B-425C-AE3E-AD8A5E0C9F62}"/>
    <cellStyle name="Comma 11 5 8 2" xfId="16995" xr:uid="{26501DA7-04D8-4A48-AD1F-5094B39E0AE5}"/>
    <cellStyle name="Comma 11 5 8 2 2" xfId="39462" xr:uid="{2B16A0A1-0337-4224-BF2B-78B8E513EDAD}"/>
    <cellStyle name="Comma 11 5 8 3" xfId="28235" xr:uid="{C41DD728-28B0-4BAE-92DC-8CE573BE0BB0}"/>
    <cellStyle name="Comma 11 5 9" xfId="11391" xr:uid="{14C47809-3800-4C96-9392-152BACD08C3B}"/>
    <cellStyle name="Comma 11 5 9 2" xfId="33859" xr:uid="{5B18087F-D518-40C4-B7D8-020DF6863A4A}"/>
    <cellStyle name="Comma 11 6" xfId="568" xr:uid="{00000000-0005-0000-0000-0000E4010000}"/>
    <cellStyle name="Comma 11 6 2" xfId="1106" xr:uid="{00000000-0005-0000-0000-0000E5010000}"/>
    <cellStyle name="Comma 11 6 2 2" xfId="2186" xr:uid="{00000000-0005-0000-0000-0000E6010000}"/>
    <cellStyle name="Comma 11 6 2 2 2" xfId="4975" xr:uid="{B169FF79-98BC-4CD9-9CCE-CB061AA23E59}"/>
    <cellStyle name="Comma 11 6 2 2 2 2" xfId="10578" xr:uid="{E3C44F9B-18FE-44ED-8FDF-5353488A7091}"/>
    <cellStyle name="Comma 11 6 2 2 2 2 2" xfId="21806" xr:uid="{ACCEF3A7-E69C-47CA-82F4-B96F99139F67}"/>
    <cellStyle name="Comma 11 6 2 2 2 2 2 2" xfId="44273" xr:uid="{59E27039-B836-45EB-961C-59E44CB03668}"/>
    <cellStyle name="Comma 11 6 2 2 2 2 3" xfId="33046" xr:uid="{58EDD8D5-9A2B-4634-9D6D-B876B48F1478}"/>
    <cellStyle name="Comma 11 6 2 2 2 3" xfId="16203" xr:uid="{59340DB4-F1E9-4273-B6AE-0CCD05E4828D}"/>
    <cellStyle name="Comma 11 6 2 2 2 3 2" xfId="38670" xr:uid="{6B4800F2-3555-4072-936A-344CF4249577}"/>
    <cellStyle name="Comma 11 6 2 2 2 4" xfId="27443" xr:uid="{7CC7BB9A-203E-44E4-8BFA-EBB07E1AD7BA}"/>
    <cellStyle name="Comma 11 6 2 2 3" xfId="7789" xr:uid="{29778A10-8EBB-4A8C-9228-0030F4AD7483}"/>
    <cellStyle name="Comma 11 6 2 2 3 2" xfId="19017" xr:uid="{122486AD-BB68-4136-A9B2-85C93EC85ACD}"/>
    <cellStyle name="Comma 11 6 2 2 3 2 2" xfId="41484" xr:uid="{68CD677C-77FA-419A-8895-55466E5AF582}"/>
    <cellStyle name="Comma 11 6 2 2 3 3" xfId="30257" xr:uid="{7CB4EA05-BA89-4904-AE09-79D380397B94}"/>
    <cellStyle name="Comma 11 6 2 2 4" xfId="13414" xr:uid="{3C7E10F0-BF10-4A4C-B77C-0F824DD91622}"/>
    <cellStyle name="Comma 11 6 2 2 4 2" xfId="35881" xr:uid="{9A40E33B-964F-4079-B8BD-8C018A316D86}"/>
    <cellStyle name="Comma 11 6 2 2 5" xfId="24654" xr:uid="{8245BE40-BC56-45DC-84D7-12B69DA88384}"/>
    <cellStyle name="Comma 11 6 2 3" xfId="3895" xr:uid="{3A98D25B-E99A-4C33-B44C-14C71DAAAA0F}"/>
    <cellStyle name="Comma 11 6 2 3 2" xfId="9498" xr:uid="{03CE89D5-CF38-4493-A4C3-1C923D9052FD}"/>
    <cellStyle name="Comma 11 6 2 3 2 2" xfId="20726" xr:uid="{774AC51F-9C64-4D2A-9782-2816E97E176B}"/>
    <cellStyle name="Comma 11 6 2 3 2 2 2" xfId="43193" xr:uid="{1321FE6B-30FA-4DAC-BD7A-34863D023598}"/>
    <cellStyle name="Comma 11 6 2 3 2 3" xfId="31966" xr:uid="{BDD41BD3-DE7E-4384-8B16-1DF4007F605A}"/>
    <cellStyle name="Comma 11 6 2 3 3" xfId="15123" xr:uid="{8BD700E1-E223-47B9-A496-594D2A363627}"/>
    <cellStyle name="Comma 11 6 2 3 3 2" xfId="37590" xr:uid="{B03E6B4B-24C0-4694-B4F5-7EB89AD5AF0E}"/>
    <cellStyle name="Comma 11 6 2 3 4" xfId="26363" xr:uid="{9BF15F70-ACC6-4556-A4AC-88582F5324E9}"/>
    <cellStyle name="Comma 11 6 2 4" xfId="6709" xr:uid="{BAE400A3-0B4F-402F-84FC-8701820C2C44}"/>
    <cellStyle name="Comma 11 6 2 4 2" xfId="17937" xr:uid="{9A0E3DAD-93A2-4B92-AD2F-3412DF86501A}"/>
    <cellStyle name="Comma 11 6 2 4 2 2" xfId="40404" xr:uid="{A34B819A-5854-49C7-9954-9965DFFC552E}"/>
    <cellStyle name="Comma 11 6 2 4 3" xfId="29177" xr:uid="{5AC776A9-2921-446D-A119-9BD7624AA831}"/>
    <cellStyle name="Comma 11 6 2 5" xfId="12334" xr:uid="{F6997AB6-D261-474C-9CCF-BCD858C9EEC9}"/>
    <cellStyle name="Comma 11 6 2 5 2" xfId="34801" xr:uid="{525CB10B-F770-455D-A3FE-F02DBDC19711}"/>
    <cellStyle name="Comma 11 6 2 6" xfId="23574" xr:uid="{E0EB4267-21BD-4F2D-A11E-5FA9F696E1CE}"/>
    <cellStyle name="Comma 11 6 3" xfId="1648" xr:uid="{00000000-0005-0000-0000-0000E7010000}"/>
    <cellStyle name="Comma 11 6 3 2" xfId="4437" xr:uid="{9FF42841-A018-492F-8DC4-B7D982352CBF}"/>
    <cellStyle name="Comma 11 6 3 2 2" xfId="10040" xr:uid="{0F131D08-5A0C-4F21-AC52-C741044DB409}"/>
    <cellStyle name="Comma 11 6 3 2 2 2" xfId="21268" xr:uid="{C4F57E6E-6547-4F1E-ADBB-39B10A093443}"/>
    <cellStyle name="Comma 11 6 3 2 2 2 2" xfId="43735" xr:uid="{DD356746-9159-4529-A415-F234D27469A0}"/>
    <cellStyle name="Comma 11 6 3 2 2 3" xfId="32508" xr:uid="{36B11132-B2CE-4FFC-8C7E-F8CDD63469EA}"/>
    <cellStyle name="Comma 11 6 3 2 3" xfId="15665" xr:uid="{EE6812B7-2127-4439-88FE-E4E60B798C29}"/>
    <cellStyle name="Comma 11 6 3 2 3 2" xfId="38132" xr:uid="{FFE70531-50C8-4B2C-892C-0EC9F549F9ED}"/>
    <cellStyle name="Comma 11 6 3 2 4" xfId="26905" xr:uid="{5E106C99-8CEC-4F9F-8EDF-E4AE58B8BBE3}"/>
    <cellStyle name="Comma 11 6 3 3" xfId="7251" xr:uid="{0AECF6D3-7E4A-4185-87FB-B8BFA7CBD919}"/>
    <cellStyle name="Comma 11 6 3 3 2" xfId="18479" xr:uid="{D7D2AFB6-925C-49C5-8F3B-DFCE81517C24}"/>
    <cellStyle name="Comma 11 6 3 3 2 2" xfId="40946" xr:uid="{E1BB7A71-A1B6-4CAB-B9F2-4BF432B2E03D}"/>
    <cellStyle name="Comma 11 6 3 3 3" xfId="29719" xr:uid="{FA85CC2E-11B9-4A28-8292-D1755858A123}"/>
    <cellStyle name="Comma 11 6 3 4" xfId="12876" xr:uid="{E2A8FFFC-B400-4B0C-A820-E0B4D6B196E6}"/>
    <cellStyle name="Comma 11 6 3 4 2" xfId="35343" xr:uid="{FB3ACB06-29A9-4AC4-99BE-725123C0722B}"/>
    <cellStyle name="Comma 11 6 3 5" xfId="24116" xr:uid="{B251F22A-4687-4994-BE2E-393147C2F539}"/>
    <cellStyle name="Comma 11 6 4" xfId="3357" xr:uid="{02174017-3D99-4CAC-B1BF-EA568FDC4B88}"/>
    <cellStyle name="Comma 11 6 4 2" xfId="8960" xr:uid="{784DDFFC-ED12-4E8F-92F9-9B584A49C2F2}"/>
    <cellStyle name="Comma 11 6 4 2 2" xfId="20188" xr:uid="{994C8AF9-A436-42D0-A7AD-7974AD22F6F4}"/>
    <cellStyle name="Comma 11 6 4 2 2 2" xfId="42655" xr:uid="{5AF39B98-CC24-4D6D-9AA0-C65B489202F2}"/>
    <cellStyle name="Comma 11 6 4 2 3" xfId="31428" xr:uid="{0390D427-38E1-4C7C-B321-561D95E860A5}"/>
    <cellStyle name="Comma 11 6 4 3" xfId="14585" xr:uid="{32A18CF3-1EAC-46E4-B605-3146E873B06F}"/>
    <cellStyle name="Comma 11 6 4 3 2" xfId="37052" xr:uid="{6E1C1FD0-C0BA-40DA-841B-6744D69CEC49}"/>
    <cellStyle name="Comma 11 6 4 4" xfId="25825" xr:uid="{B22D7AF4-ED7C-4137-9DDF-C9B02D79773D}"/>
    <cellStyle name="Comma 11 6 5" xfId="6171" xr:uid="{6899A2B9-2E63-483C-9A90-DCFD9DB186EE}"/>
    <cellStyle name="Comma 11 6 5 2" xfId="17399" xr:uid="{2CCF3C03-5A3D-4D0F-83A0-59D66B4A6B98}"/>
    <cellStyle name="Comma 11 6 5 2 2" xfId="39866" xr:uid="{D523C81B-40FC-462B-A6AF-9B1A4A6F8A78}"/>
    <cellStyle name="Comma 11 6 5 3" xfId="28639" xr:uid="{611106FE-266E-4D8A-9558-0404AF9A2CF1}"/>
    <cellStyle name="Comma 11 6 6" xfId="11796" xr:uid="{6012255B-40DE-4D06-8EBE-DB5FBA998483}"/>
    <cellStyle name="Comma 11 6 6 2" xfId="34263" xr:uid="{4E390595-7DC9-4F90-B9D5-C3FF3F8A7D26}"/>
    <cellStyle name="Comma 11 6 7" xfId="23036" xr:uid="{CADA38B3-27DB-4EC9-BEEC-6507D0571A67}"/>
    <cellStyle name="Comma 11 7" xfId="839" xr:uid="{00000000-0005-0000-0000-0000E8010000}"/>
    <cellStyle name="Comma 11 7 2" xfId="1919" xr:uid="{00000000-0005-0000-0000-0000E9010000}"/>
    <cellStyle name="Comma 11 7 2 2" xfId="4708" xr:uid="{2C771BB8-4A6A-4504-A2B2-3FDC3FB83CE8}"/>
    <cellStyle name="Comma 11 7 2 2 2" xfId="10311" xr:uid="{0A1A5DC2-8F50-4E58-88C6-E38E4144096B}"/>
    <cellStyle name="Comma 11 7 2 2 2 2" xfId="21539" xr:uid="{4F0EFC43-9958-4B41-8EB5-B4F315357256}"/>
    <cellStyle name="Comma 11 7 2 2 2 2 2" xfId="44006" xr:uid="{41E33235-3E5B-4CFE-AE1E-E22B7CD187B7}"/>
    <cellStyle name="Comma 11 7 2 2 2 3" xfId="32779" xr:uid="{793986E5-BD66-4CC5-86AB-12A6DDC1D21C}"/>
    <cellStyle name="Comma 11 7 2 2 3" xfId="15936" xr:uid="{5E413444-CFE7-46D5-9D86-5FFA6C4602DD}"/>
    <cellStyle name="Comma 11 7 2 2 3 2" xfId="38403" xr:uid="{253A29F0-8BAC-4E9B-B103-27F4AC1FAB02}"/>
    <cellStyle name="Comma 11 7 2 2 4" xfId="27176" xr:uid="{E2505B63-530A-4947-85A3-E0A5BECBCF5E}"/>
    <cellStyle name="Comma 11 7 2 3" xfId="7522" xr:uid="{7D7E0199-DEA3-4684-9865-FAF2A1AB0D60}"/>
    <cellStyle name="Comma 11 7 2 3 2" xfId="18750" xr:uid="{C2410DC1-08B2-4343-BB53-C201212D9053}"/>
    <cellStyle name="Comma 11 7 2 3 2 2" xfId="41217" xr:uid="{4ACB06A2-79F8-4055-A919-5B1C30F8F897}"/>
    <cellStyle name="Comma 11 7 2 3 3" xfId="29990" xr:uid="{F99BA097-6E8E-4FAA-BEF7-48D793BBC660}"/>
    <cellStyle name="Comma 11 7 2 4" xfId="13147" xr:uid="{BEABD0AA-D35C-43CE-BBAA-C25C77DFE1AA}"/>
    <cellStyle name="Comma 11 7 2 4 2" xfId="35614" xr:uid="{39826AED-B3F1-44AA-93F9-5B666E0D3CAF}"/>
    <cellStyle name="Comma 11 7 2 5" xfId="24387" xr:uid="{ABE91AC1-439D-4B1B-9B6C-3A9F291CB4DA}"/>
    <cellStyle name="Comma 11 7 3" xfId="3628" xr:uid="{D3737AEC-9263-4CA1-92EF-A6458EB61DB9}"/>
    <cellStyle name="Comma 11 7 3 2" xfId="9231" xr:uid="{876EF269-5F33-458A-9B11-6813AB161949}"/>
    <cellStyle name="Comma 11 7 3 2 2" xfId="20459" xr:uid="{BC1940BA-8C14-4752-99F5-08561C409D3F}"/>
    <cellStyle name="Comma 11 7 3 2 2 2" xfId="42926" xr:uid="{D3AB71A1-AD88-43D7-9919-8C2FAC606361}"/>
    <cellStyle name="Comma 11 7 3 2 3" xfId="31699" xr:uid="{D85A95F2-CEA6-4DE6-AE43-D71E2E1F431E}"/>
    <cellStyle name="Comma 11 7 3 3" xfId="14856" xr:uid="{8C1B639C-8D44-4487-A9DD-688975CA61AA}"/>
    <cellStyle name="Comma 11 7 3 3 2" xfId="37323" xr:uid="{A1473B3D-AD39-47D1-9B73-5FC7BF2A38EC}"/>
    <cellStyle name="Comma 11 7 3 4" xfId="26096" xr:uid="{EA3E59E9-68A7-4647-91E1-658F9185C875}"/>
    <cellStyle name="Comma 11 7 4" xfId="6442" xr:uid="{6CF58BA7-2122-48B2-9310-16EC37910892}"/>
    <cellStyle name="Comma 11 7 4 2" xfId="17670" xr:uid="{9E2EA32A-AC30-478C-83B0-3B5A72AF0184}"/>
    <cellStyle name="Comma 11 7 4 2 2" xfId="40137" xr:uid="{8CFF3B9D-C2F6-41B9-A839-FC58BDCDAC60}"/>
    <cellStyle name="Comma 11 7 4 3" xfId="28910" xr:uid="{DE41E4A0-A64B-4454-A3E0-F8A9ADD476AC}"/>
    <cellStyle name="Comma 11 7 5" xfId="12067" xr:uid="{16A0FF4B-A770-4FCD-898C-2987E84D1DB9}"/>
    <cellStyle name="Comma 11 7 5 2" xfId="34534" xr:uid="{1E8BF64E-1514-4E8C-BDAA-221DC4950D98}"/>
    <cellStyle name="Comma 11 7 6" xfId="23307" xr:uid="{E9DE6EC6-4A9B-458B-8600-61A742DC5F85}"/>
    <cellStyle name="Comma 11 8" xfId="1381" xr:uid="{00000000-0005-0000-0000-0000EA010000}"/>
    <cellStyle name="Comma 11 8 2" xfId="4170" xr:uid="{DB7EE452-8F1E-41CC-B55F-4A3B85DEF145}"/>
    <cellStyle name="Comma 11 8 2 2" xfId="9773" xr:uid="{48B91174-B3B9-46FD-8544-7EAF27BCC568}"/>
    <cellStyle name="Comma 11 8 2 2 2" xfId="21001" xr:uid="{892FD79D-72E7-4B45-B517-0EEC441CF009}"/>
    <cellStyle name="Comma 11 8 2 2 2 2" xfId="43468" xr:uid="{7C1315FB-C7DC-4975-B1E7-1B7C3A3A2D3B}"/>
    <cellStyle name="Comma 11 8 2 2 3" xfId="32241" xr:uid="{DE26958C-6BD9-4CBC-A18D-013EB5541B96}"/>
    <cellStyle name="Comma 11 8 2 3" xfId="15398" xr:uid="{E03293BE-A795-491E-B93D-DEA81BCBCE4F}"/>
    <cellStyle name="Comma 11 8 2 3 2" xfId="37865" xr:uid="{B0F24D3F-6B78-41D0-BECD-A70081124A71}"/>
    <cellStyle name="Comma 11 8 2 4" xfId="26638" xr:uid="{A8D56B9A-8CC0-4040-850F-6440523DD0F5}"/>
    <cellStyle name="Comma 11 8 3" xfId="6984" xr:uid="{FB46AFAD-DAAE-4808-B46E-2ACDE3A154B9}"/>
    <cellStyle name="Comma 11 8 3 2" xfId="18212" xr:uid="{D4554355-BD33-48CE-BD2D-9A42AB917437}"/>
    <cellStyle name="Comma 11 8 3 2 2" xfId="40679" xr:uid="{429433E5-A52B-4444-998B-10D077F82AD4}"/>
    <cellStyle name="Comma 11 8 3 3" xfId="29452" xr:uid="{AA48B03A-CA6B-46A2-A6AD-F6779C02AE1A}"/>
    <cellStyle name="Comma 11 8 4" xfId="12609" xr:uid="{B8D4DA12-BF6B-4A1D-885D-DD34F3CF278C}"/>
    <cellStyle name="Comma 11 8 4 2" xfId="35076" xr:uid="{175CC04D-F286-40DD-A8E4-ECA4ACBAEB55}"/>
    <cellStyle name="Comma 11 8 5" xfId="23849" xr:uid="{F7FBB90F-944D-48B1-8F89-9C1B5B562448}"/>
    <cellStyle name="Comma 11 9" xfId="2462" xr:uid="{00000000-0005-0000-0000-0000EB010000}"/>
    <cellStyle name="Comma 11 9 2" xfId="5251" xr:uid="{F1BF6151-7025-4DCE-8B16-AD80C60CE96E}"/>
    <cellStyle name="Comma 11 9 2 2" xfId="10854" xr:uid="{59FCBB59-BCC1-46F8-B04D-635B21F2B41B}"/>
    <cellStyle name="Comma 11 9 2 2 2" xfId="22082" xr:uid="{CD5517DD-7558-4478-B6E1-59B2DE50BD90}"/>
    <cellStyle name="Comma 11 9 2 2 2 2" xfId="44549" xr:uid="{B67410A7-D423-44EC-8D6C-778F7CDFB06C}"/>
    <cellStyle name="Comma 11 9 2 2 3" xfId="33322" xr:uid="{E5BC4B4D-C47C-452C-8BAF-8F42CBCB7E37}"/>
    <cellStyle name="Comma 11 9 2 3" xfId="16479" xr:uid="{B6CB2173-C394-447D-BD49-DCC909B84A12}"/>
    <cellStyle name="Comma 11 9 2 3 2" xfId="38946" xr:uid="{14EA383B-0B77-4F0A-83B8-962166A03F98}"/>
    <cellStyle name="Comma 11 9 2 4" xfId="27719" xr:uid="{B14D4648-1E53-4AB9-B3E1-0BAF69F8FE6C}"/>
    <cellStyle name="Comma 11 9 3" xfId="8065" xr:uid="{9CCD336D-DF11-4F5A-B593-C5D9F1E125CE}"/>
    <cellStyle name="Comma 11 9 3 2" xfId="19293" xr:uid="{08F0F5D4-D779-49DE-B336-451A0E7E0C26}"/>
    <cellStyle name="Comma 11 9 3 2 2" xfId="41760" xr:uid="{5948E180-87FD-496A-B43C-F6929BDAA967}"/>
    <cellStyle name="Comma 11 9 3 3" xfId="30533" xr:uid="{D66F2067-9D05-4E94-A9E9-7605D78FEA53}"/>
    <cellStyle name="Comma 11 9 4" xfId="13690" xr:uid="{2CB05CF3-984C-46DE-9237-D42C6FE1524C}"/>
    <cellStyle name="Comma 11 9 4 2" xfId="36157" xr:uid="{6F5E1ADF-8CDA-401D-B7AA-ED8B6FFA108D}"/>
    <cellStyle name="Comma 11 9 5" xfId="24930" xr:uid="{87B8C507-C6A7-4F8A-8180-432155DDD06A}"/>
    <cellStyle name="Comma 110" xfId="5609" xr:uid="{ADA69147-DC77-40A1-B497-2462677E42FC}"/>
    <cellStyle name="Comma 110 2" xfId="11212" xr:uid="{8C70A02C-809A-478A-9620-9CB9EC77BA95}"/>
    <cellStyle name="Comma 110 2 2" xfId="22440" xr:uid="{ACF9E3D2-C22B-4A42-A861-7D39EA7A4F61}"/>
    <cellStyle name="Comma 110 2 2 2" xfId="44907" xr:uid="{C0AB1C70-6D9A-45CD-B9E9-0FC538B1DBE3}"/>
    <cellStyle name="Comma 110 2 3" xfId="33680" xr:uid="{7D0F3F43-C6BA-43B1-A4A6-4D4F4203F3C3}"/>
    <cellStyle name="Comma 110 3" xfId="16837" xr:uid="{6DF3B100-0CB0-47D3-B413-A72BB5322898}"/>
    <cellStyle name="Comma 110 3 2" xfId="39304" xr:uid="{9CEBDBC7-6F60-4EB6-A938-92995BF26F0A}"/>
    <cellStyle name="Comma 110 4" xfId="28077" xr:uid="{B5E00597-AC17-4F22-ACF9-AAAF9A7921BF}"/>
    <cellStyle name="Comma 111" xfId="5610" xr:uid="{FB3A0BB3-E45E-4115-ADA5-254DA4FEAE6C}"/>
    <cellStyle name="Comma 111 2" xfId="11213" xr:uid="{DF44EB48-1C70-4409-A07F-7E032A080E3C}"/>
    <cellStyle name="Comma 111 2 2" xfId="22441" xr:uid="{3CD5B221-BA05-43A9-9B9B-2D64B0970F01}"/>
    <cellStyle name="Comma 111 2 2 2" xfId="44908" xr:uid="{B6D5EB4F-E4C5-4635-952B-3F5A713493AB}"/>
    <cellStyle name="Comma 111 2 3" xfId="33681" xr:uid="{4655F512-3296-4271-8522-FCE092CDA09D}"/>
    <cellStyle name="Comma 111 3" xfId="16838" xr:uid="{D5625E8A-6A22-4654-90B1-1AA4F95CC9C0}"/>
    <cellStyle name="Comma 111 3 2" xfId="39305" xr:uid="{9084532C-456F-4A4E-ABFD-641C1DD73E1F}"/>
    <cellStyle name="Comma 111 4" xfId="28078" xr:uid="{99CC6B1D-DF88-41A2-A99A-D37F65ECCE71}"/>
    <cellStyle name="Comma 112" xfId="5611" xr:uid="{51465A65-0D90-4A33-A602-4FD99F18EF5C}"/>
    <cellStyle name="Comma 112 2" xfId="11214" xr:uid="{14F376CE-E987-4056-908F-6B531BF97936}"/>
    <cellStyle name="Comma 112 2 2" xfId="22442" xr:uid="{76F14E1E-7619-422B-A606-3031BF3B9BF7}"/>
    <cellStyle name="Comma 112 2 2 2" xfId="44909" xr:uid="{35B47708-04A0-444F-8985-26F2D57A22C7}"/>
    <cellStyle name="Comma 112 2 3" xfId="33682" xr:uid="{3561F88E-14CD-43C0-8EFB-EA813369C7F5}"/>
    <cellStyle name="Comma 112 3" xfId="16839" xr:uid="{8AC8451E-1094-44C1-A907-2C2C11CFAB3B}"/>
    <cellStyle name="Comma 112 3 2" xfId="39306" xr:uid="{D20CE684-7BE5-42A7-91DD-A5834C095ABD}"/>
    <cellStyle name="Comma 112 4" xfId="28079" xr:uid="{D52E88B0-98A4-401A-BC6D-CB591DC5D6F2}"/>
    <cellStyle name="Comma 113" xfId="5612" xr:uid="{F7C14A4C-88C0-4680-96AE-4B99B646B786}"/>
    <cellStyle name="Comma 113 2" xfId="11215" xr:uid="{F146839F-B101-4441-9F1A-35FC16C47EB0}"/>
    <cellStyle name="Comma 113 2 2" xfId="22443" xr:uid="{1E0DA376-CE13-4B71-9766-B75D32E84A9A}"/>
    <cellStyle name="Comma 113 2 2 2" xfId="44910" xr:uid="{212848A5-AE23-4A5F-A5E3-89203C761A03}"/>
    <cellStyle name="Comma 113 2 3" xfId="33683" xr:uid="{7BDAE3DE-C527-4618-8F87-35D8F4C2DEDB}"/>
    <cellStyle name="Comma 113 3" xfId="16840" xr:uid="{71902CBA-5D03-4643-BF22-B7B6FD6BF785}"/>
    <cellStyle name="Comma 113 3 2" xfId="39307" xr:uid="{C7A92D62-E915-4FCC-878F-E3A71279F69C}"/>
    <cellStyle name="Comma 113 4" xfId="28080" xr:uid="{A80C4838-173A-46EE-B5CE-82245E925DEF}"/>
    <cellStyle name="Comma 114" xfId="5613" xr:uid="{962CA773-DFF0-40B4-8CE2-7549CC71F57F}"/>
    <cellStyle name="Comma 114 2" xfId="11216" xr:uid="{63E10F08-EF90-4D7E-B679-1DF6BA7DD808}"/>
    <cellStyle name="Comma 114 2 2" xfId="22444" xr:uid="{06D5B4B1-D60B-4E86-9EFC-44BA7B449285}"/>
    <cellStyle name="Comma 114 2 2 2" xfId="44911" xr:uid="{C90E831E-954F-497D-A898-6255E795A558}"/>
    <cellStyle name="Comma 114 2 3" xfId="33684" xr:uid="{767359D9-6F6A-4037-B5E7-4F94FE30740F}"/>
    <cellStyle name="Comma 114 3" xfId="16841" xr:uid="{3CC1FF83-DA59-44DD-BF32-7B5A9E971B58}"/>
    <cellStyle name="Comma 114 3 2" xfId="39308" xr:uid="{EA8E99F8-474E-4CA3-8D0A-52213237A0FE}"/>
    <cellStyle name="Comma 114 4" xfId="28081" xr:uid="{69EFD52E-828A-4151-A1D5-ADA0B8432100}"/>
    <cellStyle name="Comma 115" xfId="5614" xr:uid="{2E24CE74-F652-4C68-8492-F51DC988865E}"/>
    <cellStyle name="Comma 115 2" xfId="11217" xr:uid="{02EE0F28-B7E5-4206-8E85-49D9EB0FAD52}"/>
    <cellStyle name="Comma 115 2 2" xfId="22445" xr:uid="{C16BE4FF-2A14-45AE-9422-369D0B941E5C}"/>
    <cellStyle name="Comma 115 2 2 2" xfId="44912" xr:uid="{3A70CCE6-5070-4394-B55E-92EDF21B6D01}"/>
    <cellStyle name="Comma 115 2 3" xfId="33685" xr:uid="{CDE1953F-5297-4336-B1D6-0F1952EC41F8}"/>
    <cellStyle name="Comma 115 3" xfId="16842" xr:uid="{A02E3628-5021-4646-8C88-E490E40ED946}"/>
    <cellStyle name="Comma 115 3 2" xfId="39309" xr:uid="{BB44A73C-261E-4149-8C7A-6B70C4438AE2}"/>
    <cellStyle name="Comma 115 4" xfId="28082" xr:uid="{FB749734-B713-495E-AA67-260F2AB9D53B}"/>
    <cellStyle name="Comma 116" xfId="5619" xr:uid="{67DA90B7-CFD9-4A17-B6FF-A105FE675ECC}"/>
    <cellStyle name="Comma 116 2" xfId="11222" xr:uid="{6F527EB4-765D-432F-B482-741A3D23A148}"/>
    <cellStyle name="Comma 116 2 2" xfId="22450" xr:uid="{5F325A33-67F0-4296-B280-9F325E482D1F}"/>
    <cellStyle name="Comma 116 2 2 2" xfId="44917" xr:uid="{F2132601-ECAF-4231-97B3-303EF50E5647}"/>
    <cellStyle name="Comma 116 2 3" xfId="33690" xr:uid="{8E82407E-A3C8-4306-B7CA-EAC4AA65F030}"/>
    <cellStyle name="Comma 116 3" xfId="16847" xr:uid="{6A63F38D-8560-4949-A14E-312F84B0E7DD}"/>
    <cellStyle name="Comma 116 3 2" xfId="39314" xr:uid="{807AC09E-9DC4-4A6D-9856-F072BD24CA26}"/>
    <cellStyle name="Comma 116 4" xfId="28087" xr:uid="{29BCD65E-AF60-45C0-9AA6-FCA6C0875E7A}"/>
    <cellStyle name="Comma 117" xfId="5615" xr:uid="{FCBDF34B-4C60-46D0-9F37-594662EEB81F}"/>
    <cellStyle name="Comma 117 2" xfId="11218" xr:uid="{CFDA48A1-76A8-48C5-83C3-DB3071D1AB29}"/>
    <cellStyle name="Comma 117 2 2" xfId="22446" xr:uid="{DEB674E1-3AAC-449A-9A63-4989EFFA5AE2}"/>
    <cellStyle name="Comma 117 2 2 2" xfId="44913" xr:uid="{D6F51462-57A2-44B6-B6E1-74AA4649FAD4}"/>
    <cellStyle name="Comma 117 2 3" xfId="33686" xr:uid="{B0D6E1F3-63DD-493E-B6FB-3A860E892931}"/>
    <cellStyle name="Comma 117 3" xfId="16843" xr:uid="{7C21BA42-9F7B-413F-B245-254D04B54EBD}"/>
    <cellStyle name="Comma 117 3 2" xfId="39310" xr:uid="{1136F003-A1ED-4D87-94C1-086BCBCBA5D3}"/>
    <cellStyle name="Comma 117 4" xfId="28083" xr:uid="{E5FC8338-62B1-4C82-9498-AE2A0F466226}"/>
    <cellStyle name="Comma 118" xfId="5616" xr:uid="{2A89CFEC-4187-4465-9D8D-5B34B9F92EA3}"/>
    <cellStyle name="Comma 118 2" xfId="11219" xr:uid="{2F45B010-B7D0-413F-953C-94846B97D6E4}"/>
    <cellStyle name="Comma 118 2 2" xfId="22447" xr:uid="{BD56251A-4ED3-4989-8C04-C12A0F3A64C5}"/>
    <cellStyle name="Comma 118 2 2 2" xfId="44914" xr:uid="{88F1D895-429B-41E7-B52B-36011BCEBFAE}"/>
    <cellStyle name="Comma 118 2 3" xfId="33687" xr:uid="{4314E79A-C5F9-4B92-89AD-48061FA561ED}"/>
    <cellStyle name="Comma 118 3" xfId="16844" xr:uid="{A269FF8E-DA39-423E-BB5A-BE14E8FB5A15}"/>
    <cellStyle name="Comma 118 3 2" xfId="39311" xr:uid="{42AB643E-F392-44A3-8E5D-58032BC99211}"/>
    <cellStyle name="Comma 118 4" xfId="28084" xr:uid="{4ADE4783-3288-4E2C-A124-FA222AA069AD}"/>
    <cellStyle name="Comma 119" xfId="5617" xr:uid="{60C6DC90-2399-4857-8263-41F2A6366F3E}"/>
    <cellStyle name="Comma 119 2" xfId="11220" xr:uid="{4DA62BCD-EFBA-4BD2-A118-115B94B2D5A1}"/>
    <cellStyle name="Comma 119 2 2" xfId="22448" xr:uid="{3E4D95E5-9B7A-40AE-8468-E506A46E41BC}"/>
    <cellStyle name="Comma 119 2 2 2" xfId="44915" xr:uid="{F6ACFC96-2889-4092-85F4-11567A894EC3}"/>
    <cellStyle name="Comma 119 2 3" xfId="33688" xr:uid="{9BFC34D7-04DE-44A7-9D4B-13ED5078D2FE}"/>
    <cellStyle name="Comma 119 3" xfId="16845" xr:uid="{2B605162-96E8-40A0-8AC6-F7F933676C0D}"/>
    <cellStyle name="Comma 119 3 2" xfId="39312" xr:uid="{2F960A17-F4FF-46F8-A951-5438BE8FE28A}"/>
    <cellStyle name="Comma 119 4" xfId="28085" xr:uid="{1EDF5B9E-8035-460B-AB2F-B5B6BD2377C7}"/>
    <cellStyle name="Comma 12" xfId="3" xr:uid="{00000000-0005-0000-0000-0000EC010000}"/>
    <cellStyle name="Comma 12 10" xfId="2813" xr:uid="{9224069B-6D64-47E0-B9C7-1F2FFEA5FCC8}"/>
    <cellStyle name="Comma 12 10 2" xfId="8416" xr:uid="{CFE2D717-9D5E-4BF8-A546-5435E681409A}"/>
    <cellStyle name="Comma 12 10 2 2" xfId="19644" xr:uid="{221FF6E2-8DED-494F-8E39-D2308FD6B4FF}"/>
    <cellStyle name="Comma 12 10 2 2 2" xfId="42111" xr:uid="{5FF8433B-12AB-4003-8576-2E5E34A0A480}"/>
    <cellStyle name="Comma 12 10 2 3" xfId="30884" xr:uid="{9EA12009-4DCE-491F-A8AE-64D7D658CD03}"/>
    <cellStyle name="Comma 12 10 3" xfId="14041" xr:uid="{A8C7A8FE-8A02-4512-969A-16260A67B600}"/>
    <cellStyle name="Comma 12 10 3 2" xfId="36508" xr:uid="{B755FDC9-1E88-4A5E-827C-7149DEDF3343}"/>
    <cellStyle name="Comma 12 10 4" xfId="25281" xr:uid="{2D072A50-C21E-4501-B3F1-72FB39E876C6}"/>
    <cellStyle name="Comma 12 11" xfId="5628" xr:uid="{CABFC2C6-0717-44DD-A1F9-9ED2CB67C21A}"/>
    <cellStyle name="Comma 12 11 2" xfId="16856" xr:uid="{CA5D88C3-4684-471F-8C6E-9DE08DE63522}"/>
    <cellStyle name="Comma 12 11 2 2" xfId="39323" xr:uid="{F2C9E8CD-3851-4DAE-B2EC-77EA8FBDD0B1}"/>
    <cellStyle name="Comma 12 11 3" xfId="28096" xr:uid="{8EA8392D-75B4-4B0E-90E5-F21E56B800AC}"/>
    <cellStyle name="Comma 12 12" xfId="11252" xr:uid="{328E42B8-82F1-416E-B639-82363D05E879}"/>
    <cellStyle name="Comma 12 12 2" xfId="33720" xr:uid="{3A496852-2C8A-4782-A06B-D694EC00BE09}"/>
    <cellStyle name="Comma 12 13" xfId="22493" xr:uid="{DB88A6B9-C964-4505-BAA1-4742EE13B0DA}"/>
    <cellStyle name="Comma 12 2" xfId="72" xr:uid="{00000000-0005-0000-0000-0000ED010000}"/>
    <cellStyle name="Comma 12 2 10" xfId="5680" xr:uid="{FF836386-81A5-49B1-8E42-747B80BE98F3}"/>
    <cellStyle name="Comma 12 2 10 2" xfId="16908" xr:uid="{BDBC9210-BF57-40BA-A46E-13D2A5FF2D2D}"/>
    <cellStyle name="Comma 12 2 10 2 2" xfId="39375" xr:uid="{636DEF83-5BE9-4077-85DB-581A48E2EDFD}"/>
    <cellStyle name="Comma 12 2 10 3" xfId="28148" xr:uid="{67020F80-8456-41FD-B13A-DDFA4531970A}"/>
    <cellStyle name="Comma 12 2 11" xfId="11304" xr:uid="{D07E83CD-3D36-4DA7-959A-E6A35A853F8A}"/>
    <cellStyle name="Comma 12 2 11 2" xfId="33772" xr:uid="{A0C5332D-5A57-4AD2-9D90-AEE0D1084509}"/>
    <cellStyle name="Comma 12 2 12" xfId="22545" xr:uid="{3C1C177A-AA0F-49D6-AC5B-E01CCDEB9D09}"/>
    <cellStyle name="Comma 12 2 2" xfId="134" xr:uid="{00000000-0005-0000-0000-0000EE010000}"/>
    <cellStyle name="Comma 12 2 2 10" xfId="11366" xr:uid="{79B16B4B-A70E-4A26-9DE7-08AE3D52C917}"/>
    <cellStyle name="Comma 12 2 2 10 2" xfId="33834" xr:uid="{53350CC8-CA0A-409C-A05B-A270D38546AA}"/>
    <cellStyle name="Comma 12 2 2 11" xfId="22607" xr:uid="{FFB79C44-2CE9-4A07-9784-19DBF72139E9}"/>
    <cellStyle name="Comma 12 2 2 2" xfId="260" xr:uid="{00000000-0005-0000-0000-0000EF010000}"/>
    <cellStyle name="Comma 12 2 2 2 10" xfId="22733" xr:uid="{E23B64EB-8031-4D9B-9D71-E588C2E32036}"/>
    <cellStyle name="Comma 12 2 2 2 2" xfId="807" xr:uid="{00000000-0005-0000-0000-0000F0010000}"/>
    <cellStyle name="Comma 12 2 2 2 2 2" xfId="1345" xr:uid="{00000000-0005-0000-0000-0000F1010000}"/>
    <cellStyle name="Comma 12 2 2 2 2 2 2" xfId="2425" xr:uid="{00000000-0005-0000-0000-0000F2010000}"/>
    <cellStyle name="Comma 12 2 2 2 2 2 2 2" xfId="5214" xr:uid="{8D3075B8-C3D5-4931-843D-0E3B04C98CE6}"/>
    <cellStyle name="Comma 12 2 2 2 2 2 2 2 2" xfId="10817" xr:uid="{5313050D-0658-4FF8-87C2-B58101D9DE63}"/>
    <cellStyle name="Comma 12 2 2 2 2 2 2 2 2 2" xfId="22045" xr:uid="{EB792EEE-F59D-417F-AE39-FEC72251E6CE}"/>
    <cellStyle name="Comma 12 2 2 2 2 2 2 2 2 2 2" xfId="44512" xr:uid="{763F0A48-13EC-47F4-803D-5449EAE958D1}"/>
    <cellStyle name="Comma 12 2 2 2 2 2 2 2 2 3" xfId="33285" xr:uid="{437DD6FB-6992-45E5-B5D9-A02E6020E6E7}"/>
    <cellStyle name="Comma 12 2 2 2 2 2 2 2 3" xfId="16442" xr:uid="{AA8DE0E8-3CCF-497E-AC95-AE5F49D5F09B}"/>
    <cellStyle name="Comma 12 2 2 2 2 2 2 2 3 2" xfId="38909" xr:uid="{5A14FA6A-7B72-44E7-AE86-BFF9EB9B8065}"/>
    <cellStyle name="Comma 12 2 2 2 2 2 2 2 4" xfId="27682" xr:uid="{A63FFE0A-4F76-42B8-854C-F1DD6F0FB402}"/>
    <cellStyle name="Comma 12 2 2 2 2 2 2 3" xfId="8028" xr:uid="{A11FDA91-39C8-4923-AA0C-394BAB6776DA}"/>
    <cellStyle name="Comma 12 2 2 2 2 2 2 3 2" xfId="19256" xr:uid="{AAE60156-F890-41A8-AF1E-DEA3912FC9E4}"/>
    <cellStyle name="Comma 12 2 2 2 2 2 2 3 2 2" xfId="41723" xr:uid="{D42ABB6C-424C-417D-BE6E-E372D9B94C54}"/>
    <cellStyle name="Comma 12 2 2 2 2 2 2 3 3" xfId="30496" xr:uid="{0A46919F-F5B4-4DD4-B21B-4F12635BCA72}"/>
    <cellStyle name="Comma 12 2 2 2 2 2 2 4" xfId="13653" xr:uid="{817DBE00-3F3A-410D-9434-D36A0B0C2CA8}"/>
    <cellStyle name="Comma 12 2 2 2 2 2 2 4 2" xfId="36120" xr:uid="{1E772696-EDD5-403F-BE67-BBA0CBE0177E}"/>
    <cellStyle name="Comma 12 2 2 2 2 2 2 5" xfId="24893" xr:uid="{B8F44E3A-F781-49D1-BBF0-A9F64A4C0A51}"/>
    <cellStyle name="Comma 12 2 2 2 2 2 3" xfId="4134" xr:uid="{405B8618-7B1F-4FC0-A3EA-A068E209282F}"/>
    <cellStyle name="Comma 12 2 2 2 2 2 3 2" xfId="9737" xr:uid="{4A8FBDDE-8731-4914-A1F0-E51A51C5F1D2}"/>
    <cellStyle name="Comma 12 2 2 2 2 2 3 2 2" xfId="20965" xr:uid="{BCF993B5-2A42-4DDD-A387-7445567F4A58}"/>
    <cellStyle name="Comma 12 2 2 2 2 2 3 2 2 2" xfId="43432" xr:uid="{9A2C53DF-5A47-4E75-83E2-A8B1216CB154}"/>
    <cellStyle name="Comma 12 2 2 2 2 2 3 2 3" xfId="32205" xr:uid="{F8C1AE88-AA25-4BF8-BC29-8AA618EEB6A0}"/>
    <cellStyle name="Comma 12 2 2 2 2 2 3 3" xfId="15362" xr:uid="{4246F72F-EEA4-405A-9980-B89090DC9D87}"/>
    <cellStyle name="Comma 12 2 2 2 2 2 3 3 2" xfId="37829" xr:uid="{E3B013BA-093A-4F92-BDFE-E18398180574}"/>
    <cellStyle name="Comma 12 2 2 2 2 2 3 4" xfId="26602" xr:uid="{C6BFB9B3-FDE3-40E3-BF42-20C635119579}"/>
    <cellStyle name="Comma 12 2 2 2 2 2 4" xfId="6948" xr:uid="{A806783B-9C7A-4A23-8072-6979CDE8BFF0}"/>
    <cellStyle name="Comma 12 2 2 2 2 2 4 2" xfId="18176" xr:uid="{D9FF68C0-1DCF-422B-856B-5E23A3E63357}"/>
    <cellStyle name="Comma 12 2 2 2 2 2 4 2 2" xfId="40643" xr:uid="{418EF405-1D4B-425A-A18E-F5E61E0ACE58}"/>
    <cellStyle name="Comma 12 2 2 2 2 2 4 3" xfId="29416" xr:uid="{696EBCCD-DFA6-45A6-A908-4D2B55CD5E3F}"/>
    <cellStyle name="Comma 12 2 2 2 2 2 5" xfId="12573" xr:uid="{FE4C9566-97BA-4E3C-8ECB-4328227606FB}"/>
    <cellStyle name="Comma 12 2 2 2 2 2 5 2" xfId="35040" xr:uid="{100F6F26-AB33-4966-8E27-1715F479BE64}"/>
    <cellStyle name="Comma 12 2 2 2 2 2 6" xfId="23813" xr:uid="{81F463FE-52CF-49E0-8A50-ECCA14D05E7A}"/>
    <cellStyle name="Comma 12 2 2 2 2 3" xfId="1887" xr:uid="{00000000-0005-0000-0000-0000F3010000}"/>
    <cellStyle name="Comma 12 2 2 2 2 3 2" xfId="4676" xr:uid="{ED574F5F-754C-40C6-8DAA-F5B362D4C630}"/>
    <cellStyle name="Comma 12 2 2 2 2 3 2 2" xfId="10279" xr:uid="{A97CF4A3-06C8-4D64-B8EB-92AEA7B5DECB}"/>
    <cellStyle name="Comma 12 2 2 2 2 3 2 2 2" xfId="21507" xr:uid="{78FAB71D-9841-4FF2-B2C2-C999CA32E3AB}"/>
    <cellStyle name="Comma 12 2 2 2 2 3 2 2 2 2" xfId="43974" xr:uid="{A89ED194-CC06-4BB9-93FB-CCD5764A2F77}"/>
    <cellStyle name="Comma 12 2 2 2 2 3 2 2 3" xfId="32747" xr:uid="{25B915D7-F53B-4690-956A-1AD4FFA6D417}"/>
    <cellStyle name="Comma 12 2 2 2 2 3 2 3" xfId="15904" xr:uid="{77A61CD2-2E08-4376-BC0C-ED35511C5D93}"/>
    <cellStyle name="Comma 12 2 2 2 2 3 2 3 2" xfId="38371" xr:uid="{8CF45980-C124-4C6E-9A7E-3486249DEFF1}"/>
    <cellStyle name="Comma 12 2 2 2 2 3 2 4" xfId="27144" xr:uid="{BAAD70CE-0111-42FE-9B1D-FC45CE8CEDBF}"/>
    <cellStyle name="Comma 12 2 2 2 2 3 3" xfId="7490" xr:uid="{BB7E8076-D795-41CC-AFB5-07DD8714BD9E}"/>
    <cellStyle name="Comma 12 2 2 2 2 3 3 2" xfId="18718" xr:uid="{731F2C9E-3084-4080-82FC-64DAD40A43D5}"/>
    <cellStyle name="Comma 12 2 2 2 2 3 3 2 2" xfId="41185" xr:uid="{0BF3EFE2-8538-497A-BA06-E46C91F315D6}"/>
    <cellStyle name="Comma 12 2 2 2 2 3 3 3" xfId="29958" xr:uid="{D7E5D1BB-6A90-482B-BA4B-BD1520496033}"/>
    <cellStyle name="Comma 12 2 2 2 2 3 4" xfId="13115" xr:uid="{E3F2B3EF-2E75-46C4-948E-016619411C78}"/>
    <cellStyle name="Comma 12 2 2 2 2 3 4 2" xfId="35582" xr:uid="{1524CFDA-1DA5-469F-8E16-9D8B7243D497}"/>
    <cellStyle name="Comma 12 2 2 2 2 3 5" xfId="24355" xr:uid="{851EA506-DB5B-4737-8920-63F63D3A272E}"/>
    <cellStyle name="Comma 12 2 2 2 2 4" xfId="3596" xr:uid="{C0C55CB8-84BF-4A2F-80E4-C02A6BF6DAAC}"/>
    <cellStyle name="Comma 12 2 2 2 2 4 2" xfId="9199" xr:uid="{DE33D1BC-C239-4449-924E-7F329C824CEE}"/>
    <cellStyle name="Comma 12 2 2 2 2 4 2 2" xfId="20427" xr:uid="{856C2725-FF43-4C01-9400-23CE49887C5E}"/>
    <cellStyle name="Comma 12 2 2 2 2 4 2 2 2" xfId="42894" xr:uid="{E142D618-4D72-40F5-A754-521A083F5D1E}"/>
    <cellStyle name="Comma 12 2 2 2 2 4 2 3" xfId="31667" xr:uid="{30B49949-C57F-4CEB-BCFC-16C627947CB4}"/>
    <cellStyle name="Comma 12 2 2 2 2 4 3" xfId="14824" xr:uid="{6CAEBBC7-1187-4FD4-AF70-4B9B50252E0C}"/>
    <cellStyle name="Comma 12 2 2 2 2 4 3 2" xfId="37291" xr:uid="{80F749B7-DF73-48D3-8280-849587372474}"/>
    <cellStyle name="Comma 12 2 2 2 2 4 4" xfId="26064" xr:uid="{5FA784A2-3191-49C9-A399-6F7D88E41F8D}"/>
    <cellStyle name="Comma 12 2 2 2 2 5" xfId="6410" xr:uid="{F3190A95-DC24-4442-9996-220C75A3C211}"/>
    <cellStyle name="Comma 12 2 2 2 2 5 2" xfId="17638" xr:uid="{0F44BA55-5202-463F-BFB3-81C1A43C817A}"/>
    <cellStyle name="Comma 12 2 2 2 2 5 2 2" xfId="40105" xr:uid="{EB4923DF-FF59-49E1-94B9-13E0A9B8276A}"/>
    <cellStyle name="Comma 12 2 2 2 2 5 3" xfId="28878" xr:uid="{BA1620E7-D626-4D2E-ACF4-1024E4A661BB}"/>
    <cellStyle name="Comma 12 2 2 2 2 6" xfId="12035" xr:uid="{75128AE0-FC16-42F3-8D32-35CAAE7430EC}"/>
    <cellStyle name="Comma 12 2 2 2 2 6 2" xfId="34502" xr:uid="{233CB23F-425C-40BB-A9AF-3B03601BAA1F}"/>
    <cellStyle name="Comma 12 2 2 2 2 7" xfId="23275" xr:uid="{7D9C84CB-E97D-44D7-9DC7-A2E96CD276F8}"/>
    <cellStyle name="Comma 12 2 2 2 3" xfId="1078" xr:uid="{00000000-0005-0000-0000-0000F4010000}"/>
    <cellStyle name="Comma 12 2 2 2 3 2" xfId="2158" xr:uid="{00000000-0005-0000-0000-0000F5010000}"/>
    <cellStyle name="Comma 12 2 2 2 3 2 2" xfId="4947" xr:uid="{44FBB894-B707-44DB-B1DD-5D847A712721}"/>
    <cellStyle name="Comma 12 2 2 2 3 2 2 2" xfId="10550" xr:uid="{F235667B-0EBB-413E-B098-074964D7FC6E}"/>
    <cellStyle name="Comma 12 2 2 2 3 2 2 2 2" xfId="21778" xr:uid="{33E5C551-919A-4AD7-A86A-3E4C69FB061E}"/>
    <cellStyle name="Comma 12 2 2 2 3 2 2 2 2 2" xfId="44245" xr:uid="{32859B61-DB71-42DB-8885-E30C6095E0EF}"/>
    <cellStyle name="Comma 12 2 2 2 3 2 2 2 3" xfId="33018" xr:uid="{99518D6E-6B1B-4A41-8141-5792F0E1616E}"/>
    <cellStyle name="Comma 12 2 2 2 3 2 2 3" xfId="16175" xr:uid="{EEDB8D38-2F80-4AC1-86C6-9E12D6BE67A9}"/>
    <cellStyle name="Comma 12 2 2 2 3 2 2 3 2" xfId="38642" xr:uid="{9BAA0CC2-D0F4-4E3E-9C73-D27841708BA6}"/>
    <cellStyle name="Comma 12 2 2 2 3 2 2 4" xfId="27415" xr:uid="{18C20186-2816-48C8-96BF-0152ADD4BDD9}"/>
    <cellStyle name="Comma 12 2 2 2 3 2 3" xfId="7761" xr:uid="{AC013405-BC80-4DA9-82CA-64E862A41A36}"/>
    <cellStyle name="Comma 12 2 2 2 3 2 3 2" xfId="18989" xr:uid="{E3EA0FE4-1068-45A4-BAFF-F5FA9CB44B1E}"/>
    <cellStyle name="Comma 12 2 2 2 3 2 3 2 2" xfId="41456" xr:uid="{B915E669-E0C4-4931-9CED-E7392442916A}"/>
    <cellStyle name="Comma 12 2 2 2 3 2 3 3" xfId="30229" xr:uid="{22F9A759-938A-4280-AD49-0008C550DCA4}"/>
    <cellStyle name="Comma 12 2 2 2 3 2 4" xfId="13386" xr:uid="{F49A4DC4-DC0E-4A36-84E4-F930ADAE2776}"/>
    <cellStyle name="Comma 12 2 2 2 3 2 4 2" xfId="35853" xr:uid="{C4EB8103-35B3-4568-8FB0-82F9E2183776}"/>
    <cellStyle name="Comma 12 2 2 2 3 2 5" xfId="24626" xr:uid="{8B28125D-543B-4679-9EB7-3C2B7D3F369F}"/>
    <cellStyle name="Comma 12 2 2 2 3 3" xfId="3867" xr:uid="{EB8BE3F7-E74F-419F-8380-B3426DC02691}"/>
    <cellStyle name="Comma 12 2 2 2 3 3 2" xfId="9470" xr:uid="{3B11E2A2-798A-4AA0-8D8A-BECEBB1016D3}"/>
    <cellStyle name="Comma 12 2 2 2 3 3 2 2" xfId="20698" xr:uid="{8A827D26-6F17-4E69-A9CB-77E471F1B901}"/>
    <cellStyle name="Comma 12 2 2 2 3 3 2 2 2" xfId="43165" xr:uid="{72310167-C7AE-4B1F-A658-E5E24313D97F}"/>
    <cellStyle name="Comma 12 2 2 2 3 3 2 3" xfId="31938" xr:uid="{C504FC9C-AEA2-491D-B8D0-7A64BF153AE8}"/>
    <cellStyle name="Comma 12 2 2 2 3 3 3" xfId="15095" xr:uid="{C1E3B62B-8450-47C3-AD2A-DD5FE8076E2B}"/>
    <cellStyle name="Comma 12 2 2 2 3 3 3 2" xfId="37562" xr:uid="{956339BF-8E86-4FDA-A302-AD9A7313DEF2}"/>
    <cellStyle name="Comma 12 2 2 2 3 3 4" xfId="26335" xr:uid="{8AB6E7F0-C8A4-43BE-B595-6C74265DCCC7}"/>
    <cellStyle name="Comma 12 2 2 2 3 4" xfId="6681" xr:uid="{9328B724-9F13-4B7F-B818-22B8E923EF10}"/>
    <cellStyle name="Comma 12 2 2 2 3 4 2" xfId="17909" xr:uid="{A1445002-88D3-46B7-9A04-56E99ABD405C}"/>
    <cellStyle name="Comma 12 2 2 2 3 4 2 2" xfId="40376" xr:uid="{82339BED-F4AE-42F5-82E2-F4ABFA13AED5}"/>
    <cellStyle name="Comma 12 2 2 2 3 4 3" xfId="29149" xr:uid="{AF0931F8-B12E-4D6E-92B7-A51A730FA7D6}"/>
    <cellStyle name="Comma 12 2 2 2 3 5" xfId="12306" xr:uid="{A68A1B9E-90F5-48D4-8152-A8DDCF883C55}"/>
    <cellStyle name="Comma 12 2 2 2 3 5 2" xfId="34773" xr:uid="{E02839BC-F875-445D-A3A9-B89624C1B1CB}"/>
    <cellStyle name="Comma 12 2 2 2 3 6" xfId="23546" xr:uid="{70A1B5AC-6148-498C-8C86-605EE5059B7C}"/>
    <cellStyle name="Comma 12 2 2 2 4" xfId="1620" xr:uid="{00000000-0005-0000-0000-0000F6010000}"/>
    <cellStyle name="Comma 12 2 2 2 4 2" xfId="4409" xr:uid="{B8DB25F1-FEE5-42AE-9E37-CAACC486685F}"/>
    <cellStyle name="Comma 12 2 2 2 4 2 2" xfId="10012" xr:uid="{75551BD7-C8B6-41F8-BC34-7C89ADE8D03C}"/>
    <cellStyle name="Comma 12 2 2 2 4 2 2 2" xfId="21240" xr:uid="{11166C2E-7DCF-4D2F-B17D-D3DB11399B51}"/>
    <cellStyle name="Comma 12 2 2 2 4 2 2 2 2" xfId="43707" xr:uid="{45DEC72E-5CE2-496C-8F6E-0C73BB860CAF}"/>
    <cellStyle name="Comma 12 2 2 2 4 2 2 3" xfId="32480" xr:uid="{B1927E26-6E79-453D-8C61-B46EBC084EBD}"/>
    <cellStyle name="Comma 12 2 2 2 4 2 3" xfId="15637" xr:uid="{C0659B48-71CA-490D-925C-93E24A8D1FD3}"/>
    <cellStyle name="Comma 12 2 2 2 4 2 3 2" xfId="38104" xr:uid="{A368B5D1-624F-4D72-A081-098ED5381674}"/>
    <cellStyle name="Comma 12 2 2 2 4 2 4" xfId="26877" xr:uid="{9040AB55-DB75-4ED6-B6FA-029C11C1A79D}"/>
    <cellStyle name="Comma 12 2 2 2 4 3" xfId="7223" xr:uid="{E36F55BB-546F-4F03-9C28-5C446642CD36}"/>
    <cellStyle name="Comma 12 2 2 2 4 3 2" xfId="18451" xr:uid="{A3122D05-3B07-43B0-8A5C-10FB28D5CFC4}"/>
    <cellStyle name="Comma 12 2 2 2 4 3 2 2" xfId="40918" xr:uid="{60B378A5-4008-4F23-AD59-F931CA8D94C3}"/>
    <cellStyle name="Comma 12 2 2 2 4 3 3" xfId="29691" xr:uid="{DB57287F-BE1E-4E1C-8C45-DD4813C97E6D}"/>
    <cellStyle name="Comma 12 2 2 2 4 4" xfId="12848" xr:uid="{763AFF77-99D7-433F-A191-370162B921D9}"/>
    <cellStyle name="Comma 12 2 2 2 4 4 2" xfId="35315" xr:uid="{8BE2F199-29D2-47C7-B1D8-83D5F6E950C1}"/>
    <cellStyle name="Comma 12 2 2 2 4 5" xfId="24088" xr:uid="{A5CB7D4E-FA5C-4DB6-AA8B-4BE879F7E45F}"/>
    <cellStyle name="Comma 12 2 2 2 5" xfId="2701" xr:uid="{00000000-0005-0000-0000-0000F7010000}"/>
    <cellStyle name="Comma 12 2 2 2 5 2" xfId="5490" xr:uid="{6BC979BC-25BD-473B-8D12-270F0A24F31E}"/>
    <cellStyle name="Comma 12 2 2 2 5 2 2" xfId="11093" xr:uid="{3A3BF610-F7D5-48D5-A086-A3DDA76CC0BD}"/>
    <cellStyle name="Comma 12 2 2 2 5 2 2 2" xfId="22321" xr:uid="{83A0417B-C8B1-4E22-85F3-A14B074386C0}"/>
    <cellStyle name="Comma 12 2 2 2 5 2 2 2 2" xfId="44788" xr:uid="{C91D7D27-B10D-4DF7-847C-773538618E8F}"/>
    <cellStyle name="Comma 12 2 2 2 5 2 2 3" xfId="33561" xr:uid="{98F5F300-4A65-47D9-BD05-0888A8848C00}"/>
    <cellStyle name="Comma 12 2 2 2 5 2 3" xfId="16718" xr:uid="{CF8FE82C-1662-4346-83BE-51F5904DA684}"/>
    <cellStyle name="Comma 12 2 2 2 5 2 3 2" xfId="39185" xr:uid="{D93AC4BD-2631-4E75-8670-2377C1044D0F}"/>
    <cellStyle name="Comma 12 2 2 2 5 2 4" xfId="27958" xr:uid="{A9635B93-FFE4-49DD-B759-343C8E9C8ED9}"/>
    <cellStyle name="Comma 12 2 2 2 5 3" xfId="8304" xr:uid="{909C5374-3774-4056-98F3-BC8196DB09D3}"/>
    <cellStyle name="Comma 12 2 2 2 5 3 2" xfId="19532" xr:uid="{028CADB3-0944-46F7-A86E-56644C1A8A91}"/>
    <cellStyle name="Comma 12 2 2 2 5 3 2 2" xfId="41999" xr:uid="{964FA7BD-4461-45D6-B10B-890B43925D4E}"/>
    <cellStyle name="Comma 12 2 2 2 5 3 3" xfId="30772" xr:uid="{7C5F402F-3CB9-4B7C-8734-04DE25A8B23F}"/>
    <cellStyle name="Comma 12 2 2 2 5 4" xfId="13929" xr:uid="{9B00CE72-CD50-4494-8CCB-67D9F18F62A2}"/>
    <cellStyle name="Comma 12 2 2 2 5 4 2" xfId="36396" xr:uid="{D41D1664-E3AC-4564-BB18-6133353BE983}"/>
    <cellStyle name="Comma 12 2 2 2 5 5" xfId="25169" xr:uid="{2BAF79CD-639D-4E3B-9AE7-58314A14DDEB}"/>
    <cellStyle name="Comma 12 2 2 2 6" xfId="540" xr:uid="{00000000-0005-0000-0000-0000F8010000}"/>
    <cellStyle name="Comma 12 2 2 2 6 2" xfId="3329" xr:uid="{DB4E29F1-68B2-485C-99D3-B0C2376602CE}"/>
    <cellStyle name="Comma 12 2 2 2 6 2 2" xfId="8932" xr:uid="{44618695-F2B9-4C26-914A-33797FE509B5}"/>
    <cellStyle name="Comma 12 2 2 2 6 2 2 2" xfId="20160" xr:uid="{1A69A07A-8ABC-4DA5-9359-D0AAAB44EF7F}"/>
    <cellStyle name="Comma 12 2 2 2 6 2 2 2 2" xfId="42627" xr:uid="{DD7D3A15-DE4B-4042-B710-5D99308A3283}"/>
    <cellStyle name="Comma 12 2 2 2 6 2 2 3" xfId="31400" xr:uid="{4E28C152-1DDB-495A-B350-0FC3B66DD899}"/>
    <cellStyle name="Comma 12 2 2 2 6 2 3" xfId="14557" xr:uid="{4B259982-B14F-41C9-BFD2-C1E5B819977C}"/>
    <cellStyle name="Comma 12 2 2 2 6 2 3 2" xfId="37024" xr:uid="{70C97D33-B8E0-4520-820B-C42E5F2F5987}"/>
    <cellStyle name="Comma 12 2 2 2 6 2 4" xfId="25797" xr:uid="{B644239F-4D92-4684-950D-43FB33C1C063}"/>
    <cellStyle name="Comma 12 2 2 2 6 3" xfId="6143" xr:uid="{8A47A212-A65C-4780-BE9B-F5C6460C7D96}"/>
    <cellStyle name="Comma 12 2 2 2 6 3 2" xfId="17371" xr:uid="{E450C9E0-292A-4E9C-A60D-4821265DE5BE}"/>
    <cellStyle name="Comma 12 2 2 2 6 3 2 2" xfId="39838" xr:uid="{F8F66779-D1FB-4113-B8DE-B064BD310054}"/>
    <cellStyle name="Comma 12 2 2 2 6 3 3" xfId="28611" xr:uid="{6A2FE288-0682-4AC7-8D89-E614CB2D0BAB}"/>
    <cellStyle name="Comma 12 2 2 2 6 4" xfId="11768" xr:uid="{288A89C5-1754-4FE1-B2C0-438C572CCF09}"/>
    <cellStyle name="Comma 12 2 2 2 6 4 2" xfId="34235" xr:uid="{DF7F4BA3-4116-4B77-8920-5A47EC3D19E4}"/>
    <cellStyle name="Comma 12 2 2 2 6 5" xfId="23008" xr:uid="{8E4F7E56-829B-4BA2-B0E7-F3C52AA5057C}"/>
    <cellStyle name="Comma 12 2 2 2 7" xfId="3053" xr:uid="{8DF10E01-5924-458C-910E-2F4BEB5952E4}"/>
    <cellStyle name="Comma 12 2 2 2 7 2" xfId="8656" xr:uid="{648A637D-FFEC-4C2E-AAC1-0C3FBF3BB8EB}"/>
    <cellStyle name="Comma 12 2 2 2 7 2 2" xfId="19884" xr:uid="{941E544B-C341-4910-A77D-620A9985083F}"/>
    <cellStyle name="Comma 12 2 2 2 7 2 2 2" xfId="42351" xr:uid="{6D2B6898-A55E-4726-B348-88434629D51C}"/>
    <cellStyle name="Comma 12 2 2 2 7 2 3" xfId="31124" xr:uid="{D23C4FD4-BD78-4B37-9C74-0E8B3B22A9BA}"/>
    <cellStyle name="Comma 12 2 2 2 7 3" xfId="14281" xr:uid="{E5B7BB9A-C19A-4BCC-8395-DE40774E61A5}"/>
    <cellStyle name="Comma 12 2 2 2 7 3 2" xfId="36748" xr:uid="{05C51DC1-5F81-4B29-956A-E2B33EF5243E}"/>
    <cellStyle name="Comma 12 2 2 2 7 4" xfId="25521" xr:uid="{18DC3B40-EDAD-46AC-A27F-E738F42A83C8}"/>
    <cellStyle name="Comma 12 2 2 2 8" xfId="5868" xr:uid="{2E773BFA-9431-454E-A081-1C6387DD7CC6}"/>
    <cellStyle name="Comma 12 2 2 2 8 2" xfId="17096" xr:uid="{01E82322-6690-4868-ABF6-35C5D6C3C7A5}"/>
    <cellStyle name="Comma 12 2 2 2 8 2 2" xfId="39563" xr:uid="{F5D851CB-0923-405F-90F2-C8297CD97584}"/>
    <cellStyle name="Comma 12 2 2 2 8 3" xfId="28336" xr:uid="{8AF517F3-12F7-4A1F-81FC-C910E00FAA1D}"/>
    <cellStyle name="Comma 12 2 2 2 9" xfId="11492" xr:uid="{DC0C713A-079D-4892-88EA-13DFA10478BF}"/>
    <cellStyle name="Comma 12 2 2 2 9 2" xfId="33960" xr:uid="{B7C8EC96-2BCC-45F9-87D0-2F4707D9CC72}"/>
    <cellStyle name="Comma 12 2 2 3" xfId="681" xr:uid="{00000000-0005-0000-0000-0000F9010000}"/>
    <cellStyle name="Comma 12 2 2 3 2" xfId="1219" xr:uid="{00000000-0005-0000-0000-0000FA010000}"/>
    <cellStyle name="Comma 12 2 2 3 2 2" xfId="2299" xr:uid="{00000000-0005-0000-0000-0000FB010000}"/>
    <cellStyle name="Comma 12 2 2 3 2 2 2" xfId="5088" xr:uid="{AE5E7B3A-E8AF-4929-9353-FA443E4C6306}"/>
    <cellStyle name="Comma 12 2 2 3 2 2 2 2" xfId="10691" xr:uid="{B82B873B-E10C-44F7-91C1-6F765962DEC9}"/>
    <cellStyle name="Comma 12 2 2 3 2 2 2 2 2" xfId="21919" xr:uid="{13577220-311B-4B83-8120-3428D05B43DB}"/>
    <cellStyle name="Comma 12 2 2 3 2 2 2 2 2 2" xfId="44386" xr:uid="{24BE89E4-237B-4809-8C07-8DB9FE74CE8C}"/>
    <cellStyle name="Comma 12 2 2 3 2 2 2 2 3" xfId="33159" xr:uid="{47446AE8-9E50-4CFF-8A35-5E94F7D910E6}"/>
    <cellStyle name="Comma 12 2 2 3 2 2 2 3" xfId="16316" xr:uid="{2E131EA5-734C-472D-A269-285D760EF4A5}"/>
    <cellStyle name="Comma 12 2 2 3 2 2 2 3 2" xfId="38783" xr:uid="{5AC1FC46-E900-46B0-9C9E-08F0CBD5BA1D}"/>
    <cellStyle name="Comma 12 2 2 3 2 2 2 4" xfId="27556" xr:uid="{C176DCE6-4481-4E3D-8090-6EB7237F2B38}"/>
    <cellStyle name="Comma 12 2 2 3 2 2 3" xfId="7902" xr:uid="{996EFFDA-0123-4487-8F0F-A962DBE0B9B7}"/>
    <cellStyle name="Comma 12 2 2 3 2 2 3 2" xfId="19130" xr:uid="{6A5AD685-6037-479D-BBED-1E9D34E6F8AB}"/>
    <cellStyle name="Comma 12 2 2 3 2 2 3 2 2" xfId="41597" xr:uid="{33EBC314-9955-453C-9471-69A8AC370F9D}"/>
    <cellStyle name="Comma 12 2 2 3 2 2 3 3" xfId="30370" xr:uid="{8DBF13FD-C356-4090-B798-AC96DB45ABA6}"/>
    <cellStyle name="Comma 12 2 2 3 2 2 4" xfId="13527" xr:uid="{F246277B-2CC7-4AF6-8CB5-CF3765C2AD65}"/>
    <cellStyle name="Comma 12 2 2 3 2 2 4 2" xfId="35994" xr:uid="{FCA485A6-AAB0-45AC-945D-0F18BD4978FB}"/>
    <cellStyle name="Comma 12 2 2 3 2 2 5" xfId="24767" xr:uid="{A933110B-0D07-49A2-ABBD-8B21B6907696}"/>
    <cellStyle name="Comma 12 2 2 3 2 3" xfId="4008" xr:uid="{E14E5EBC-A281-41CD-B6AB-B95745CA1E3B}"/>
    <cellStyle name="Comma 12 2 2 3 2 3 2" xfId="9611" xr:uid="{45B8D2E0-110B-4D18-A4E0-4FEA11B30D25}"/>
    <cellStyle name="Comma 12 2 2 3 2 3 2 2" xfId="20839" xr:uid="{022E286A-9094-496E-A7FD-735D72363196}"/>
    <cellStyle name="Comma 12 2 2 3 2 3 2 2 2" xfId="43306" xr:uid="{2579D3D0-0321-4396-BC2C-C9F5AF5F3981}"/>
    <cellStyle name="Comma 12 2 2 3 2 3 2 3" xfId="32079" xr:uid="{F10DBFD8-66E1-4954-A78D-4C50BD91FBE2}"/>
    <cellStyle name="Comma 12 2 2 3 2 3 3" xfId="15236" xr:uid="{5B16B45C-B6B6-4B23-B3C4-4926F0C6D6B8}"/>
    <cellStyle name="Comma 12 2 2 3 2 3 3 2" xfId="37703" xr:uid="{26D6B7AA-92FC-485B-8CBC-F1FB53974371}"/>
    <cellStyle name="Comma 12 2 2 3 2 3 4" xfId="26476" xr:uid="{05636127-CEFE-4E83-B2BE-5EFBCCC6E517}"/>
    <cellStyle name="Comma 12 2 2 3 2 4" xfId="6822" xr:uid="{CCB54534-8054-402B-BBD2-FEE76580F462}"/>
    <cellStyle name="Comma 12 2 2 3 2 4 2" xfId="18050" xr:uid="{819D13FA-C3C5-4E11-945F-9DA6C5380E8D}"/>
    <cellStyle name="Comma 12 2 2 3 2 4 2 2" xfId="40517" xr:uid="{D1345A4E-B1ED-4660-B6AA-1F7A1B72E555}"/>
    <cellStyle name="Comma 12 2 2 3 2 4 3" xfId="29290" xr:uid="{AE130285-C103-4255-8CDF-03C58BBA4487}"/>
    <cellStyle name="Comma 12 2 2 3 2 5" xfId="12447" xr:uid="{77BB4824-73D5-474E-A0F5-BE05C573FD50}"/>
    <cellStyle name="Comma 12 2 2 3 2 5 2" xfId="34914" xr:uid="{13F83FB6-549E-4DF7-ADB1-CD794410C103}"/>
    <cellStyle name="Comma 12 2 2 3 2 6" xfId="23687" xr:uid="{E09B3688-AD79-4539-B872-FA07BA03B504}"/>
    <cellStyle name="Comma 12 2 2 3 3" xfId="1761" xr:uid="{00000000-0005-0000-0000-0000FC010000}"/>
    <cellStyle name="Comma 12 2 2 3 3 2" xfId="4550" xr:uid="{2FE74953-99A8-4BDD-8E10-4D09CFCA5724}"/>
    <cellStyle name="Comma 12 2 2 3 3 2 2" xfId="10153" xr:uid="{A544DE34-C95C-483E-A76F-31D9B60E83E8}"/>
    <cellStyle name="Comma 12 2 2 3 3 2 2 2" xfId="21381" xr:uid="{855BD5C2-9E75-422C-AA2A-5F58B3F68755}"/>
    <cellStyle name="Comma 12 2 2 3 3 2 2 2 2" xfId="43848" xr:uid="{E94505C5-5C85-41B1-AB03-A32FBF18B4FF}"/>
    <cellStyle name="Comma 12 2 2 3 3 2 2 3" xfId="32621" xr:uid="{4448ED14-9490-4E45-A01A-1227B00C307E}"/>
    <cellStyle name="Comma 12 2 2 3 3 2 3" xfId="15778" xr:uid="{E93B6B66-09F3-4D58-9426-5F5460E9A953}"/>
    <cellStyle name="Comma 12 2 2 3 3 2 3 2" xfId="38245" xr:uid="{B4BE4AF9-2840-40CD-B46E-46DDCC60F380}"/>
    <cellStyle name="Comma 12 2 2 3 3 2 4" xfId="27018" xr:uid="{1D454A6B-CA7B-4B5C-A0C6-0D9C9BDDBF33}"/>
    <cellStyle name="Comma 12 2 2 3 3 3" xfId="7364" xr:uid="{D845AC96-61EC-47AB-8134-51F9D22A68C5}"/>
    <cellStyle name="Comma 12 2 2 3 3 3 2" xfId="18592" xr:uid="{5ED8AFC0-5AA4-4855-B1BE-088A0BEDD12B}"/>
    <cellStyle name="Comma 12 2 2 3 3 3 2 2" xfId="41059" xr:uid="{CAE4F3AC-40ED-4324-B977-6B78EA82A2CD}"/>
    <cellStyle name="Comma 12 2 2 3 3 3 3" xfId="29832" xr:uid="{BEAD6682-DD06-4E36-AF2B-F3994525C46E}"/>
    <cellStyle name="Comma 12 2 2 3 3 4" xfId="12989" xr:uid="{A454527D-4EFD-4C08-A2B6-7FFAFBA36963}"/>
    <cellStyle name="Comma 12 2 2 3 3 4 2" xfId="35456" xr:uid="{62C69D6C-27BB-45E6-800D-FD7140E129DF}"/>
    <cellStyle name="Comma 12 2 2 3 3 5" xfId="24229" xr:uid="{35BCF308-BC26-4152-A13B-EE664C7C2964}"/>
    <cellStyle name="Comma 12 2 2 3 4" xfId="3470" xr:uid="{DD044CB4-4A39-4028-B8B9-B6050BFE6074}"/>
    <cellStyle name="Comma 12 2 2 3 4 2" xfId="9073" xr:uid="{6AC60BFA-1170-4F01-99BD-0CEAA0F1FD78}"/>
    <cellStyle name="Comma 12 2 2 3 4 2 2" xfId="20301" xr:uid="{50B0B4F4-3AB6-4276-B883-42ADBAE83C31}"/>
    <cellStyle name="Comma 12 2 2 3 4 2 2 2" xfId="42768" xr:uid="{5BAC4DC6-4864-452C-8CC1-054D4B338BBF}"/>
    <cellStyle name="Comma 12 2 2 3 4 2 3" xfId="31541" xr:uid="{6BDD6F95-44C7-427C-995E-BC0F3B93A6E4}"/>
    <cellStyle name="Comma 12 2 2 3 4 3" xfId="14698" xr:uid="{8748CF89-99DA-4861-9CD1-7F0468D52348}"/>
    <cellStyle name="Comma 12 2 2 3 4 3 2" xfId="37165" xr:uid="{28016636-ED3D-4F73-A8C6-E321E0A1FC4C}"/>
    <cellStyle name="Comma 12 2 2 3 4 4" xfId="25938" xr:uid="{B76AC5BC-6344-402E-82FC-E2DC061B0C2E}"/>
    <cellStyle name="Comma 12 2 2 3 5" xfId="6284" xr:uid="{BC6C5F15-EED5-44E2-BFB1-68358E38AF9B}"/>
    <cellStyle name="Comma 12 2 2 3 5 2" xfId="17512" xr:uid="{6DFE1641-0120-4C7B-AE04-EA0FB7669027}"/>
    <cellStyle name="Comma 12 2 2 3 5 2 2" xfId="39979" xr:uid="{5263B702-AC93-46D0-9D3D-38D8C7141E45}"/>
    <cellStyle name="Comma 12 2 2 3 5 3" xfId="28752" xr:uid="{FCED8C1D-DB17-4718-A151-5F9466D413F4}"/>
    <cellStyle name="Comma 12 2 2 3 6" xfId="11909" xr:uid="{E9C6335A-FEB4-4304-95DE-01881478E017}"/>
    <cellStyle name="Comma 12 2 2 3 6 2" xfId="34376" xr:uid="{95CF488F-BD1E-4E22-AA6F-F567C53E13BA}"/>
    <cellStyle name="Comma 12 2 2 3 7" xfId="23149" xr:uid="{DFDA1A66-F9D4-4C72-A723-192774CE945F}"/>
    <cellStyle name="Comma 12 2 2 4" xfId="952" xr:uid="{00000000-0005-0000-0000-0000FD010000}"/>
    <cellStyle name="Comma 12 2 2 4 2" xfId="2032" xr:uid="{00000000-0005-0000-0000-0000FE010000}"/>
    <cellStyle name="Comma 12 2 2 4 2 2" xfId="4821" xr:uid="{A7A0FEC5-3154-400B-883C-C2659B0C1472}"/>
    <cellStyle name="Comma 12 2 2 4 2 2 2" xfId="10424" xr:uid="{7DFEAA99-EDD0-4FE3-B8E1-3B64BE160899}"/>
    <cellStyle name="Comma 12 2 2 4 2 2 2 2" xfId="21652" xr:uid="{6C27B01C-D082-4441-80D9-197ABFAC282E}"/>
    <cellStyle name="Comma 12 2 2 4 2 2 2 2 2" xfId="44119" xr:uid="{29457A82-5167-42B1-8E5A-BB95D4A5388F}"/>
    <cellStyle name="Comma 12 2 2 4 2 2 2 3" xfId="32892" xr:uid="{BACBE3A3-AE9E-4A4A-BCD2-D284CB135F6B}"/>
    <cellStyle name="Comma 12 2 2 4 2 2 3" xfId="16049" xr:uid="{EF2E714A-203C-4B60-B3BC-882A1445E5E0}"/>
    <cellStyle name="Comma 12 2 2 4 2 2 3 2" xfId="38516" xr:uid="{3BADF961-64BA-4E0A-91C7-DEE019A3A0D8}"/>
    <cellStyle name="Comma 12 2 2 4 2 2 4" xfId="27289" xr:uid="{8A94131C-9AC5-4B2F-9878-70D9FD345D16}"/>
    <cellStyle name="Comma 12 2 2 4 2 3" xfId="7635" xr:uid="{B913F10F-DA81-42CD-9A58-100DC0AE6487}"/>
    <cellStyle name="Comma 12 2 2 4 2 3 2" xfId="18863" xr:uid="{B2800EF5-7108-492D-9564-726E5ED7E87A}"/>
    <cellStyle name="Comma 12 2 2 4 2 3 2 2" xfId="41330" xr:uid="{1951745B-998D-467F-BCE1-9F1028B4A913}"/>
    <cellStyle name="Comma 12 2 2 4 2 3 3" xfId="30103" xr:uid="{DF94604F-5DDF-42D5-B9BA-F46AE138D17F}"/>
    <cellStyle name="Comma 12 2 2 4 2 4" xfId="13260" xr:uid="{6ABBACDC-0746-4B0F-B754-D0CA9A6B1996}"/>
    <cellStyle name="Comma 12 2 2 4 2 4 2" xfId="35727" xr:uid="{2E501FC1-E423-4BDE-A962-854B60A48797}"/>
    <cellStyle name="Comma 12 2 2 4 2 5" xfId="24500" xr:uid="{7F6F7DF6-D012-4CB2-AAC9-FCCE8F02E3F8}"/>
    <cellStyle name="Comma 12 2 2 4 3" xfId="3741" xr:uid="{2D5E939C-C86D-4BC8-89B1-C0CD3A029AEF}"/>
    <cellStyle name="Comma 12 2 2 4 3 2" xfId="9344" xr:uid="{C06EB053-19FC-4B65-B540-DDC4D102B3BB}"/>
    <cellStyle name="Comma 12 2 2 4 3 2 2" xfId="20572" xr:uid="{8C9D14CC-A2A5-47D1-873B-992FF9A317F8}"/>
    <cellStyle name="Comma 12 2 2 4 3 2 2 2" xfId="43039" xr:uid="{F70A3C23-247A-4DCB-8CDF-C15FBF1BDBD6}"/>
    <cellStyle name="Comma 12 2 2 4 3 2 3" xfId="31812" xr:uid="{BDD444CA-5083-4926-81C5-1592D953997C}"/>
    <cellStyle name="Comma 12 2 2 4 3 3" xfId="14969" xr:uid="{76A360AA-AF50-4530-9AE6-D2E1807F7285}"/>
    <cellStyle name="Comma 12 2 2 4 3 3 2" xfId="37436" xr:uid="{C01E469A-B73A-404E-BDFB-305BC453FD67}"/>
    <cellStyle name="Comma 12 2 2 4 3 4" xfId="26209" xr:uid="{D59622BC-DCE8-4DED-91E6-E9BFBA9DCF0C}"/>
    <cellStyle name="Comma 12 2 2 4 4" xfId="6555" xr:uid="{97665421-82A7-4B96-BA53-AFA4FB05BFEB}"/>
    <cellStyle name="Comma 12 2 2 4 4 2" xfId="17783" xr:uid="{6FBA040D-A33E-4EC7-9EED-6C9CD1C56951}"/>
    <cellStyle name="Comma 12 2 2 4 4 2 2" xfId="40250" xr:uid="{8275FF11-91FE-4F60-8B1D-81248E88A27E}"/>
    <cellStyle name="Comma 12 2 2 4 4 3" xfId="29023" xr:uid="{ECE2C2E8-57DD-432D-9F73-19F1B88C4B17}"/>
    <cellStyle name="Comma 12 2 2 4 5" xfId="12180" xr:uid="{9572823D-9C41-4C95-8CE5-9C47604D0E0C}"/>
    <cellStyle name="Comma 12 2 2 4 5 2" xfId="34647" xr:uid="{B54E24FC-A690-4560-A5DD-0C42237C4807}"/>
    <cellStyle name="Comma 12 2 2 4 6" xfId="23420" xr:uid="{BEF70A77-ADCF-458E-AB26-213BC35EDB22}"/>
    <cellStyle name="Comma 12 2 2 5" xfId="1494" xr:uid="{00000000-0005-0000-0000-0000FF010000}"/>
    <cellStyle name="Comma 12 2 2 5 2" xfId="4283" xr:uid="{09F6B9D3-3DBF-4B3E-9D19-3FAD5FE48D25}"/>
    <cellStyle name="Comma 12 2 2 5 2 2" xfId="9886" xr:uid="{DA8E6FF4-03E1-4D72-B428-34E9BFCD571C}"/>
    <cellStyle name="Comma 12 2 2 5 2 2 2" xfId="21114" xr:uid="{6A0C8670-662C-4850-A1BD-08A5B33607C4}"/>
    <cellStyle name="Comma 12 2 2 5 2 2 2 2" xfId="43581" xr:uid="{5DA637CC-BA4C-42BE-90D4-5545A2052BC2}"/>
    <cellStyle name="Comma 12 2 2 5 2 2 3" xfId="32354" xr:uid="{221CA765-5000-4F19-BB80-4E9EAD8C286D}"/>
    <cellStyle name="Comma 12 2 2 5 2 3" xfId="15511" xr:uid="{A785018E-9E1F-47F3-AAB1-2097A34D3059}"/>
    <cellStyle name="Comma 12 2 2 5 2 3 2" xfId="37978" xr:uid="{BE3E608B-2C98-4611-B913-0AA9AE56BF79}"/>
    <cellStyle name="Comma 12 2 2 5 2 4" xfId="26751" xr:uid="{78BDA7F3-7766-44B8-8D82-BEA95AB4624A}"/>
    <cellStyle name="Comma 12 2 2 5 3" xfId="7097" xr:uid="{F5F7413B-2A29-4901-B502-E056B9C426BA}"/>
    <cellStyle name="Comma 12 2 2 5 3 2" xfId="18325" xr:uid="{82A6D25A-B567-440B-9CBD-E4ACD536753E}"/>
    <cellStyle name="Comma 12 2 2 5 3 2 2" xfId="40792" xr:uid="{ACC53DA4-9C82-47D8-A57A-8D37E5DE7957}"/>
    <cellStyle name="Comma 12 2 2 5 3 3" xfId="29565" xr:uid="{01613E50-E532-481C-A2F2-A557A51527BB}"/>
    <cellStyle name="Comma 12 2 2 5 4" xfId="12722" xr:uid="{7D23B190-FFF6-446D-9F33-65CF255C9E7D}"/>
    <cellStyle name="Comma 12 2 2 5 4 2" xfId="35189" xr:uid="{F7E7BC4D-6782-41BF-AF7C-CD511F2EA8F6}"/>
    <cellStyle name="Comma 12 2 2 5 5" xfId="23962" xr:uid="{D62B220B-8469-4D50-B103-2C6DDEB0D060}"/>
    <cellStyle name="Comma 12 2 2 6" xfId="2575" xr:uid="{00000000-0005-0000-0000-000000020000}"/>
    <cellStyle name="Comma 12 2 2 6 2" xfId="5364" xr:uid="{F934E1ED-83E6-4426-B4AF-70BE7A8C63F3}"/>
    <cellStyle name="Comma 12 2 2 6 2 2" xfId="10967" xr:uid="{656310E9-623F-42A1-B74A-8B32E1C267D6}"/>
    <cellStyle name="Comma 12 2 2 6 2 2 2" xfId="22195" xr:uid="{DEEAF719-F020-49A3-8DC7-1BE41803FB7D}"/>
    <cellStyle name="Comma 12 2 2 6 2 2 2 2" xfId="44662" xr:uid="{5D3C178E-F427-4742-AAAF-1D473D6C7711}"/>
    <cellStyle name="Comma 12 2 2 6 2 2 3" xfId="33435" xr:uid="{7D14BADD-59AB-4C8A-991C-604819783571}"/>
    <cellStyle name="Comma 12 2 2 6 2 3" xfId="16592" xr:uid="{90EAB9AE-C209-4C12-938A-D101A6CA0362}"/>
    <cellStyle name="Comma 12 2 2 6 2 3 2" xfId="39059" xr:uid="{608101E7-7479-4A84-BEB5-09014384AB25}"/>
    <cellStyle name="Comma 12 2 2 6 2 4" xfId="27832" xr:uid="{5630A1EB-03CF-45B3-8E06-0F03E5DA2D90}"/>
    <cellStyle name="Comma 12 2 2 6 3" xfId="8178" xr:uid="{BDA7F8E2-B7D5-49C7-B78C-A7C9585672F7}"/>
    <cellStyle name="Comma 12 2 2 6 3 2" xfId="19406" xr:uid="{C9194A6E-27DB-4922-87FA-8168F9812072}"/>
    <cellStyle name="Comma 12 2 2 6 3 2 2" xfId="41873" xr:uid="{20C04E25-3D09-42DF-AB21-6EB828FE1F7E}"/>
    <cellStyle name="Comma 12 2 2 6 3 3" xfId="30646" xr:uid="{090CA1B6-C1B5-4CC1-8A4A-4FBA5AAC7D85}"/>
    <cellStyle name="Comma 12 2 2 6 4" xfId="13803" xr:uid="{180EB04F-11EB-4137-8D8E-33AB366A2E58}"/>
    <cellStyle name="Comma 12 2 2 6 4 2" xfId="36270" xr:uid="{89BD055F-FB79-42B6-AFEC-99DEC0DC4DC1}"/>
    <cellStyle name="Comma 12 2 2 6 5" xfId="25043" xr:uid="{2BF507A1-B50C-4831-B174-9E53783C4ED7}"/>
    <cellStyle name="Comma 12 2 2 7" xfId="414" xr:uid="{00000000-0005-0000-0000-000001020000}"/>
    <cellStyle name="Comma 12 2 2 7 2" xfId="3203" xr:uid="{6ADC8CA6-F98F-4064-A09C-2041FA868D07}"/>
    <cellStyle name="Comma 12 2 2 7 2 2" xfId="8806" xr:uid="{E5E568C5-86C7-4DB0-9AD8-E89A4909693F}"/>
    <cellStyle name="Comma 12 2 2 7 2 2 2" xfId="20034" xr:uid="{4990BA91-FEFB-4039-A753-AB7068BE816D}"/>
    <cellStyle name="Comma 12 2 2 7 2 2 2 2" xfId="42501" xr:uid="{0043771F-C4C7-4F33-B269-7ED67B9F4E55}"/>
    <cellStyle name="Comma 12 2 2 7 2 2 3" xfId="31274" xr:uid="{9031B856-D8F7-4AD2-AAFC-B4517A5D055E}"/>
    <cellStyle name="Comma 12 2 2 7 2 3" xfId="14431" xr:uid="{3E673515-2C89-4EE4-BD9C-201D1249D67D}"/>
    <cellStyle name="Comma 12 2 2 7 2 3 2" xfId="36898" xr:uid="{469FBE62-8519-4DC1-9C79-DD1C6FFD304B}"/>
    <cellStyle name="Comma 12 2 2 7 2 4" xfId="25671" xr:uid="{D0059679-8815-4D68-96B0-F9666BE45FE7}"/>
    <cellStyle name="Comma 12 2 2 7 3" xfId="6017" xr:uid="{D5649B51-2B55-4953-ADBF-9AD418A7589C}"/>
    <cellStyle name="Comma 12 2 2 7 3 2" xfId="17245" xr:uid="{42F7DCEF-83A0-46D7-BB48-DACD9AF63D9B}"/>
    <cellStyle name="Comma 12 2 2 7 3 2 2" xfId="39712" xr:uid="{714786FC-BECA-4BAD-9D31-594007BED295}"/>
    <cellStyle name="Comma 12 2 2 7 3 3" xfId="28485" xr:uid="{8316717A-8500-4144-B38D-90E184176492}"/>
    <cellStyle name="Comma 12 2 2 7 4" xfId="11642" xr:uid="{5814B1F3-9E79-48DE-A9C0-708353D49C5A}"/>
    <cellStyle name="Comma 12 2 2 7 4 2" xfId="34109" xr:uid="{E5185F58-0506-43D3-852C-99BA97CCA6C0}"/>
    <cellStyle name="Comma 12 2 2 7 5" xfId="22882" xr:uid="{68E397E9-DD24-4888-978B-0C850B03512A}"/>
    <cellStyle name="Comma 12 2 2 8" xfId="2927" xr:uid="{A5A8CCA8-4395-4737-B8F1-B4DF25B51D1B}"/>
    <cellStyle name="Comma 12 2 2 8 2" xfId="8530" xr:uid="{9886BA3B-A55D-4307-B00A-BB10416B4DE7}"/>
    <cellStyle name="Comma 12 2 2 8 2 2" xfId="19758" xr:uid="{12B085C0-CD9E-4C5A-9BCF-3AF13C2AA14E}"/>
    <cellStyle name="Comma 12 2 2 8 2 2 2" xfId="42225" xr:uid="{1C951829-6452-423F-8082-47376EE38120}"/>
    <cellStyle name="Comma 12 2 2 8 2 3" xfId="30998" xr:uid="{9B676F83-75AE-4351-B305-65165124C974}"/>
    <cellStyle name="Comma 12 2 2 8 3" xfId="14155" xr:uid="{BC7A9439-8874-4C10-9127-B4C636B1A922}"/>
    <cellStyle name="Comma 12 2 2 8 3 2" xfId="36622" xr:uid="{829B53B8-0332-4924-8DBE-3686DE1A0089}"/>
    <cellStyle name="Comma 12 2 2 8 4" xfId="25395" xr:uid="{50A87B4D-2E20-4CFE-A9B7-0AB5DD07446B}"/>
    <cellStyle name="Comma 12 2 2 9" xfId="5742" xr:uid="{4174E9CC-8D1D-4ACA-B099-CC6997BAB89A}"/>
    <cellStyle name="Comma 12 2 2 9 2" xfId="16970" xr:uid="{8FAFB2EE-6E38-4241-8F83-D35269C50333}"/>
    <cellStyle name="Comma 12 2 2 9 2 2" xfId="39437" xr:uid="{F8832A3E-D03D-4210-B173-36C84EA29B1B}"/>
    <cellStyle name="Comma 12 2 2 9 3" xfId="28210" xr:uid="{6864F8A8-B90D-42F1-B87F-69D9132ADE69}"/>
    <cellStyle name="Comma 12 2 3" xfId="196" xr:uid="{00000000-0005-0000-0000-000002020000}"/>
    <cellStyle name="Comma 12 2 3 10" xfId="22669" xr:uid="{15B3AE19-ED31-4BD4-8EF6-3B3D2DF7528C}"/>
    <cellStyle name="Comma 12 2 3 2" xfId="743" xr:uid="{00000000-0005-0000-0000-000003020000}"/>
    <cellStyle name="Comma 12 2 3 2 2" xfId="1281" xr:uid="{00000000-0005-0000-0000-000004020000}"/>
    <cellStyle name="Comma 12 2 3 2 2 2" xfId="2361" xr:uid="{00000000-0005-0000-0000-000005020000}"/>
    <cellStyle name="Comma 12 2 3 2 2 2 2" xfId="5150" xr:uid="{5C4F4CEA-64B9-4547-8437-052E9C7AF762}"/>
    <cellStyle name="Comma 12 2 3 2 2 2 2 2" xfId="10753" xr:uid="{8F447D34-D170-4354-81B2-7A29AE904851}"/>
    <cellStyle name="Comma 12 2 3 2 2 2 2 2 2" xfId="21981" xr:uid="{4DADE2A2-00D8-4379-8A0C-768DDCD4FFF9}"/>
    <cellStyle name="Comma 12 2 3 2 2 2 2 2 2 2" xfId="44448" xr:uid="{18AA3D92-CC2D-4B76-A4B9-48BBEC40D090}"/>
    <cellStyle name="Comma 12 2 3 2 2 2 2 2 3" xfId="33221" xr:uid="{F880250F-E7D9-4721-A62B-C3EE54417694}"/>
    <cellStyle name="Comma 12 2 3 2 2 2 2 3" xfId="16378" xr:uid="{4387D923-B47B-439B-B6CF-B9A3428CCC51}"/>
    <cellStyle name="Comma 12 2 3 2 2 2 2 3 2" xfId="38845" xr:uid="{3FEA258B-4EB8-4E58-B277-28FA01C9425C}"/>
    <cellStyle name="Comma 12 2 3 2 2 2 2 4" xfId="27618" xr:uid="{0B87F119-1589-40F9-A46D-FFFC94F0F8C6}"/>
    <cellStyle name="Comma 12 2 3 2 2 2 3" xfId="7964" xr:uid="{8E4CE105-F945-477B-A707-EF796A4292EA}"/>
    <cellStyle name="Comma 12 2 3 2 2 2 3 2" xfId="19192" xr:uid="{26F471C2-04D1-41CA-B25F-7518EF392293}"/>
    <cellStyle name="Comma 12 2 3 2 2 2 3 2 2" xfId="41659" xr:uid="{3B7C5EB7-CF3D-47FE-9BDE-5DB56D28D2A2}"/>
    <cellStyle name="Comma 12 2 3 2 2 2 3 3" xfId="30432" xr:uid="{BDCBBDD6-9D47-4CC6-BA71-AE4609183EA1}"/>
    <cellStyle name="Comma 12 2 3 2 2 2 4" xfId="13589" xr:uid="{9A4ECF07-9B13-4D05-8052-9C9C7018B3A5}"/>
    <cellStyle name="Comma 12 2 3 2 2 2 4 2" xfId="36056" xr:uid="{D67B5CB3-826B-41B9-857A-7414FB72D29D}"/>
    <cellStyle name="Comma 12 2 3 2 2 2 5" xfId="24829" xr:uid="{3EB09511-395D-4C02-8C69-DF3A71C1D049}"/>
    <cellStyle name="Comma 12 2 3 2 2 3" xfId="4070" xr:uid="{3FFF9B00-3E21-499D-9451-9AE6B98F8512}"/>
    <cellStyle name="Comma 12 2 3 2 2 3 2" xfId="9673" xr:uid="{E919AABA-C62D-484B-AE32-5E12B6E1078A}"/>
    <cellStyle name="Comma 12 2 3 2 2 3 2 2" xfId="20901" xr:uid="{42F20754-D875-46E8-BA90-76445BD82D81}"/>
    <cellStyle name="Comma 12 2 3 2 2 3 2 2 2" xfId="43368" xr:uid="{A282BA1D-AC7F-4393-9B4D-BBCBB31533A8}"/>
    <cellStyle name="Comma 12 2 3 2 2 3 2 3" xfId="32141" xr:uid="{47C342A0-EECC-4403-AA4A-CC42B59D385D}"/>
    <cellStyle name="Comma 12 2 3 2 2 3 3" xfId="15298" xr:uid="{ECC64145-260B-4CA3-A9D6-F759ED7F8842}"/>
    <cellStyle name="Comma 12 2 3 2 2 3 3 2" xfId="37765" xr:uid="{9F1144AA-5A19-4468-9B23-DB7109F897E0}"/>
    <cellStyle name="Comma 12 2 3 2 2 3 4" xfId="26538" xr:uid="{2CCDB472-8126-4A54-88FA-A1CD6FF03544}"/>
    <cellStyle name="Comma 12 2 3 2 2 4" xfId="6884" xr:uid="{4D826E15-2C57-4E61-A58F-23796AF0BAD2}"/>
    <cellStyle name="Comma 12 2 3 2 2 4 2" xfId="18112" xr:uid="{3404DD4D-66EA-4AE5-8FA5-01264A26D4D2}"/>
    <cellStyle name="Comma 12 2 3 2 2 4 2 2" xfId="40579" xr:uid="{7E7D6E16-C418-4420-9B31-02DB736E4071}"/>
    <cellStyle name="Comma 12 2 3 2 2 4 3" xfId="29352" xr:uid="{B8A95037-DD62-42C0-B73A-FB5EBD886C54}"/>
    <cellStyle name="Comma 12 2 3 2 2 5" xfId="12509" xr:uid="{AB97E2F5-8D15-43D8-B7CE-939766902062}"/>
    <cellStyle name="Comma 12 2 3 2 2 5 2" xfId="34976" xr:uid="{D340B497-FAB0-411E-8492-1854D859A7F6}"/>
    <cellStyle name="Comma 12 2 3 2 2 6" xfId="23749" xr:uid="{C95E3EC6-8C72-48F8-A5BA-CC614E62C794}"/>
    <cellStyle name="Comma 12 2 3 2 3" xfId="1823" xr:uid="{00000000-0005-0000-0000-000006020000}"/>
    <cellStyle name="Comma 12 2 3 2 3 2" xfId="4612" xr:uid="{918BB228-925D-45B5-BEA8-3E5F3F493A75}"/>
    <cellStyle name="Comma 12 2 3 2 3 2 2" xfId="10215" xr:uid="{D8AB8694-E294-4EA4-BF8C-4478B5278F28}"/>
    <cellStyle name="Comma 12 2 3 2 3 2 2 2" xfId="21443" xr:uid="{9D301EDA-C670-41A9-A78B-FD37C3130BE0}"/>
    <cellStyle name="Comma 12 2 3 2 3 2 2 2 2" xfId="43910" xr:uid="{3E561B63-0FD8-452B-8E6B-336B5C00A0CF}"/>
    <cellStyle name="Comma 12 2 3 2 3 2 2 3" xfId="32683" xr:uid="{CFC25674-6AD6-42B1-BA9E-1B24C5CB52B4}"/>
    <cellStyle name="Comma 12 2 3 2 3 2 3" xfId="15840" xr:uid="{F5385F49-90B2-43DA-9E6C-9986E7DA9536}"/>
    <cellStyle name="Comma 12 2 3 2 3 2 3 2" xfId="38307" xr:uid="{ED23F3A3-CC20-4214-8F6F-A4C599A63C33}"/>
    <cellStyle name="Comma 12 2 3 2 3 2 4" xfId="27080" xr:uid="{B70E1DB9-89A5-4F72-AA48-90DC5AD4996B}"/>
    <cellStyle name="Comma 12 2 3 2 3 3" xfId="7426" xr:uid="{B85DCABA-B741-461C-99D7-4E6146C565AC}"/>
    <cellStyle name="Comma 12 2 3 2 3 3 2" xfId="18654" xr:uid="{3B3FD1F3-95D9-48BF-8CBC-53B7A25D2999}"/>
    <cellStyle name="Comma 12 2 3 2 3 3 2 2" xfId="41121" xr:uid="{9AEF2321-FC00-425A-A7CD-90B457DD9192}"/>
    <cellStyle name="Comma 12 2 3 2 3 3 3" xfId="29894" xr:uid="{C104F3BB-772A-46A1-8F1E-EFCEE7804AEA}"/>
    <cellStyle name="Comma 12 2 3 2 3 4" xfId="13051" xr:uid="{0FFB303F-4954-4F02-B49F-3F4B04904FB7}"/>
    <cellStyle name="Comma 12 2 3 2 3 4 2" xfId="35518" xr:uid="{2695376F-48B3-4223-BD9C-397F7FBD7F28}"/>
    <cellStyle name="Comma 12 2 3 2 3 5" xfId="24291" xr:uid="{CBE1D28C-9701-415A-BBB6-57326301A69B}"/>
    <cellStyle name="Comma 12 2 3 2 4" xfId="3532" xr:uid="{185B8F3A-73A5-4091-BBCD-2BFFF9F8660C}"/>
    <cellStyle name="Comma 12 2 3 2 4 2" xfId="9135" xr:uid="{7B7BAD70-EFA1-4315-8048-A501874B5DEB}"/>
    <cellStyle name="Comma 12 2 3 2 4 2 2" xfId="20363" xr:uid="{E74BBCC1-562E-47FA-A62D-89DE45CBFD15}"/>
    <cellStyle name="Comma 12 2 3 2 4 2 2 2" xfId="42830" xr:uid="{3D08224C-0EEF-48A4-B478-33AD6ABF9500}"/>
    <cellStyle name="Comma 12 2 3 2 4 2 3" xfId="31603" xr:uid="{945E4103-8BA6-4A6D-B2FE-5E62B8310D2D}"/>
    <cellStyle name="Comma 12 2 3 2 4 3" xfId="14760" xr:uid="{2BAABA88-EE37-43B8-89AF-ADC867EEFFB4}"/>
    <cellStyle name="Comma 12 2 3 2 4 3 2" xfId="37227" xr:uid="{F8984EF6-B8AE-4C98-9CDA-A8A6F09B1466}"/>
    <cellStyle name="Comma 12 2 3 2 4 4" xfId="26000" xr:uid="{70DD161B-6B47-4BCE-A3B1-A9C0477B58FA}"/>
    <cellStyle name="Comma 12 2 3 2 5" xfId="6346" xr:uid="{4681449E-C952-480E-BA12-747B6834507A}"/>
    <cellStyle name="Comma 12 2 3 2 5 2" xfId="17574" xr:uid="{D33B5645-D1F2-4043-9AA1-1A351DCAB7C6}"/>
    <cellStyle name="Comma 12 2 3 2 5 2 2" xfId="40041" xr:uid="{A18BC27E-830B-4457-8C1F-8296E73328F9}"/>
    <cellStyle name="Comma 12 2 3 2 5 3" xfId="28814" xr:uid="{594B5E18-2C14-482E-BE5D-3D557541BB90}"/>
    <cellStyle name="Comma 12 2 3 2 6" xfId="11971" xr:uid="{FD265ABF-A6D0-4F2D-A5B5-2F477E9F9C5E}"/>
    <cellStyle name="Comma 12 2 3 2 6 2" xfId="34438" xr:uid="{9890676F-ABF9-4C48-A7E1-512070E573C1}"/>
    <cellStyle name="Comma 12 2 3 2 7" xfId="23211" xr:uid="{6403AB0F-28EF-453A-8BDE-645085117DB3}"/>
    <cellStyle name="Comma 12 2 3 3" xfId="1014" xr:uid="{00000000-0005-0000-0000-000007020000}"/>
    <cellStyle name="Comma 12 2 3 3 2" xfId="2094" xr:uid="{00000000-0005-0000-0000-000008020000}"/>
    <cellStyle name="Comma 12 2 3 3 2 2" xfId="4883" xr:uid="{9808B55F-5FAA-4B1B-BED9-4F879FF19C21}"/>
    <cellStyle name="Comma 12 2 3 3 2 2 2" xfId="10486" xr:uid="{7AE93361-74FD-4B2E-B571-C734881FAC77}"/>
    <cellStyle name="Comma 12 2 3 3 2 2 2 2" xfId="21714" xr:uid="{BBEA8EBC-D79C-4396-BC28-5A1FE6F77A25}"/>
    <cellStyle name="Comma 12 2 3 3 2 2 2 2 2" xfId="44181" xr:uid="{43C24DF3-A36C-4DA4-B3AE-1F5C8B89D352}"/>
    <cellStyle name="Comma 12 2 3 3 2 2 2 3" xfId="32954" xr:uid="{6CDC5F6B-3969-45E4-9D12-E96BC6A9FDC0}"/>
    <cellStyle name="Comma 12 2 3 3 2 2 3" xfId="16111" xr:uid="{B0705CE8-7F9E-4EB1-BBA0-1014DDEA5309}"/>
    <cellStyle name="Comma 12 2 3 3 2 2 3 2" xfId="38578" xr:uid="{FCAEE0AF-CAE8-437E-80B7-00F200EDE579}"/>
    <cellStyle name="Comma 12 2 3 3 2 2 4" xfId="27351" xr:uid="{BFBE82C4-10D4-4A07-815B-E133B1E17D8D}"/>
    <cellStyle name="Comma 12 2 3 3 2 3" xfId="7697" xr:uid="{22E1BA30-1D2B-4B16-9BE0-9F2590368105}"/>
    <cellStyle name="Comma 12 2 3 3 2 3 2" xfId="18925" xr:uid="{4142C612-8C7A-4223-BE71-3FDD6D9008A4}"/>
    <cellStyle name="Comma 12 2 3 3 2 3 2 2" xfId="41392" xr:uid="{B76D809B-0152-4730-A0D6-5B1A0664B48D}"/>
    <cellStyle name="Comma 12 2 3 3 2 3 3" xfId="30165" xr:uid="{172E13AA-7B5D-4D56-97BD-0FC27B4F1DE5}"/>
    <cellStyle name="Comma 12 2 3 3 2 4" xfId="13322" xr:uid="{123EF27C-516F-4548-8276-A08573FAE585}"/>
    <cellStyle name="Comma 12 2 3 3 2 4 2" xfId="35789" xr:uid="{225FBCFB-6CF0-4C4A-88DF-4638DB2312EC}"/>
    <cellStyle name="Comma 12 2 3 3 2 5" xfId="24562" xr:uid="{2BBB530C-809E-4355-8BA5-82AC7EBF357F}"/>
    <cellStyle name="Comma 12 2 3 3 3" xfId="3803" xr:uid="{2E022495-C368-4DF4-98FC-3960FE95AB61}"/>
    <cellStyle name="Comma 12 2 3 3 3 2" xfId="9406" xr:uid="{173DB388-CB30-418F-9CAC-7B44AC75F16F}"/>
    <cellStyle name="Comma 12 2 3 3 3 2 2" xfId="20634" xr:uid="{ECE6E466-0A47-438D-85CD-1C07775DCDBC}"/>
    <cellStyle name="Comma 12 2 3 3 3 2 2 2" xfId="43101" xr:uid="{FEBB5CDE-A177-45EB-8E8F-6BEE32C0591B}"/>
    <cellStyle name="Comma 12 2 3 3 3 2 3" xfId="31874" xr:uid="{95227060-4E89-43C8-9E70-05F39847006B}"/>
    <cellStyle name="Comma 12 2 3 3 3 3" xfId="15031" xr:uid="{5AA52303-3014-4588-88E2-09D020D62DEA}"/>
    <cellStyle name="Comma 12 2 3 3 3 3 2" xfId="37498" xr:uid="{1B8ACBEC-62D2-41CE-80C8-412432239FFD}"/>
    <cellStyle name="Comma 12 2 3 3 3 4" xfId="26271" xr:uid="{74A21232-B3C1-4324-85C4-37BE032F6AB3}"/>
    <cellStyle name="Comma 12 2 3 3 4" xfId="6617" xr:uid="{43A7BA8C-2E48-4C0D-B500-FFA4F215D010}"/>
    <cellStyle name="Comma 12 2 3 3 4 2" xfId="17845" xr:uid="{2E2621C4-B5A4-420E-98DA-2A3F60623D15}"/>
    <cellStyle name="Comma 12 2 3 3 4 2 2" xfId="40312" xr:uid="{22EE317C-7997-43E0-9F2E-8FE93DE56837}"/>
    <cellStyle name="Comma 12 2 3 3 4 3" xfId="29085" xr:uid="{C455EFC6-3980-46B5-9F07-36C9F55E4FF6}"/>
    <cellStyle name="Comma 12 2 3 3 5" xfId="12242" xr:uid="{DB5F81BA-77EE-45D5-9C37-C7A4B6154373}"/>
    <cellStyle name="Comma 12 2 3 3 5 2" xfId="34709" xr:uid="{53C4824E-3760-4410-B143-A522E23F9237}"/>
    <cellStyle name="Comma 12 2 3 3 6" xfId="23482" xr:uid="{DD0A2B21-0F23-4070-BB01-85CC80723423}"/>
    <cellStyle name="Comma 12 2 3 4" xfId="1556" xr:uid="{00000000-0005-0000-0000-000009020000}"/>
    <cellStyle name="Comma 12 2 3 4 2" xfId="4345" xr:uid="{D0C592BD-7B2E-4802-ACAC-F67C7239AD2B}"/>
    <cellStyle name="Comma 12 2 3 4 2 2" xfId="9948" xr:uid="{AFDD7999-F3D7-4E21-89B8-E65F4648A399}"/>
    <cellStyle name="Comma 12 2 3 4 2 2 2" xfId="21176" xr:uid="{B18FDB72-25D0-4B90-A322-019B2B20996A}"/>
    <cellStyle name="Comma 12 2 3 4 2 2 2 2" xfId="43643" xr:uid="{E5025935-1D32-4CDF-90A5-8884FA3EA204}"/>
    <cellStyle name="Comma 12 2 3 4 2 2 3" xfId="32416" xr:uid="{A2E4B362-E596-4EC2-806A-601A69B99C1D}"/>
    <cellStyle name="Comma 12 2 3 4 2 3" xfId="15573" xr:uid="{6C795198-FE9B-4387-B0FE-10BA8DC1550A}"/>
    <cellStyle name="Comma 12 2 3 4 2 3 2" xfId="38040" xr:uid="{043EDB3D-2F0C-4AA3-BE26-8163AC902918}"/>
    <cellStyle name="Comma 12 2 3 4 2 4" xfId="26813" xr:uid="{6283A4AD-4CA1-4964-931C-A61134DF15E2}"/>
    <cellStyle name="Comma 12 2 3 4 3" xfId="7159" xr:uid="{983D48D9-2D15-429C-85D8-E19C9CFED561}"/>
    <cellStyle name="Comma 12 2 3 4 3 2" xfId="18387" xr:uid="{903E6A86-4742-4860-8590-9CE03D5B1FBB}"/>
    <cellStyle name="Comma 12 2 3 4 3 2 2" xfId="40854" xr:uid="{22FFD587-2CE9-4960-AD39-D75E1940AFEC}"/>
    <cellStyle name="Comma 12 2 3 4 3 3" xfId="29627" xr:uid="{81F23814-3CFA-4F6B-9E20-66FB186A2343}"/>
    <cellStyle name="Comma 12 2 3 4 4" xfId="12784" xr:uid="{E772D8A5-34AE-49CE-B409-ADED62A099BA}"/>
    <cellStyle name="Comma 12 2 3 4 4 2" xfId="35251" xr:uid="{1D20B1AA-5023-4BB3-A6F6-2093DBDB12EA}"/>
    <cellStyle name="Comma 12 2 3 4 5" xfId="24024" xr:uid="{E436FDDC-C320-4C74-AE92-01C2236D131B}"/>
    <cellStyle name="Comma 12 2 3 5" xfId="2637" xr:uid="{00000000-0005-0000-0000-00000A020000}"/>
    <cellStyle name="Comma 12 2 3 5 2" xfId="5426" xr:uid="{EC56B8BB-1860-4CDD-A51A-4C6D7816F1C4}"/>
    <cellStyle name="Comma 12 2 3 5 2 2" xfId="11029" xr:uid="{C4649F62-C393-4F63-9363-2F4D015EBB9C}"/>
    <cellStyle name="Comma 12 2 3 5 2 2 2" xfId="22257" xr:uid="{14B0D935-AA2E-4D3F-B14F-E819A011B4AB}"/>
    <cellStyle name="Comma 12 2 3 5 2 2 2 2" xfId="44724" xr:uid="{686F6EB9-AAD6-476A-9816-7F9108D6CA69}"/>
    <cellStyle name="Comma 12 2 3 5 2 2 3" xfId="33497" xr:uid="{87BF01F4-7360-49A1-8D19-444A605DAA44}"/>
    <cellStyle name="Comma 12 2 3 5 2 3" xfId="16654" xr:uid="{28B69F61-9804-4024-90AC-ACB293090D39}"/>
    <cellStyle name="Comma 12 2 3 5 2 3 2" xfId="39121" xr:uid="{74255D3C-3C14-4E30-B75D-284207AB80A5}"/>
    <cellStyle name="Comma 12 2 3 5 2 4" xfId="27894" xr:uid="{5F91B77F-6D29-403E-8BE8-3F13DE710ADE}"/>
    <cellStyle name="Comma 12 2 3 5 3" xfId="8240" xr:uid="{AD319763-E3BD-4CF1-8338-EB36C1895735}"/>
    <cellStyle name="Comma 12 2 3 5 3 2" xfId="19468" xr:uid="{71CE4799-E27C-40FA-8E4E-1D0BBEFF9738}"/>
    <cellStyle name="Comma 12 2 3 5 3 2 2" xfId="41935" xr:uid="{55854227-5004-4473-896B-BB1860896B4A}"/>
    <cellStyle name="Comma 12 2 3 5 3 3" xfId="30708" xr:uid="{B12DA195-2002-440D-9C35-AA92782FC91F}"/>
    <cellStyle name="Comma 12 2 3 5 4" xfId="13865" xr:uid="{9E5DB245-6A49-4424-9C70-AAE883AC7E06}"/>
    <cellStyle name="Comma 12 2 3 5 4 2" xfId="36332" xr:uid="{89AF8F3C-4C50-4208-8733-BFBF42F01C79}"/>
    <cellStyle name="Comma 12 2 3 5 5" xfId="25105" xr:uid="{A3692996-116A-43A6-8CAB-51CBCBE6C8DE}"/>
    <cellStyle name="Comma 12 2 3 6" xfId="476" xr:uid="{00000000-0005-0000-0000-00000B020000}"/>
    <cellStyle name="Comma 12 2 3 6 2" xfId="3265" xr:uid="{4EF41840-637B-4642-BA79-AB7B67B16F39}"/>
    <cellStyle name="Comma 12 2 3 6 2 2" xfId="8868" xr:uid="{7655ACE0-FC34-413A-9F83-8F398B5D8834}"/>
    <cellStyle name="Comma 12 2 3 6 2 2 2" xfId="20096" xr:uid="{3CBE6B68-E120-46ED-AC69-B0C0F423D66E}"/>
    <cellStyle name="Comma 12 2 3 6 2 2 2 2" xfId="42563" xr:uid="{9D4DBD59-3CA9-418C-A191-05CCE7EA2316}"/>
    <cellStyle name="Comma 12 2 3 6 2 2 3" xfId="31336" xr:uid="{40AEC9F7-81AC-4D1D-8763-DE4A6A9BA7C3}"/>
    <cellStyle name="Comma 12 2 3 6 2 3" xfId="14493" xr:uid="{D235084C-5985-4125-B742-3BBC884D6C65}"/>
    <cellStyle name="Comma 12 2 3 6 2 3 2" xfId="36960" xr:uid="{0CC13805-AD11-4F46-A53A-69F4B309BA4C}"/>
    <cellStyle name="Comma 12 2 3 6 2 4" xfId="25733" xr:uid="{234B2F6A-9212-41DE-9C88-113939481293}"/>
    <cellStyle name="Comma 12 2 3 6 3" xfId="6079" xr:uid="{62DDD371-F3B9-4C58-81F1-54E51C0190D7}"/>
    <cellStyle name="Comma 12 2 3 6 3 2" xfId="17307" xr:uid="{B5FFD001-D92B-44A1-8635-B952CB46FEB0}"/>
    <cellStyle name="Comma 12 2 3 6 3 2 2" xfId="39774" xr:uid="{7BD0DEC5-205F-432D-8CEE-B94E355236B2}"/>
    <cellStyle name="Comma 12 2 3 6 3 3" xfId="28547" xr:uid="{C6BC8EC1-9DAD-455E-9C16-4E53E682823E}"/>
    <cellStyle name="Comma 12 2 3 6 4" xfId="11704" xr:uid="{942A8E06-0DD2-4CDB-BC27-E3C7D2E220CB}"/>
    <cellStyle name="Comma 12 2 3 6 4 2" xfId="34171" xr:uid="{3ACE99D8-2E59-470B-8006-8B1A9A2A50D3}"/>
    <cellStyle name="Comma 12 2 3 6 5" xfId="22944" xr:uid="{8A475BF9-50AD-429A-AB3F-9D8FFC288F0C}"/>
    <cellStyle name="Comma 12 2 3 7" xfId="2989" xr:uid="{486D34A3-CEE5-4FB3-A702-3C82CAFB8BB9}"/>
    <cellStyle name="Comma 12 2 3 7 2" xfId="8592" xr:uid="{6C86BEAE-7BD6-41D5-AACE-2D6B31EACEDF}"/>
    <cellStyle name="Comma 12 2 3 7 2 2" xfId="19820" xr:uid="{4E14DD02-F946-408A-AFF9-BDC844F9234F}"/>
    <cellStyle name="Comma 12 2 3 7 2 2 2" xfId="42287" xr:uid="{1B350262-0735-434F-981B-D4D4B44129F6}"/>
    <cellStyle name="Comma 12 2 3 7 2 3" xfId="31060" xr:uid="{1C913BAF-3CAF-41E4-A685-63B979C36CB3}"/>
    <cellStyle name="Comma 12 2 3 7 3" xfId="14217" xr:uid="{FF2E1B4F-AEA9-43BE-BC3B-7DFFF6D2C56F}"/>
    <cellStyle name="Comma 12 2 3 7 3 2" xfId="36684" xr:uid="{8654C9E4-14BA-4F75-AD72-6F0AA8205EE4}"/>
    <cellStyle name="Comma 12 2 3 7 4" xfId="25457" xr:uid="{5CDB7142-349A-4552-A7F1-F45F62D927AD}"/>
    <cellStyle name="Comma 12 2 3 8" xfId="5804" xr:uid="{32241C3E-0215-4DD3-985D-3345AC030017}"/>
    <cellStyle name="Comma 12 2 3 8 2" xfId="17032" xr:uid="{A8CCC252-3774-4DB3-B467-15DA8305CFB7}"/>
    <cellStyle name="Comma 12 2 3 8 2 2" xfId="39499" xr:uid="{01CE5D93-6ADF-401A-8046-CAD8763FC647}"/>
    <cellStyle name="Comma 12 2 3 8 3" xfId="28272" xr:uid="{C6ACB091-6F92-4663-BF8C-F6E0B8D60E47}"/>
    <cellStyle name="Comma 12 2 3 9" xfId="11428" xr:uid="{A17B761F-84BB-4BA8-8421-5E05229DBCE0}"/>
    <cellStyle name="Comma 12 2 3 9 2" xfId="33896" xr:uid="{CEF294A8-3A0B-4760-81ED-B1F6F083B3B0}"/>
    <cellStyle name="Comma 12 2 4" xfId="619" xr:uid="{00000000-0005-0000-0000-00000C020000}"/>
    <cellStyle name="Comma 12 2 4 2" xfId="1157" xr:uid="{00000000-0005-0000-0000-00000D020000}"/>
    <cellStyle name="Comma 12 2 4 2 2" xfId="2237" xr:uid="{00000000-0005-0000-0000-00000E020000}"/>
    <cellStyle name="Comma 12 2 4 2 2 2" xfId="5026" xr:uid="{AAE25864-3EAA-4B70-A247-45C4D53ACFA6}"/>
    <cellStyle name="Comma 12 2 4 2 2 2 2" xfId="10629" xr:uid="{69C9992D-B10F-439E-9794-E9810E15881A}"/>
    <cellStyle name="Comma 12 2 4 2 2 2 2 2" xfId="21857" xr:uid="{026E04B7-277E-41BA-B62F-052F285D1499}"/>
    <cellStyle name="Comma 12 2 4 2 2 2 2 2 2" xfId="44324" xr:uid="{14E77C53-DC7F-4852-94FB-32D58419EC46}"/>
    <cellStyle name="Comma 12 2 4 2 2 2 2 3" xfId="33097" xr:uid="{678F4ABD-3EAD-4B9B-87F5-B1800A3C20F6}"/>
    <cellStyle name="Comma 12 2 4 2 2 2 3" xfId="16254" xr:uid="{F79A4B18-331C-4915-9142-0EBC82495354}"/>
    <cellStyle name="Comma 12 2 4 2 2 2 3 2" xfId="38721" xr:uid="{3E4820D7-0805-4DC7-9EEE-ACBA90246A64}"/>
    <cellStyle name="Comma 12 2 4 2 2 2 4" xfId="27494" xr:uid="{CB4BE13F-095D-45E6-98AE-E1E7E238EE8E}"/>
    <cellStyle name="Comma 12 2 4 2 2 3" xfId="7840" xr:uid="{8CD6C1A1-A4F4-4660-A4CE-B2D28292DFA2}"/>
    <cellStyle name="Comma 12 2 4 2 2 3 2" xfId="19068" xr:uid="{5A5BABA0-A841-4E3F-8708-7861F3149B06}"/>
    <cellStyle name="Comma 12 2 4 2 2 3 2 2" xfId="41535" xr:uid="{850E6385-17FB-4A45-98B5-E557F86AA53E}"/>
    <cellStyle name="Comma 12 2 4 2 2 3 3" xfId="30308" xr:uid="{E32763BC-A452-4056-A484-D1BCB1BE4CED}"/>
    <cellStyle name="Comma 12 2 4 2 2 4" xfId="13465" xr:uid="{D665AA00-103B-422B-969C-68AF48FC96E5}"/>
    <cellStyle name="Comma 12 2 4 2 2 4 2" xfId="35932" xr:uid="{B229E244-566D-4194-BE1A-061366E43243}"/>
    <cellStyle name="Comma 12 2 4 2 2 5" xfId="24705" xr:uid="{D6B55012-03C1-4C2E-9BC9-CAFD72FC1109}"/>
    <cellStyle name="Comma 12 2 4 2 3" xfId="3946" xr:uid="{0E9CBE82-BCE1-457C-BCDC-5ED9C2EE9B57}"/>
    <cellStyle name="Comma 12 2 4 2 3 2" xfId="9549" xr:uid="{34233112-FCE7-4558-A9AB-F99C38B7FC35}"/>
    <cellStyle name="Comma 12 2 4 2 3 2 2" xfId="20777" xr:uid="{F966B8FC-0BDD-4F39-B5EA-3CD26567CE57}"/>
    <cellStyle name="Comma 12 2 4 2 3 2 2 2" xfId="43244" xr:uid="{6CCA12B5-A683-4C9B-99B1-DEA396CFEFD3}"/>
    <cellStyle name="Comma 12 2 4 2 3 2 3" xfId="32017" xr:uid="{E1E7B324-C5D9-4E4B-88F5-874AED3334D4}"/>
    <cellStyle name="Comma 12 2 4 2 3 3" xfId="15174" xr:uid="{12CB1EDE-93A4-44AE-8993-094BA7F65782}"/>
    <cellStyle name="Comma 12 2 4 2 3 3 2" xfId="37641" xr:uid="{EC69C2DE-FECA-459F-B878-9B2EB79C18AC}"/>
    <cellStyle name="Comma 12 2 4 2 3 4" xfId="26414" xr:uid="{1F0C7E5D-6CF0-4784-82F8-34318387B7BB}"/>
    <cellStyle name="Comma 12 2 4 2 4" xfId="6760" xr:uid="{377C575B-6222-49E5-900A-AD187927540E}"/>
    <cellStyle name="Comma 12 2 4 2 4 2" xfId="17988" xr:uid="{D8CD794A-1E3A-4162-AF8C-D6230C3DCD5C}"/>
    <cellStyle name="Comma 12 2 4 2 4 2 2" xfId="40455" xr:uid="{F6129DDC-C06E-4A34-968C-4AF2708C5052}"/>
    <cellStyle name="Comma 12 2 4 2 4 3" xfId="29228" xr:uid="{A7EC1776-21C0-46B1-9F69-4A668B95749A}"/>
    <cellStyle name="Comma 12 2 4 2 5" xfId="12385" xr:uid="{6A7CB9B0-8F04-47ED-8669-E8B1946137D2}"/>
    <cellStyle name="Comma 12 2 4 2 5 2" xfId="34852" xr:uid="{15D2FBB0-760D-4EFC-A994-ED259EC28B74}"/>
    <cellStyle name="Comma 12 2 4 2 6" xfId="23625" xr:uid="{A5CA97F8-96D0-4627-832F-7CC0C9EF1C71}"/>
    <cellStyle name="Comma 12 2 4 3" xfId="1699" xr:uid="{00000000-0005-0000-0000-00000F020000}"/>
    <cellStyle name="Comma 12 2 4 3 2" xfId="4488" xr:uid="{FCB5B34B-C17D-4C91-AF2A-972596C1225A}"/>
    <cellStyle name="Comma 12 2 4 3 2 2" xfId="10091" xr:uid="{3D30E01F-FD93-45B0-874F-BF54046D8209}"/>
    <cellStyle name="Comma 12 2 4 3 2 2 2" xfId="21319" xr:uid="{A0226C6E-DCE1-4DEA-8809-7D25E9B1C0EC}"/>
    <cellStyle name="Comma 12 2 4 3 2 2 2 2" xfId="43786" xr:uid="{E813460C-6759-43C3-814F-CDD6D52543A8}"/>
    <cellStyle name="Comma 12 2 4 3 2 2 3" xfId="32559" xr:uid="{65B7759F-68BD-4123-9BC2-C7724264C568}"/>
    <cellStyle name="Comma 12 2 4 3 2 3" xfId="15716" xr:uid="{ED9C2E10-CD4C-4F04-93EB-B868A80695FD}"/>
    <cellStyle name="Comma 12 2 4 3 2 3 2" xfId="38183" xr:uid="{BCED9D36-FFFC-4317-846B-ACB10DD9F827}"/>
    <cellStyle name="Comma 12 2 4 3 2 4" xfId="26956" xr:uid="{DB753D50-6FB8-4F14-A771-3E7E83B7FD75}"/>
    <cellStyle name="Comma 12 2 4 3 3" xfId="7302" xr:uid="{B6D23D27-C18C-46B8-91B0-626D1080C7C4}"/>
    <cellStyle name="Comma 12 2 4 3 3 2" xfId="18530" xr:uid="{F8BD3D34-84CB-4661-9E5C-4F3CF417E964}"/>
    <cellStyle name="Comma 12 2 4 3 3 2 2" xfId="40997" xr:uid="{E45D9CAE-080A-402A-BA05-CF4CD49BABDE}"/>
    <cellStyle name="Comma 12 2 4 3 3 3" xfId="29770" xr:uid="{D8111942-321E-40AA-A77E-928A8EEBB29B}"/>
    <cellStyle name="Comma 12 2 4 3 4" xfId="12927" xr:uid="{3383494E-89D7-4B10-A75D-5061B4402938}"/>
    <cellStyle name="Comma 12 2 4 3 4 2" xfId="35394" xr:uid="{967639C4-CBFD-4E6A-AC1A-7CA2EBCD7F77}"/>
    <cellStyle name="Comma 12 2 4 3 5" xfId="24167" xr:uid="{B3FBD109-5917-483B-9F58-8C8E8112293B}"/>
    <cellStyle name="Comma 12 2 4 4" xfId="3408" xr:uid="{322A2F7B-444F-41BE-B301-EAF48CA7CB64}"/>
    <cellStyle name="Comma 12 2 4 4 2" xfId="9011" xr:uid="{8DA793B4-6D1B-4404-BC5E-D808C53551C4}"/>
    <cellStyle name="Comma 12 2 4 4 2 2" xfId="20239" xr:uid="{45D47E9F-2D2E-494E-B016-BCF5E18FA248}"/>
    <cellStyle name="Comma 12 2 4 4 2 2 2" xfId="42706" xr:uid="{3FFC647F-E690-474A-BD0C-3C702FCE3CA9}"/>
    <cellStyle name="Comma 12 2 4 4 2 3" xfId="31479" xr:uid="{27D0E3B8-191A-4CCC-843B-6A669E709913}"/>
    <cellStyle name="Comma 12 2 4 4 3" xfId="14636" xr:uid="{9CA98CF3-36F7-425C-B0C7-1FEFB1C730E4}"/>
    <cellStyle name="Comma 12 2 4 4 3 2" xfId="37103" xr:uid="{27FCC351-646F-45EC-8B95-33EC085B6B39}"/>
    <cellStyle name="Comma 12 2 4 4 4" xfId="25876" xr:uid="{0B06B56D-68B9-4AAE-A3BF-1D600177C465}"/>
    <cellStyle name="Comma 12 2 4 5" xfId="6222" xr:uid="{6E9AE232-FBF2-4D30-849B-FF165590A547}"/>
    <cellStyle name="Comma 12 2 4 5 2" xfId="17450" xr:uid="{77EDBE56-A2A8-4A5A-83F9-7C4A3E73CE95}"/>
    <cellStyle name="Comma 12 2 4 5 2 2" xfId="39917" xr:uid="{3CC7EAC7-9DDD-4025-841C-75BD54520F60}"/>
    <cellStyle name="Comma 12 2 4 5 3" xfId="28690" xr:uid="{57F5F9E7-10A2-4E2D-91FD-9883B4E4057F}"/>
    <cellStyle name="Comma 12 2 4 6" xfId="11847" xr:uid="{E9ED0C25-F7D9-4970-AF75-BAD910861EBE}"/>
    <cellStyle name="Comma 12 2 4 6 2" xfId="34314" xr:uid="{69A6CDF6-E671-4859-8632-7D29FF3F5C89}"/>
    <cellStyle name="Comma 12 2 4 7" xfId="23087" xr:uid="{98A1898F-ACD3-42FC-994A-2E53FE51F735}"/>
    <cellStyle name="Comma 12 2 5" xfId="890" xr:uid="{00000000-0005-0000-0000-000010020000}"/>
    <cellStyle name="Comma 12 2 5 2" xfId="1970" xr:uid="{00000000-0005-0000-0000-000011020000}"/>
    <cellStyle name="Comma 12 2 5 2 2" xfId="4759" xr:uid="{593EE6D4-7D0A-41E3-BA00-82BA71CBB8E1}"/>
    <cellStyle name="Comma 12 2 5 2 2 2" xfId="10362" xr:uid="{25342C20-552E-4B02-A22A-07EC3784DC1D}"/>
    <cellStyle name="Comma 12 2 5 2 2 2 2" xfId="21590" xr:uid="{8317C461-0817-42A9-91A7-F20C18F28E5D}"/>
    <cellStyle name="Comma 12 2 5 2 2 2 2 2" xfId="44057" xr:uid="{64392C0C-9DCF-4809-9829-AF2DE88944D2}"/>
    <cellStyle name="Comma 12 2 5 2 2 2 3" xfId="32830" xr:uid="{32BA5888-7331-439D-8227-BED3D4B3E89E}"/>
    <cellStyle name="Comma 12 2 5 2 2 3" xfId="15987" xr:uid="{0C4E012D-1EDB-48AE-9C19-2CFA3B42131A}"/>
    <cellStyle name="Comma 12 2 5 2 2 3 2" xfId="38454" xr:uid="{1DD187E3-6CC6-4DCF-A901-C18230DDF48A}"/>
    <cellStyle name="Comma 12 2 5 2 2 4" xfId="27227" xr:uid="{80DB9CA2-FCD6-4632-9E6F-6C8A97E89C97}"/>
    <cellStyle name="Comma 12 2 5 2 3" xfId="7573" xr:uid="{197245C9-2A93-430A-9DC1-A2EF37163561}"/>
    <cellStyle name="Comma 12 2 5 2 3 2" xfId="18801" xr:uid="{F4B995D1-9CC2-4286-9279-21B9224EF2BC}"/>
    <cellStyle name="Comma 12 2 5 2 3 2 2" xfId="41268" xr:uid="{A8AE79E4-EDFF-4E00-9FD1-2629B3EA2AD3}"/>
    <cellStyle name="Comma 12 2 5 2 3 3" xfId="30041" xr:uid="{06744908-F14D-4473-94DC-2DA5C01C1678}"/>
    <cellStyle name="Comma 12 2 5 2 4" xfId="13198" xr:uid="{4A163151-EBFD-49BB-8268-439CA5605B11}"/>
    <cellStyle name="Comma 12 2 5 2 4 2" xfId="35665" xr:uid="{8E6C497C-746E-4C37-B600-9F8BD72543F1}"/>
    <cellStyle name="Comma 12 2 5 2 5" xfId="24438" xr:uid="{7AD979C0-557B-4CC9-B5D4-1F18A2C5A460}"/>
    <cellStyle name="Comma 12 2 5 3" xfId="3679" xr:uid="{8BCF90C9-B24E-4A64-9622-2DBEE2AD231A}"/>
    <cellStyle name="Comma 12 2 5 3 2" xfId="9282" xr:uid="{A058C46B-AB84-4266-89D9-C8EB2F693E55}"/>
    <cellStyle name="Comma 12 2 5 3 2 2" xfId="20510" xr:uid="{4B63D47F-C0EE-47F6-9824-437F688322E7}"/>
    <cellStyle name="Comma 12 2 5 3 2 2 2" xfId="42977" xr:uid="{6D5E612F-D494-485C-B46D-35F06D2F15B3}"/>
    <cellStyle name="Comma 12 2 5 3 2 3" xfId="31750" xr:uid="{3FD816A0-8B89-4DA9-9677-A4EAD71A6C6C}"/>
    <cellStyle name="Comma 12 2 5 3 3" xfId="14907" xr:uid="{B3F7B025-68F5-4F9E-9377-0F60AD6D99BF}"/>
    <cellStyle name="Comma 12 2 5 3 3 2" xfId="37374" xr:uid="{56426382-4CE2-468F-886C-D50BE1CF8B08}"/>
    <cellStyle name="Comma 12 2 5 3 4" xfId="26147" xr:uid="{09965E96-A228-41B4-A162-00EF06734465}"/>
    <cellStyle name="Comma 12 2 5 4" xfId="6493" xr:uid="{9BF6AF40-3116-48BF-B6D1-B5A232954A59}"/>
    <cellStyle name="Comma 12 2 5 4 2" xfId="17721" xr:uid="{957D70C9-F7D5-4175-A287-AC336E0DEDA7}"/>
    <cellStyle name="Comma 12 2 5 4 2 2" xfId="40188" xr:uid="{2D15E65E-8AA8-42FF-B56E-E5DE7314D1D0}"/>
    <cellStyle name="Comma 12 2 5 4 3" xfId="28961" xr:uid="{EEF8F9C7-5EF3-442F-8F34-5BF452016408}"/>
    <cellStyle name="Comma 12 2 5 5" xfId="12118" xr:uid="{0898FC1D-189B-4961-B9BB-1317345F7449}"/>
    <cellStyle name="Comma 12 2 5 5 2" xfId="34585" xr:uid="{918712BE-5E9C-45AB-89D7-1126969C9B65}"/>
    <cellStyle name="Comma 12 2 5 6" xfId="23358" xr:uid="{16209E9B-AA64-4882-8364-36AA8B580E39}"/>
    <cellStyle name="Comma 12 2 6" xfId="1432" xr:uid="{00000000-0005-0000-0000-000012020000}"/>
    <cellStyle name="Comma 12 2 6 2" xfId="4221" xr:uid="{0791095F-C7BB-4851-B585-BECAFC396582}"/>
    <cellStyle name="Comma 12 2 6 2 2" xfId="9824" xr:uid="{CD648E38-635F-4E52-BD4F-73EEBF970A34}"/>
    <cellStyle name="Comma 12 2 6 2 2 2" xfId="21052" xr:uid="{B59BA7F4-3117-483F-AFD9-7091D519F809}"/>
    <cellStyle name="Comma 12 2 6 2 2 2 2" xfId="43519" xr:uid="{2D4C1723-52CE-4439-8D6E-EBAF854D71A8}"/>
    <cellStyle name="Comma 12 2 6 2 2 3" xfId="32292" xr:uid="{C4ECFD6D-4975-4087-8C30-E45D20AB75E9}"/>
    <cellStyle name="Comma 12 2 6 2 3" xfId="15449" xr:uid="{2BB76764-3228-4F26-9EFF-6EC5854FF57C}"/>
    <cellStyle name="Comma 12 2 6 2 3 2" xfId="37916" xr:uid="{96136B08-A89D-4EEF-B104-EE4513D5D883}"/>
    <cellStyle name="Comma 12 2 6 2 4" xfId="26689" xr:uid="{BD738BC7-3F80-46D3-91B6-DB20650B0D6D}"/>
    <cellStyle name="Comma 12 2 6 3" xfId="7035" xr:uid="{02095E4F-0BB9-4737-8515-EF8DF8CE3B81}"/>
    <cellStyle name="Comma 12 2 6 3 2" xfId="18263" xr:uid="{2575BA70-6125-4089-B646-A8EDB950EA8B}"/>
    <cellStyle name="Comma 12 2 6 3 2 2" xfId="40730" xr:uid="{735EBA28-FC7F-4217-A3AF-3ABB4DEA0CF3}"/>
    <cellStyle name="Comma 12 2 6 3 3" xfId="29503" xr:uid="{3446EDEE-FBE5-4A43-AC4D-C5A639387DC7}"/>
    <cellStyle name="Comma 12 2 6 4" xfId="12660" xr:uid="{12D684FC-FED2-4449-81C3-29E7B2292934}"/>
    <cellStyle name="Comma 12 2 6 4 2" xfId="35127" xr:uid="{DF5B4D3B-8BFF-4964-A7D7-21FC4E8D1E7B}"/>
    <cellStyle name="Comma 12 2 6 5" xfId="23900" xr:uid="{B5CF8CCB-CE63-4C76-AD68-0E2278EFEEBB}"/>
    <cellStyle name="Comma 12 2 7" xfId="2513" xr:uid="{00000000-0005-0000-0000-000013020000}"/>
    <cellStyle name="Comma 12 2 7 2" xfId="5302" xr:uid="{28BDA135-28D2-4FAB-9F46-5D014B32AEC7}"/>
    <cellStyle name="Comma 12 2 7 2 2" xfId="10905" xr:uid="{4C74268B-9751-4D98-9FBE-710B25E09D0B}"/>
    <cellStyle name="Comma 12 2 7 2 2 2" xfId="22133" xr:uid="{7F457217-5B9A-414E-843F-208E050EB55F}"/>
    <cellStyle name="Comma 12 2 7 2 2 2 2" xfId="44600" xr:uid="{951D1539-110B-4A4F-96F6-B5D636D6793B}"/>
    <cellStyle name="Comma 12 2 7 2 2 3" xfId="33373" xr:uid="{21A26A0C-8AC6-4D57-AADF-3930EDBFBCFF}"/>
    <cellStyle name="Comma 12 2 7 2 3" xfId="16530" xr:uid="{6459878D-8E65-4C53-86A6-D85F3542C924}"/>
    <cellStyle name="Comma 12 2 7 2 3 2" xfId="38997" xr:uid="{CC960CFA-1DB9-42F3-81A4-E10274EC7F90}"/>
    <cellStyle name="Comma 12 2 7 2 4" xfId="27770" xr:uid="{6247C644-2EA1-4792-9974-5D4A26AFBEA8}"/>
    <cellStyle name="Comma 12 2 7 3" xfId="8116" xr:uid="{E511FD7C-0291-4806-8553-69E3013B8215}"/>
    <cellStyle name="Comma 12 2 7 3 2" xfId="19344" xr:uid="{44047B98-8A51-42C1-8E91-CD6F1BBCC8D8}"/>
    <cellStyle name="Comma 12 2 7 3 2 2" xfId="41811" xr:uid="{04078FE2-C54C-4BFA-8292-9BFA3F5B2C17}"/>
    <cellStyle name="Comma 12 2 7 3 3" xfId="30584" xr:uid="{D39D79A1-A424-47BA-9892-77E24C96E8D6}"/>
    <cellStyle name="Comma 12 2 7 4" xfId="13741" xr:uid="{B62E7A43-F24E-469F-A0FF-5412A816C6C6}"/>
    <cellStyle name="Comma 12 2 7 4 2" xfId="36208" xr:uid="{8017C317-E83F-49C6-8B8A-EDE038242FA2}"/>
    <cellStyle name="Comma 12 2 7 5" xfId="24981" xr:uid="{1A22453D-75B7-484F-86D0-2C65F5832041}"/>
    <cellStyle name="Comma 12 2 8" xfId="352" xr:uid="{00000000-0005-0000-0000-000014020000}"/>
    <cellStyle name="Comma 12 2 8 2" xfId="3141" xr:uid="{0B94B683-0793-400A-9FD4-43A11B209E7A}"/>
    <cellStyle name="Comma 12 2 8 2 2" xfId="8744" xr:uid="{E73317D8-57C8-4B61-977A-D3C276E79C5F}"/>
    <cellStyle name="Comma 12 2 8 2 2 2" xfId="19972" xr:uid="{6598AA04-F887-4507-88E7-DBCD5435DB2B}"/>
    <cellStyle name="Comma 12 2 8 2 2 2 2" xfId="42439" xr:uid="{2D8D38BC-2399-4F5C-B174-C1EAA7A9C26A}"/>
    <cellStyle name="Comma 12 2 8 2 2 3" xfId="31212" xr:uid="{7055E1A2-45B6-497C-94CD-531ECAB5B114}"/>
    <cellStyle name="Comma 12 2 8 2 3" xfId="14369" xr:uid="{E8B946C6-2E8C-4DF9-BFFB-33EFDA9E8AA3}"/>
    <cellStyle name="Comma 12 2 8 2 3 2" xfId="36836" xr:uid="{9BE5CCF4-786B-441C-91A6-CFFEC170E624}"/>
    <cellStyle name="Comma 12 2 8 2 4" xfId="25609" xr:uid="{5E0BAD60-BA91-49EE-A7D3-478F09C76370}"/>
    <cellStyle name="Comma 12 2 8 3" xfId="5955" xr:uid="{4111D8CE-8EC0-4846-B9E5-41BE71171C1D}"/>
    <cellStyle name="Comma 12 2 8 3 2" xfId="17183" xr:uid="{252C03CC-49D4-4BBA-A16A-5991E2658DC3}"/>
    <cellStyle name="Comma 12 2 8 3 2 2" xfId="39650" xr:uid="{AE2C84DB-EF75-4B43-8E4E-34AEB8D6463F}"/>
    <cellStyle name="Comma 12 2 8 3 3" xfId="28423" xr:uid="{22C21F5A-5160-44F3-A683-95E3E52A226E}"/>
    <cellStyle name="Comma 12 2 8 4" xfId="11580" xr:uid="{A49FD907-9508-484D-B1CA-65BB90628EC4}"/>
    <cellStyle name="Comma 12 2 8 4 2" xfId="34047" xr:uid="{F63FB359-C290-4760-B8D3-9D4A205EA17D}"/>
    <cellStyle name="Comma 12 2 8 5" xfId="22820" xr:uid="{23CAB150-A5D4-49E0-8B07-AF45E6D79C63}"/>
    <cellStyle name="Comma 12 2 9" xfId="2865" xr:uid="{770ECBAC-CB7A-4BAB-BC33-0936E825E133}"/>
    <cellStyle name="Comma 12 2 9 2" xfId="8468" xr:uid="{2EDCA2F4-7E86-48FC-ACD9-D71309ECFE2B}"/>
    <cellStyle name="Comma 12 2 9 2 2" xfId="19696" xr:uid="{C6028AEB-8901-476E-BA97-B9B6F93C8E54}"/>
    <cellStyle name="Comma 12 2 9 2 2 2" xfId="42163" xr:uid="{0B146AD8-1D08-46A3-92A9-FE20413D6BAB}"/>
    <cellStyle name="Comma 12 2 9 2 3" xfId="30936" xr:uid="{230FAA8B-F203-4841-A56E-33EA551E3A47}"/>
    <cellStyle name="Comma 12 2 9 3" xfId="14093" xr:uid="{7521848A-407F-42BE-8CC0-29DE0FA563BE}"/>
    <cellStyle name="Comma 12 2 9 3 2" xfId="36560" xr:uid="{93E4D7F7-FD42-4F7A-B597-F88BD0456421}"/>
    <cellStyle name="Comma 12 2 9 4" xfId="25333" xr:uid="{5E974563-E23E-4EAF-BF7C-C66B756A0000}"/>
    <cellStyle name="Comma 12 3" xfId="102" xr:uid="{00000000-0005-0000-0000-000015020000}"/>
    <cellStyle name="Comma 12 3 10" xfId="11334" xr:uid="{3E89BEA1-2045-4540-B746-F36C423815AF}"/>
    <cellStyle name="Comma 12 3 10 2" xfId="33802" xr:uid="{6119F85C-E365-48DA-861E-54A7AE45B36D}"/>
    <cellStyle name="Comma 12 3 11" xfId="22575" xr:uid="{71B1AB14-5C07-4F56-B62D-24A10EF1315B}"/>
    <cellStyle name="Comma 12 3 2" xfId="228" xr:uid="{00000000-0005-0000-0000-000016020000}"/>
    <cellStyle name="Comma 12 3 2 10" xfId="22701" xr:uid="{BDE7BEA7-367B-4487-9315-3EB4B942FABF}"/>
    <cellStyle name="Comma 12 3 2 2" xfId="775" xr:uid="{00000000-0005-0000-0000-000017020000}"/>
    <cellStyle name="Comma 12 3 2 2 2" xfId="1313" xr:uid="{00000000-0005-0000-0000-000018020000}"/>
    <cellStyle name="Comma 12 3 2 2 2 2" xfId="2393" xr:uid="{00000000-0005-0000-0000-000019020000}"/>
    <cellStyle name="Comma 12 3 2 2 2 2 2" xfId="5182" xr:uid="{F1F6F19C-CB67-44E7-A7EE-32D7EEA5F1C3}"/>
    <cellStyle name="Comma 12 3 2 2 2 2 2 2" xfId="10785" xr:uid="{CE68C1D5-78E8-4FE2-BA62-1CE2262E9812}"/>
    <cellStyle name="Comma 12 3 2 2 2 2 2 2 2" xfId="22013" xr:uid="{C215BC23-F11A-41D3-871B-EB95E7593218}"/>
    <cellStyle name="Comma 12 3 2 2 2 2 2 2 2 2" xfId="44480" xr:uid="{BCE36AED-687D-458B-A1A8-8F689B33A7B4}"/>
    <cellStyle name="Comma 12 3 2 2 2 2 2 2 3" xfId="33253" xr:uid="{8891F194-9102-4480-9442-877EDC9EB26A}"/>
    <cellStyle name="Comma 12 3 2 2 2 2 2 3" xfId="16410" xr:uid="{5A6B1161-2D14-418E-B9A5-BC3F9AD2DB4F}"/>
    <cellStyle name="Comma 12 3 2 2 2 2 2 3 2" xfId="38877" xr:uid="{3FBEEA75-AFE5-4562-ACC0-B0493FD25C1E}"/>
    <cellStyle name="Comma 12 3 2 2 2 2 2 4" xfId="27650" xr:uid="{78CAC395-D80A-4830-B287-1CD596FCA592}"/>
    <cellStyle name="Comma 12 3 2 2 2 2 3" xfId="7996" xr:uid="{60E38564-DD47-4658-8E21-0631F2B71F35}"/>
    <cellStyle name="Comma 12 3 2 2 2 2 3 2" xfId="19224" xr:uid="{BAD6A653-83BA-42DF-BFF9-BD72EB1E2802}"/>
    <cellStyle name="Comma 12 3 2 2 2 2 3 2 2" xfId="41691" xr:uid="{AF1E87D0-4107-473A-BC79-A2C50DBCA592}"/>
    <cellStyle name="Comma 12 3 2 2 2 2 3 3" xfId="30464" xr:uid="{10238977-74DE-42E9-BC19-503F54D5DEC2}"/>
    <cellStyle name="Comma 12 3 2 2 2 2 4" xfId="13621" xr:uid="{5B1F9675-5C46-4D76-96AB-D5FF922D9772}"/>
    <cellStyle name="Comma 12 3 2 2 2 2 4 2" xfId="36088" xr:uid="{66A665F5-20A4-4EFD-997B-423C4AFE7680}"/>
    <cellStyle name="Comma 12 3 2 2 2 2 5" xfId="24861" xr:uid="{4A60DE06-4C53-4527-B74E-1D40CBD48CF5}"/>
    <cellStyle name="Comma 12 3 2 2 2 3" xfId="4102" xr:uid="{51E4129E-C2CB-4FB8-820F-0F8008BDFAE9}"/>
    <cellStyle name="Comma 12 3 2 2 2 3 2" xfId="9705" xr:uid="{C12F44EE-3FF4-42F2-844E-BFCB5E5EA4A6}"/>
    <cellStyle name="Comma 12 3 2 2 2 3 2 2" xfId="20933" xr:uid="{448273C0-71E8-4AC7-A92D-1B4A77951C19}"/>
    <cellStyle name="Comma 12 3 2 2 2 3 2 2 2" xfId="43400" xr:uid="{5BE89667-31F6-4E09-B438-466FA20F03D8}"/>
    <cellStyle name="Comma 12 3 2 2 2 3 2 3" xfId="32173" xr:uid="{A393055C-0F02-48E7-85B6-5B1E3A33ECC9}"/>
    <cellStyle name="Comma 12 3 2 2 2 3 3" xfId="15330" xr:uid="{DAE874FF-9D84-46D7-B867-0967329648BA}"/>
    <cellStyle name="Comma 12 3 2 2 2 3 3 2" xfId="37797" xr:uid="{A25EBFE7-5309-4F8E-8C0D-5473CD773612}"/>
    <cellStyle name="Comma 12 3 2 2 2 3 4" xfId="26570" xr:uid="{AD351449-E36D-4705-9D22-0A35F2D20C4D}"/>
    <cellStyle name="Comma 12 3 2 2 2 4" xfId="6916" xr:uid="{886F2785-EAC2-437E-9B22-22EC33ED11B0}"/>
    <cellStyle name="Comma 12 3 2 2 2 4 2" xfId="18144" xr:uid="{C8968E25-DF79-4F21-A32A-A017F1327814}"/>
    <cellStyle name="Comma 12 3 2 2 2 4 2 2" xfId="40611" xr:uid="{A5C0B479-DD23-4B3C-B43D-42D7916C7076}"/>
    <cellStyle name="Comma 12 3 2 2 2 4 3" xfId="29384" xr:uid="{F42B183C-A670-4B48-9B34-A2AB7F6FE103}"/>
    <cellStyle name="Comma 12 3 2 2 2 5" xfId="12541" xr:uid="{E11FB9B2-8795-4A6B-83C6-1F1D016CB7E7}"/>
    <cellStyle name="Comma 12 3 2 2 2 5 2" xfId="35008" xr:uid="{15DDC1D4-D2CE-461F-8718-9F58F7EBECF4}"/>
    <cellStyle name="Comma 12 3 2 2 2 6" xfId="23781" xr:uid="{71A69C6F-198D-4588-AAB4-CA66241126FB}"/>
    <cellStyle name="Comma 12 3 2 2 3" xfId="1855" xr:uid="{00000000-0005-0000-0000-00001A020000}"/>
    <cellStyle name="Comma 12 3 2 2 3 2" xfId="4644" xr:uid="{C4A8E800-3CCF-4CD6-8345-2870FF4D2B7A}"/>
    <cellStyle name="Comma 12 3 2 2 3 2 2" xfId="10247" xr:uid="{488E0AFA-4863-43DA-82C2-9EE2DED916A4}"/>
    <cellStyle name="Comma 12 3 2 2 3 2 2 2" xfId="21475" xr:uid="{255A6B26-AB18-4A8C-9DDA-EF9F84B23AC3}"/>
    <cellStyle name="Comma 12 3 2 2 3 2 2 2 2" xfId="43942" xr:uid="{C81A3D82-312A-481F-ADDC-287D74F1B7E0}"/>
    <cellStyle name="Comma 12 3 2 2 3 2 2 3" xfId="32715" xr:uid="{D74E256A-4416-42F8-92E9-18DC8E4C39F0}"/>
    <cellStyle name="Comma 12 3 2 2 3 2 3" xfId="15872" xr:uid="{1689D866-9369-45D6-BF10-16922E2E2726}"/>
    <cellStyle name="Comma 12 3 2 2 3 2 3 2" xfId="38339" xr:uid="{5BD6B37D-19E3-43BA-A51A-BBDBA523B557}"/>
    <cellStyle name="Comma 12 3 2 2 3 2 4" xfId="27112" xr:uid="{02FBF664-4500-4FD6-A70F-A10FBBCC43B4}"/>
    <cellStyle name="Comma 12 3 2 2 3 3" xfId="7458" xr:uid="{FC948C51-E826-46E0-A6DC-C868239D809B}"/>
    <cellStyle name="Comma 12 3 2 2 3 3 2" xfId="18686" xr:uid="{09C110CC-C2B6-4CBC-A597-EBD1902C30AD}"/>
    <cellStyle name="Comma 12 3 2 2 3 3 2 2" xfId="41153" xr:uid="{70FFBEC6-F3FA-47BE-97CB-512808CC105A}"/>
    <cellStyle name="Comma 12 3 2 2 3 3 3" xfId="29926" xr:uid="{A0A00025-7E37-4A8C-91AF-EF8EAB0C6F16}"/>
    <cellStyle name="Comma 12 3 2 2 3 4" xfId="13083" xr:uid="{C9E04603-952D-4B43-B0AF-02603A437C73}"/>
    <cellStyle name="Comma 12 3 2 2 3 4 2" xfId="35550" xr:uid="{3175B081-4577-4518-A98C-C241932741FD}"/>
    <cellStyle name="Comma 12 3 2 2 3 5" xfId="24323" xr:uid="{B687CC62-C66D-48ED-8053-B2A483EF90BE}"/>
    <cellStyle name="Comma 12 3 2 2 4" xfId="3564" xr:uid="{06B0BBAC-36E7-4EB9-BCFB-193D27CF36E5}"/>
    <cellStyle name="Comma 12 3 2 2 4 2" xfId="9167" xr:uid="{5F3CA1AF-0479-4F08-ACA5-28F76B09CFF9}"/>
    <cellStyle name="Comma 12 3 2 2 4 2 2" xfId="20395" xr:uid="{52D288B0-7657-4CFC-8819-21D208C93421}"/>
    <cellStyle name="Comma 12 3 2 2 4 2 2 2" xfId="42862" xr:uid="{F66743F5-92F2-4E31-9377-EDB89596C3DB}"/>
    <cellStyle name="Comma 12 3 2 2 4 2 3" xfId="31635" xr:uid="{CEE89CC6-4797-48B6-BAD1-F4EBF0498F0B}"/>
    <cellStyle name="Comma 12 3 2 2 4 3" xfId="14792" xr:uid="{CD2683CB-CCD0-495F-81F1-CC838BCADB71}"/>
    <cellStyle name="Comma 12 3 2 2 4 3 2" xfId="37259" xr:uid="{5419AA97-6E13-45C0-BA2F-BCE3727A803A}"/>
    <cellStyle name="Comma 12 3 2 2 4 4" xfId="26032" xr:uid="{E5C90756-E948-49EB-B4B7-DF64EB711AC9}"/>
    <cellStyle name="Comma 12 3 2 2 5" xfId="6378" xr:uid="{E6760D35-A473-4898-9A91-F870A99F12FC}"/>
    <cellStyle name="Comma 12 3 2 2 5 2" xfId="17606" xr:uid="{C051906C-6ACC-4A73-A223-050F4F74F3C9}"/>
    <cellStyle name="Comma 12 3 2 2 5 2 2" xfId="40073" xr:uid="{8963306F-9374-4DDE-839D-CF3EA097E7CC}"/>
    <cellStyle name="Comma 12 3 2 2 5 3" xfId="28846" xr:uid="{F5758346-386C-4BDF-8079-F427FD233593}"/>
    <cellStyle name="Comma 12 3 2 2 6" xfId="12003" xr:uid="{6361D371-2CAA-47A9-AE2E-37639177412B}"/>
    <cellStyle name="Comma 12 3 2 2 6 2" xfId="34470" xr:uid="{1A84591C-56E3-4BC0-B919-D0755B8F77DE}"/>
    <cellStyle name="Comma 12 3 2 2 7" xfId="23243" xr:uid="{80F650EF-8DDF-48CF-93C7-DB2649D89C9A}"/>
    <cellStyle name="Comma 12 3 2 3" xfId="1046" xr:uid="{00000000-0005-0000-0000-00001B020000}"/>
    <cellStyle name="Comma 12 3 2 3 2" xfId="2126" xr:uid="{00000000-0005-0000-0000-00001C020000}"/>
    <cellStyle name="Comma 12 3 2 3 2 2" xfId="4915" xr:uid="{DA789B5F-8C26-49C4-85FA-34D76180B8BE}"/>
    <cellStyle name="Comma 12 3 2 3 2 2 2" xfId="10518" xr:uid="{83DAC210-265E-4B6C-ABC1-A45455E381E0}"/>
    <cellStyle name="Comma 12 3 2 3 2 2 2 2" xfId="21746" xr:uid="{4B5022B5-8650-483E-883A-5540C9E2E0AF}"/>
    <cellStyle name="Comma 12 3 2 3 2 2 2 2 2" xfId="44213" xr:uid="{E914F6FF-1B77-4BFB-9A3A-113FA2B80EB1}"/>
    <cellStyle name="Comma 12 3 2 3 2 2 2 3" xfId="32986" xr:uid="{7E9FFBE7-CBFB-4A70-9125-2CAAFBB67516}"/>
    <cellStyle name="Comma 12 3 2 3 2 2 3" xfId="16143" xr:uid="{D9BBBE05-2656-48DF-AD89-6DBDE6411CEB}"/>
    <cellStyle name="Comma 12 3 2 3 2 2 3 2" xfId="38610" xr:uid="{659D92E1-EBE4-4D97-AC65-9D47C8355874}"/>
    <cellStyle name="Comma 12 3 2 3 2 2 4" xfId="27383" xr:uid="{9AA5BCA4-7511-4BFA-9CC9-ACF0E84B9974}"/>
    <cellStyle name="Comma 12 3 2 3 2 3" xfId="7729" xr:uid="{CFB7CD9B-52AE-4E90-8618-07A7087B43E6}"/>
    <cellStyle name="Comma 12 3 2 3 2 3 2" xfId="18957" xr:uid="{5A896C70-A974-4039-8BBF-94479D62BA55}"/>
    <cellStyle name="Comma 12 3 2 3 2 3 2 2" xfId="41424" xr:uid="{AD15B2EC-B66F-4BA0-91A7-49C37CE590BA}"/>
    <cellStyle name="Comma 12 3 2 3 2 3 3" xfId="30197" xr:uid="{89623D91-0080-4EC0-9244-AF18824318BA}"/>
    <cellStyle name="Comma 12 3 2 3 2 4" xfId="13354" xr:uid="{229C388F-3BD2-4439-B2A8-8F814842182E}"/>
    <cellStyle name="Comma 12 3 2 3 2 4 2" xfId="35821" xr:uid="{E57A04B9-634F-4107-9B86-8426E2EB6D77}"/>
    <cellStyle name="Comma 12 3 2 3 2 5" xfId="24594" xr:uid="{8D6AEE5B-E891-47DE-B4B6-B0F58E24C125}"/>
    <cellStyle name="Comma 12 3 2 3 3" xfId="3835" xr:uid="{3259E328-7BA2-4F02-8B3B-8C0C24396FAC}"/>
    <cellStyle name="Comma 12 3 2 3 3 2" xfId="9438" xr:uid="{CD848205-9A4B-4EF7-B9C0-18BF6950A665}"/>
    <cellStyle name="Comma 12 3 2 3 3 2 2" xfId="20666" xr:uid="{A45FA720-DA25-47A8-B65C-02D2D7571929}"/>
    <cellStyle name="Comma 12 3 2 3 3 2 2 2" xfId="43133" xr:uid="{C2F0BFF0-46F8-4ACC-A4AA-6925BCC1C3C7}"/>
    <cellStyle name="Comma 12 3 2 3 3 2 3" xfId="31906" xr:uid="{29E5DE68-B851-43FA-B76F-B2F9AC7A6FA5}"/>
    <cellStyle name="Comma 12 3 2 3 3 3" xfId="15063" xr:uid="{49887B10-885D-4241-92DF-ADF397A6C95B}"/>
    <cellStyle name="Comma 12 3 2 3 3 3 2" xfId="37530" xr:uid="{4E55838E-C3CC-4CB7-A9CD-1C3AF86F5B6E}"/>
    <cellStyle name="Comma 12 3 2 3 3 4" xfId="26303" xr:uid="{62B48311-DFAE-4CD3-BE3B-26D0DC3FD271}"/>
    <cellStyle name="Comma 12 3 2 3 4" xfId="6649" xr:uid="{0A7B5FA1-D951-4F30-B3A1-349E7DB2FAFE}"/>
    <cellStyle name="Comma 12 3 2 3 4 2" xfId="17877" xr:uid="{F2EE50A2-BFDC-4B0E-85CC-73ED4E4B50AE}"/>
    <cellStyle name="Comma 12 3 2 3 4 2 2" xfId="40344" xr:uid="{172E1EE0-AB95-4DF9-B93F-E74BBE6B0EAA}"/>
    <cellStyle name="Comma 12 3 2 3 4 3" xfId="29117" xr:uid="{5217DC86-5BCC-4AA5-9113-C1643B2C6EC4}"/>
    <cellStyle name="Comma 12 3 2 3 5" xfId="12274" xr:uid="{A9FA1A25-8CA9-4361-B00A-3E7A922DC7E0}"/>
    <cellStyle name="Comma 12 3 2 3 5 2" xfId="34741" xr:uid="{DF843BEB-9B72-4987-B1D8-786B747DEF8C}"/>
    <cellStyle name="Comma 12 3 2 3 6" xfId="23514" xr:uid="{40039896-5EED-44FD-B1F5-26197B2EAB29}"/>
    <cellStyle name="Comma 12 3 2 4" xfId="1588" xr:uid="{00000000-0005-0000-0000-00001D020000}"/>
    <cellStyle name="Comma 12 3 2 4 2" xfId="4377" xr:uid="{32F056C2-A883-4EB3-99D1-FFF1F50E8EF9}"/>
    <cellStyle name="Comma 12 3 2 4 2 2" xfId="9980" xr:uid="{18F737D5-F9E8-4CA4-905F-4AF157E1A447}"/>
    <cellStyle name="Comma 12 3 2 4 2 2 2" xfId="21208" xr:uid="{08C7FBD7-5404-4171-82E1-7C29530D1F8F}"/>
    <cellStyle name="Comma 12 3 2 4 2 2 2 2" xfId="43675" xr:uid="{3C267EB6-4612-4DDE-BDAB-C171E8923659}"/>
    <cellStyle name="Comma 12 3 2 4 2 2 3" xfId="32448" xr:uid="{140A3C9F-A125-46DD-A0CC-0C55D59BCD1A}"/>
    <cellStyle name="Comma 12 3 2 4 2 3" xfId="15605" xr:uid="{30257BB8-8DA4-42C6-AB1D-B3F4EAA9AAB9}"/>
    <cellStyle name="Comma 12 3 2 4 2 3 2" xfId="38072" xr:uid="{44F64F98-FD90-4909-B51A-762C2E53D8CD}"/>
    <cellStyle name="Comma 12 3 2 4 2 4" xfId="26845" xr:uid="{0AD77E65-BD4C-4554-A0C6-9B6169271AB5}"/>
    <cellStyle name="Comma 12 3 2 4 3" xfId="7191" xr:uid="{259918B7-1478-4446-BB33-D938C12C81D9}"/>
    <cellStyle name="Comma 12 3 2 4 3 2" xfId="18419" xr:uid="{FBDF30D2-59E3-465C-B65D-496E448B777E}"/>
    <cellStyle name="Comma 12 3 2 4 3 2 2" xfId="40886" xr:uid="{3A51D3D0-3853-48E5-B219-DE26E97FDCA9}"/>
    <cellStyle name="Comma 12 3 2 4 3 3" xfId="29659" xr:uid="{4B3D5F3D-03AC-44E0-9677-DB048F95298D}"/>
    <cellStyle name="Comma 12 3 2 4 4" xfId="12816" xr:uid="{AF9EF748-9852-49B7-8D8F-E9FA9CCB1C7B}"/>
    <cellStyle name="Comma 12 3 2 4 4 2" xfId="35283" xr:uid="{B3FDD8EA-C4AA-4630-8989-E2A9522E5AC0}"/>
    <cellStyle name="Comma 12 3 2 4 5" xfId="24056" xr:uid="{21251559-907A-45B6-BC13-15906A21FB47}"/>
    <cellStyle name="Comma 12 3 2 5" xfId="2669" xr:uid="{00000000-0005-0000-0000-00001E020000}"/>
    <cellStyle name="Comma 12 3 2 5 2" xfId="5458" xr:uid="{BDF0EE40-EDCB-40BB-91B7-847CF30075A4}"/>
    <cellStyle name="Comma 12 3 2 5 2 2" xfId="11061" xr:uid="{845E6BB5-8155-4806-87B6-0BE112906EC5}"/>
    <cellStyle name="Comma 12 3 2 5 2 2 2" xfId="22289" xr:uid="{F56570D7-7A56-403F-A182-1DB16FEFF7A3}"/>
    <cellStyle name="Comma 12 3 2 5 2 2 2 2" xfId="44756" xr:uid="{D0A76829-B35A-49DE-92B1-C1AC04216730}"/>
    <cellStyle name="Comma 12 3 2 5 2 2 3" xfId="33529" xr:uid="{D2ECEF6C-7421-46C5-BD7F-B217C4BD56CE}"/>
    <cellStyle name="Comma 12 3 2 5 2 3" xfId="16686" xr:uid="{72B556A0-E677-4A80-9E51-7A6C52ECDCC3}"/>
    <cellStyle name="Comma 12 3 2 5 2 3 2" xfId="39153" xr:uid="{A6597D41-C525-4D43-9460-98753A4B211C}"/>
    <cellStyle name="Comma 12 3 2 5 2 4" xfId="27926" xr:uid="{56A8AC4C-442C-483A-BF57-AD04992EA3EF}"/>
    <cellStyle name="Comma 12 3 2 5 3" xfId="8272" xr:uid="{7C97D275-A8B8-48DF-83FC-B64A3A7EF809}"/>
    <cellStyle name="Comma 12 3 2 5 3 2" xfId="19500" xr:uid="{80A4FF84-13DF-4A11-B331-A233C95E823B}"/>
    <cellStyle name="Comma 12 3 2 5 3 2 2" xfId="41967" xr:uid="{152F6FC2-3BDB-4B48-876A-B3261512C20B}"/>
    <cellStyle name="Comma 12 3 2 5 3 3" xfId="30740" xr:uid="{C9AF48A7-714D-403A-A3F4-F95A790498F6}"/>
    <cellStyle name="Comma 12 3 2 5 4" xfId="13897" xr:uid="{6F3B99CA-882A-44DF-A6E2-B9B7E70A70FF}"/>
    <cellStyle name="Comma 12 3 2 5 4 2" xfId="36364" xr:uid="{46BB2B8A-4A91-4E0C-B5B3-E852FC367A1E}"/>
    <cellStyle name="Comma 12 3 2 5 5" xfId="25137" xr:uid="{E9A5E48B-8A48-4DFF-97DB-15DEFD1FF019}"/>
    <cellStyle name="Comma 12 3 2 6" xfId="508" xr:uid="{00000000-0005-0000-0000-00001F020000}"/>
    <cellStyle name="Comma 12 3 2 6 2" xfId="3297" xr:uid="{A2BCDF30-75DC-4F24-9FD8-466CEC200A84}"/>
    <cellStyle name="Comma 12 3 2 6 2 2" xfId="8900" xr:uid="{93DCA7F8-8ABB-412C-8A2D-2968DC7C70FE}"/>
    <cellStyle name="Comma 12 3 2 6 2 2 2" xfId="20128" xr:uid="{76F01F62-10CF-4505-B324-5FCE86203D06}"/>
    <cellStyle name="Comma 12 3 2 6 2 2 2 2" xfId="42595" xr:uid="{65A886CB-41B4-4538-853C-233CB58467A6}"/>
    <cellStyle name="Comma 12 3 2 6 2 2 3" xfId="31368" xr:uid="{A80F2BD8-4371-4D5D-B642-6D7C43F12CA9}"/>
    <cellStyle name="Comma 12 3 2 6 2 3" xfId="14525" xr:uid="{B59AA6C7-9141-4BC8-BE11-10C8BE081E87}"/>
    <cellStyle name="Comma 12 3 2 6 2 3 2" xfId="36992" xr:uid="{E67A3866-FBBC-49E3-82E3-30C83ABA3508}"/>
    <cellStyle name="Comma 12 3 2 6 2 4" xfId="25765" xr:uid="{3FAF45A5-0307-4466-94CE-31A55E1F04BE}"/>
    <cellStyle name="Comma 12 3 2 6 3" xfId="6111" xr:uid="{268877DA-4C66-4328-9AB4-478546E98E1D}"/>
    <cellStyle name="Comma 12 3 2 6 3 2" xfId="17339" xr:uid="{C110DA06-1648-4B56-B259-F1CDB86EE9E1}"/>
    <cellStyle name="Comma 12 3 2 6 3 2 2" xfId="39806" xr:uid="{4D2EAAE8-BD74-4423-AD0B-1A7FF8783B83}"/>
    <cellStyle name="Comma 12 3 2 6 3 3" xfId="28579" xr:uid="{D7F2702E-672E-43A1-B1E8-6472FA84AEED}"/>
    <cellStyle name="Comma 12 3 2 6 4" xfId="11736" xr:uid="{949145C1-EFB3-4221-A9BB-96CA5FEF14B9}"/>
    <cellStyle name="Comma 12 3 2 6 4 2" xfId="34203" xr:uid="{6E6CFE97-0087-4145-8BFD-9702443035AA}"/>
    <cellStyle name="Comma 12 3 2 6 5" xfId="22976" xr:uid="{9A08F6D4-64CD-4630-94E8-815770D60173}"/>
    <cellStyle name="Comma 12 3 2 7" xfId="3021" xr:uid="{8FD43A1A-5193-4038-9BDA-4AD684AC5780}"/>
    <cellStyle name="Comma 12 3 2 7 2" xfId="8624" xr:uid="{A0B08A6F-6813-4B07-9F43-D779A3ADD361}"/>
    <cellStyle name="Comma 12 3 2 7 2 2" xfId="19852" xr:uid="{39894E6E-C004-4037-B889-51E807DBBFC7}"/>
    <cellStyle name="Comma 12 3 2 7 2 2 2" xfId="42319" xr:uid="{2A23718A-9C16-4600-8F18-B32B4F8412C5}"/>
    <cellStyle name="Comma 12 3 2 7 2 3" xfId="31092" xr:uid="{F6341BA7-BF48-4829-AEFE-B5045BF0AA05}"/>
    <cellStyle name="Comma 12 3 2 7 3" xfId="14249" xr:uid="{3562D806-38D7-4783-B0FE-D32107F0B729}"/>
    <cellStyle name="Comma 12 3 2 7 3 2" xfId="36716" xr:uid="{7882BE99-26FC-4054-B2CC-21BC0E76256C}"/>
    <cellStyle name="Comma 12 3 2 7 4" xfId="25489" xr:uid="{E0F34FE1-9B51-4C29-B2C3-E3EA29D8FFEA}"/>
    <cellStyle name="Comma 12 3 2 8" xfId="5836" xr:uid="{171160F9-272F-4271-B10E-0A36C917410C}"/>
    <cellStyle name="Comma 12 3 2 8 2" xfId="17064" xr:uid="{AA6E4506-17E5-4A85-A7A9-37B898DB79CB}"/>
    <cellStyle name="Comma 12 3 2 8 2 2" xfId="39531" xr:uid="{3240DDE7-3DFF-4EFE-8E3F-C8B111C8BDB4}"/>
    <cellStyle name="Comma 12 3 2 8 3" xfId="28304" xr:uid="{788A0764-001C-489D-88C6-747068E74D90}"/>
    <cellStyle name="Comma 12 3 2 9" xfId="11460" xr:uid="{2911CC36-5585-4A8A-9E19-BDC78FF974AE}"/>
    <cellStyle name="Comma 12 3 2 9 2" xfId="33928" xr:uid="{ED9D2810-2AE1-4F40-8C00-E37AE770C21A}"/>
    <cellStyle name="Comma 12 3 3" xfId="649" xr:uid="{00000000-0005-0000-0000-000020020000}"/>
    <cellStyle name="Comma 12 3 3 2" xfId="1187" xr:uid="{00000000-0005-0000-0000-000021020000}"/>
    <cellStyle name="Comma 12 3 3 2 2" xfId="2267" xr:uid="{00000000-0005-0000-0000-000022020000}"/>
    <cellStyle name="Comma 12 3 3 2 2 2" xfId="5056" xr:uid="{26684209-33BE-43CB-830B-D96A844D2E3D}"/>
    <cellStyle name="Comma 12 3 3 2 2 2 2" xfId="10659" xr:uid="{31B53070-5927-4DD5-84B5-BC2576C066A3}"/>
    <cellStyle name="Comma 12 3 3 2 2 2 2 2" xfId="21887" xr:uid="{69551174-5FE3-43B1-BF3D-C1908AA44C08}"/>
    <cellStyle name="Comma 12 3 3 2 2 2 2 2 2" xfId="44354" xr:uid="{7D6BB0B3-2625-44A7-9DA4-BE2A042FBA94}"/>
    <cellStyle name="Comma 12 3 3 2 2 2 2 3" xfId="33127" xr:uid="{4BE9722F-2735-4E61-9348-BD8E43B72B43}"/>
    <cellStyle name="Comma 12 3 3 2 2 2 3" xfId="16284" xr:uid="{1B040B53-0E4F-4ABB-8C59-36E25B35F62D}"/>
    <cellStyle name="Comma 12 3 3 2 2 2 3 2" xfId="38751" xr:uid="{A404B1E6-A887-4306-9EBD-C122C6DEC596}"/>
    <cellStyle name="Comma 12 3 3 2 2 2 4" xfId="27524" xr:uid="{7047FF7F-3F30-422C-AEA9-B04D6F474A18}"/>
    <cellStyle name="Comma 12 3 3 2 2 3" xfId="7870" xr:uid="{B17B3442-B92A-4AD7-8CDE-B8096C372D24}"/>
    <cellStyle name="Comma 12 3 3 2 2 3 2" xfId="19098" xr:uid="{8E8EC4B9-DC9D-4C81-9158-49D81E0BCDC9}"/>
    <cellStyle name="Comma 12 3 3 2 2 3 2 2" xfId="41565" xr:uid="{C056C3BC-AC98-4A28-885B-175479388001}"/>
    <cellStyle name="Comma 12 3 3 2 2 3 3" xfId="30338" xr:uid="{4196BD6B-CEEE-4BFC-93ED-0F1584BD692A}"/>
    <cellStyle name="Comma 12 3 3 2 2 4" xfId="13495" xr:uid="{421A673D-7BE1-4925-9E1A-AB4967525346}"/>
    <cellStyle name="Comma 12 3 3 2 2 4 2" xfId="35962" xr:uid="{E9BFB2EC-11F5-4B58-8082-0DA5F76D76AD}"/>
    <cellStyle name="Comma 12 3 3 2 2 5" xfId="24735" xr:uid="{064A14ED-E2E7-4ED1-BB78-CC0C898E4C82}"/>
    <cellStyle name="Comma 12 3 3 2 3" xfId="3976" xr:uid="{DDFC16FC-794A-421D-B591-C2DAB4961FD5}"/>
    <cellStyle name="Comma 12 3 3 2 3 2" xfId="9579" xr:uid="{F5885A73-F31C-4F5C-AD48-CDECF2330EBF}"/>
    <cellStyle name="Comma 12 3 3 2 3 2 2" xfId="20807" xr:uid="{8A968F92-8444-4C4F-AA13-975DD32B0CFD}"/>
    <cellStyle name="Comma 12 3 3 2 3 2 2 2" xfId="43274" xr:uid="{D8CB903C-AFF6-49CC-8D7C-DB5907A36B26}"/>
    <cellStyle name="Comma 12 3 3 2 3 2 3" xfId="32047" xr:uid="{B014DC35-451A-4CF1-8165-0EDE545EE14D}"/>
    <cellStyle name="Comma 12 3 3 2 3 3" xfId="15204" xr:uid="{38E7AB38-9C3E-4C65-AA51-1366EDEAD658}"/>
    <cellStyle name="Comma 12 3 3 2 3 3 2" xfId="37671" xr:uid="{70507550-9DFE-4F59-B553-31974939B925}"/>
    <cellStyle name="Comma 12 3 3 2 3 4" xfId="26444" xr:uid="{C1CA6F88-87D6-46D4-A8A2-D48EDBECD6D0}"/>
    <cellStyle name="Comma 12 3 3 2 4" xfId="6790" xr:uid="{F51C4491-2D90-4569-B68F-B5DEB97922F4}"/>
    <cellStyle name="Comma 12 3 3 2 4 2" xfId="18018" xr:uid="{F112DE4B-DDE4-4577-9931-32B747784DE8}"/>
    <cellStyle name="Comma 12 3 3 2 4 2 2" xfId="40485" xr:uid="{D8771327-5694-4E5C-BD5C-3BF01B12F86A}"/>
    <cellStyle name="Comma 12 3 3 2 4 3" xfId="29258" xr:uid="{47B6787D-11F0-42AB-83B2-E0342F265187}"/>
    <cellStyle name="Comma 12 3 3 2 5" xfId="12415" xr:uid="{CA639859-FCC1-45E0-8A0F-6913EE302973}"/>
    <cellStyle name="Comma 12 3 3 2 5 2" xfId="34882" xr:uid="{D0A2711C-3042-423F-A650-F080FBE2A0C6}"/>
    <cellStyle name="Comma 12 3 3 2 6" xfId="23655" xr:uid="{A1546A01-E4DC-45E0-AAA6-36DBD668EE6F}"/>
    <cellStyle name="Comma 12 3 3 3" xfId="1729" xr:uid="{00000000-0005-0000-0000-000023020000}"/>
    <cellStyle name="Comma 12 3 3 3 2" xfId="4518" xr:uid="{1D889245-ECC2-46B3-97F2-DA23517331D1}"/>
    <cellStyle name="Comma 12 3 3 3 2 2" xfId="10121" xr:uid="{64338F45-CE02-49E5-8988-866476ACA1A4}"/>
    <cellStyle name="Comma 12 3 3 3 2 2 2" xfId="21349" xr:uid="{0BF64AD1-7548-4668-B963-6926EE3FFA03}"/>
    <cellStyle name="Comma 12 3 3 3 2 2 2 2" xfId="43816" xr:uid="{A5F4364B-9AE2-4947-BE72-783339E931B4}"/>
    <cellStyle name="Comma 12 3 3 3 2 2 3" xfId="32589" xr:uid="{E7A2D5E9-078A-4EE7-87BA-C31DCEAA1A52}"/>
    <cellStyle name="Comma 12 3 3 3 2 3" xfId="15746" xr:uid="{F5A3ABAE-2BB2-440A-A167-EFEAB7360E14}"/>
    <cellStyle name="Comma 12 3 3 3 2 3 2" xfId="38213" xr:uid="{629CE4CC-9A0F-4F47-9679-8E917E8EED7E}"/>
    <cellStyle name="Comma 12 3 3 3 2 4" xfId="26986" xr:uid="{95B6B62D-4A02-4234-AB24-43594537A546}"/>
    <cellStyle name="Comma 12 3 3 3 3" xfId="7332" xr:uid="{6756CA62-B9D1-4B61-AFC3-494FADEAB693}"/>
    <cellStyle name="Comma 12 3 3 3 3 2" xfId="18560" xr:uid="{783D7207-586A-4CF8-8E64-D1E6674C604E}"/>
    <cellStyle name="Comma 12 3 3 3 3 2 2" xfId="41027" xr:uid="{CCEC6ADE-E7F0-49D4-8CC4-F33969D5472A}"/>
    <cellStyle name="Comma 12 3 3 3 3 3" xfId="29800" xr:uid="{9F16D609-F961-4D29-9F19-AC2AB158FC83}"/>
    <cellStyle name="Comma 12 3 3 3 4" xfId="12957" xr:uid="{71724117-7572-4B0B-B3A9-B71BD98E65EA}"/>
    <cellStyle name="Comma 12 3 3 3 4 2" xfId="35424" xr:uid="{43FB649A-A695-4410-8E45-0F9E344AC249}"/>
    <cellStyle name="Comma 12 3 3 3 5" xfId="24197" xr:uid="{80501B8F-ABFD-4724-A04D-9008694FE3CE}"/>
    <cellStyle name="Comma 12 3 3 4" xfId="3438" xr:uid="{347C0D42-87E0-4803-ADDC-8CF1EF2D853F}"/>
    <cellStyle name="Comma 12 3 3 4 2" xfId="9041" xr:uid="{E77A94D5-96CF-4ECB-A584-F526FB6FF7B6}"/>
    <cellStyle name="Comma 12 3 3 4 2 2" xfId="20269" xr:uid="{AA2CA50B-12A2-4F9E-A0FE-8BA095C9062B}"/>
    <cellStyle name="Comma 12 3 3 4 2 2 2" xfId="42736" xr:uid="{EABFC247-B1E2-4ADE-81DB-14E52A3EE026}"/>
    <cellStyle name="Comma 12 3 3 4 2 3" xfId="31509" xr:uid="{448CB977-838B-416F-8077-C914BDF30D7E}"/>
    <cellStyle name="Comma 12 3 3 4 3" xfId="14666" xr:uid="{D0C2F81C-4EB8-40C2-97FC-A78A632D9085}"/>
    <cellStyle name="Comma 12 3 3 4 3 2" xfId="37133" xr:uid="{5AAF5F15-92DD-4199-BC9D-532DC660B957}"/>
    <cellStyle name="Comma 12 3 3 4 4" xfId="25906" xr:uid="{88D0B518-FB29-4396-8D31-C671CDF0F9D2}"/>
    <cellStyle name="Comma 12 3 3 5" xfId="6252" xr:uid="{2DBF891A-DE01-4CDC-AC59-7006BC4198CB}"/>
    <cellStyle name="Comma 12 3 3 5 2" xfId="17480" xr:uid="{C40497F2-A70E-4AA2-A69B-7FCF88606B10}"/>
    <cellStyle name="Comma 12 3 3 5 2 2" xfId="39947" xr:uid="{A1C08783-78E9-448C-812E-2387FCD4223C}"/>
    <cellStyle name="Comma 12 3 3 5 3" xfId="28720" xr:uid="{B2F117C0-4B1F-487F-821A-3FD6B9A4596A}"/>
    <cellStyle name="Comma 12 3 3 6" xfId="11877" xr:uid="{AB43E6D6-1E1A-488E-A8AD-31BB064D3217}"/>
    <cellStyle name="Comma 12 3 3 6 2" xfId="34344" xr:uid="{ED542F82-A386-435D-BA1C-AEF1219A164A}"/>
    <cellStyle name="Comma 12 3 3 7" xfId="23117" xr:uid="{AB9CDC14-0ACB-4841-8C3D-E87D0A859441}"/>
    <cellStyle name="Comma 12 3 4" xfId="920" xr:uid="{00000000-0005-0000-0000-000024020000}"/>
    <cellStyle name="Comma 12 3 4 2" xfId="2000" xr:uid="{00000000-0005-0000-0000-000025020000}"/>
    <cellStyle name="Comma 12 3 4 2 2" xfId="4789" xr:uid="{0FE26C30-7738-425F-97C3-ABF2753541EA}"/>
    <cellStyle name="Comma 12 3 4 2 2 2" xfId="10392" xr:uid="{7DCA2AAC-BE1C-45D2-A5FD-F25B50B88C30}"/>
    <cellStyle name="Comma 12 3 4 2 2 2 2" xfId="21620" xr:uid="{AC13E1B5-5E70-478D-B71D-45FD9E925A12}"/>
    <cellStyle name="Comma 12 3 4 2 2 2 2 2" xfId="44087" xr:uid="{D1128C1A-B7D5-4E7E-A0E7-8146DFB76DD3}"/>
    <cellStyle name="Comma 12 3 4 2 2 2 3" xfId="32860" xr:uid="{47FC1349-7F45-4DD0-8772-31A078FD4B88}"/>
    <cellStyle name="Comma 12 3 4 2 2 3" xfId="16017" xr:uid="{9BADA2D3-3C90-444A-9C6B-5AB08966B001}"/>
    <cellStyle name="Comma 12 3 4 2 2 3 2" xfId="38484" xr:uid="{13EEB2CD-FAB5-45A0-B0DB-5608136F4149}"/>
    <cellStyle name="Comma 12 3 4 2 2 4" xfId="27257" xr:uid="{427CD838-16F7-4CC6-A486-256B4EE49B55}"/>
    <cellStyle name="Comma 12 3 4 2 3" xfId="7603" xr:uid="{CF5929BA-B650-4ACA-A5E1-8B74F1C5B237}"/>
    <cellStyle name="Comma 12 3 4 2 3 2" xfId="18831" xr:uid="{A23045B2-531D-4C54-849A-BBA12AF3C43C}"/>
    <cellStyle name="Comma 12 3 4 2 3 2 2" xfId="41298" xr:uid="{0AF5FEF9-0655-4B54-9E00-E782CB9B20F1}"/>
    <cellStyle name="Comma 12 3 4 2 3 3" xfId="30071" xr:uid="{77BCA816-0A9A-40BF-9C12-EEA83EFB91E6}"/>
    <cellStyle name="Comma 12 3 4 2 4" xfId="13228" xr:uid="{9BF1A9F2-1BD0-4741-B0D2-104788803D55}"/>
    <cellStyle name="Comma 12 3 4 2 4 2" xfId="35695" xr:uid="{DAF41CED-3F5F-44E7-95D7-B42C89677E37}"/>
    <cellStyle name="Comma 12 3 4 2 5" xfId="24468" xr:uid="{8AB3796D-3377-4702-A199-DECA3090E3AC}"/>
    <cellStyle name="Comma 12 3 4 3" xfId="3709" xr:uid="{54B0EDC4-CCB5-4B9E-9502-152C9458C0D0}"/>
    <cellStyle name="Comma 12 3 4 3 2" xfId="9312" xr:uid="{060228CE-22A3-4C5C-800A-E251C6F3C8AD}"/>
    <cellStyle name="Comma 12 3 4 3 2 2" xfId="20540" xr:uid="{62D83817-653C-47EF-8267-F57AD1C3E72D}"/>
    <cellStyle name="Comma 12 3 4 3 2 2 2" xfId="43007" xr:uid="{0F67BEC7-5D9A-43E4-AC84-3FAD0EF66DDB}"/>
    <cellStyle name="Comma 12 3 4 3 2 3" xfId="31780" xr:uid="{32B4B83A-5B78-4A3D-8130-47A108B98A82}"/>
    <cellStyle name="Comma 12 3 4 3 3" xfId="14937" xr:uid="{66074C29-B6EB-4C9F-8760-8C1B75925B57}"/>
    <cellStyle name="Comma 12 3 4 3 3 2" xfId="37404" xr:uid="{5B8F9C26-37DB-42A6-A429-5A682C5E7484}"/>
    <cellStyle name="Comma 12 3 4 3 4" xfId="26177" xr:uid="{EA0CD22F-D4E2-4BF1-BCAC-B2AE1EC15DCE}"/>
    <cellStyle name="Comma 12 3 4 4" xfId="6523" xr:uid="{080A9A18-893B-4866-9EF3-16B9B0DD44E4}"/>
    <cellStyle name="Comma 12 3 4 4 2" xfId="17751" xr:uid="{FE140717-7649-4803-BE4B-C46AE901CA43}"/>
    <cellStyle name="Comma 12 3 4 4 2 2" xfId="40218" xr:uid="{6B8C0482-2880-436A-971D-A85C9591B5F4}"/>
    <cellStyle name="Comma 12 3 4 4 3" xfId="28991" xr:uid="{570ED420-F79F-4A91-845B-0A2000930287}"/>
    <cellStyle name="Comma 12 3 4 5" xfId="12148" xr:uid="{E502AB80-19B3-4721-9A70-39B773503824}"/>
    <cellStyle name="Comma 12 3 4 5 2" xfId="34615" xr:uid="{63F8414C-2A4D-4D5C-9B1D-3FB5BF82B3B4}"/>
    <cellStyle name="Comma 12 3 4 6" xfId="23388" xr:uid="{7B9290B7-133B-414E-8418-54C489A5BE4A}"/>
    <cellStyle name="Comma 12 3 5" xfId="1462" xr:uid="{00000000-0005-0000-0000-000026020000}"/>
    <cellStyle name="Comma 12 3 5 2" xfId="4251" xr:uid="{7E6023FD-08D4-4D9C-9C7B-39410B5C9056}"/>
    <cellStyle name="Comma 12 3 5 2 2" xfId="9854" xr:uid="{827DF69A-7C55-46EF-8CAC-84280A2307A6}"/>
    <cellStyle name="Comma 12 3 5 2 2 2" xfId="21082" xr:uid="{6DA8669F-5F0D-4F5E-88B0-5401B029389A}"/>
    <cellStyle name="Comma 12 3 5 2 2 2 2" xfId="43549" xr:uid="{6415657A-0EF1-4E04-BE39-E942C405A3A6}"/>
    <cellStyle name="Comma 12 3 5 2 2 3" xfId="32322" xr:uid="{36D26A9C-6C64-4F89-9AB8-D4EC40EBD383}"/>
    <cellStyle name="Comma 12 3 5 2 3" xfId="15479" xr:uid="{91E397FE-5010-480A-9FDE-79FE02024EFF}"/>
    <cellStyle name="Comma 12 3 5 2 3 2" xfId="37946" xr:uid="{0650EFCD-962A-4872-A9C9-638581B6EE0B}"/>
    <cellStyle name="Comma 12 3 5 2 4" xfId="26719" xr:uid="{42B38348-0554-4FA4-806F-29E010509BF7}"/>
    <cellStyle name="Comma 12 3 5 3" xfId="7065" xr:uid="{AF412980-F6A6-43DB-A911-B422DE6D8DF1}"/>
    <cellStyle name="Comma 12 3 5 3 2" xfId="18293" xr:uid="{464B3BA7-C871-418F-A2DD-4E01DF34ABFE}"/>
    <cellStyle name="Comma 12 3 5 3 2 2" xfId="40760" xr:uid="{AB549824-9CC4-4EED-932D-E50D40091FA3}"/>
    <cellStyle name="Comma 12 3 5 3 3" xfId="29533" xr:uid="{A0A96A32-9F70-40F4-9EEC-FC084C4E4FA4}"/>
    <cellStyle name="Comma 12 3 5 4" xfId="12690" xr:uid="{59D19599-87A2-4706-B195-FC35BAC79813}"/>
    <cellStyle name="Comma 12 3 5 4 2" xfId="35157" xr:uid="{98519786-70EE-4144-8B9D-991207F12609}"/>
    <cellStyle name="Comma 12 3 5 5" xfId="23930" xr:uid="{B0A4ABCB-5C08-4C06-BF4E-66D70E69BF87}"/>
    <cellStyle name="Comma 12 3 6" xfId="2543" xr:uid="{00000000-0005-0000-0000-000027020000}"/>
    <cellStyle name="Comma 12 3 6 2" xfId="5332" xr:uid="{A0743B1A-4E83-4574-A8FE-D9761A2D0D74}"/>
    <cellStyle name="Comma 12 3 6 2 2" xfId="10935" xr:uid="{2B67D13C-CF5E-4E54-859D-05C09F5D2F48}"/>
    <cellStyle name="Comma 12 3 6 2 2 2" xfId="22163" xr:uid="{F6D19AAF-52FA-4846-B110-AB1F9608E0D3}"/>
    <cellStyle name="Comma 12 3 6 2 2 2 2" xfId="44630" xr:uid="{A5819C4F-D251-4AC1-A69D-4FDB8CE6E94E}"/>
    <cellStyle name="Comma 12 3 6 2 2 3" xfId="33403" xr:uid="{573805FE-2171-404A-ADA7-928CD7DC5346}"/>
    <cellStyle name="Comma 12 3 6 2 3" xfId="16560" xr:uid="{5778A26A-4BA1-4F7D-9493-8E32CE8E8092}"/>
    <cellStyle name="Comma 12 3 6 2 3 2" xfId="39027" xr:uid="{2531D0A9-9FCA-4057-A72A-CC0E599B4756}"/>
    <cellStyle name="Comma 12 3 6 2 4" xfId="27800" xr:uid="{7D25D42B-E9FF-47BE-B787-731FCC976406}"/>
    <cellStyle name="Comma 12 3 6 3" xfId="8146" xr:uid="{1E9DBF00-0CEF-484B-9932-56FA409DBC4D}"/>
    <cellStyle name="Comma 12 3 6 3 2" xfId="19374" xr:uid="{AEC71538-E482-4379-B46C-0ECBC1D66E3C}"/>
    <cellStyle name="Comma 12 3 6 3 2 2" xfId="41841" xr:uid="{6D058659-6DD8-4B91-80FA-7E8A2636CED8}"/>
    <cellStyle name="Comma 12 3 6 3 3" xfId="30614" xr:uid="{3569644B-42DD-4408-A111-C885EC9990A7}"/>
    <cellStyle name="Comma 12 3 6 4" xfId="13771" xr:uid="{429EABB2-D1EC-4EAF-84B0-7A402C287E0E}"/>
    <cellStyle name="Comma 12 3 6 4 2" xfId="36238" xr:uid="{6FC8F587-CF6B-42E3-9F25-4ACACB82E4F4}"/>
    <cellStyle name="Comma 12 3 6 5" xfId="25011" xr:uid="{E49999A1-176C-4DE6-BD7D-6F10080DF731}"/>
    <cellStyle name="Comma 12 3 7" xfId="382" xr:uid="{00000000-0005-0000-0000-000028020000}"/>
    <cellStyle name="Comma 12 3 7 2" xfId="3171" xr:uid="{F9140DDD-EB32-4D91-A389-3AB4870A9212}"/>
    <cellStyle name="Comma 12 3 7 2 2" xfId="8774" xr:uid="{52F56052-19DE-47DF-A9BD-CC01689C8497}"/>
    <cellStyle name="Comma 12 3 7 2 2 2" xfId="20002" xr:uid="{F994FDFE-BF3C-4C66-9FB2-122DBB4DE9F2}"/>
    <cellStyle name="Comma 12 3 7 2 2 2 2" xfId="42469" xr:uid="{640A1947-6B88-47BB-B5B5-05DB6A3C4EFA}"/>
    <cellStyle name="Comma 12 3 7 2 2 3" xfId="31242" xr:uid="{A32A0B2A-BD34-4E5F-BA39-529DB9FCA531}"/>
    <cellStyle name="Comma 12 3 7 2 3" xfId="14399" xr:uid="{4D4E84D0-2ECC-4EC7-93D3-23E593DF751E}"/>
    <cellStyle name="Comma 12 3 7 2 3 2" xfId="36866" xr:uid="{9940682B-3507-4310-94F6-5BDDDF95DFCC}"/>
    <cellStyle name="Comma 12 3 7 2 4" xfId="25639" xr:uid="{2B9B862D-9D51-4FE6-854E-C1F8F46F22A3}"/>
    <cellStyle name="Comma 12 3 7 3" xfId="5985" xr:uid="{9E36A1EF-8E96-4868-81CE-91BF19272D4C}"/>
    <cellStyle name="Comma 12 3 7 3 2" xfId="17213" xr:uid="{FBA35F7A-ECFC-4B91-BBA8-4BC0A18F87F0}"/>
    <cellStyle name="Comma 12 3 7 3 2 2" xfId="39680" xr:uid="{98606652-FB0C-472B-A1FF-146A7B566850}"/>
    <cellStyle name="Comma 12 3 7 3 3" xfId="28453" xr:uid="{AAF4256C-BA46-4231-AF6D-4195801102C3}"/>
    <cellStyle name="Comma 12 3 7 4" xfId="11610" xr:uid="{C1A99149-FFC7-43B3-9875-66C82C49158D}"/>
    <cellStyle name="Comma 12 3 7 4 2" xfId="34077" xr:uid="{3CCA533F-2632-46ED-8F1F-A395140F926D}"/>
    <cellStyle name="Comma 12 3 7 5" xfId="22850" xr:uid="{DAE4EA20-0A2C-4E38-A75D-44C4A721AF76}"/>
    <cellStyle name="Comma 12 3 8" xfId="2895" xr:uid="{1A7C9AAD-2044-4430-AB91-203D36149CFE}"/>
    <cellStyle name="Comma 12 3 8 2" xfId="8498" xr:uid="{F34D4CD3-845A-4CDA-9722-7818E28AFF81}"/>
    <cellStyle name="Comma 12 3 8 2 2" xfId="19726" xr:uid="{70BE9DF5-DE25-486F-9469-43283CC4C511}"/>
    <cellStyle name="Comma 12 3 8 2 2 2" xfId="42193" xr:uid="{0470F4A8-A660-4769-9E30-30D1C0B6E7E7}"/>
    <cellStyle name="Comma 12 3 8 2 3" xfId="30966" xr:uid="{148E0822-E9C2-4789-8800-BF92C424E880}"/>
    <cellStyle name="Comma 12 3 8 3" xfId="14123" xr:uid="{E634DC55-011A-4F13-918C-3046C1413C26}"/>
    <cellStyle name="Comma 12 3 8 3 2" xfId="36590" xr:uid="{15F09B84-AB74-4E52-8E23-719BD7BB7E30}"/>
    <cellStyle name="Comma 12 3 8 4" xfId="25363" xr:uid="{A36721E3-5B99-44E8-A16E-5A956354FCEB}"/>
    <cellStyle name="Comma 12 3 9" xfId="5710" xr:uid="{3D585F9A-9768-440E-B66B-96B45C95BEC3}"/>
    <cellStyle name="Comma 12 3 9 2" xfId="16938" xr:uid="{98397C69-7C15-4AD5-9883-8E9EE0335BA0}"/>
    <cellStyle name="Comma 12 3 9 2 2" xfId="39405" xr:uid="{7C397ED3-33AB-4188-B3A1-973D79E1BC77}"/>
    <cellStyle name="Comma 12 3 9 3" xfId="28178" xr:uid="{09D9BE07-F0DF-4E6D-AE47-3A0DD679AEE0}"/>
    <cellStyle name="Comma 12 4" xfId="164" xr:uid="{00000000-0005-0000-0000-000029020000}"/>
    <cellStyle name="Comma 12 4 10" xfId="22637" xr:uid="{84A48700-5F24-4811-9BC7-4277BA0CA03B}"/>
    <cellStyle name="Comma 12 4 2" xfId="711" xr:uid="{00000000-0005-0000-0000-00002A020000}"/>
    <cellStyle name="Comma 12 4 2 2" xfId="1249" xr:uid="{00000000-0005-0000-0000-00002B020000}"/>
    <cellStyle name="Comma 12 4 2 2 2" xfId="2329" xr:uid="{00000000-0005-0000-0000-00002C020000}"/>
    <cellStyle name="Comma 12 4 2 2 2 2" xfId="5118" xr:uid="{53F83A84-7BF5-47C9-B7BA-1B25C54984D1}"/>
    <cellStyle name="Comma 12 4 2 2 2 2 2" xfId="10721" xr:uid="{7AFD70BD-E595-4452-AA7B-953243213ACC}"/>
    <cellStyle name="Comma 12 4 2 2 2 2 2 2" xfId="21949" xr:uid="{7A8DD7E7-A4C7-491D-BB72-69827EA7E5B7}"/>
    <cellStyle name="Comma 12 4 2 2 2 2 2 2 2" xfId="44416" xr:uid="{DF0DB296-CE9C-41AC-ADEC-477CDC757739}"/>
    <cellStyle name="Comma 12 4 2 2 2 2 2 3" xfId="33189" xr:uid="{558994FF-9F8C-442D-B842-2A8329C58CB0}"/>
    <cellStyle name="Comma 12 4 2 2 2 2 3" xfId="16346" xr:uid="{C579908E-C26A-4006-9A6E-D33405BAF42D}"/>
    <cellStyle name="Comma 12 4 2 2 2 2 3 2" xfId="38813" xr:uid="{9AE864C5-0E48-4C97-AB1F-57A9D06BB4AA}"/>
    <cellStyle name="Comma 12 4 2 2 2 2 4" xfId="27586" xr:uid="{655740C2-C72D-49A0-857C-EF39FE1C48B8}"/>
    <cellStyle name="Comma 12 4 2 2 2 3" xfId="7932" xr:uid="{EA718931-9BC0-4F99-B9CC-4FDD84BCBBF0}"/>
    <cellStyle name="Comma 12 4 2 2 2 3 2" xfId="19160" xr:uid="{F7A01E68-F4C5-41A3-874E-E38F870F1AB5}"/>
    <cellStyle name="Comma 12 4 2 2 2 3 2 2" xfId="41627" xr:uid="{D60B8880-EB14-4381-8362-7A3519DB08E6}"/>
    <cellStyle name="Comma 12 4 2 2 2 3 3" xfId="30400" xr:uid="{717DA29B-2D8E-4C7B-A40E-7C3091572596}"/>
    <cellStyle name="Comma 12 4 2 2 2 4" xfId="13557" xr:uid="{F30EB2E8-B81D-43D8-8F16-E834858293B5}"/>
    <cellStyle name="Comma 12 4 2 2 2 4 2" xfId="36024" xr:uid="{E8F5D8F1-A361-43BD-B73B-94FBA4339D1C}"/>
    <cellStyle name="Comma 12 4 2 2 2 5" xfId="24797" xr:uid="{A056FEC0-230F-4AA4-BD41-09CF488981C5}"/>
    <cellStyle name="Comma 12 4 2 2 3" xfId="4038" xr:uid="{2EE2C9AB-1449-4997-83E3-86D569E97231}"/>
    <cellStyle name="Comma 12 4 2 2 3 2" xfId="9641" xr:uid="{E2F50A01-E51D-4D89-B0B9-BA35B27E8BF5}"/>
    <cellStyle name="Comma 12 4 2 2 3 2 2" xfId="20869" xr:uid="{D54D79B3-035E-4280-A83E-53FDEACFF8F5}"/>
    <cellStyle name="Comma 12 4 2 2 3 2 2 2" xfId="43336" xr:uid="{4D074C06-F8F5-4AF2-A974-D03EBAB6F440}"/>
    <cellStyle name="Comma 12 4 2 2 3 2 3" xfId="32109" xr:uid="{F4242211-2649-4320-BA8F-58E8CDD3A7F8}"/>
    <cellStyle name="Comma 12 4 2 2 3 3" xfId="15266" xr:uid="{07EF575A-66AD-4FDC-8FA7-41DC5E33FCF2}"/>
    <cellStyle name="Comma 12 4 2 2 3 3 2" xfId="37733" xr:uid="{2E3BA761-5343-445A-A373-2B053B6CAA99}"/>
    <cellStyle name="Comma 12 4 2 2 3 4" xfId="26506" xr:uid="{D308C415-7A89-4CED-9784-54069BE1F06A}"/>
    <cellStyle name="Comma 12 4 2 2 4" xfId="6852" xr:uid="{10E9BB90-9C9C-41A0-9380-EF7F6ABB4868}"/>
    <cellStyle name="Comma 12 4 2 2 4 2" xfId="18080" xr:uid="{9FE851A1-72EE-4B93-8818-5C48EEC7F11B}"/>
    <cellStyle name="Comma 12 4 2 2 4 2 2" xfId="40547" xr:uid="{8E714DC8-E706-4C8F-9140-68B4CD26436D}"/>
    <cellStyle name="Comma 12 4 2 2 4 3" xfId="29320" xr:uid="{68127740-2208-4CEC-8F7F-83E063F5A280}"/>
    <cellStyle name="Comma 12 4 2 2 5" xfId="12477" xr:uid="{49140F0C-4145-4688-A1CD-B053809B1038}"/>
    <cellStyle name="Comma 12 4 2 2 5 2" xfId="34944" xr:uid="{EA498200-A2A6-4A5D-8361-1EBFC1874991}"/>
    <cellStyle name="Comma 12 4 2 2 6" xfId="23717" xr:uid="{FAD8D4F6-FE4C-47C6-B3BF-07E4FFFE6434}"/>
    <cellStyle name="Comma 12 4 2 3" xfId="1791" xr:uid="{00000000-0005-0000-0000-00002D020000}"/>
    <cellStyle name="Comma 12 4 2 3 2" xfId="4580" xr:uid="{E3498233-DEB3-4189-9627-97F97A805F3F}"/>
    <cellStyle name="Comma 12 4 2 3 2 2" xfId="10183" xr:uid="{229D9425-8606-44A5-8EF0-9908F88D951D}"/>
    <cellStyle name="Comma 12 4 2 3 2 2 2" xfId="21411" xr:uid="{603E17CA-1E5E-4C22-BCBD-2629EB24E464}"/>
    <cellStyle name="Comma 12 4 2 3 2 2 2 2" xfId="43878" xr:uid="{0579AED2-1BF0-4A17-8A7F-B6EBEE0CDA95}"/>
    <cellStyle name="Comma 12 4 2 3 2 2 3" xfId="32651" xr:uid="{1C123BCF-8670-4725-8EEE-6264A1BC134C}"/>
    <cellStyle name="Comma 12 4 2 3 2 3" xfId="15808" xr:uid="{EB279C84-022E-4FC5-A906-C14D6C7890E0}"/>
    <cellStyle name="Comma 12 4 2 3 2 3 2" xfId="38275" xr:uid="{76D0262B-534C-4EBF-ABEA-F2E4167ADF30}"/>
    <cellStyle name="Comma 12 4 2 3 2 4" xfId="27048" xr:uid="{62EE4FE3-5DC3-4D3A-B984-190FC03B4809}"/>
    <cellStyle name="Comma 12 4 2 3 3" xfId="7394" xr:uid="{6C9AB201-CD9E-4BEB-8CF3-A9D72223807B}"/>
    <cellStyle name="Comma 12 4 2 3 3 2" xfId="18622" xr:uid="{0D384068-BC38-44B5-BDF9-33BE21584F66}"/>
    <cellStyle name="Comma 12 4 2 3 3 2 2" xfId="41089" xr:uid="{14035F14-5B3F-4582-A49C-AEF044591A7B}"/>
    <cellStyle name="Comma 12 4 2 3 3 3" xfId="29862" xr:uid="{AC12694D-431E-4044-9BB2-A298045B3019}"/>
    <cellStyle name="Comma 12 4 2 3 4" xfId="13019" xr:uid="{C62B07EA-E060-464A-8B7C-969ECC7CC947}"/>
    <cellStyle name="Comma 12 4 2 3 4 2" xfId="35486" xr:uid="{4D652C85-FF11-4652-9F13-61C80BB24A75}"/>
    <cellStyle name="Comma 12 4 2 3 5" xfId="24259" xr:uid="{ADF2C841-E2D3-42CE-BF6E-AE5F68ECBE22}"/>
    <cellStyle name="Comma 12 4 2 4" xfId="3500" xr:uid="{891FC666-E87C-46A5-8688-EF66A7336100}"/>
    <cellStyle name="Comma 12 4 2 4 2" xfId="9103" xr:uid="{383F9598-C2A6-4E29-BE62-786605BCE228}"/>
    <cellStyle name="Comma 12 4 2 4 2 2" xfId="20331" xr:uid="{289A4360-DE56-4FBD-88F1-405113F3B8DB}"/>
    <cellStyle name="Comma 12 4 2 4 2 2 2" xfId="42798" xr:uid="{BE84BC9A-4434-4A7A-BF84-E7F5E497EA0F}"/>
    <cellStyle name="Comma 12 4 2 4 2 3" xfId="31571" xr:uid="{2D9F73BD-7A8F-46ED-A8D1-19F76028E226}"/>
    <cellStyle name="Comma 12 4 2 4 3" xfId="14728" xr:uid="{73309927-327E-4478-A075-B9D4F80C5415}"/>
    <cellStyle name="Comma 12 4 2 4 3 2" xfId="37195" xr:uid="{64564585-6BA8-44E4-94D3-4FB78E8A615D}"/>
    <cellStyle name="Comma 12 4 2 4 4" xfId="25968" xr:uid="{6E3EB9EB-A1DF-4D93-9DBE-A657686E8E3A}"/>
    <cellStyle name="Comma 12 4 2 5" xfId="6314" xr:uid="{CE999438-DDE0-42E8-9CB2-700EC392C39D}"/>
    <cellStyle name="Comma 12 4 2 5 2" xfId="17542" xr:uid="{75175CA9-50E1-4C42-924C-E6462C664C23}"/>
    <cellStyle name="Comma 12 4 2 5 2 2" xfId="40009" xr:uid="{95B90AF1-CB92-4BCA-AECC-DD2B0B836819}"/>
    <cellStyle name="Comma 12 4 2 5 3" xfId="28782" xr:uid="{B1A20327-AB44-4B45-8317-BD09583E3B00}"/>
    <cellStyle name="Comma 12 4 2 6" xfId="11939" xr:uid="{523FF38E-6302-40D9-8C87-AF64F64874C7}"/>
    <cellStyle name="Comma 12 4 2 6 2" xfId="34406" xr:uid="{99F6D580-CE0C-414D-AE8D-69C31A41D3A9}"/>
    <cellStyle name="Comma 12 4 2 7" xfId="23179" xr:uid="{88368725-E5AB-41B4-AE26-CFC1BEF691CA}"/>
    <cellStyle name="Comma 12 4 3" xfId="982" xr:uid="{00000000-0005-0000-0000-00002E020000}"/>
    <cellStyle name="Comma 12 4 3 2" xfId="2062" xr:uid="{00000000-0005-0000-0000-00002F020000}"/>
    <cellStyle name="Comma 12 4 3 2 2" xfId="4851" xr:uid="{DB7334E2-63B6-44BB-895E-BEB60D55117D}"/>
    <cellStyle name="Comma 12 4 3 2 2 2" xfId="10454" xr:uid="{954C3135-0B6D-42B3-95C2-FC4B1BADA87C}"/>
    <cellStyle name="Comma 12 4 3 2 2 2 2" xfId="21682" xr:uid="{9C326A4F-0CD2-46FA-AE9D-E8E5234ECCF8}"/>
    <cellStyle name="Comma 12 4 3 2 2 2 2 2" xfId="44149" xr:uid="{C386BEDE-7E0C-4784-8C15-E98200B2BACD}"/>
    <cellStyle name="Comma 12 4 3 2 2 2 3" xfId="32922" xr:uid="{85A6800F-6D81-4FA3-9556-1502C332E926}"/>
    <cellStyle name="Comma 12 4 3 2 2 3" xfId="16079" xr:uid="{70382E55-D411-420B-8509-C1FE557D35EB}"/>
    <cellStyle name="Comma 12 4 3 2 2 3 2" xfId="38546" xr:uid="{8313B75B-9F2D-4F97-A24E-2BAEAC7EC2C1}"/>
    <cellStyle name="Comma 12 4 3 2 2 4" xfId="27319" xr:uid="{59D9E94A-A639-4836-AAF9-63EB239469C4}"/>
    <cellStyle name="Comma 12 4 3 2 3" xfId="7665" xr:uid="{7B8D4BFC-1FE7-4CE5-9D86-9897C935D3D4}"/>
    <cellStyle name="Comma 12 4 3 2 3 2" xfId="18893" xr:uid="{E15A7760-21B6-4970-989C-7C0C6B19F861}"/>
    <cellStyle name="Comma 12 4 3 2 3 2 2" xfId="41360" xr:uid="{D4C79111-6E3A-4F17-8205-2D2AEEFDAA96}"/>
    <cellStyle name="Comma 12 4 3 2 3 3" xfId="30133" xr:uid="{66DDC7B0-53DC-47E2-BDAD-157CE191E6CA}"/>
    <cellStyle name="Comma 12 4 3 2 4" xfId="13290" xr:uid="{CCD107AC-50AB-4BD2-BD55-713660580585}"/>
    <cellStyle name="Comma 12 4 3 2 4 2" xfId="35757" xr:uid="{C9BDD3F1-99F2-4F60-8650-A8BCA72D78D4}"/>
    <cellStyle name="Comma 12 4 3 2 5" xfId="24530" xr:uid="{5DDC1F66-1486-4202-9745-1FC2052B95A7}"/>
    <cellStyle name="Comma 12 4 3 3" xfId="3771" xr:uid="{067BEABE-684D-4A0B-930A-D362C7C619EB}"/>
    <cellStyle name="Comma 12 4 3 3 2" xfId="9374" xr:uid="{5D43614F-FA14-4397-A3FD-9E57D49466DD}"/>
    <cellStyle name="Comma 12 4 3 3 2 2" xfId="20602" xr:uid="{FC1FFE96-BC2B-4665-960C-D43FCD1B7B80}"/>
    <cellStyle name="Comma 12 4 3 3 2 2 2" xfId="43069" xr:uid="{2C80E81D-4273-4ED4-AD5E-3940C36D7DCA}"/>
    <cellStyle name="Comma 12 4 3 3 2 3" xfId="31842" xr:uid="{DF9DFADA-7E84-4C16-BE55-DF53710D0FA8}"/>
    <cellStyle name="Comma 12 4 3 3 3" xfId="14999" xr:uid="{DD496340-5B26-4268-A3BA-C21874D9D1A9}"/>
    <cellStyle name="Comma 12 4 3 3 3 2" xfId="37466" xr:uid="{64B003A3-9266-4D94-AA80-4BD95C853C54}"/>
    <cellStyle name="Comma 12 4 3 3 4" xfId="26239" xr:uid="{583C5737-A996-469E-B3E7-5B3061C05A15}"/>
    <cellStyle name="Comma 12 4 3 4" xfId="6585" xr:uid="{BB2330D9-DF35-414C-B83C-6B3390E868F1}"/>
    <cellStyle name="Comma 12 4 3 4 2" xfId="17813" xr:uid="{B2AAFFD9-6BB8-429D-871E-CAA75E6AE045}"/>
    <cellStyle name="Comma 12 4 3 4 2 2" xfId="40280" xr:uid="{A6AE4249-EAF8-498E-AC7B-4B81B3E972D7}"/>
    <cellStyle name="Comma 12 4 3 4 3" xfId="29053" xr:uid="{B0A7D24D-F836-48A6-A061-05798D460577}"/>
    <cellStyle name="Comma 12 4 3 5" xfId="12210" xr:uid="{B16098EA-A41D-4269-BBD0-F1D092E84DB4}"/>
    <cellStyle name="Comma 12 4 3 5 2" xfId="34677" xr:uid="{12A097E5-7368-4192-82FF-F55CBBB4E02C}"/>
    <cellStyle name="Comma 12 4 3 6" xfId="23450" xr:uid="{F6065D19-C024-4488-A452-DCBC88EDCCC3}"/>
    <cellStyle name="Comma 12 4 4" xfId="1524" xr:uid="{00000000-0005-0000-0000-000030020000}"/>
    <cellStyle name="Comma 12 4 4 2" xfId="4313" xr:uid="{2ED1BB76-BC91-4D3F-89AB-AADD7EF0E738}"/>
    <cellStyle name="Comma 12 4 4 2 2" xfId="9916" xr:uid="{F1553799-645B-4E4D-B428-744DACAEF26A}"/>
    <cellStyle name="Comma 12 4 4 2 2 2" xfId="21144" xr:uid="{031F7757-3E75-42CD-A4EC-B26C8E36095D}"/>
    <cellStyle name="Comma 12 4 4 2 2 2 2" xfId="43611" xr:uid="{DD4E89BA-3A6B-43D8-AD63-D12DA2E37AB5}"/>
    <cellStyle name="Comma 12 4 4 2 2 3" xfId="32384" xr:uid="{F57246B5-16AD-4581-9301-0D262142C8B7}"/>
    <cellStyle name="Comma 12 4 4 2 3" xfId="15541" xr:uid="{B9C9F6CD-D837-43AD-AA45-4FA1B8339D64}"/>
    <cellStyle name="Comma 12 4 4 2 3 2" xfId="38008" xr:uid="{E2EE057A-B867-48E6-9E6A-9DF2CF8C6446}"/>
    <cellStyle name="Comma 12 4 4 2 4" xfId="26781" xr:uid="{72F218D5-1F1F-4DA4-BA1B-15A5BB000617}"/>
    <cellStyle name="Comma 12 4 4 3" xfId="7127" xr:uid="{91907F66-94B5-437A-B0F2-4AF1A6C03732}"/>
    <cellStyle name="Comma 12 4 4 3 2" xfId="18355" xr:uid="{0B4ABA37-8E53-4DC5-91DA-BB13804E2B16}"/>
    <cellStyle name="Comma 12 4 4 3 2 2" xfId="40822" xr:uid="{02C9C35E-0C98-4067-9B45-F1362F69CA40}"/>
    <cellStyle name="Comma 12 4 4 3 3" xfId="29595" xr:uid="{E60FF840-363C-4CAA-A47D-100B1BB551E3}"/>
    <cellStyle name="Comma 12 4 4 4" xfId="12752" xr:uid="{027D7712-48DF-49C6-B16B-2911161F563C}"/>
    <cellStyle name="Comma 12 4 4 4 2" xfId="35219" xr:uid="{154FC7D1-3B3E-4818-8C4B-1DE8DAC4C371}"/>
    <cellStyle name="Comma 12 4 4 5" xfId="23992" xr:uid="{43015F33-CBEB-478B-9FBB-AC8DAC8CFED5}"/>
    <cellStyle name="Comma 12 4 5" xfId="2605" xr:uid="{00000000-0005-0000-0000-000031020000}"/>
    <cellStyle name="Comma 12 4 5 2" xfId="5394" xr:uid="{583438C8-788C-4B9B-BFEB-F027795A5760}"/>
    <cellStyle name="Comma 12 4 5 2 2" xfId="10997" xr:uid="{8DF86FED-9CAA-422D-A5CB-840BD3FBA587}"/>
    <cellStyle name="Comma 12 4 5 2 2 2" xfId="22225" xr:uid="{79F980FF-A843-44C7-AFAB-E1CCB580BC8E}"/>
    <cellStyle name="Comma 12 4 5 2 2 2 2" xfId="44692" xr:uid="{7267CC05-67A3-43B0-945D-AA2EE44B9ECF}"/>
    <cellStyle name="Comma 12 4 5 2 2 3" xfId="33465" xr:uid="{BE4AC7BA-CADC-43E8-A643-C200D491D368}"/>
    <cellStyle name="Comma 12 4 5 2 3" xfId="16622" xr:uid="{4259E1CF-941B-45D1-A10D-FD3B3A4DC654}"/>
    <cellStyle name="Comma 12 4 5 2 3 2" xfId="39089" xr:uid="{7082183F-E60A-42D6-86FD-FC51D7F772E3}"/>
    <cellStyle name="Comma 12 4 5 2 4" xfId="27862" xr:uid="{F2F1814B-B405-4048-96A8-86D86C84209B}"/>
    <cellStyle name="Comma 12 4 5 3" xfId="8208" xr:uid="{E730B1BE-8FC7-4AA3-9398-501A61CBB85B}"/>
    <cellStyle name="Comma 12 4 5 3 2" xfId="19436" xr:uid="{93A2FD9D-490C-432F-84C3-56DB0F9A2CF3}"/>
    <cellStyle name="Comma 12 4 5 3 2 2" xfId="41903" xr:uid="{E8535A99-93B0-407F-94CB-F94354B977B6}"/>
    <cellStyle name="Comma 12 4 5 3 3" xfId="30676" xr:uid="{29CD50E9-E5B6-475B-8CAD-E1C2D4C2DB51}"/>
    <cellStyle name="Comma 12 4 5 4" xfId="13833" xr:uid="{E67B5DF0-03A3-4FD5-B63A-781529E42E6B}"/>
    <cellStyle name="Comma 12 4 5 4 2" xfId="36300" xr:uid="{7A298BB3-EB1F-41CD-B80B-8977CFC643AE}"/>
    <cellStyle name="Comma 12 4 5 5" xfId="25073" xr:uid="{30B4ADB0-5FF2-4640-AB4A-B6123BCF2551}"/>
    <cellStyle name="Comma 12 4 6" xfId="444" xr:uid="{00000000-0005-0000-0000-000032020000}"/>
    <cellStyle name="Comma 12 4 6 2" xfId="3233" xr:uid="{3167B8D9-AC79-4E85-B41C-B359D70D9B0C}"/>
    <cellStyle name="Comma 12 4 6 2 2" xfId="8836" xr:uid="{835D6A33-98A4-4ECB-9B0F-F1172B9CE99C}"/>
    <cellStyle name="Comma 12 4 6 2 2 2" xfId="20064" xr:uid="{B31B7D95-214E-401F-8C91-92BA72B68224}"/>
    <cellStyle name="Comma 12 4 6 2 2 2 2" xfId="42531" xr:uid="{FE03860E-B9BF-4F57-A4E0-B3AC32F8A6DA}"/>
    <cellStyle name="Comma 12 4 6 2 2 3" xfId="31304" xr:uid="{328919A1-A26D-4E53-8E1C-8451090BAF33}"/>
    <cellStyle name="Comma 12 4 6 2 3" xfId="14461" xr:uid="{67CE6938-7513-43EE-90D7-AF50B0514368}"/>
    <cellStyle name="Comma 12 4 6 2 3 2" xfId="36928" xr:uid="{A8A3EED8-4133-43C6-82D9-EB74DBFD0D86}"/>
    <cellStyle name="Comma 12 4 6 2 4" xfId="25701" xr:uid="{893CAE5C-4100-46F2-A0E2-C589AAE09B9F}"/>
    <cellStyle name="Comma 12 4 6 3" xfId="6047" xr:uid="{FAF1E749-0719-464D-8308-D972CC88AA5B}"/>
    <cellStyle name="Comma 12 4 6 3 2" xfId="17275" xr:uid="{FFBB4C14-0410-4BC9-A6C5-94FA625B1D06}"/>
    <cellStyle name="Comma 12 4 6 3 2 2" xfId="39742" xr:uid="{51828C1D-003E-4AE5-B1E5-29FF1AEA7BB4}"/>
    <cellStyle name="Comma 12 4 6 3 3" xfId="28515" xr:uid="{A88BC070-1246-453A-B2D3-5B1FCBC13C64}"/>
    <cellStyle name="Comma 12 4 6 4" xfId="11672" xr:uid="{5166F635-51C0-457B-ACEB-A533D9D8A49A}"/>
    <cellStyle name="Comma 12 4 6 4 2" xfId="34139" xr:uid="{26698BDA-26A4-46C4-850E-E50F97B9B599}"/>
    <cellStyle name="Comma 12 4 6 5" xfId="22912" xr:uid="{79B91FC4-3692-4F61-8568-BF88CCAFEB76}"/>
    <cellStyle name="Comma 12 4 7" xfId="2957" xr:uid="{5E106911-5B5B-484C-AB7F-0D552F772D5D}"/>
    <cellStyle name="Comma 12 4 7 2" xfId="8560" xr:uid="{E4112A56-6B9A-40F7-99D7-A902C08109B2}"/>
    <cellStyle name="Comma 12 4 7 2 2" xfId="19788" xr:uid="{5779AD82-B09B-4752-B607-50B27EFD0A94}"/>
    <cellStyle name="Comma 12 4 7 2 2 2" xfId="42255" xr:uid="{D23371A8-3883-47D3-B53A-A55040E5ED70}"/>
    <cellStyle name="Comma 12 4 7 2 3" xfId="31028" xr:uid="{4A1B0532-030E-4242-834E-6812FCFD96EE}"/>
    <cellStyle name="Comma 12 4 7 3" xfId="14185" xr:uid="{11C60F0C-A117-48A7-85CB-CD113C9BBB71}"/>
    <cellStyle name="Comma 12 4 7 3 2" xfId="36652" xr:uid="{6E693882-1B4B-4A52-AD76-848A7B46C341}"/>
    <cellStyle name="Comma 12 4 7 4" xfId="25425" xr:uid="{1AE9C1BB-7537-4EE5-B2A5-A52DD3812EA5}"/>
    <cellStyle name="Comma 12 4 8" xfId="5772" xr:uid="{0402F66D-D7A0-48A8-AEFB-7393FB4E91C1}"/>
    <cellStyle name="Comma 12 4 8 2" xfId="17000" xr:uid="{546E2AAD-DC2F-40E7-94B2-D214A3E47B70}"/>
    <cellStyle name="Comma 12 4 8 2 2" xfId="39467" xr:uid="{8D028B93-EF78-4E06-A39A-AB1CF3919914}"/>
    <cellStyle name="Comma 12 4 8 3" xfId="28240" xr:uid="{B4FB707D-6AFF-42E0-88B6-769A4BFACA66}"/>
    <cellStyle name="Comma 12 4 9" xfId="11396" xr:uid="{1B97917A-2A2F-4132-B59F-33E1067241B3}"/>
    <cellStyle name="Comma 12 4 9 2" xfId="33864" xr:uid="{45AEF9EA-FBBB-43F4-80C4-BE67A1DC24E0}"/>
    <cellStyle name="Comma 12 5" xfId="567" xr:uid="{00000000-0005-0000-0000-000033020000}"/>
    <cellStyle name="Comma 12 5 2" xfId="1105" xr:uid="{00000000-0005-0000-0000-000034020000}"/>
    <cellStyle name="Comma 12 5 2 2" xfId="2185" xr:uid="{00000000-0005-0000-0000-000035020000}"/>
    <cellStyle name="Comma 12 5 2 2 2" xfId="4974" xr:uid="{A3BD2275-9ADF-427F-94A5-A75553C12A16}"/>
    <cellStyle name="Comma 12 5 2 2 2 2" xfId="10577" xr:uid="{C2D1D723-5CFD-4F9E-8DA4-FF7EA0334832}"/>
    <cellStyle name="Comma 12 5 2 2 2 2 2" xfId="21805" xr:uid="{60A19B15-BD92-495A-BF2D-8E5C86B9E7D2}"/>
    <cellStyle name="Comma 12 5 2 2 2 2 2 2" xfId="44272" xr:uid="{BC4870CA-BD10-4BE6-985A-6788818967B3}"/>
    <cellStyle name="Comma 12 5 2 2 2 2 3" xfId="33045" xr:uid="{24A58965-3325-4279-943C-4668B5FA3DED}"/>
    <cellStyle name="Comma 12 5 2 2 2 3" xfId="16202" xr:uid="{02048CFB-901B-4C91-919F-4E9197238DCF}"/>
    <cellStyle name="Comma 12 5 2 2 2 3 2" xfId="38669" xr:uid="{CDC53459-E213-4DCF-B1BC-45DD8C25B5A0}"/>
    <cellStyle name="Comma 12 5 2 2 2 4" xfId="27442" xr:uid="{F82A28ED-40C2-4600-A995-34B3836B482A}"/>
    <cellStyle name="Comma 12 5 2 2 3" xfId="7788" xr:uid="{17059C44-ABC3-476C-96A5-50484ADC02E2}"/>
    <cellStyle name="Comma 12 5 2 2 3 2" xfId="19016" xr:uid="{6F74A867-9B4F-4ADC-BF46-3AA0B34F18CC}"/>
    <cellStyle name="Comma 12 5 2 2 3 2 2" xfId="41483" xr:uid="{7600A92E-C03F-49D6-93AE-EF75045AE8DE}"/>
    <cellStyle name="Comma 12 5 2 2 3 3" xfId="30256" xr:uid="{D6F42DC8-CB9B-4538-9C89-A62EAE2C0D71}"/>
    <cellStyle name="Comma 12 5 2 2 4" xfId="13413" xr:uid="{BD0A13B0-2D93-4DAF-9B75-C9CD244559F3}"/>
    <cellStyle name="Comma 12 5 2 2 4 2" xfId="35880" xr:uid="{E8CFE42C-2C91-497E-9750-9AB561F27AF6}"/>
    <cellStyle name="Comma 12 5 2 2 5" xfId="24653" xr:uid="{7720FDEF-2482-4BBB-9E1D-2F4C6E80B71F}"/>
    <cellStyle name="Comma 12 5 2 3" xfId="3894" xr:uid="{45980006-7B6E-4064-8B3E-0D41D21B139E}"/>
    <cellStyle name="Comma 12 5 2 3 2" xfId="9497" xr:uid="{2A7EBBB1-2E67-42F2-8FC0-9461CA054CA6}"/>
    <cellStyle name="Comma 12 5 2 3 2 2" xfId="20725" xr:uid="{D47A9DC6-0B7A-4622-9756-F88CC0908A13}"/>
    <cellStyle name="Comma 12 5 2 3 2 2 2" xfId="43192" xr:uid="{3F936F3D-D0CE-4A57-9D6E-6ED0B0214796}"/>
    <cellStyle name="Comma 12 5 2 3 2 3" xfId="31965" xr:uid="{8CBDE65F-05AD-4E21-91E1-DE761837050A}"/>
    <cellStyle name="Comma 12 5 2 3 3" xfId="15122" xr:uid="{FAD2DEF3-61B2-41C3-9980-5D1234E39890}"/>
    <cellStyle name="Comma 12 5 2 3 3 2" xfId="37589" xr:uid="{F406D49F-2548-4962-8EAE-BE7F272BF4CF}"/>
    <cellStyle name="Comma 12 5 2 3 4" xfId="26362" xr:uid="{DEE440A2-3FB5-4CF3-8366-F4D3253AD369}"/>
    <cellStyle name="Comma 12 5 2 4" xfId="6708" xr:uid="{C5E1C795-B85D-490B-8BD2-D112EFB4ED9C}"/>
    <cellStyle name="Comma 12 5 2 4 2" xfId="17936" xr:uid="{42E844BA-2539-406E-85DD-78A476F7081C}"/>
    <cellStyle name="Comma 12 5 2 4 2 2" xfId="40403" xr:uid="{3B6542B7-C609-47C0-8E33-37A02F747608}"/>
    <cellStyle name="Comma 12 5 2 4 3" xfId="29176" xr:uid="{82F3B2C9-D2EA-4CAD-AF28-F0F90E129893}"/>
    <cellStyle name="Comma 12 5 2 5" xfId="12333" xr:uid="{B9398E70-C484-4651-A2CE-4E7E186CBFA3}"/>
    <cellStyle name="Comma 12 5 2 5 2" xfId="34800" xr:uid="{6928EEAE-F96A-470A-B356-BF8FA2298469}"/>
    <cellStyle name="Comma 12 5 2 6" xfId="23573" xr:uid="{8052D85F-5359-4166-8FE1-A57A1632005C}"/>
    <cellStyle name="Comma 12 5 3" xfId="1647" xr:uid="{00000000-0005-0000-0000-000036020000}"/>
    <cellStyle name="Comma 12 5 3 2" xfId="4436" xr:uid="{9B3B9FBE-0CC1-424E-A390-6F0AEC28F2ED}"/>
    <cellStyle name="Comma 12 5 3 2 2" xfId="10039" xr:uid="{9F4BE022-1925-4D9C-A899-A859BC63148A}"/>
    <cellStyle name="Comma 12 5 3 2 2 2" xfId="21267" xr:uid="{C0AD8272-83E6-4E31-A7F5-6B36E5441D1B}"/>
    <cellStyle name="Comma 12 5 3 2 2 2 2" xfId="43734" xr:uid="{18FD3982-0B53-4198-A1B3-83D77E028CCE}"/>
    <cellStyle name="Comma 12 5 3 2 2 3" xfId="32507" xr:uid="{B3B787B0-FA8C-4890-95D6-B9DA77C335B6}"/>
    <cellStyle name="Comma 12 5 3 2 3" xfId="15664" xr:uid="{F8B5EB3E-E8A0-4AB3-ADAC-9CF5D3FA9527}"/>
    <cellStyle name="Comma 12 5 3 2 3 2" xfId="38131" xr:uid="{CAC4F91A-4D9E-4141-888D-E1EB1372E6E2}"/>
    <cellStyle name="Comma 12 5 3 2 4" xfId="26904" xr:uid="{2447300C-4647-4E56-B6EE-99235E4AADBC}"/>
    <cellStyle name="Comma 12 5 3 3" xfId="7250" xr:uid="{EFD4A497-5464-41B5-90D3-18DEAE61A3FC}"/>
    <cellStyle name="Comma 12 5 3 3 2" xfId="18478" xr:uid="{89F35C74-5A28-4E9F-9A5E-2757C8952624}"/>
    <cellStyle name="Comma 12 5 3 3 2 2" xfId="40945" xr:uid="{ECFA99C0-7FC9-4F00-90F9-188F6CEDC7C5}"/>
    <cellStyle name="Comma 12 5 3 3 3" xfId="29718" xr:uid="{15A71034-AAE6-4775-9236-89CF0C47B58D}"/>
    <cellStyle name="Comma 12 5 3 4" xfId="12875" xr:uid="{690A63AB-7D4E-435E-BF75-FCE703F48AF2}"/>
    <cellStyle name="Comma 12 5 3 4 2" xfId="35342" xr:uid="{0F29A154-C32B-4DAF-8DA1-47BDD73F8D91}"/>
    <cellStyle name="Comma 12 5 3 5" xfId="24115" xr:uid="{69FAAE58-F54F-4060-9779-D2BFD7B9DBB1}"/>
    <cellStyle name="Comma 12 5 4" xfId="3356" xr:uid="{883CE418-EA06-4DAA-9E3A-E904706B12AE}"/>
    <cellStyle name="Comma 12 5 4 2" xfId="8959" xr:uid="{BE461E8D-8A60-469C-9157-E7E10B9E042B}"/>
    <cellStyle name="Comma 12 5 4 2 2" xfId="20187" xr:uid="{C33ABACC-0EF4-422C-8469-3966E39AB13B}"/>
    <cellStyle name="Comma 12 5 4 2 2 2" xfId="42654" xr:uid="{4730AA3D-89A0-40B4-8B13-B430556A5F04}"/>
    <cellStyle name="Comma 12 5 4 2 3" xfId="31427" xr:uid="{1C191DDF-8F13-4D9A-A415-BCEE63276B39}"/>
    <cellStyle name="Comma 12 5 4 3" xfId="14584" xr:uid="{E5C2EEBA-7359-41C9-91B6-3BAD9EAC33B4}"/>
    <cellStyle name="Comma 12 5 4 3 2" xfId="37051" xr:uid="{5E1B3009-BF39-4B13-91C0-E9A9F7722FE7}"/>
    <cellStyle name="Comma 12 5 4 4" xfId="25824" xr:uid="{8D6F9372-8548-4DA9-B83D-E12120C48D10}"/>
    <cellStyle name="Comma 12 5 5" xfId="6170" xr:uid="{2C65246E-DDB5-4847-958C-0B0DF81D61FD}"/>
    <cellStyle name="Comma 12 5 5 2" xfId="17398" xr:uid="{E42A49B1-52AB-46E1-BFA1-578CDA57B486}"/>
    <cellStyle name="Comma 12 5 5 2 2" xfId="39865" xr:uid="{BA635706-C003-4615-9BD7-24AEB27F779D}"/>
    <cellStyle name="Comma 12 5 5 3" xfId="28638" xr:uid="{8BEF4455-9413-4BFB-9FB1-0A437BF71CCB}"/>
    <cellStyle name="Comma 12 5 6" xfId="11795" xr:uid="{5CC9B802-9240-4A8B-BAEE-F10B9EC3872F}"/>
    <cellStyle name="Comma 12 5 6 2" xfId="34262" xr:uid="{CBAD3FC7-6D8E-4AEC-8B42-60B450BE52D2}"/>
    <cellStyle name="Comma 12 5 7" xfId="23035" xr:uid="{5389169A-1E01-4A13-B966-C6A5CC92EE0D}"/>
    <cellStyle name="Comma 12 6" xfId="838" xr:uid="{00000000-0005-0000-0000-000037020000}"/>
    <cellStyle name="Comma 12 6 2" xfId="1918" xr:uid="{00000000-0005-0000-0000-000038020000}"/>
    <cellStyle name="Comma 12 6 2 2" xfId="4707" xr:uid="{31BE2FAC-1575-4C94-B2D0-BB5D7725C46D}"/>
    <cellStyle name="Comma 12 6 2 2 2" xfId="10310" xr:uid="{C99F454F-3989-479E-983C-B0622B68B4F3}"/>
    <cellStyle name="Comma 12 6 2 2 2 2" xfId="21538" xr:uid="{82ED6B94-82FC-4000-BBC7-DD4B735C7779}"/>
    <cellStyle name="Comma 12 6 2 2 2 2 2" xfId="44005" xr:uid="{F9DC2B7F-4E7D-4C16-8265-EF8985AEBD06}"/>
    <cellStyle name="Comma 12 6 2 2 2 3" xfId="32778" xr:uid="{DDE68355-C6C9-4A10-BCB5-268AEF5E0B8B}"/>
    <cellStyle name="Comma 12 6 2 2 3" xfId="15935" xr:uid="{F1C8FA9B-3328-46E2-AEA9-A56862B1360E}"/>
    <cellStyle name="Comma 12 6 2 2 3 2" xfId="38402" xr:uid="{6BDB1B24-8340-433C-93FA-EF53D3ACB269}"/>
    <cellStyle name="Comma 12 6 2 2 4" xfId="27175" xr:uid="{FC99EE95-0723-4D12-B619-B9A4C805DB08}"/>
    <cellStyle name="Comma 12 6 2 3" xfId="7521" xr:uid="{DA664D32-AC7F-44D5-9E71-F50E831E5916}"/>
    <cellStyle name="Comma 12 6 2 3 2" xfId="18749" xr:uid="{A0C927A3-5A71-4659-916E-FDCEEA330C81}"/>
    <cellStyle name="Comma 12 6 2 3 2 2" xfId="41216" xr:uid="{5EDD2311-3A14-459F-8D41-2BCC537D7800}"/>
    <cellStyle name="Comma 12 6 2 3 3" xfId="29989" xr:uid="{2D4E6349-7C41-4D25-B283-C600FE9B99E3}"/>
    <cellStyle name="Comma 12 6 2 4" xfId="13146" xr:uid="{96244246-E079-486F-84AD-87B230365056}"/>
    <cellStyle name="Comma 12 6 2 4 2" xfId="35613" xr:uid="{E5F338E1-C1CC-4CC1-88F4-996685E60337}"/>
    <cellStyle name="Comma 12 6 2 5" xfId="24386" xr:uid="{4AC679FC-C4D2-4A4C-B33E-00E7EB3AAB75}"/>
    <cellStyle name="Comma 12 6 3" xfId="3627" xr:uid="{0DF38CDE-DFFE-4ADB-A836-9C875DD15683}"/>
    <cellStyle name="Comma 12 6 3 2" xfId="9230" xr:uid="{7F33344F-37FA-40FB-9B65-1735A3683906}"/>
    <cellStyle name="Comma 12 6 3 2 2" xfId="20458" xr:uid="{AB486BFA-8A2A-4F1F-881C-738E8CF8F11C}"/>
    <cellStyle name="Comma 12 6 3 2 2 2" xfId="42925" xr:uid="{A6908CBC-9C9F-4277-AD6E-19BB27263D2D}"/>
    <cellStyle name="Comma 12 6 3 2 3" xfId="31698" xr:uid="{F2D49D50-8F0E-4697-A575-7C9815D0267D}"/>
    <cellStyle name="Comma 12 6 3 3" xfId="14855" xr:uid="{A8E92E6B-3C5F-46D0-B812-E310D8A7D420}"/>
    <cellStyle name="Comma 12 6 3 3 2" xfId="37322" xr:uid="{B0D26D91-7E5D-4ED8-87EE-B3964C50270D}"/>
    <cellStyle name="Comma 12 6 3 4" xfId="26095" xr:uid="{FE5BA157-BB45-47AB-A44F-8C13D15EBD12}"/>
    <cellStyle name="Comma 12 6 4" xfId="6441" xr:uid="{51D22006-FE68-4FD0-AB58-2C0BBC875681}"/>
    <cellStyle name="Comma 12 6 4 2" xfId="17669" xr:uid="{C22F073D-33BB-4F32-B544-71B2194676D7}"/>
    <cellStyle name="Comma 12 6 4 2 2" xfId="40136" xr:uid="{A16E4B6E-CB1F-47E6-B227-BA1B402835E6}"/>
    <cellStyle name="Comma 12 6 4 3" xfId="28909" xr:uid="{FB668531-C86B-4209-97FB-379D12DB2574}"/>
    <cellStyle name="Comma 12 6 5" xfId="12066" xr:uid="{BF9B045F-CD11-4463-B886-593BA127E523}"/>
    <cellStyle name="Comma 12 6 5 2" xfId="34533" xr:uid="{ED10BD89-146F-4535-BA3F-5A2E8CD8F2D7}"/>
    <cellStyle name="Comma 12 6 6" xfId="23306" xr:uid="{D891F184-C7C9-49C6-AF53-EFE7395E6D12}"/>
    <cellStyle name="Comma 12 7" xfId="1380" xr:uid="{00000000-0005-0000-0000-000039020000}"/>
    <cellStyle name="Comma 12 7 2" xfId="4169" xr:uid="{0D5E9B4B-CFB5-4BD4-94F2-8ECE64BA37FC}"/>
    <cellStyle name="Comma 12 7 2 2" xfId="9772" xr:uid="{85C7367B-50C6-4657-BEE2-D513EBD13396}"/>
    <cellStyle name="Comma 12 7 2 2 2" xfId="21000" xr:uid="{CB4F9B70-5773-4A87-B8BF-ED22F99CE9DB}"/>
    <cellStyle name="Comma 12 7 2 2 2 2" xfId="43467" xr:uid="{7DC31A40-D0AD-41BC-ADAE-FCD90B6959BA}"/>
    <cellStyle name="Comma 12 7 2 2 3" xfId="32240" xr:uid="{450A7687-D179-4B00-8598-BD44DE19800A}"/>
    <cellStyle name="Comma 12 7 2 3" xfId="15397" xr:uid="{B48E4F82-8C85-441D-8351-DA973AECFC3B}"/>
    <cellStyle name="Comma 12 7 2 3 2" xfId="37864" xr:uid="{849657AF-0C1C-41EE-9C03-955E0EF6B508}"/>
    <cellStyle name="Comma 12 7 2 4" xfId="26637" xr:uid="{E55838CF-1B2A-4A21-85CC-61A9620B74D5}"/>
    <cellStyle name="Comma 12 7 3" xfId="6983" xr:uid="{7503D0A0-E7B5-48E3-A576-A8930E033766}"/>
    <cellStyle name="Comma 12 7 3 2" xfId="18211" xr:uid="{B26FB250-D770-4E4A-AFC7-A7AFCFD7AD9E}"/>
    <cellStyle name="Comma 12 7 3 2 2" xfId="40678" xr:uid="{398F4B02-9AA8-4C9C-A49A-20838BA56943}"/>
    <cellStyle name="Comma 12 7 3 3" xfId="29451" xr:uid="{F560C7F7-0BF0-4BAE-B141-C0B223EB8215}"/>
    <cellStyle name="Comma 12 7 4" xfId="12608" xr:uid="{7DECF5E1-80C3-4BE5-8629-B41E7BAF7D95}"/>
    <cellStyle name="Comma 12 7 4 2" xfId="35075" xr:uid="{59F05A4B-9540-4FC8-A120-18DE43C3AF87}"/>
    <cellStyle name="Comma 12 7 5" xfId="23848" xr:uid="{46D31986-0A3C-465E-B20B-547F1C8B7174}"/>
    <cellStyle name="Comma 12 8" xfId="2461" xr:uid="{00000000-0005-0000-0000-00003A020000}"/>
    <cellStyle name="Comma 12 8 2" xfId="5250" xr:uid="{FA799F88-1BED-4CA5-A55B-E16C0CE8D79C}"/>
    <cellStyle name="Comma 12 8 2 2" xfId="10853" xr:uid="{6FA704B8-8BAC-41B9-A499-A2C40F3E494A}"/>
    <cellStyle name="Comma 12 8 2 2 2" xfId="22081" xr:uid="{D12D5B62-15F1-47D3-967D-A62AC57952D9}"/>
    <cellStyle name="Comma 12 8 2 2 2 2" xfId="44548" xr:uid="{95AB8658-7571-43A3-9067-EC9D47E3521F}"/>
    <cellStyle name="Comma 12 8 2 2 3" xfId="33321" xr:uid="{CEFF9A44-862B-437D-93FD-991EA5C5C141}"/>
    <cellStyle name="Comma 12 8 2 3" xfId="16478" xr:uid="{8C1A596C-71C9-4D3F-899D-9CB4D3C12358}"/>
    <cellStyle name="Comma 12 8 2 3 2" xfId="38945" xr:uid="{C55A1409-277A-4061-8729-99CB9C2002E0}"/>
    <cellStyle name="Comma 12 8 2 4" xfId="27718" xr:uid="{A4328EEF-3E80-4C70-B278-1B4361411885}"/>
    <cellStyle name="Comma 12 8 3" xfId="8064" xr:uid="{CAEC61A2-E853-4C29-AB28-5DB7DD135553}"/>
    <cellStyle name="Comma 12 8 3 2" xfId="19292" xr:uid="{2E5BBB9F-3B37-434C-AC18-F3FA89A0446D}"/>
    <cellStyle name="Comma 12 8 3 2 2" xfId="41759" xr:uid="{0A1C8656-8A30-4DD8-86A1-62C948C70DD2}"/>
    <cellStyle name="Comma 12 8 3 3" xfId="30532" xr:uid="{E4EEFC5B-B6A8-4107-85FA-C82918909D2D}"/>
    <cellStyle name="Comma 12 8 4" xfId="13689" xr:uid="{48819C04-778E-4507-8A72-21CE29607D29}"/>
    <cellStyle name="Comma 12 8 4 2" xfId="36156" xr:uid="{6A558707-9E23-4B75-B418-FF3557B39FBB}"/>
    <cellStyle name="Comma 12 8 5" xfId="24929" xr:uid="{44840065-6FEF-4486-B476-B4393AA33462}"/>
    <cellStyle name="Comma 12 9" xfId="300" xr:uid="{00000000-0005-0000-0000-00003B020000}"/>
    <cellStyle name="Comma 12 9 2" xfId="3089" xr:uid="{5FA2FD98-C373-42DE-903D-0B7D874FA8B2}"/>
    <cellStyle name="Comma 12 9 2 2" xfId="8692" xr:uid="{91AFCA90-2465-452D-A2C5-8FFDD05E2391}"/>
    <cellStyle name="Comma 12 9 2 2 2" xfId="19920" xr:uid="{A47714D8-F01C-4EDA-B9E2-4C13908851B8}"/>
    <cellStyle name="Comma 12 9 2 2 2 2" xfId="42387" xr:uid="{43A2A5F3-8BDA-4D9E-9342-5EF5341BDC4F}"/>
    <cellStyle name="Comma 12 9 2 2 3" xfId="31160" xr:uid="{74525A1A-FB3D-4434-B335-30646D9B9498}"/>
    <cellStyle name="Comma 12 9 2 3" xfId="14317" xr:uid="{9A64D693-6041-4FFD-BAEC-EDE5C0B6695D}"/>
    <cellStyle name="Comma 12 9 2 3 2" xfId="36784" xr:uid="{1A56BF0B-1B1E-40A0-B905-04A2CA485CB9}"/>
    <cellStyle name="Comma 12 9 2 4" xfId="25557" xr:uid="{B391A911-4596-443E-A07B-0B181F77CC85}"/>
    <cellStyle name="Comma 12 9 3" xfId="5903" xr:uid="{EAE16D1F-7C55-4AD3-95FF-28D4061CDA42}"/>
    <cellStyle name="Comma 12 9 3 2" xfId="17131" xr:uid="{AD18C91A-B32C-4DAE-BF5D-12D8E47EA56F}"/>
    <cellStyle name="Comma 12 9 3 2 2" xfId="39598" xr:uid="{650B9B22-2ADF-43A8-95B1-6B6F293DF3B5}"/>
    <cellStyle name="Comma 12 9 3 3" xfId="28371" xr:uid="{CCAEE10E-EB67-4A8E-9A64-F1A208E2A523}"/>
    <cellStyle name="Comma 12 9 4" xfId="11528" xr:uid="{00CF58C1-28C8-4FAB-8BD3-04BE57F052C4}"/>
    <cellStyle name="Comma 12 9 4 2" xfId="33995" xr:uid="{FDD6FC30-2C30-430C-BC57-5CBC53C03E2C}"/>
    <cellStyle name="Comma 12 9 5" xfId="22768" xr:uid="{17FB70CE-12BA-44A8-91A9-AEED1B581EF2}"/>
    <cellStyle name="Comma 120" xfId="5618" xr:uid="{183FEFF1-34AF-4684-841A-ABC97810FEC0}"/>
    <cellStyle name="Comma 120 2" xfId="11221" xr:uid="{7CD817AF-77F8-4807-A141-A982E6D39C79}"/>
    <cellStyle name="Comma 120 2 2" xfId="22449" xr:uid="{B45D057B-C0F9-4E7D-9562-89C84C0931F2}"/>
    <cellStyle name="Comma 120 2 2 2" xfId="44916" xr:uid="{09175B55-3A5F-464F-B35B-35E4F80821F7}"/>
    <cellStyle name="Comma 120 2 3" xfId="33689" xr:uid="{DA511F29-D16B-4AC4-B5EF-21B2DE269C99}"/>
    <cellStyle name="Comma 120 3" xfId="16846" xr:uid="{971B6C1A-1E85-4613-A8FC-1FFDFF39C2F8}"/>
    <cellStyle name="Comma 120 3 2" xfId="39313" xr:uid="{C0895476-428F-42C2-A8D3-CC3EB56895FA}"/>
    <cellStyle name="Comma 120 4" xfId="28086" xr:uid="{9BC61817-0403-4ACA-8F0A-3222DB115FC5}"/>
    <cellStyle name="Comma 121" xfId="5620" xr:uid="{91736770-F76E-4713-8EB3-7B71ED624E7A}"/>
    <cellStyle name="Comma 121 2" xfId="5621" xr:uid="{F642ADA5-398B-42F4-BB73-59B91EA03440}"/>
    <cellStyle name="Comma 121 2 2" xfId="11224" xr:uid="{3D08ED17-C5D7-4EAA-B011-80E38C0D7626}"/>
    <cellStyle name="Comma 121 2 2 2" xfId="22452" xr:uid="{8AB7CC53-9094-4427-AE7C-A91551B8A0E5}"/>
    <cellStyle name="Comma 121 2 2 2 2" xfId="44919" xr:uid="{C1548A9E-307E-4EF3-B0A7-F8E02A8F2325}"/>
    <cellStyle name="Comma 121 2 2 3" xfId="33692" xr:uid="{31643A68-2DC5-45F7-A650-F4F76B16B6F8}"/>
    <cellStyle name="Comma 121 2 3" xfId="16849" xr:uid="{0585CC35-9329-4C4C-BE8E-46FC79445501}"/>
    <cellStyle name="Comma 121 2 3 2" xfId="39316" xr:uid="{2BA9C2AC-C404-4052-9756-FBEBFD869B95}"/>
    <cellStyle name="Comma 121 2 4" xfId="28089" xr:uid="{CCBE77B5-3CEB-4427-9C17-8043F672B3B7}"/>
    <cellStyle name="Comma 121 3" xfId="11223" xr:uid="{5E3496C6-D4AA-4416-8172-A6AAED4A578A}"/>
    <cellStyle name="Comma 121 3 2" xfId="22451" xr:uid="{36FA5FF7-EA97-492B-8ADE-F4D5BB90EEFD}"/>
    <cellStyle name="Comma 121 3 2 2" xfId="44918" xr:uid="{0A6A8D4C-5F8B-4E06-BCF6-53C12B2FDA52}"/>
    <cellStyle name="Comma 121 3 3" xfId="33691" xr:uid="{5D9FDA23-5455-4EE9-99FA-906C7C3A2D78}"/>
    <cellStyle name="Comma 121 4" xfId="16848" xr:uid="{8ECAAEA2-7D1D-468E-AFF5-513B693FF6AD}"/>
    <cellStyle name="Comma 121 4 2" xfId="39315" xr:uid="{A0B00E58-9DEF-4A4B-AB91-67C3E3CA10E9}"/>
    <cellStyle name="Comma 121 5" xfId="28088" xr:uid="{C03E2A38-4B9F-4FC5-B513-213E0CCC60CE}"/>
    <cellStyle name="Comma 122" xfId="5622" xr:uid="{FBD1290B-C551-4CF6-BF5B-8E3A5D76F876}"/>
    <cellStyle name="Comma 122 2" xfId="11225" xr:uid="{413AE2F9-26F8-4C82-9CAA-7300D5C5299C}"/>
    <cellStyle name="Comma 122 2 2" xfId="22453" xr:uid="{8B264A57-9F3C-4029-8309-FD3E934739D6}"/>
    <cellStyle name="Comma 122 2 2 2" xfId="44920" xr:uid="{8D0E0499-765B-4E5E-A7BD-C4460FC6B4C0}"/>
    <cellStyle name="Comma 122 2 3" xfId="33693" xr:uid="{5BA67393-6E19-4E4F-882C-A04E89C59226}"/>
    <cellStyle name="Comma 122 3" xfId="16850" xr:uid="{09AEF50E-0279-4A65-B00A-32598CFB2344}"/>
    <cellStyle name="Comma 122 3 2" xfId="39317" xr:uid="{C719CE2E-42F5-4F2F-87E5-D24B12A1FD0B}"/>
    <cellStyle name="Comma 122 4" xfId="28090" xr:uid="{12133C5F-BDD3-4CDC-96E5-F78EF1A3F9BB}"/>
    <cellStyle name="Comma 123" xfId="5623" xr:uid="{8B565E69-A086-40F6-ADFF-E50A94DA2F70}"/>
    <cellStyle name="Comma 123 2" xfId="11226" xr:uid="{999B4651-AAE1-4359-BAF1-FEC136BC578A}"/>
    <cellStyle name="Comma 123 2 2" xfId="22454" xr:uid="{51B4E3B3-B817-431A-A094-2825597ED4D9}"/>
    <cellStyle name="Comma 123 2 2 2" xfId="44921" xr:uid="{503EC863-77C9-48A8-AF95-EFA49C35C0A6}"/>
    <cellStyle name="Comma 123 2 3" xfId="33694" xr:uid="{CA121EE4-56BE-4D77-A11B-CE0E3AB101C7}"/>
    <cellStyle name="Comma 123 3" xfId="16851" xr:uid="{9526033B-391D-4A6E-B822-3ADA92ABC5E3}"/>
    <cellStyle name="Comma 123 3 2" xfId="39318" xr:uid="{D1AF55CA-3DA5-48B3-85C3-1E191CC488D1}"/>
    <cellStyle name="Comma 123 4" xfId="28091" xr:uid="{002F2462-3137-41D3-811B-11CAB6484574}"/>
    <cellStyle name="Comma 124" xfId="5624" xr:uid="{20970FFF-D8AE-4A14-8B29-171B7E5FEE15}"/>
    <cellStyle name="Comma 124 2" xfId="11227" xr:uid="{6028C948-C74D-4DE1-A23C-F03181324409}"/>
    <cellStyle name="Comma 124 2 2" xfId="22455" xr:uid="{2F116E8A-A6F4-402F-8992-0D74BAF070A6}"/>
    <cellStyle name="Comma 124 2 2 2" xfId="44922" xr:uid="{474E9DB1-2C68-462B-851C-C14892517CEE}"/>
    <cellStyle name="Comma 124 2 3" xfId="33695" xr:uid="{A7D8A404-0041-453B-BAE8-4DF9BE064F34}"/>
    <cellStyle name="Comma 124 3" xfId="16852" xr:uid="{C0A886FC-8F6F-43E8-9DDE-12A791D87F10}"/>
    <cellStyle name="Comma 124 3 2" xfId="39319" xr:uid="{9FC4DDE5-AF07-4303-82CA-84EC61643C42}"/>
    <cellStyle name="Comma 124 4" xfId="28092" xr:uid="{0931978D-CD36-436C-A7D1-1E05F9A76F6D}"/>
    <cellStyle name="Comma 125" xfId="5625" xr:uid="{35C9A6B1-C8ED-4120-B3FC-8C4FF25539FC}"/>
    <cellStyle name="Comma 125 2" xfId="11228" xr:uid="{2332A7C3-CFA1-43F9-BBCC-AFE4D3C547A8}"/>
    <cellStyle name="Comma 125 2 2" xfId="22456" xr:uid="{DC8EA745-8220-4B3B-93FA-0D7DD3C803C0}"/>
    <cellStyle name="Comma 125 2 2 2" xfId="44923" xr:uid="{32F7AF7E-EF13-4B61-8B6D-CA99D02A1195}"/>
    <cellStyle name="Comma 125 2 3" xfId="33696" xr:uid="{184E6958-50B1-4708-B044-F58D482AB2BA}"/>
    <cellStyle name="Comma 125 3" xfId="16853" xr:uid="{0EA0852F-21F0-4D14-B7E9-3DD1FE4DCF3D}"/>
    <cellStyle name="Comma 125 3 2" xfId="39320" xr:uid="{0F948A69-3EBE-4A20-95C2-30ADABC9C1CD}"/>
    <cellStyle name="Comma 125 4" xfId="28093" xr:uid="{29D4D7A8-0362-43AA-BFD0-DBE522851EB0}"/>
    <cellStyle name="Comma 126" xfId="5626" xr:uid="{42F9073B-C604-4790-98B4-88053D527396}"/>
    <cellStyle name="Comma 126 2" xfId="16854" xr:uid="{AE1D3AED-7708-45C1-BE92-39E07A391372}"/>
    <cellStyle name="Comma 126 2 2" xfId="39321" xr:uid="{6ECF5720-C956-4C9D-8791-5402AAA44D13}"/>
    <cellStyle name="Comma 126 3" xfId="28094" xr:uid="{DF8B8C0F-0436-4110-9235-3AA51C4D55DB}"/>
    <cellStyle name="Comma 127" xfId="11231" xr:uid="{1BA952C3-92F7-4BD7-B865-0D024D39A5C7}"/>
    <cellStyle name="Comma 127 2" xfId="22459" xr:uid="{36246E0C-9E04-4F3D-90BC-42FD4F69A36F}"/>
    <cellStyle name="Comma 127 2 2" xfId="44926" xr:uid="{9D0B9362-23F0-420C-BBCC-4680EE7117D4}"/>
    <cellStyle name="Comma 127 3" xfId="33699" xr:uid="{81B640DE-D5E3-497F-91F3-682E1859E810}"/>
    <cellStyle name="Comma 128" xfId="11229" xr:uid="{7ADCDAF4-AF1F-4E46-9B2B-F8DBDD65D124}"/>
    <cellStyle name="Comma 128 2" xfId="22457" xr:uid="{5FF64858-7AB8-4473-8D60-ADF89448BA2B}"/>
    <cellStyle name="Comma 128 2 2" xfId="44924" xr:uid="{F6DFFEA9-3B75-4D9D-885C-FC78BE5ACC56}"/>
    <cellStyle name="Comma 128 3" xfId="33697" xr:uid="{939F53DE-6A1B-4686-82BE-D9940789D38D}"/>
    <cellStyle name="Comma 129" xfId="11230" xr:uid="{00DA6BBB-9F70-411C-A8C6-42425351CE86}"/>
    <cellStyle name="Comma 129 2" xfId="22458" xr:uid="{1F5090AB-2551-43D5-AA94-CCC4ADAE4EED}"/>
    <cellStyle name="Comma 129 2 2" xfId="44925" xr:uid="{F588F226-3730-4BB7-98FC-3971CC1A86EC}"/>
    <cellStyle name="Comma 129 3" xfId="33698" xr:uid="{D7C7D9A0-80E7-4FE2-BEAE-2E5714D4CD72}"/>
    <cellStyle name="Comma 13" xfId="8" xr:uid="{00000000-0005-0000-0000-00003C020000}"/>
    <cellStyle name="Comma 13 10" xfId="2818" xr:uid="{7E87ABDB-19F1-4CB2-A192-5DF0F45BC817}"/>
    <cellStyle name="Comma 13 10 2" xfId="8421" xr:uid="{27ACAEFA-708C-4CAA-8E9A-CB87D74F3005}"/>
    <cellStyle name="Comma 13 10 2 2" xfId="19649" xr:uid="{B3DFAF4A-87A7-42D2-9450-8A34CCA12161}"/>
    <cellStyle name="Comma 13 10 2 2 2" xfId="42116" xr:uid="{75470BBD-C5F9-45CC-BA9E-634B983EF730}"/>
    <cellStyle name="Comma 13 10 2 3" xfId="30889" xr:uid="{4D56162E-9335-433A-A4F1-F3E22DBB9699}"/>
    <cellStyle name="Comma 13 10 3" xfId="14046" xr:uid="{E84268F9-161A-4B61-AFDD-0A7100039072}"/>
    <cellStyle name="Comma 13 10 3 2" xfId="36513" xr:uid="{2265B6EC-CF40-47CA-9B63-121785DE981C}"/>
    <cellStyle name="Comma 13 10 4" xfId="25286" xr:uid="{1B00C068-C719-49D1-B350-39C977FA22E5}"/>
    <cellStyle name="Comma 13 11" xfId="5633" xr:uid="{B70047FE-CABC-41B3-A75F-C111C0794FDB}"/>
    <cellStyle name="Comma 13 11 2" xfId="16861" xr:uid="{FAD2A844-99F4-4396-AB4B-BDC2E39BD493}"/>
    <cellStyle name="Comma 13 11 2 2" xfId="39328" xr:uid="{12FF2B6A-276E-44EF-884B-155B036A50AF}"/>
    <cellStyle name="Comma 13 11 3" xfId="28101" xr:uid="{4D00C6C2-07EE-468C-A083-1F6599A58AD1}"/>
    <cellStyle name="Comma 13 12" xfId="11257" xr:uid="{EB188394-DA97-4DBF-9ABE-86381B804664}"/>
    <cellStyle name="Comma 13 12 2" xfId="33725" xr:uid="{C4228C3B-15B5-4EE6-852A-35696D9318C2}"/>
    <cellStyle name="Comma 13 13" xfId="22498" xr:uid="{DFC39E2B-9C15-4B9D-863E-11510A29965A}"/>
    <cellStyle name="Comma 13 2" xfId="86" xr:uid="{00000000-0005-0000-0000-00003D020000}"/>
    <cellStyle name="Comma 13 2 10" xfId="5694" xr:uid="{A7FFC2E4-1883-4A96-943C-A3723CFBC435}"/>
    <cellStyle name="Comma 13 2 10 2" xfId="16922" xr:uid="{B730A1B2-AD39-4C85-9395-DA3C9ACD5474}"/>
    <cellStyle name="Comma 13 2 10 2 2" xfId="39389" xr:uid="{41DD9D74-4209-4106-962B-B15B12E3EB9D}"/>
    <cellStyle name="Comma 13 2 10 3" xfId="28162" xr:uid="{A048CA1C-1333-4A9B-9930-FD9BF3B0B8DA}"/>
    <cellStyle name="Comma 13 2 11" xfId="11318" xr:uid="{8B94719D-7FF4-4CCD-B307-846C2FF3ECBD}"/>
    <cellStyle name="Comma 13 2 11 2" xfId="33786" xr:uid="{BE37B782-E4BC-4717-A1E9-72E2D3A2C245}"/>
    <cellStyle name="Comma 13 2 12" xfId="22559" xr:uid="{08784879-D406-4D02-AD05-5E746063C947}"/>
    <cellStyle name="Comma 13 2 2" xfId="148" xr:uid="{00000000-0005-0000-0000-00003E020000}"/>
    <cellStyle name="Comma 13 2 2 10" xfId="11380" xr:uid="{0DD3F0DB-D729-44E5-8943-335D60739364}"/>
    <cellStyle name="Comma 13 2 2 10 2" xfId="33848" xr:uid="{DAC39377-CABB-48EC-9B3A-FB9D17BACE80}"/>
    <cellStyle name="Comma 13 2 2 11" xfId="22621" xr:uid="{F7EB5516-9051-43D9-BFCE-A111BC7073B0}"/>
    <cellStyle name="Comma 13 2 2 2" xfId="275" xr:uid="{00000000-0005-0000-0000-00003F020000}"/>
    <cellStyle name="Comma 13 2 2 2 10" xfId="22748" xr:uid="{A306D179-6C35-4AA3-9C1B-9BC26357FA3C}"/>
    <cellStyle name="Comma 13 2 2 2 2" xfId="822" xr:uid="{00000000-0005-0000-0000-000040020000}"/>
    <cellStyle name="Comma 13 2 2 2 2 2" xfId="1360" xr:uid="{00000000-0005-0000-0000-000041020000}"/>
    <cellStyle name="Comma 13 2 2 2 2 2 2" xfId="2440" xr:uid="{00000000-0005-0000-0000-000042020000}"/>
    <cellStyle name="Comma 13 2 2 2 2 2 2 2" xfId="5229" xr:uid="{180F3209-5E63-4109-877E-E5D85ECAD266}"/>
    <cellStyle name="Comma 13 2 2 2 2 2 2 2 2" xfId="10832" xr:uid="{030E98CE-7048-48AD-BBF5-C8F13ED6410B}"/>
    <cellStyle name="Comma 13 2 2 2 2 2 2 2 2 2" xfId="22060" xr:uid="{15483485-B6CB-4D42-9AAD-1F21372AA5EB}"/>
    <cellStyle name="Comma 13 2 2 2 2 2 2 2 2 2 2" xfId="44527" xr:uid="{F2C71B21-E88C-45ED-978E-177774A9B4A1}"/>
    <cellStyle name="Comma 13 2 2 2 2 2 2 2 2 3" xfId="33300" xr:uid="{4EDC4C5A-8A88-4D89-BA6C-631026B77347}"/>
    <cellStyle name="Comma 13 2 2 2 2 2 2 2 3" xfId="16457" xr:uid="{93A2D9B6-E244-4FFF-9650-90219D2830B2}"/>
    <cellStyle name="Comma 13 2 2 2 2 2 2 2 3 2" xfId="38924" xr:uid="{CC9F56F7-E5B2-425C-80CF-9AD8D4EC0AC4}"/>
    <cellStyle name="Comma 13 2 2 2 2 2 2 2 4" xfId="27697" xr:uid="{3028547F-8411-4F3D-8DF6-AC337F55AA22}"/>
    <cellStyle name="Comma 13 2 2 2 2 2 2 3" xfId="8043" xr:uid="{97176695-DD9C-48F5-9765-749534E5AEDF}"/>
    <cellStyle name="Comma 13 2 2 2 2 2 2 3 2" xfId="19271" xr:uid="{5F251412-2229-4B97-9011-AD86068241EC}"/>
    <cellStyle name="Comma 13 2 2 2 2 2 2 3 2 2" xfId="41738" xr:uid="{C1400FD7-DEE2-489F-AC62-5E33A34D52BF}"/>
    <cellStyle name="Comma 13 2 2 2 2 2 2 3 3" xfId="30511" xr:uid="{A20D7C26-B321-4C4D-A811-6B6899E8671B}"/>
    <cellStyle name="Comma 13 2 2 2 2 2 2 4" xfId="13668" xr:uid="{970D4D57-EAD7-4B52-99EF-5576772E4CF9}"/>
    <cellStyle name="Comma 13 2 2 2 2 2 2 4 2" xfId="36135" xr:uid="{99620AF7-0359-4AEF-8BDC-016F07F1D1B1}"/>
    <cellStyle name="Comma 13 2 2 2 2 2 2 5" xfId="24908" xr:uid="{FEC0D6E9-3AAD-4EE2-8C73-286D129ECDAB}"/>
    <cellStyle name="Comma 13 2 2 2 2 2 3" xfId="4149" xr:uid="{ED1B6000-CA2F-4AC7-9AB7-4717FDE8C1A7}"/>
    <cellStyle name="Comma 13 2 2 2 2 2 3 2" xfId="9752" xr:uid="{F39E06CA-E524-4713-A535-A64936B2C96E}"/>
    <cellStyle name="Comma 13 2 2 2 2 2 3 2 2" xfId="20980" xr:uid="{728CC4B5-1677-410E-9C57-FEB94A8EA9D7}"/>
    <cellStyle name="Comma 13 2 2 2 2 2 3 2 2 2" xfId="43447" xr:uid="{A3F4AD3E-3725-46E2-A508-A447EB788E54}"/>
    <cellStyle name="Comma 13 2 2 2 2 2 3 2 3" xfId="32220" xr:uid="{CCC1F754-C983-4571-97A7-2F5FF19B4184}"/>
    <cellStyle name="Comma 13 2 2 2 2 2 3 3" xfId="15377" xr:uid="{79E8E2B3-8D23-4F72-819E-1785AF5F2DCF}"/>
    <cellStyle name="Comma 13 2 2 2 2 2 3 3 2" xfId="37844" xr:uid="{0612843A-1455-4920-9C48-B685CBA87CF0}"/>
    <cellStyle name="Comma 13 2 2 2 2 2 3 4" xfId="26617" xr:uid="{8C0B81E8-1E3C-4549-8F5B-85ECDFECDF91}"/>
    <cellStyle name="Comma 13 2 2 2 2 2 4" xfId="6963" xr:uid="{05C885D9-DAF5-478F-9C77-0D7420C11128}"/>
    <cellStyle name="Comma 13 2 2 2 2 2 4 2" xfId="18191" xr:uid="{ABB865A0-A697-4363-AAE7-E0ECF182BD8E}"/>
    <cellStyle name="Comma 13 2 2 2 2 2 4 2 2" xfId="40658" xr:uid="{9EA17660-9A3A-4784-8BE2-C65E737DE552}"/>
    <cellStyle name="Comma 13 2 2 2 2 2 4 3" xfId="29431" xr:uid="{08F94865-8C4C-43AB-BD12-64E4E52E9B97}"/>
    <cellStyle name="Comma 13 2 2 2 2 2 5" xfId="12588" xr:uid="{79F9B7CE-B6D0-4A38-A2D0-17EF4CD21A3A}"/>
    <cellStyle name="Comma 13 2 2 2 2 2 5 2" xfId="35055" xr:uid="{E01B96B3-7273-4EF5-849C-0C47E1A60CAD}"/>
    <cellStyle name="Comma 13 2 2 2 2 2 6" xfId="23828" xr:uid="{B8FF2702-7813-44EA-A1ED-F2B24A48682C}"/>
    <cellStyle name="Comma 13 2 2 2 2 3" xfId="1902" xr:uid="{00000000-0005-0000-0000-000043020000}"/>
    <cellStyle name="Comma 13 2 2 2 2 3 2" xfId="4691" xr:uid="{573D9792-4EC8-4915-BCD8-BF4404AB5D58}"/>
    <cellStyle name="Comma 13 2 2 2 2 3 2 2" xfId="10294" xr:uid="{EF007A89-38D4-404B-98DC-4B5ECCFE0E46}"/>
    <cellStyle name="Comma 13 2 2 2 2 3 2 2 2" xfId="21522" xr:uid="{4E255F87-841F-4254-AD72-D4297EE6DB46}"/>
    <cellStyle name="Comma 13 2 2 2 2 3 2 2 2 2" xfId="43989" xr:uid="{497773C8-139F-4ECD-802B-F7FC936D5DD4}"/>
    <cellStyle name="Comma 13 2 2 2 2 3 2 2 3" xfId="32762" xr:uid="{E32F14C1-51FE-470C-8AE6-7201CB3356C5}"/>
    <cellStyle name="Comma 13 2 2 2 2 3 2 3" xfId="15919" xr:uid="{12C848B3-1F1E-49BA-818E-E24214014BE3}"/>
    <cellStyle name="Comma 13 2 2 2 2 3 2 3 2" xfId="38386" xr:uid="{2FDAA624-2EAE-4DC2-A7FE-E7205D27B103}"/>
    <cellStyle name="Comma 13 2 2 2 2 3 2 4" xfId="27159" xr:uid="{250BAC9B-F3BC-466E-BC60-2296CB8B2D7C}"/>
    <cellStyle name="Comma 13 2 2 2 2 3 3" xfId="7505" xr:uid="{AEAB12F7-8EF6-4BD6-BD8E-C170C344013A}"/>
    <cellStyle name="Comma 13 2 2 2 2 3 3 2" xfId="18733" xr:uid="{15542428-6F5B-46A5-8D4F-0939D08DD370}"/>
    <cellStyle name="Comma 13 2 2 2 2 3 3 2 2" xfId="41200" xr:uid="{1D9DE1DB-4D15-49ED-BA00-63E4735182A9}"/>
    <cellStyle name="Comma 13 2 2 2 2 3 3 3" xfId="29973" xr:uid="{3EA3A12D-8E44-45F0-BACF-93A8E1A75AF4}"/>
    <cellStyle name="Comma 13 2 2 2 2 3 4" xfId="13130" xr:uid="{45B2B35E-6FD0-4433-B6C4-5D9EECB17437}"/>
    <cellStyle name="Comma 13 2 2 2 2 3 4 2" xfId="35597" xr:uid="{946466DC-8975-439C-BBE7-BD309E1F50F1}"/>
    <cellStyle name="Comma 13 2 2 2 2 3 5" xfId="24370" xr:uid="{FE7EE95D-AC77-4334-BCBE-07FA818AF571}"/>
    <cellStyle name="Comma 13 2 2 2 2 4" xfId="3611" xr:uid="{7A11D9B7-204A-48AD-96F5-42FFB9FC1FC4}"/>
    <cellStyle name="Comma 13 2 2 2 2 4 2" xfId="9214" xr:uid="{7D7F9ADA-ED85-48F7-8B51-A05B639BCAD3}"/>
    <cellStyle name="Comma 13 2 2 2 2 4 2 2" xfId="20442" xr:uid="{0F547C80-BC01-4212-9982-CADE2A886D77}"/>
    <cellStyle name="Comma 13 2 2 2 2 4 2 2 2" xfId="42909" xr:uid="{DF9557C5-BFAF-4CCA-8C4C-5003B8B65CFB}"/>
    <cellStyle name="Comma 13 2 2 2 2 4 2 3" xfId="31682" xr:uid="{B22D4BEA-2879-4302-9EE4-6110572D8528}"/>
    <cellStyle name="Comma 13 2 2 2 2 4 3" xfId="14839" xr:uid="{A7DE8124-3BF4-428C-9078-FD300DA6F422}"/>
    <cellStyle name="Comma 13 2 2 2 2 4 3 2" xfId="37306" xr:uid="{8F4D77D8-6017-4151-9D26-A3F26CC1F458}"/>
    <cellStyle name="Comma 13 2 2 2 2 4 4" xfId="26079" xr:uid="{66F69BF1-635F-4221-8F65-881E5F593049}"/>
    <cellStyle name="Comma 13 2 2 2 2 5" xfId="6425" xr:uid="{FE17846A-7924-469C-B3C6-1A92A62BD398}"/>
    <cellStyle name="Comma 13 2 2 2 2 5 2" xfId="17653" xr:uid="{280AF48C-55A9-41DF-8F6F-6BAF37367F6E}"/>
    <cellStyle name="Comma 13 2 2 2 2 5 2 2" xfId="40120" xr:uid="{FACFF006-FE0E-41AB-A4F0-FA4601685879}"/>
    <cellStyle name="Comma 13 2 2 2 2 5 3" xfId="28893" xr:uid="{8BCE73E8-56E1-4B74-B412-1C0D80814A5B}"/>
    <cellStyle name="Comma 13 2 2 2 2 6" xfId="12050" xr:uid="{46FC9ACD-6832-4A56-9676-D5B84DA0A316}"/>
    <cellStyle name="Comma 13 2 2 2 2 6 2" xfId="34517" xr:uid="{BF241516-BF2C-48F9-AE5C-95291FFB08A7}"/>
    <cellStyle name="Comma 13 2 2 2 2 7" xfId="23290" xr:uid="{B9650387-EB54-4DFB-92AA-7CBD6F643E2B}"/>
    <cellStyle name="Comma 13 2 2 2 3" xfId="1093" xr:uid="{00000000-0005-0000-0000-000044020000}"/>
    <cellStyle name="Comma 13 2 2 2 3 2" xfId="2173" xr:uid="{00000000-0005-0000-0000-000045020000}"/>
    <cellStyle name="Comma 13 2 2 2 3 2 2" xfId="4962" xr:uid="{E2449C3E-DF17-4D6E-AE54-F773F1EB00D4}"/>
    <cellStyle name="Comma 13 2 2 2 3 2 2 2" xfId="10565" xr:uid="{B9234197-B10D-4521-AFF5-C1937D0B37A5}"/>
    <cellStyle name="Comma 13 2 2 2 3 2 2 2 2" xfId="21793" xr:uid="{24854E16-34D0-4705-A1CA-93246092D1FB}"/>
    <cellStyle name="Comma 13 2 2 2 3 2 2 2 2 2" xfId="44260" xr:uid="{4AE8D5C8-5DAD-40DB-ADB1-C66A5CFD5F86}"/>
    <cellStyle name="Comma 13 2 2 2 3 2 2 2 3" xfId="33033" xr:uid="{7DCAA52D-92DB-4C4D-870D-D204D9F7E383}"/>
    <cellStyle name="Comma 13 2 2 2 3 2 2 3" xfId="16190" xr:uid="{1148C9D4-6AC6-41CA-A02B-3B826217F06B}"/>
    <cellStyle name="Comma 13 2 2 2 3 2 2 3 2" xfId="38657" xr:uid="{0422F7BE-B98E-4803-8FE4-C5AE8B92C0B6}"/>
    <cellStyle name="Comma 13 2 2 2 3 2 2 4" xfId="27430" xr:uid="{AEB69D57-096F-43CB-8B2D-FF96D13FC8EC}"/>
    <cellStyle name="Comma 13 2 2 2 3 2 3" xfId="7776" xr:uid="{2C295F1D-FFAC-4A5A-9250-5C194FDD2BCC}"/>
    <cellStyle name="Comma 13 2 2 2 3 2 3 2" xfId="19004" xr:uid="{025A5758-391C-49D1-AB31-570613D22A1A}"/>
    <cellStyle name="Comma 13 2 2 2 3 2 3 2 2" xfId="41471" xr:uid="{6F74B9A5-414C-4D59-808F-63694FA6D915}"/>
    <cellStyle name="Comma 13 2 2 2 3 2 3 3" xfId="30244" xr:uid="{E227329E-1127-4612-B3FB-655929336234}"/>
    <cellStyle name="Comma 13 2 2 2 3 2 4" xfId="13401" xr:uid="{6655E88C-8AE6-456C-88B5-8DE6D37CF41B}"/>
    <cellStyle name="Comma 13 2 2 2 3 2 4 2" xfId="35868" xr:uid="{8576D64D-F3C9-42C4-9FC6-DC968C334433}"/>
    <cellStyle name="Comma 13 2 2 2 3 2 5" xfId="24641" xr:uid="{8E44DF54-475E-4EB2-93C0-2854B8C05D02}"/>
    <cellStyle name="Comma 13 2 2 2 3 3" xfId="3882" xr:uid="{9B017B20-A1A5-4D0C-A421-1BF025C45BE4}"/>
    <cellStyle name="Comma 13 2 2 2 3 3 2" xfId="9485" xr:uid="{1B57B6BD-6160-499A-BD68-A7DFFFDA6740}"/>
    <cellStyle name="Comma 13 2 2 2 3 3 2 2" xfId="20713" xr:uid="{56A43F60-5C77-47F4-B13F-0B9B47A05BB4}"/>
    <cellStyle name="Comma 13 2 2 2 3 3 2 2 2" xfId="43180" xr:uid="{4B71030B-0FB1-49BC-84F4-8EE165EA31C6}"/>
    <cellStyle name="Comma 13 2 2 2 3 3 2 3" xfId="31953" xr:uid="{A02F3601-D20D-46E8-A62A-E729AD8EE782}"/>
    <cellStyle name="Comma 13 2 2 2 3 3 3" xfId="15110" xr:uid="{22899FA1-EB21-402F-88AE-1FF22F6AA26F}"/>
    <cellStyle name="Comma 13 2 2 2 3 3 3 2" xfId="37577" xr:uid="{2AFD7616-E123-4DD5-81BE-852724232519}"/>
    <cellStyle name="Comma 13 2 2 2 3 3 4" xfId="26350" xr:uid="{F48D0332-E0B8-4F19-9D5C-C90E572C9604}"/>
    <cellStyle name="Comma 13 2 2 2 3 4" xfId="6696" xr:uid="{B855389D-1C63-46DA-A31D-9B039BE24656}"/>
    <cellStyle name="Comma 13 2 2 2 3 4 2" xfId="17924" xr:uid="{96EA09C2-A31D-4E4A-BBD4-DF8F3A102156}"/>
    <cellStyle name="Comma 13 2 2 2 3 4 2 2" xfId="40391" xr:uid="{722E229D-FD3E-4FEC-86F0-B343A84A36F5}"/>
    <cellStyle name="Comma 13 2 2 2 3 4 3" xfId="29164" xr:uid="{C6876348-4D1C-4A92-9EDE-18942363E8A5}"/>
    <cellStyle name="Comma 13 2 2 2 3 5" xfId="12321" xr:uid="{9C79348A-C5F7-4C97-8335-6B8DF0857872}"/>
    <cellStyle name="Comma 13 2 2 2 3 5 2" xfId="34788" xr:uid="{13A183B2-3F6F-4A0C-A990-788C392484CA}"/>
    <cellStyle name="Comma 13 2 2 2 3 6" xfId="23561" xr:uid="{2474A545-D6CD-4688-82C9-7AF05F07304B}"/>
    <cellStyle name="Comma 13 2 2 2 4" xfId="1635" xr:uid="{00000000-0005-0000-0000-000046020000}"/>
    <cellStyle name="Comma 13 2 2 2 4 2" xfId="4424" xr:uid="{03B9862D-8757-4A2A-B12B-998BF2FEAD18}"/>
    <cellStyle name="Comma 13 2 2 2 4 2 2" xfId="10027" xr:uid="{B6300B07-B17B-43D1-85B3-CC33EEF499B0}"/>
    <cellStyle name="Comma 13 2 2 2 4 2 2 2" xfId="21255" xr:uid="{7C063513-2539-4A16-8339-CA546C9FA05F}"/>
    <cellStyle name="Comma 13 2 2 2 4 2 2 2 2" xfId="43722" xr:uid="{ABFC88AA-ACED-4BCC-A54D-8A18E3447279}"/>
    <cellStyle name="Comma 13 2 2 2 4 2 2 3" xfId="32495" xr:uid="{A7FC094D-F921-4153-8B72-72FF52A7A9BC}"/>
    <cellStyle name="Comma 13 2 2 2 4 2 3" xfId="15652" xr:uid="{6A2B24FA-2CCD-4FAF-B73C-DC8BAC8E51E3}"/>
    <cellStyle name="Comma 13 2 2 2 4 2 3 2" xfId="38119" xr:uid="{EB55FF48-736B-4679-8E93-DA7DAB3C014B}"/>
    <cellStyle name="Comma 13 2 2 2 4 2 4" xfId="26892" xr:uid="{BF354DE4-7C15-4750-847F-321C1D62BFD9}"/>
    <cellStyle name="Comma 13 2 2 2 4 3" xfId="7238" xr:uid="{708A95E6-8A95-4C8F-9EE6-3D0C58639723}"/>
    <cellStyle name="Comma 13 2 2 2 4 3 2" xfId="18466" xr:uid="{8B039FC6-AD3C-49AF-A71B-C5F8E019B0A1}"/>
    <cellStyle name="Comma 13 2 2 2 4 3 2 2" xfId="40933" xr:uid="{6C38E435-F200-46FA-B582-D9C9420AC50E}"/>
    <cellStyle name="Comma 13 2 2 2 4 3 3" xfId="29706" xr:uid="{CDA7802A-3694-455F-BD78-282AA76513D1}"/>
    <cellStyle name="Comma 13 2 2 2 4 4" xfId="12863" xr:uid="{A3A5515C-BA25-4F80-83B5-6A1AEC273471}"/>
    <cellStyle name="Comma 13 2 2 2 4 4 2" xfId="35330" xr:uid="{B7138B42-368A-4F6C-B230-38C947622BD7}"/>
    <cellStyle name="Comma 13 2 2 2 4 5" xfId="24103" xr:uid="{D56FC9D6-9C82-4D03-BF03-101B0C559BC6}"/>
    <cellStyle name="Comma 13 2 2 2 5" xfId="2716" xr:uid="{00000000-0005-0000-0000-000047020000}"/>
    <cellStyle name="Comma 13 2 2 2 5 2" xfId="5505" xr:uid="{095D58EE-10DF-4DDE-B6D7-1FEB3653A16E}"/>
    <cellStyle name="Comma 13 2 2 2 5 2 2" xfId="11108" xr:uid="{59AF5E29-4427-4581-BFAA-90A8525CF143}"/>
    <cellStyle name="Comma 13 2 2 2 5 2 2 2" xfId="22336" xr:uid="{0EF2F4FA-B4AB-447B-B121-CD0AC7822BEA}"/>
    <cellStyle name="Comma 13 2 2 2 5 2 2 2 2" xfId="44803" xr:uid="{B749CE80-FB88-41BD-B99C-B6EBD8B6471A}"/>
    <cellStyle name="Comma 13 2 2 2 5 2 2 3" xfId="33576" xr:uid="{CFE8D999-F6EF-453C-B9FE-EB27F8B3BF2B}"/>
    <cellStyle name="Comma 13 2 2 2 5 2 3" xfId="16733" xr:uid="{07AC47A3-7184-4072-A6EC-C6DEFC52A9A4}"/>
    <cellStyle name="Comma 13 2 2 2 5 2 3 2" xfId="39200" xr:uid="{61F84B84-0F40-4B06-85B1-55505E7E15F3}"/>
    <cellStyle name="Comma 13 2 2 2 5 2 4" xfId="27973" xr:uid="{93C68F89-7DD7-4675-9930-3780E1EDAF41}"/>
    <cellStyle name="Comma 13 2 2 2 5 3" xfId="8319" xr:uid="{B3D3AA60-088A-4EE0-AC6B-45EBAD7D68A2}"/>
    <cellStyle name="Comma 13 2 2 2 5 3 2" xfId="19547" xr:uid="{0CFB8F36-B394-4C05-B2FB-D560181D9FFF}"/>
    <cellStyle name="Comma 13 2 2 2 5 3 2 2" xfId="42014" xr:uid="{FB924B43-E74D-4E41-A175-FDA6DCBD3327}"/>
    <cellStyle name="Comma 13 2 2 2 5 3 3" xfId="30787" xr:uid="{D47D2E0B-D28E-4891-AA06-349252E350E4}"/>
    <cellStyle name="Comma 13 2 2 2 5 4" xfId="13944" xr:uid="{50F809BD-9585-4B81-80A5-AD2BCCECC738}"/>
    <cellStyle name="Comma 13 2 2 2 5 4 2" xfId="36411" xr:uid="{671B6EBF-2C45-484A-943D-CEBF30E01C99}"/>
    <cellStyle name="Comma 13 2 2 2 5 5" xfId="25184" xr:uid="{49C17249-AF03-4046-BA28-219FF1705A4A}"/>
    <cellStyle name="Comma 13 2 2 2 6" xfId="555" xr:uid="{00000000-0005-0000-0000-000048020000}"/>
    <cellStyle name="Comma 13 2 2 2 6 2" xfId="3344" xr:uid="{1910C33D-EC6A-498E-91FF-9FC688F2C644}"/>
    <cellStyle name="Comma 13 2 2 2 6 2 2" xfId="8947" xr:uid="{7B1052BC-2641-4B19-AD33-2600375258CD}"/>
    <cellStyle name="Comma 13 2 2 2 6 2 2 2" xfId="20175" xr:uid="{73BC304D-33F4-4197-ACCB-966B6A121056}"/>
    <cellStyle name="Comma 13 2 2 2 6 2 2 2 2" xfId="42642" xr:uid="{802E9C49-0115-4CED-8565-E1E1657DEC70}"/>
    <cellStyle name="Comma 13 2 2 2 6 2 2 3" xfId="31415" xr:uid="{76D6F8A0-177E-4499-B4DD-2D339AB9F683}"/>
    <cellStyle name="Comma 13 2 2 2 6 2 3" xfId="14572" xr:uid="{58288348-2EBE-400D-B7DF-326418C48789}"/>
    <cellStyle name="Comma 13 2 2 2 6 2 3 2" xfId="37039" xr:uid="{7D991C4A-48FF-4E3A-9596-E3BC95DF1AF0}"/>
    <cellStyle name="Comma 13 2 2 2 6 2 4" xfId="25812" xr:uid="{929B0767-0C0A-4895-A17D-B85C077B49AB}"/>
    <cellStyle name="Comma 13 2 2 2 6 3" xfId="6158" xr:uid="{35256195-82AA-4E31-9C20-2837B6032518}"/>
    <cellStyle name="Comma 13 2 2 2 6 3 2" xfId="17386" xr:uid="{86C51398-A61A-4986-8488-31F806A5F7C1}"/>
    <cellStyle name="Comma 13 2 2 2 6 3 2 2" xfId="39853" xr:uid="{D405A916-140F-494F-9CB8-7C5B5399D880}"/>
    <cellStyle name="Comma 13 2 2 2 6 3 3" xfId="28626" xr:uid="{0E453C90-55C5-4ABB-842C-EAA7C38011D2}"/>
    <cellStyle name="Comma 13 2 2 2 6 4" xfId="11783" xr:uid="{A433A472-F031-4BCC-B026-7E52B3F49659}"/>
    <cellStyle name="Comma 13 2 2 2 6 4 2" xfId="34250" xr:uid="{5FD5CE4F-6F94-47AA-938A-955E10D83998}"/>
    <cellStyle name="Comma 13 2 2 2 6 5" xfId="23023" xr:uid="{0AE23D05-5C14-4E4A-96DA-3CE7FDDBA5EA}"/>
    <cellStyle name="Comma 13 2 2 2 7" xfId="3068" xr:uid="{030F195E-950A-4EA2-AF9F-028EFC32A9C0}"/>
    <cellStyle name="Comma 13 2 2 2 7 2" xfId="8671" xr:uid="{3D3B7755-E4AF-49CA-8D24-2FD317359F88}"/>
    <cellStyle name="Comma 13 2 2 2 7 2 2" xfId="19899" xr:uid="{C3FFA65A-0B85-40CE-9CB3-EF1183C0B82E}"/>
    <cellStyle name="Comma 13 2 2 2 7 2 2 2" xfId="42366" xr:uid="{0CFECF8C-26CB-4363-929C-D16F4A9624E6}"/>
    <cellStyle name="Comma 13 2 2 2 7 2 3" xfId="31139" xr:uid="{1C539C5E-1794-4156-9E39-15C9557069F5}"/>
    <cellStyle name="Comma 13 2 2 2 7 3" xfId="14296" xr:uid="{808884AF-0D98-45DE-BEF8-AEC291DBE991}"/>
    <cellStyle name="Comma 13 2 2 2 7 3 2" xfId="36763" xr:uid="{AD642BA5-E96C-446C-856E-708215D61F53}"/>
    <cellStyle name="Comma 13 2 2 2 7 4" xfId="25536" xr:uid="{3DA3469B-CD74-4E71-BDC5-859EF92D4155}"/>
    <cellStyle name="Comma 13 2 2 2 8" xfId="5883" xr:uid="{F53C2134-9F01-4CAE-9DA4-B364B9B60CE1}"/>
    <cellStyle name="Comma 13 2 2 2 8 2" xfId="17111" xr:uid="{3BED1D01-FC52-4841-B056-076044B69A81}"/>
    <cellStyle name="Comma 13 2 2 2 8 2 2" xfId="39578" xr:uid="{65BDEB57-2A0E-4CF0-AE6B-53D6F5E770EB}"/>
    <cellStyle name="Comma 13 2 2 2 8 3" xfId="28351" xr:uid="{E885E914-DD74-4B1F-95F8-09B35268B8CA}"/>
    <cellStyle name="Comma 13 2 2 2 9" xfId="11507" xr:uid="{8A952B08-4742-4BCD-8A8D-9CDE445ECF47}"/>
    <cellStyle name="Comma 13 2 2 2 9 2" xfId="33975" xr:uid="{8FC8A73B-DFE1-4E5B-92BF-8D81599630D7}"/>
    <cellStyle name="Comma 13 2 2 3" xfId="695" xr:uid="{00000000-0005-0000-0000-000049020000}"/>
    <cellStyle name="Comma 13 2 2 3 2" xfId="1233" xr:uid="{00000000-0005-0000-0000-00004A020000}"/>
    <cellStyle name="Comma 13 2 2 3 2 2" xfId="2313" xr:uid="{00000000-0005-0000-0000-00004B020000}"/>
    <cellStyle name="Comma 13 2 2 3 2 2 2" xfId="5102" xr:uid="{C1E9D831-C901-4A4B-BD1C-415888960BE4}"/>
    <cellStyle name="Comma 13 2 2 3 2 2 2 2" xfId="10705" xr:uid="{6922E643-85B3-4B5B-AB29-7AFFA4532222}"/>
    <cellStyle name="Comma 13 2 2 3 2 2 2 2 2" xfId="21933" xr:uid="{BE3BABDF-44AE-4E2C-9F47-0ACCA1E5A902}"/>
    <cellStyle name="Comma 13 2 2 3 2 2 2 2 2 2" xfId="44400" xr:uid="{699EEB65-32C8-4673-A78F-6768FCC6D4E9}"/>
    <cellStyle name="Comma 13 2 2 3 2 2 2 2 3" xfId="33173" xr:uid="{B1F8824C-BFC2-438C-A273-1EDAA9C72658}"/>
    <cellStyle name="Comma 13 2 2 3 2 2 2 3" xfId="16330" xr:uid="{289AEB6F-6CB7-4078-B8B1-CA0F4D785BA7}"/>
    <cellStyle name="Comma 13 2 2 3 2 2 2 3 2" xfId="38797" xr:uid="{C049CEFE-C322-489D-97F6-0F5AD359E1F8}"/>
    <cellStyle name="Comma 13 2 2 3 2 2 2 4" xfId="27570" xr:uid="{CC17B534-E92E-4DD8-B4ED-A38EF2064463}"/>
    <cellStyle name="Comma 13 2 2 3 2 2 3" xfId="7916" xr:uid="{A0C1F4EB-FC39-40A0-B43A-EB51A1B771D5}"/>
    <cellStyle name="Comma 13 2 2 3 2 2 3 2" xfId="19144" xr:uid="{EC87A4CB-D509-4B66-B6E9-EA1C3D2D3CD5}"/>
    <cellStyle name="Comma 13 2 2 3 2 2 3 2 2" xfId="41611" xr:uid="{43C0C978-ACD7-4344-B0F2-D889FB33C26E}"/>
    <cellStyle name="Comma 13 2 2 3 2 2 3 3" xfId="30384" xr:uid="{1F1FA120-DFA4-4A25-9210-A6532D5BCBE2}"/>
    <cellStyle name="Comma 13 2 2 3 2 2 4" xfId="13541" xr:uid="{6443D803-DC9E-4CC7-80F0-5572AFE49592}"/>
    <cellStyle name="Comma 13 2 2 3 2 2 4 2" xfId="36008" xr:uid="{DF00C250-AB25-4C91-BD63-D474FA1027A2}"/>
    <cellStyle name="Comma 13 2 2 3 2 2 5" xfId="24781" xr:uid="{0F182600-CE3E-491F-8135-4ED406A3F8D9}"/>
    <cellStyle name="Comma 13 2 2 3 2 3" xfId="4022" xr:uid="{A079EC74-F6B5-46CE-934D-1D01310F1314}"/>
    <cellStyle name="Comma 13 2 2 3 2 3 2" xfId="9625" xr:uid="{A3A4C989-7F96-4426-9500-5E1611DD74EF}"/>
    <cellStyle name="Comma 13 2 2 3 2 3 2 2" xfId="20853" xr:uid="{656CC43D-B51A-4969-AF37-111568F7D123}"/>
    <cellStyle name="Comma 13 2 2 3 2 3 2 2 2" xfId="43320" xr:uid="{E5411BAD-E7A1-4814-9C3B-63B79C273FB9}"/>
    <cellStyle name="Comma 13 2 2 3 2 3 2 3" xfId="32093" xr:uid="{C7EA3B11-8E89-49CE-8832-46B911A665CE}"/>
    <cellStyle name="Comma 13 2 2 3 2 3 3" xfId="15250" xr:uid="{E4DD3E42-461D-46CA-9CCE-866BDC5484A4}"/>
    <cellStyle name="Comma 13 2 2 3 2 3 3 2" xfId="37717" xr:uid="{EBFE2F5A-4B27-4B5C-BA08-1B4652E87AD3}"/>
    <cellStyle name="Comma 13 2 2 3 2 3 4" xfId="26490" xr:uid="{C27FEAD1-BE7B-43AE-833B-1310AAB343B7}"/>
    <cellStyle name="Comma 13 2 2 3 2 4" xfId="6836" xr:uid="{3C093051-4147-4B17-8A1B-C9AEA50E5259}"/>
    <cellStyle name="Comma 13 2 2 3 2 4 2" xfId="18064" xr:uid="{73949B79-ECC3-4305-9D8A-EEEB882D5BF3}"/>
    <cellStyle name="Comma 13 2 2 3 2 4 2 2" xfId="40531" xr:uid="{29F921C4-21FA-48D2-8ABA-F3C72361577F}"/>
    <cellStyle name="Comma 13 2 2 3 2 4 3" xfId="29304" xr:uid="{5D2024D8-EE7A-449F-9153-A0C1E60761D7}"/>
    <cellStyle name="Comma 13 2 2 3 2 5" xfId="12461" xr:uid="{69F00027-E516-49FE-A647-3F7B6B08BAF1}"/>
    <cellStyle name="Comma 13 2 2 3 2 5 2" xfId="34928" xr:uid="{64D0D1E9-0896-4847-B11C-55E4EC1ACF3F}"/>
    <cellStyle name="Comma 13 2 2 3 2 6" xfId="23701" xr:uid="{6C4F4B71-D902-4594-B03D-38598BFEA151}"/>
    <cellStyle name="Comma 13 2 2 3 3" xfId="1775" xr:uid="{00000000-0005-0000-0000-00004C020000}"/>
    <cellStyle name="Comma 13 2 2 3 3 2" xfId="4564" xr:uid="{B0E73BAC-3E76-47DD-B7DD-8002794AA72F}"/>
    <cellStyle name="Comma 13 2 2 3 3 2 2" xfId="10167" xr:uid="{73CE2DC4-4A2D-49F9-B322-67C60E018DCE}"/>
    <cellStyle name="Comma 13 2 2 3 3 2 2 2" xfId="21395" xr:uid="{39A38A33-483E-4B0F-8559-AD0516364A39}"/>
    <cellStyle name="Comma 13 2 2 3 3 2 2 2 2" xfId="43862" xr:uid="{075A215E-618C-4AD3-8ECB-A63AFA348E12}"/>
    <cellStyle name="Comma 13 2 2 3 3 2 2 3" xfId="32635" xr:uid="{1B061157-E385-4ABD-9ACC-D581AF1E18DF}"/>
    <cellStyle name="Comma 13 2 2 3 3 2 3" xfId="15792" xr:uid="{C0D144B2-A197-4E26-B1EA-1695DD38FCF2}"/>
    <cellStyle name="Comma 13 2 2 3 3 2 3 2" xfId="38259" xr:uid="{7B836616-8F6E-4B94-96F7-EB5F50A0139C}"/>
    <cellStyle name="Comma 13 2 2 3 3 2 4" xfId="27032" xr:uid="{7EA7CB77-16AB-4A17-88AB-2F577B788331}"/>
    <cellStyle name="Comma 13 2 2 3 3 3" xfId="7378" xr:uid="{B52BD591-C617-4736-807A-386E17C6E8A3}"/>
    <cellStyle name="Comma 13 2 2 3 3 3 2" xfId="18606" xr:uid="{93E04298-53D3-42AA-B7CE-31A7D0E1696C}"/>
    <cellStyle name="Comma 13 2 2 3 3 3 2 2" xfId="41073" xr:uid="{8D6147A6-5A55-451B-B99B-8F4FA80D43A6}"/>
    <cellStyle name="Comma 13 2 2 3 3 3 3" xfId="29846" xr:uid="{5B6F57E8-BF89-4168-8118-43F364C54E92}"/>
    <cellStyle name="Comma 13 2 2 3 3 4" xfId="13003" xr:uid="{7B3A978D-8CDB-4C7B-8093-FC2146BC82B9}"/>
    <cellStyle name="Comma 13 2 2 3 3 4 2" xfId="35470" xr:uid="{194BDE5C-4BB3-4A7D-B3C1-7A222BFCB879}"/>
    <cellStyle name="Comma 13 2 2 3 3 5" xfId="24243" xr:uid="{A4A0ECF8-184E-4083-A2D2-CD05A872DF73}"/>
    <cellStyle name="Comma 13 2 2 3 4" xfId="3484" xr:uid="{A8F8E972-7CCB-415D-8CD3-E6E89F43476F}"/>
    <cellStyle name="Comma 13 2 2 3 4 2" xfId="9087" xr:uid="{4E03F05F-9E8B-4AE9-9235-6B1381F7BDC2}"/>
    <cellStyle name="Comma 13 2 2 3 4 2 2" xfId="20315" xr:uid="{04CE040A-C6F7-4B16-9833-1B90A55BEFC1}"/>
    <cellStyle name="Comma 13 2 2 3 4 2 2 2" xfId="42782" xr:uid="{F843969D-DDEF-49B7-9C7E-013F441DDE8E}"/>
    <cellStyle name="Comma 13 2 2 3 4 2 3" xfId="31555" xr:uid="{A5B032AA-1FC3-4625-947F-2869226A1952}"/>
    <cellStyle name="Comma 13 2 2 3 4 3" xfId="14712" xr:uid="{3509C774-5BC9-4456-BA98-9589D5949BED}"/>
    <cellStyle name="Comma 13 2 2 3 4 3 2" xfId="37179" xr:uid="{F12071D0-259D-439C-BB61-85BE54186CC5}"/>
    <cellStyle name="Comma 13 2 2 3 4 4" xfId="25952" xr:uid="{D52577F6-29EB-4D5C-85E1-5D238F6ADC90}"/>
    <cellStyle name="Comma 13 2 2 3 5" xfId="6298" xr:uid="{D4E3BF7D-C818-4C3D-AF59-9DA7AD42C5A8}"/>
    <cellStyle name="Comma 13 2 2 3 5 2" xfId="17526" xr:uid="{D60C71BC-2DFD-4287-95AA-20248AD6C99F}"/>
    <cellStyle name="Comma 13 2 2 3 5 2 2" xfId="39993" xr:uid="{B8C32FEB-3858-4A08-86E9-FCC3EAE19127}"/>
    <cellStyle name="Comma 13 2 2 3 5 3" xfId="28766" xr:uid="{02DC42D5-B54D-4B25-A3DB-DFCD0ECAED6C}"/>
    <cellStyle name="Comma 13 2 2 3 6" xfId="11923" xr:uid="{696B10C2-BF04-4A7D-B3D6-14FB89AC5826}"/>
    <cellStyle name="Comma 13 2 2 3 6 2" xfId="34390" xr:uid="{A9DFBCFE-34BE-495C-A6E1-C71FE5619E06}"/>
    <cellStyle name="Comma 13 2 2 3 7" xfId="23163" xr:uid="{B7FC1E9D-152B-442D-A75B-8C903D329EFD}"/>
    <cellStyle name="Comma 13 2 2 4" xfId="966" xr:uid="{00000000-0005-0000-0000-00004D020000}"/>
    <cellStyle name="Comma 13 2 2 4 2" xfId="2046" xr:uid="{00000000-0005-0000-0000-00004E020000}"/>
    <cellStyle name="Comma 13 2 2 4 2 2" xfId="4835" xr:uid="{EA0AFD0E-CE9A-4E3A-94A2-FCA9C989C917}"/>
    <cellStyle name="Comma 13 2 2 4 2 2 2" xfId="10438" xr:uid="{8A17A993-1804-4D1C-A39F-6C75F64A2CD1}"/>
    <cellStyle name="Comma 13 2 2 4 2 2 2 2" xfId="21666" xr:uid="{956D6518-9F41-4A2E-A5C8-3E8D1C4DE2C3}"/>
    <cellStyle name="Comma 13 2 2 4 2 2 2 2 2" xfId="44133" xr:uid="{086B8DC0-CF81-4FEF-8A0D-0BB532A21E6B}"/>
    <cellStyle name="Comma 13 2 2 4 2 2 2 3" xfId="32906" xr:uid="{0CF69442-F6B8-4DAA-957C-CEA27D757E6D}"/>
    <cellStyle name="Comma 13 2 2 4 2 2 3" xfId="16063" xr:uid="{C5F302B3-E88C-4FDB-8CE7-975BF4D590DC}"/>
    <cellStyle name="Comma 13 2 2 4 2 2 3 2" xfId="38530" xr:uid="{D7072F16-78F9-4B01-81AA-A1EBB0A8A3FD}"/>
    <cellStyle name="Comma 13 2 2 4 2 2 4" xfId="27303" xr:uid="{DCF1208C-8C7A-4313-A8F4-327079655BE2}"/>
    <cellStyle name="Comma 13 2 2 4 2 3" xfId="7649" xr:uid="{C91DA793-1C1A-4E1D-9B2B-1DE0DEC611D6}"/>
    <cellStyle name="Comma 13 2 2 4 2 3 2" xfId="18877" xr:uid="{CF2FE455-BA84-4846-8012-670D35F1FB9C}"/>
    <cellStyle name="Comma 13 2 2 4 2 3 2 2" xfId="41344" xr:uid="{F740ECA8-2B31-46D2-92FE-49C21E7EBEFA}"/>
    <cellStyle name="Comma 13 2 2 4 2 3 3" xfId="30117" xr:uid="{5F526EC8-D0FE-41A2-B099-E815E525FE07}"/>
    <cellStyle name="Comma 13 2 2 4 2 4" xfId="13274" xr:uid="{FA845F66-1D9B-41F1-A73C-D4399D941E9F}"/>
    <cellStyle name="Comma 13 2 2 4 2 4 2" xfId="35741" xr:uid="{80AC6C7D-4AC2-44BA-B6F8-00C66BA5EA59}"/>
    <cellStyle name="Comma 13 2 2 4 2 5" xfId="24514" xr:uid="{3115BE45-1C18-49CA-92FF-5567DF8D22EB}"/>
    <cellStyle name="Comma 13 2 2 4 3" xfId="3755" xr:uid="{D32BDFAC-3BC9-4A6F-A300-710E25C172A4}"/>
    <cellStyle name="Comma 13 2 2 4 3 2" xfId="9358" xr:uid="{C4AEAE78-FAC4-4F0D-B050-63C3FF24ADF8}"/>
    <cellStyle name="Comma 13 2 2 4 3 2 2" xfId="20586" xr:uid="{82A05EFD-0E47-42CF-820E-1EE06A895238}"/>
    <cellStyle name="Comma 13 2 2 4 3 2 2 2" xfId="43053" xr:uid="{2F6DFE80-916B-464E-92EB-EA58980AC79E}"/>
    <cellStyle name="Comma 13 2 2 4 3 2 3" xfId="31826" xr:uid="{EBC84C66-07F0-42EE-89F6-A647EB8B180F}"/>
    <cellStyle name="Comma 13 2 2 4 3 3" xfId="14983" xr:uid="{7E2C2B28-600A-4E9A-9231-244238C0C860}"/>
    <cellStyle name="Comma 13 2 2 4 3 3 2" xfId="37450" xr:uid="{3E4F4F29-2C78-45AC-B0D4-DD24235E7B87}"/>
    <cellStyle name="Comma 13 2 2 4 3 4" xfId="26223" xr:uid="{2DADD0AF-47A5-4D24-BF5C-34578ADE30C1}"/>
    <cellStyle name="Comma 13 2 2 4 4" xfId="6569" xr:uid="{CFB03425-181F-4A2B-AB85-D6837CBEB356}"/>
    <cellStyle name="Comma 13 2 2 4 4 2" xfId="17797" xr:uid="{33B4D12E-2D2E-4C02-97A3-8310F44E3407}"/>
    <cellStyle name="Comma 13 2 2 4 4 2 2" xfId="40264" xr:uid="{9E561FD6-3343-4573-ACA5-1E604DEAFDE4}"/>
    <cellStyle name="Comma 13 2 2 4 4 3" xfId="29037" xr:uid="{F2113E9C-D67E-4B3F-98E1-3394E787AFE0}"/>
    <cellStyle name="Comma 13 2 2 4 5" xfId="12194" xr:uid="{C845C257-F40B-4B8F-9E54-76BC88CAB005}"/>
    <cellStyle name="Comma 13 2 2 4 5 2" xfId="34661" xr:uid="{24B116B5-6075-4D42-8BC4-274E13F28CC7}"/>
    <cellStyle name="Comma 13 2 2 4 6" xfId="23434" xr:uid="{345FBF6B-D861-40EF-8DD6-6636B390DFC7}"/>
    <cellStyle name="Comma 13 2 2 5" xfId="1508" xr:uid="{00000000-0005-0000-0000-00004F020000}"/>
    <cellStyle name="Comma 13 2 2 5 2" xfId="4297" xr:uid="{40451A8F-B779-44A3-BF6D-2D17856D6938}"/>
    <cellStyle name="Comma 13 2 2 5 2 2" xfId="9900" xr:uid="{606A0775-FDD9-4FA3-91DF-B71D0F71435B}"/>
    <cellStyle name="Comma 13 2 2 5 2 2 2" xfId="21128" xr:uid="{73868E90-C8E1-477B-99CD-6D255F16A219}"/>
    <cellStyle name="Comma 13 2 2 5 2 2 2 2" xfId="43595" xr:uid="{51793E5F-A757-403F-97AF-83430D52237A}"/>
    <cellStyle name="Comma 13 2 2 5 2 2 3" xfId="32368" xr:uid="{FD827C94-661E-4B54-9208-D18B8382E12D}"/>
    <cellStyle name="Comma 13 2 2 5 2 3" xfId="15525" xr:uid="{C7557F88-F530-4372-A907-88059EE34002}"/>
    <cellStyle name="Comma 13 2 2 5 2 3 2" xfId="37992" xr:uid="{7E822A55-9221-45C6-9632-B456E1D59C12}"/>
    <cellStyle name="Comma 13 2 2 5 2 4" xfId="26765" xr:uid="{F28BB1F2-D8F9-4175-8A27-3D1983743B9E}"/>
    <cellStyle name="Comma 13 2 2 5 3" xfId="7111" xr:uid="{CA41C909-9BE0-40C6-91ED-C9D99632B5DF}"/>
    <cellStyle name="Comma 13 2 2 5 3 2" xfId="18339" xr:uid="{9A81107A-492F-4DDD-AB44-D08DCA04DF90}"/>
    <cellStyle name="Comma 13 2 2 5 3 2 2" xfId="40806" xr:uid="{FB5C9E52-AAC4-48DC-AD0D-EBF9F5570D32}"/>
    <cellStyle name="Comma 13 2 2 5 3 3" xfId="29579" xr:uid="{AC5A4376-F5CB-4FBA-A874-0D35FBD513DF}"/>
    <cellStyle name="Comma 13 2 2 5 4" xfId="12736" xr:uid="{61BD264C-9AA0-4079-A7C0-504F3E1812B2}"/>
    <cellStyle name="Comma 13 2 2 5 4 2" xfId="35203" xr:uid="{130BDF7A-D8F2-46B1-A1D8-104F19AEADB1}"/>
    <cellStyle name="Comma 13 2 2 5 5" xfId="23976" xr:uid="{37F88613-250F-410D-B1AF-26707F46A442}"/>
    <cellStyle name="Comma 13 2 2 6" xfId="2589" xr:uid="{00000000-0005-0000-0000-000050020000}"/>
    <cellStyle name="Comma 13 2 2 6 2" xfId="5378" xr:uid="{88146BBF-F9A0-4240-8EB2-789F1FEA7C43}"/>
    <cellStyle name="Comma 13 2 2 6 2 2" xfId="10981" xr:uid="{B6DBE50D-B0A1-4693-B225-5F9615B4FD2A}"/>
    <cellStyle name="Comma 13 2 2 6 2 2 2" xfId="22209" xr:uid="{F8BAE25D-2065-41C4-A88C-6465A3D33AD6}"/>
    <cellStyle name="Comma 13 2 2 6 2 2 2 2" xfId="44676" xr:uid="{826E4EB3-02D4-47F1-877A-C5362C725C72}"/>
    <cellStyle name="Comma 13 2 2 6 2 2 3" xfId="33449" xr:uid="{ED7C1F2D-CCB2-4740-8C07-795E33DA316E}"/>
    <cellStyle name="Comma 13 2 2 6 2 3" xfId="16606" xr:uid="{D24F2BB3-A2C8-4B51-A8D5-0FD748E52078}"/>
    <cellStyle name="Comma 13 2 2 6 2 3 2" xfId="39073" xr:uid="{F6AE6148-3902-4406-ACBB-C3E13A9A9EAB}"/>
    <cellStyle name="Comma 13 2 2 6 2 4" xfId="27846" xr:uid="{14D42605-9A0F-4271-9C09-34E10D984637}"/>
    <cellStyle name="Comma 13 2 2 6 3" xfId="8192" xr:uid="{3DE70AA7-1076-4EC9-A0CE-2B1D2E0DB6DD}"/>
    <cellStyle name="Comma 13 2 2 6 3 2" xfId="19420" xr:uid="{DCE47960-E18F-4C53-9750-CE1D4939D620}"/>
    <cellStyle name="Comma 13 2 2 6 3 2 2" xfId="41887" xr:uid="{A8453DE1-53B9-402C-B45A-49B28E20C252}"/>
    <cellStyle name="Comma 13 2 2 6 3 3" xfId="30660" xr:uid="{F2E5A01B-56ED-4169-81A4-FFCF5F17BEEA}"/>
    <cellStyle name="Comma 13 2 2 6 4" xfId="13817" xr:uid="{B35D8DA0-7132-4BAB-B0F4-B93D8642BBA6}"/>
    <cellStyle name="Comma 13 2 2 6 4 2" xfId="36284" xr:uid="{8D6971E7-7013-460A-91CC-6EB1D73B23E8}"/>
    <cellStyle name="Comma 13 2 2 6 5" xfId="25057" xr:uid="{AA176F48-454F-47EE-B996-00BE72742948}"/>
    <cellStyle name="Comma 13 2 2 7" xfId="428" xr:uid="{00000000-0005-0000-0000-000051020000}"/>
    <cellStyle name="Comma 13 2 2 7 2" xfId="3217" xr:uid="{33527295-1468-46E0-BDE9-370A95FA393F}"/>
    <cellStyle name="Comma 13 2 2 7 2 2" xfId="8820" xr:uid="{CE3AD264-D747-480F-AD3C-164CD261DBC4}"/>
    <cellStyle name="Comma 13 2 2 7 2 2 2" xfId="20048" xr:uid="{48840BAB-D9A8-4CEF-B81E-86E149E7B7F3}"/>
    <cellStyle name="Comma 13 2 2 7 2 2 2 2" xfId="42515" xr:uid="{206EDA20-0884-4BED-B2AA-50F941ED4CBC}"/>
    <cellStyle name="Comma 13 2 2 7 2 2 3" xfId="31288" xr:uid="{ACE15691-177A-4527-BCE0-7A8474667D94}"/>
    <cellStyle name="Comma 13 2 2 7 2 3" xfId="14445" xr:uid="{B5DE223E-8495-4DBF-BE52-4F3B828156FB}"/>
    <cellStyle name="Comma 13 2 2 7 2 3 2" xfId="36912" xr:uid="{73CB140D-6BB1-4785-82F6-81947513708B}"/>
    <cellStyle name="Comma 13 2 2 7 2 4" xfId="25685" xr:uid="{02EEE17D-0ADB-47D4-B731-D50B1B589A9A}"/>
    <cellStyle name="Comma 13 2 2 7 3" xfId="6031" xr:uid="{5EDE8848-354A-48E6-9165-CBB03E39CDF9}"/>
    <cellStyle name="Comma 13 2 2 7 3 2" xfId="17259" xr:uid="{4BDFE029-81EE-4B52-9A7E-93B81A4148D2}"/>
    <cellStyle name="Comma 13 2 2 7 3 2 2" xfId="39726" xr:uid="{3E88C1C5-B6DD-4C45-9A89-3468AB10FE58}"/>
    <cellStyle name="Comma 13 2 2 7 3 3" xfId="28499" xr:uid="{824E5B7A-55FD-48EE-9F7B-E10A74C9865E}"/>
    <cellStyle name="Comma 13 2 2 7 4" xfId="11656" xr:uid="{C9F17D95-9288-4FEB-B107-EDA856F51757}"/>
    <cellStyle name="Comma 13 2 2 7 4 2" xfId="34123" xr:uid="{685C94FF-4865-4E57-BC22-9BF5279B1954}"/>
    <cellStyle name="Comma 13 2 2 7 5" xfId="22896" xr:uid="{A445D5EA-398B-4C08-930D-71102E5599AF}"/>
    <cellStyle name="Comma 13 2 2 8" xfId="2941" xr:uid="{24BB5FC5-CD40-4A63-8B3E-4B5CB584D8D1}"/>
    <cellStyle name="Comma 13 2 2 8 2" xfId="8544" xr:uid="{F7E15C75-6300-4EFD-86D1-DAF4C255EC93}"/>
    <cellStyle name="Comma 13 2 2 8 2 2" xfId="19772" xr:uid="{B2A04D1A-C7E6-4D82-899A-F35BE4357810}"/>
    <cellStyle name="Comma 13 2 2 8 2 2 2" xfId="42239" xr:uid="{52E90FC4-F75B-4ED8-ADEA-3FAB46CC7CA3}"/>
    <cellStyle name="Comma 13 2 2 8 2 3" xfId="31012" xr:uid="{07EC1BB1-B669-4748-A0CA-3D788024D320}"/>
    <cellStyle name="Comma 13 2 2 8 3" xfId="14169" xr:uid="{6D39F9DF-F0ED-4798-B75F-69629E441D5C}"/>
    <cellStyle name="Comma 13 2 2 8 3 2" xfId="36636" xr:uid="{B1057BAE-55B6-4B04-9DC0-5160D6804A61}"/>
    <cellStyle name="Comma 13 2 2 8 4" xfId="25409" xr:uid="{9DE58921-8C27-4CB0-A2C8-22397589CE83}"/>
    <cellStyle name="Comma 13 2 2 9" xfId="5756" xr:uid="{7FB6762E-B0B9-4726-A109-A937AED93AF5}"/>
    <cellStyle name="Comma 13 2 2 9 2" xfId="16984" xr:uid="{A62B6B3B-0C7A-48FA-BFB4-941BE57E3734}"/>
    <cellStyle name="Comma 13 2 2 9 2 2" xfId="39451" xr:uid="{A26E3405-CCFD-4A6C-81CB-A7356346FF94}"/>
    <cellStyle name="Comma 13 2 2 9 3" xfId="28224" xr:uid="{63759839-245A-41B6-81FF-7875C776118B}"/>
    <cellStyle name="Comma 13 2 3" xfId="211" xr:uid="{00000000-0005-0000-0000-000052020000}"/>
    <cellStyle name="Comma 13 2 3 10" xfId="22684" xr:uid="{3F592BAA-85D2-4B02-8B85-4AA095F21661}"/>
    <cellStyle name="Comma 13 2 3 2" xfId="758" xr:uid="{00000000-0005-0000-0000-000053020000}"/>
    <cellStyle name="Comma 13 2 3 2 2" xfId="1296" xr:uid="{00000000-0005-0000-0000-000054020000}"/>
    <cellStyle name="Comma 13 2 3 2 2 2" xfId="2376" xr:uid="{00000000-0005-0000-0000-000055020000}"/>
    <cellStyle name="Comma 13 2 3 2 2 2 2" xfId="5165" xr:uid="{DDBF425A-16D9-4249-BFB9-2AF237DE7F9F}"/>
    <cellStyle name="Comma 13 2 3 2 2 2 2 2" xfId="10768" xr:uid="{AFD64970-FC5C-4D11-BD47-DE9447DEBF78}"/>
    <cellStyle name="Comma 13 2 3 2 2 2 2 2 2" xfId="21996" xr:uid="{997878C8-76D8-4EAA-AC98-3C0065CB962D}"/>
    <cellStyle name="Comma 13 2 3 2 2 2 2 2 2 2" xfId="44463" xr:uid="{7D78CCFC-82AA-4B0A-B73C-C7DDE2433B26}"/>
    <cellStyle name="Comma 13 2 3 2 2 2 2 2 3" xfId="33236" xr:uid="{668090ED-8EA9-45A8-9312-370F554572F4}"/>
    <cellStyle name="Comma 13 2 3 2 2 2 2 3" xfId="16393" xr:uid="{E4AE04CD-DF76-4732-921D-FBA1FA409D4A}"/>
    <cellStyle name="Comma 13 2 3 2 2 2 2 3 2" xfId="38860" xr:uid="{49C64465-953C-45E8-B176-B05464BF24F9}"/>
    <cellStyle name="Comma 13 2 3 2 2 2 2 4" xfId="27633" xr:uid="{59519041-C251-45A3-8F7C-6524E61C6B7D}"/>
    <cellStyle name="Comma 13 2 3 2 2 2 3" xfId="7979" xr:uid="{446AF76C-29C2-4E28-8814-34AE87C50D45}"/>
    <cellStyle name="Comma 13 2 3 2 2 2 3 2" xfId="19207" xr:uid="{9AA937A8-72DA-4EA2-ADA6-8E323FE9EE60}"/>
    <cellStyle name="Comma 13 2 3 2 2 2 3 2 2" xfId="41674" xr:uid="{FE50DAA1-7484-4B44-BE54-4A99F021335A}"/>
    <cellStyle name="Comma 13 2 3 2 2 2 3 3" xfId="30447" xr:uid="{B4F0AA2B-8603-4F95-9A24-4B3C8613050B}"/>
    <cellStyle name="Comma 13 2 3 2 2 2 4" xfId="13604" xr:uid="{B01A2996-3FF8-42BB-A52C-F2F0F0FB1FFA}"/>
    <cellStyle name="Comma 13 2 3 2 2 2 4 2" xfId="36071" xr:uid="{9612D1DB-405F-4267-959D-DC05B9922E41}"/>
    <cellStyle name="Comma 13 2 3 2 2 2 5" xfId="24844" xr:uid="{BA694A8B-44C9-4844-B7ED-CF8EDD0B21F9}"/>
    <cellStyle name="Comma 13 2 3 2 2 3" xfId="4085" xr:uid="{3361EAD9-7EA6-48BB-B874-6CEC3330F760}"/>
    <cellStyle name="Comma 13 2 3 2 2 3 2" xfId="9688" xr:uid="{BB094AD6-BC93-4C9A-AE32-FA9AF736A246}"/>
    <cellStyle name="Comma 13 2 3 2 2 3 2 2" xfId="20916" xr:uid="{D11A2EE2-83DC-4530-BA60-E6288F2D5A35}"/>
    <cellStyle name="Comma 13 2 3 2 2 3 2 2 2" xfId="43383" xr:uid="{CD9780CB-1C5F-475D-8BE8-FE62B7BF5015}"/>
    <cellStyle name="Comma 13 2 3 2 2 3 2 3" xfId="32156" xr:uid="{D11A572B-5E74-4E9C-98D1-8BE65BFA4FF5}"/>
    <cellStyle name="Comma 13 2 3 2 2 3 3" xfId="15313" xr:uid="{D0518C14-891E-47AA-8106-E2560411C735}"/>
    <cellStyle name="Comma 13 2 3 2 2 3 3 2" xfId="37780" xr:uid="{FC47F07E-EDCC-4C59-A67A-DD7B6FD7288F}"/>
    <cellStyle name="Comma 13 2 3 2 2 3 4" xfId="26553" xr:uid="{5FB7BCA4-E816-44AB-BBFC-2CE212121B32}"/>
    <cellStyle name="Comma 13 2 3 2 2 4" xfId="6899" xr:uid="{5B8FFA88-25DB-4C21-B78E-2585B2864C0F}"/>
    <cellStyle name="Comma 13 2 3 2 2 4 2" xfId="18127" xr:uid="{4BAD15AD-6F60-4AFA-B987-7996554912DD}"/>
    <cellStyle name="Comma 13 2 3 2 2 4 2 2" xfId="40594" xr:uid="{A9E76917-11D1-493B-82E4-790EC6289841}"/>
    <cellStyle name="Comma 13 2 3 2 2 4 3" xfId="29367" xr:uid="{C9CFC04A-8553-4997-AD85-1203BF6211F7}"/>
    <cellStyle name="Comma 13 2 3 2 2 5" xfId="12524" xr:uid="{03D5D748-D8C5-4A62-8A7B-25B6A246D3B2}"/>
    <cellStyle name="Comma 13 2 3 2 2 5 2" xfId="34991" xr:uid="{7726B4B8-F401-497D-8CB5-2F0C1BFEE28E}"/>
    <cellStyle name="Comma 13 2 3 2 2 6" xfId="23764" xr:uid="{1B316A80-B9F8-4EB8-A499-65F3C6E31779}"/>
    <cellStyle name="Comma 13 2 3 2 3" xfId="1838" xr:uid="{00000000-0005-0000-0000-000056020000}"/>
    <cellStyle name="Comma 13 2 3 2 3 2" xfId="4627" xr:uid="{CF545AF7-B8CB-4D6C-A9F3-43A50B84FC14}"/>
    <cellStyle name="Comma 13 2 3 2 3 2 2" xfId="10230" xr:uid="{08FD808F-3E83-41BA-AC2C-DEC72E7C7B9D}"/>
    <cellStyle name="Comma 13 2 3 2 3 2 2 2" xfId="21458" xr:uid="{23D2C5A3-C4F8-4E73-AE2F-239B32434852}"/>
    <cellStyle name="Comma 13 2 3 2 3 2 2 2 2" xfId="43925" xr:uid="{4E85B4E6-B4D6-4847-AC08-024725F566F8}"/>
    <cellStyle name="Comma 13 2 3 2 3 2 2 3" xfId="32698" xr:uid="{2EF453DA-9AC8-4AAA-AC36-5CB1311A9761}"/>
    <cellStyle name="Comma 13 2 3 2 3 2 3" xfId="15855" xr:uid="{A218C232-DCE3-49CB-9B86-0923BE7F3C80}"/>
    <cellStyle name="Comma 13 2 3 2 3 2 3 2" xfId="38322" xr:uid="{A84C67D0-5D9D-405F-9EA3-B86DE625BA51}"/>
    <cellStyle name="Comma 13 2 3 2 3 2 4" xfId="27095" xr:uid="{5CE12DEA-D89F-46C5-873D-C598BB56880F}"/>
    <cellStyle name="Comma 13 2 3 2 3 3" xfId="7441" xr:uid="{90BA9263-B894-43B7-9FCC-A9C96C61C748}"/>
    <cellStyle name="Comma 13 2 3 2 3 3 2" xfId="18669" xr:uid="{0529D5F6-6538-4007-91F7-4C604BE1462D}"/>
    <cellStyle name="Comma 13 2 3 2 3 3 2 2" xfId="41136" xr:uid="{A7BFA91E-5F8D-430F-B7E7-8C9BE21B8015}"/>
    <cellStyle name="Comma 13 2 3 2 3 3 3" xfId="29909" xr:uid="{4817FA63-99DC-487F-80A8-D5084CDC14E3}"/>
    <cellStyle name="Comma 13 2 3 2 3 4" xfId="13066" xr:uid="{D4BAB8BE-32CF-4881-90ED-687CF989B9A0}"/>
    <cellStyle name="Comma 13 2 3 2 3 4 2" xfId="35533" xr:uid="{DF04FDAE-BB9C-4400-8642-824C52DC45FC}"/>
    <cellStyle name="Comma 13 2 3 2 3 5" xfId="24306" xr:uid="{C9098C2C-C6A3-49E4-8B04-45ABFFFC8A71}"/>
    <cellStyle name="Comma 13 2 3 2 4" xfId="3547" xr:uid="{987D715B-83E8-4DA5-A689-31157185674C}"/>
    <cellStyle name="Comma 13 2 3 2 4 2" xfId="9150" xr:uid="{A73E2917-8EF2-4DDD-A904-A9D036C5D28C}"/>
    <cellStyle name="Comma 13 2 3 2 4 2 2" xfId="20378" xr:uid="{14F8E206-4E42-4F11-A1F7-291131EF4EFC}"/>
    <cellStyle name="Comma 13 2 3 2 4 2 2 2" xfId="42845" xr:uid="{C14CC96F-8BA5-4789-ADEC-5DDBD4695C1D}"/>
    <cellStyle name="Comma 13 2 3 2 4 2 3" xfId="31618" xr:uid="{2D32775C-79DF-48DB-8722-57923EFA9C91}"/>
    <cellStyle name="Comma 13 2 3 2 4 3" xfId="14775" xr:uid="{871B417C-6003-4E8C-9122-446816AC5A3B}"/>
    <cellStyle name="Comma 13 2 3 2 4 3 2" xfId="37242" xr:uid="{AF6CF52C-57AC-4D72-9BFD-9B80E74E3464}"/>
    <cellStyle name="Comma 13 2 3 2 4 4" xfId="26015" xr:uid="{D2488559-AAB2-4432-91AA-E1CDBA2B8C1E}"/>
    <cellStyle name="Comma 13 2 3 2 5" xfId="6361" xr:uid="{1FC24E0C-0C6C-4AD6-80D8-C2E36F6B17EA}"/>
    <cellStyle name="Comma 13 2 3 2 5 2" xfId="17589" xr:uid="{6CB7312D-2C28-4A8B-A2C8-F5BF5A68910C}"/>
    <cellStyle name="Comma 13 2 3 2 5 2 2" xfId="40056" xr:uid="{381F7C27-D715-4C78-BAD9-A8C895CBDB02}"/>
    <cellStyle name="Comma 13 2 3 2 5 3" xfId="28829" xr:uid="{3DFC32BC-E23F-49BC-934B-D79D9EDD5D81}"/>
    <cellStyle name="Comma 13 2 3 2 6" xfId="11986" xr:uid="{EFBE274E-8840-48DA-96C4-C38F618C3B4C}"/>
    <cellStyle name="Comma 13 2 3 2 6 2" xfId="34453" xr:uid="{A97F6B48-838F-4584-B8E5-C7686F9F0615}"/>
    <cellStyle name="Comma 13 2 3 2 7" xfId="23226" xr:uid="{EE520544-8168-490D-9F41-5857265B0691}"/>
    <cellStyle name="Comma 13 2 3 3" xfId="1029" xr:uid="{00000000-0005-0000-0000-000057020000}"/>
    <cellStyle name="Comma 13 2 3 3 2" xfId="2109" xr:uid="{00000000-0005-0000-0000-000058020000}"/>
    <cellStyle name="Comma 13 2 3 3 2 2" xfId="4898" xr:uid="{DE82482A-0B15-485C-9579-347C6495737D}"/>
    <cellStyle name="Comma 13 2 3 3 2 2 2" xfId="10501" xr:uid="{060F6714-8517-4565-86DC-137F3831B9AC}"/>
    <cellStyle name="Comma 13 2 3 3 2 2 2 2" xfId="21729" xr:uid="{94DC1E57-DA6C-4BCF-89EC-5CB09C211F8A}"/>
    <cellStyle name="Comma 13 2 3 3 2 2 2 2 2" xfId="44196" xr:uid="{F4B33C2E-8737-4BEE-BB94-246F95EB21B5}"/>
    <cellStyle name="Comma 13 2 3 3 2 2 2 3" xfId="32969" xr:uid="{3503D05E-9F1E-4B48-8315-DD4449E108BC}"/>
    <cellStyle name="Comma 13 2 3 3 2 2 3" xfId="16126" xr:uid="{3CA294CE-4E76-48F6-AFD1-DF435EBEB9C4}"/>
    <cellStyle name="Comma 13 2 3 3 2 2 3 2" xfId="38593" xr:uid="{729A270F-AD6C-46EA-91B1-C0D83B60593D}"/>
    <cellStyle name="Comma 13 2 3 3 2 2 4" xfId="27366" xr:uid="{9CB76F65-B460-4749-B6BC-3EF2D105B924}"/>
    <cellStyle name="Comma 13 2 3 3 2 3" xfId="7712" xr:uid="{5FD7ED6E-B9D7-46E0-9420-860F8094F76E}"/>
    <cellStyle name="Comma 13 2 3 3 2 3 2" xfId="18940" xr:uid="{456C94DC-FFE1-414D-ACAD-F8E650679B9C}"/>
    <cellStyle name="Comma 13 2 3 3 2 3 2 2" xfId="41407" xr:uid="{32BB0792-D014-4852-8A8C-62382E903B70}"/>
    <cellStyle name="Comma 13 2 3 3 2 3 3" xfId="30180" xr:uid="{3428CDB6-C683-4CF8-9F58-246F9CA9A672}"/>
    <cellStyle name="Comma 13 2 3 3 2 4" xfId="13337" xr:uid="{706916BF-128A-4A1E-9304-206F171EC659}"/>
    <cellStyle name="Comma 13 2 3 3 2 4 2" xfId="35804" xr:uid="{9D7BA0BB-3E48-47D6-8ABF-56D266947CF1}"/>
    <cellStyle name="Comma 13 2 3 3 2 5" xfId="24577" xr:uid="{BEC43A56-9C8D-4420-A912-F244361332B9}"/>
    <cellStyle name="Comma 13 2 3 3 3" xfId="3818" xr:uid="{76CF8007-E900-46F2-A8A3-997F28931C6B}"/>
    <cellStyle name="Comma 13 2 3 3 3 2" xfId="9421" xr:uid="{3D5CCC19-CB77-436B-AAF6-2687CB0AA219}"/>
    <cellStyle name="Comma 13 2 3 3 3 2 2" xfId="20649" xr:uid="{C9D91E2D-9498-4452-8092-1C7B5BC0A239}"/>
    <cellStyle name="Comma 13 2 3 3 3 2 2 2" xfId="43116" xr:uid="{A50A060B-B739-4391-848B-5452CEA26F44}"/>
    <cellStyle name="Comma 13 2 3 3 3 2 3" xfId="31889" xr:uid="{07D482F2-E0EF-47E2-AFCD-00FB3B51876A}"/>
    <cellStyle name="Comma 13 2 3 3 3 3" xfId="15046" xr:uid="{33B5A51B-08EC-4CC4-B4CF-6500EB16E70D}"/>
    <cellStyle name="Comma 13 2 3 3 3 3 2" xfId="37513" xr:uid="{95705455-6BB6-4491-9635-D68D5C39F77A}"/>
    <cellStyle name="Comma 13 2 3 3 3 4" xfId="26286" xr:uid="{7F9A848A-C45C-473E-93E5-11F24CF57C45}"/>
    <cellStyle name="Comma 13 2 3 3 4" xfId="6632" xr:uid="{D33836C9-9EE3-4F6C-A573-5B58C5B980EF}"/>
    <cellStyle name="Comma 13 2 3 3 4 2" xfId="17860" xr:uid="{5398D81E-0828-40EB-A3E5-4C687B357814}"/>
    <cellStyle name="Comma 13 2 3 3 4 2 2" xfId="40327" xr:uid="{097FD90F-700F-4B21-8F7F-D8BF2419A072}"/>
    <cellStyle name="Comma 13 2 3 3 4 3" xfId="29100" xr:uid="{453A91B7-8C1F-485E-9650-A4D3D659E062}"/>
    <cellStyle name="Comma 13 2 3 3 5" xfId="12257" xr:uid="{B2C85F31-6341-45DB-ABB8-2B83CD3974D0}"/>
    <cellStyle name="Comma 13 2 3 3 5 2" xfId="34724" xr:uid="{0FA12F88-9C10-4797-B6A6-04A4967BB003}"/>
    <cellStyle name="Comma 13 2 3 3 6" xfId="23497" xr:uid="{7ABA81AC-9BED-495B-8F6F-A5AFE9D401C8}"/>
    <cellStyle name="Comma 13 2 3 4" xfId="1571" xr:uid="{00000000-0005-0000-0000-000059020000}"/>
    <cellStyle name="Comma 13 2 3 4 2" xfId="4360" xr:uid="{61CC2530-7DFB-43B4-A0A5-FDA5C8D85BC1}"/>
    <cellStyle name="Comma 13 2 3 4 2 2" xfId="9963" xr:uid="{423C936A-863A-4EFE-AFEC-48A28E334618}"/>
    <cellStyle name="Comma 13 2 3 4 2 2 2" xfId="21191" xr:uid="{1616827C-295C-4990-A130-A6044592DF47}"/>
    <cellStyle name="Comma 13 2 3 4 2 2 2 2" xfId="43658" xr:uid="{187A7040-9D96-41E4-9282-F4BFFB4259BC}"/>
    <cellStyle name="Comma 13 2 3 4 2 2 3" xfId="32431" xr:uid="{2D772ED5-027A-4E68-A355-993137809D16}"/>
    <cellStyle name="Comma 13 2 3 4 2 3" xfId="15588" xr:uid="{52A3606A-A3D3-4B01-A296-CDB953A5EF62}"/>
    <cellStyle name="Comma 13 2 3 4 2 3 2" xfId="38055" xr:uid="{D7C6638A-BF15-48A6-9CF3-0A26DB1EC11B}"/>
    <cellStyle name="Comma 13 2 3 4 2 4" xfId="26828" xr:uid="{D12DD1A5-C418-4CD1-BB3D-298EDEC6AFBF}"/>
    <cellStyle name="Comma 13 2 3 4 3" xfId="7174" xr:uid="{6036AC1D-7969-4CFB-B19C-DF694B672FD1}"/>
    <cellStyle name="Comma 13 2 3 4 3 2" xfId="18402" xr:uid="{9B16E5C4-2BBD-4D0A-9159-DD902135DC95}"/>
    <cellStyle name="Comma 13 2 3 4 3 2 2" xfId="40869" xr:uid="{39BF1953-D22D-4958-88F9-39A45023A9DA}"/>
    <cellStyle name="Comma 13 2 3 4 3 3" xfId="29642" xr:uid="{528C8C10-7661-4293-834C-51EAFB956A48}"/>
    <cellStyle name="Comma 13 2 3 4 4" xfId="12799" xr:uid="{DF949B0B-0FBA-450A-B61C-618E1C2A3294}"/>
    <cellStyle name="Comma 13 2 3 4 4 2" xfId="35266" xr:uid="{B5B26088-31F6-4E6E-8BE3-3BC975B1BA8C}"/>
    <cellStyle name="Comma 13 2 3 4 5" xfId="24039" xr:uid="{7F00A806-1B43-4F77-8362-2E1E3B552555}"/>
    <cellStyle name="Comma 13 2 3 5" xfId="2652" xr:uid="{00000000-0005-0000-0000-00005A020000}"/>
    <cellStyle name="Comma 13 2 3 5 2" xfId="5441" xr:uid="{97086970-DD24-4CC0-8FC4-228C8A5BC45D}"/>
    <cellStyle name="Comma 13 2 3 5 2 2" xfId="11044" xr:uid="{2BF54309-BDA7-4A0A-95FE-54DDFA2E6405}"/>
    <cellStyle name="Comma 13 2 3 5 2 2 2" xfId="22272" xr:uid="{417B3CCB-26AE-4FDE-88DA-83DE219C6D8E}"/>
    <cellStyle name="Comma 13 2 3 5 2 2 2 2" xfId="44739" xr:uid="{70E1AB67-05AD-4937-B658-D26988151B04}"/>
    <cellStyle name="Comma 13 2 3 5 2 2 3" xfId="33512" xr:uid="{C85B018A-A01F-4CC5-B3B7-8BFEB2659EC8}"/>
    <cellStyle name="Comma 13 2 3 5 2 3" xfId="16669" xr:uid="{45EBCB28-1760-4559-8B2F-542D7D53D452}"/>
    <cellStyle name="Comma 13 2 3 5 2 3 2" xfId="39136" xr:uid="{CB6BAA22-92E3-43AF-84A2-57937B72B79D}"/>
    <cellStyle name="Comma 13 2 3 5 2 4" xfId="27909" xr:uid="{7DDA19A8-7D54-4811-AE47-D7345FAFE7BF}"/>
    <cellStyle name="Comma 13 2 3 5 3" xfId="8255" xr:uid="{19A6B390-7F46-4A28-A667-790F8304AB2D}"/>
    <cellStyle name="Comma 13 2 3 5 3 2" xfId="19483" xr:uid="{E5A162DF-B067-4879-86EF-788093435BF7}"/>
    <cellStyle name="Comma 13 2 3 5 3 2 2" xfId="41950" xr:uid="{F8FADA44-729E-43DE-B433-35B88AE05264}"/>
    <cellStyle name="Comma 13 2 3 5 3 3" xfId="30723" xr:uid="{806EE9DC-1A75-4265-A70C-0B7E2EA8C171}"/>
    <cellStyle name="Comma 13 2 3 5 4" xfId="13880" xr:uid="{5B4D4C86-612E-49A3-B9C6-9ACC8157DCF1}"/>
    <cellStyle name="Comma 13 2 3 5 4 2" xfId="36347" xr:uid="{12C8664E-1034-4767-A79D-54C94ABC2166}"/>
    <cellStyle name="Comma 13 2 3 5 5" xfId="25120" xr:uid="{08F59B56-4968-4487-BE95-88F0674BACA8}"/>
    <cellStyle name="Comma 13 2 3 6" xfId="491" xr:uid="{00000000-0005-0000-0000-00005B020000}"/>
    <cellStyle name="Comma 13 2 3 6 2" xfId="3280" xr:uid="{200926BC-D4F9-4393-9439-85676F318634}"/>
    <cellStyle name="Comma 13 2 3 6 2 2" xfId="8883" xr:uid="{2EFF364E-4404-41F2-A9EB-272A83E0BE3A}"/>
    <cellStyle name="Comma 13 2 3 6 2 2 2" xfId="20111" xr:uid="{CACBD1A4-86F4-40C3-8F50-F14BA6670B30}"/>
    <cellStyle name="Comma 13 2 3 6 2 2 2 2" xfId="42578" xr:uid="{6DAFEDE0-13A2-4240-BF55-5E191AB7F4FF}"/>
    <cellStyle name="Comma 13 2 3 6 2 2 3" xfId="31351" xr:uid="{E1934612-7EAE-4484-AA5F-263013780FB1}"/>
    <cellStyle name="Comma 13 2 3 6 2 3" xfId="14508" xr:uid="{4F18C986-AD00-47AD-A632-4C72431E41EF}"/>
    <cellStyle name="Comma 13 2 3 6 2 3 2" xfId="36975" xr:uid="{925DDE4E-36A2-4428-A658-35A5DED38D44}"/>
    <cellStyle name="Comma 13 2 3 6 2 4" xfId="25748" xr:uid="{2D839B7B-52B4-4839-BC43-43BE8D4FE9BA}"/>
    <cellStyle name="Comma 13 2 3 6 3" xfId="6094" xr:uid="{16619BB8-4765-4C11-B280-4D5E96830E2F}"/>
    <cellStyle name="Comma 13 2 3 6 3 2" xfId="17322" xr:uid="{22240F96-5819-4141-BAF5-10E909B29BF3}"/>
    <cellStyle name="Comma 13 2 3 6 3 2 2" xfId="39789" xr:uid="{66ED36BD-401E-4B13-AE3B-EB02534A979C}"/>
    <cellStyle name="Comma 13 2 3 6 3 3" xfId="28562" xr:uid="{2F29F8E5-CB68-499B-8B34-B15DF56089C4}"/>
    <cellStyle name="Comma 13 2 3 6 4" xfId="11719" xr:uid="{ED4A6A68-DA2B-4070-9BBA-8368A21FE215}"/>
    <cellStyle name="Comma 13 2 3 6 4 2" xfId="34186" xr:uid="{BCD04615-14E7-4E98-A598-12A84BAB25B5}"/>
    <cellStyle name="Comma 13 2 3 6 5" xfId="22959" xr:uid="{226749C4-CA6E-4B12-966F-4EF1F20E32EC}"/>
    <cellStyle name="Comma 13 2 3 7" xfId="3004" xr:uid="{AC8F6B7D-3DEF-49D9-A07E-5CF8F09A8AE3}"/>
    <cellStyle name="Comma 13 2 3 7 2" xfId="8607" xr:uid="{139EC8C5-C4E9-445A-B732-073E44A21634}"/>
    <cellStyle name="Comma 13 2 3 7 2 2" xfId="19835" xr:uid="{319E5D96-D4D1-4CC6-A74D-96B6E89CAC03}"/>
    <cellStyle name="Comma 13 2 3 7 2 2 2" xfId="42302" xr:uid="{57015A85-9DB5-4EF8-B72D-46F9A7620262}"/>
    <cellStyle name="Comma 13 2 3 7 2 3" xfId="31075" xr:uid="{DF08849F-57C5-493B-AF4A-366C8157E1EC}"/>
    <cellStyle name="Comma 13 2 3 7 3" xfId="14232" xr:uid="{C871C0F3-784F-4294-A4CE-0E5F87B69FDE}"/>
    <cellStyle name="Comma 13 2 3 7 3 2" xfId="36699" xr:uid="{68A8D532-7AB0-4552-9DE7-EFFBD8CF46FA}"/>
    <cellStyle name="Comma 13 2 3 7 4" xfId="25472" xr:uid="{2EE4EE9E-9F15-4DC1-A47A-66A5E71FB464}"/>
    <cellStyle name="Comma 13 2 3 8" xfId="5819" xr:uid="{B33066AB-B7DE-49E8-A748-EE766BCD85DF}"/>
    <cellStyle name="Comma 13 2 3 8 2" xfId="17047" xr:uid="{795FBB2E-3996-4DB0-930A-DAA1296DF416}"/>
    <cellStyle name="Comma 13 2 3 8 2 2" xfId="39514" xr:uid="{7D53EFAB-D249-4EA8-B640-40F51D8242B1}"/>
    <cellStyle name="Comma 13 2 3 8 3" xfId="28287" xr:uid="{87886BE6-5F8B-4924-965E-386EDF88C340}"/>
    <cellStyle name="Comma 13 2 3 9" xfId="11443" xr:uid="{CBE2A6D4-853E-4261-B304-430F5869FE23}"/>
    <cellStyle name="Comma 13 2 3 9 2" xfId="33911" xr:uid="{EA1F5932-BEA5-4690-B091-639D07452DB1}"/>
    <cellStyle name="Comma 13 2 4" xfId="633" xr:uid="{00000000-0005-0000-0000-00005C020000}"/>
    <cellStyle name="Comma 13 2 4 2" xfId="1171" xr:uid="{00000000-0005-0000-0000-00005D020000}"/>
    <cellStyle name="Comma 13 2 4 2 2" xfId="2251" xr:uid="{00000000-0005-0000-0000-00005E020000}"/>
    <cellStyle name="Comma 13 2 4 2 2 2" xfId="5040" xr:uid="{E7E5B235-E9F8-4E6A-90AA-A16C3E3D63AB}"/>
    <cellStyle name="Comma 13 2 4 2 2 2 2" xfId="10643" xr:uid="{6391EBA6-03A3-49B0-BD0A-2610CB20742E}"/>
    <cellStyle name="Comma 13 2 4 2 2 2 2 2" xfId="21871" xr:uid="{0E63D7BF-8999-448F-A5BC-D961FD25A769}"/>
    <cellStyle name="Comma 13 2 4 2 2 2 2 2 2" xfId="44338" xr:uid="{D369F398-F17D-4060-B882-E1DB75DB107E}"/>
    <cellStyle name="Comma 13 2 4 2 2 2 2 3" xfId="33111" xr:uid="{DB7979D7-7A09-44CE-AB92-96AB1A200FC7}"/>
    <cellStyle name="Comma 13 2 4 2 2 2 3" xfId="16268" xr:uid="{7D138DF4-F1EE-4966-8CA2-3AD9F4CD5102}"/>
    <cellStyle name="Comma 13 2 4 2 2 2 3 2" xfId="38735" xr:uid="{CCB85DCF-A466-4585-8D0B-BA1EBF90346D}"/>
    <cellStyle name="Comma 13 2 4 2 2 2 4" xfId="27508" xr:uid="{7EF37535-B34F-4FAE-9F96-A26649A74A67}"/>
    <cellStyle name="Comma 13 2 4 2 2 3" xfId="7854" xr:uid="{3F42173D-07C0-4C0C-8161-C8E57EAE5152}"/>
    <cellStyle name="Comma 13 2 4 2 2 3 2" xfId="19082" xr:uid="{F57BFE92-7B15-48E9-AF83-49BCB198F372}"/>
    <cellStyle name="Comma 13 2 4 2 2 3 2 2" xfId="41549" xr:uid="{C1D64A0C-9E15-4E1D-936D-4210185F997F}"/>
    <cellStyle name="Comma 13 2 4 2 2 3 3" xfId="30322" xr:uid="{D27F5EE2-CCC1-4C3E-9A68-7DCE5DB6EB4E}"/>
    <cellStyle name="Comma 13 2 4 2 2 4" xfId="13479" xr:uid="{EF32D754-E160-4CF1-B98A-8FC7928A3A44}"/>
    <cellStyle name="Comma 13 2 4 2 2 4 2" xfId="35946" xr:uid="{469057CD-519C-41F3-8B12-04D19A641B5B}"/>
    <cellStyle name="Comma 13 2 4 2 2 5" xfId="24719" xr:uid="{299F58E0-5D2E-49DD-B0C0-2992EBAEA15E}"/>
    <cellStyle name="Comma 13 2 4 2 3" xfId="3960" xr:uid="{3976BE65-114C-4017-816C-85D69D3253C4}"/>
    <cellStyle name="Comma 13 2 4 2 3 2" xfId="9563" xr:uid="{B721DECD-53C6-49C9-9285-438F2DF24EB7}"/>
    <cellStyle name="Comma 13 2 4 2 3 2 2" xfId="20791" xr:uid="{597428FE-54E5-465D-8DAF-A4B041F3A0CD}"/>
    <cellStyle name="Comma 13 2 4 2 3 2 2 2" xfId="43258" xr:uid="{374069A5-FF50-4257-A3A8-F296864589FA}"/>
    <cellStyle name="Comma 13 2 4 2 3 2 3" xfId="32031" xr:uid="{B876BC40-FDB1-424B-A35F-DDE569070492}"/>
    <cellStyle name="Comma 13 2 4 2 3 3" xfId="15188" xr:uid="{872C5A6A-D77C-469F-9B63-DF97FD6CD999}"/>
    <cellStyle name="Comma 13 2 4 2 3 3 2" xfId="37655" xr:uid="{75B79A7B-3B61-4530-AB57-D35F52BF3324}"/>
    <cellStyle name="Comma 13 2 4 2 3 4" xfId="26428" xr:uid="{31052611-F53F-49A1-8E9A-00A3E4833AE5}"/>
    <cellStyle name="Comma 13 2 4 2 4" xfId="6774" xr:uid="{3ED9798F-2421-404A-A3B5-EB9B8897BEC6}"/>
    <cellStyle name="Comma 13 2 4 2 4 2" xfId="18002" xr:uid="{3530DD0F-F365-4D8F-B5F8-853B15438127}"/>
    <cellStyle name="Comma 13 2 4 2 4 2 2" xfId="40469" xr:uid="{389FD318-67DA-4AF6-8585-ACF52749FDC0}"/>
    <cellStyle name="Comma 13 2 4 2 4 3" xfId="29242" xr:uid="{4E5DDE1D-6A58-4309-8EDE-6E53F2E6DDDD}"/>
    <cellStyle name="Comma 13 2 4 2 5" xfId="12399" xr:uid="{D2D110D7-025D-4AFE-89B0-38CABDEFBF37}"/>
    <cellStyle name="Comma 13 2 4 2 5 2" xfId="34866" xr:uid="{2FB476A1-A52D-4F4A-8A56-2A818FD073FD}"/>
    <cellStyle name="Comma 13 2 4 2 6" xfId="23639" xr:uid="{F1C7998B-4937-4779-AC40-9E70A1BA8091}"/>
    <cellStyle name="Comma 13 2 4 3" xfId="1713" xr:uid="{00000000-0005-0000-0000-00005F020000}"/>
    <cellStyle name="Comma 13 2 4 3 2" xfId="4502" xr:uid="{34DE0F94-9D9C-4EBA-88ED-868D0CBA7BED}"/>
    <cellStyle name="Comma 13 2 4 3 2 2" xfId="10105" xr:uid="{DE1A4975-FB13-4448-B306-5DE70D9DCF59}"/>
    <cellStyle name="Comma 13 2 4 3 2 2 2" xfId="21333" xr:uid="{49CE83AA-85C1-46EB-8F50-A01C72D17867}"/>
    <cellStyle name="Comma 13 2 4 3 2 2 2 2" xfId="43800" xr:uid="{4992ED25-A68E-4DF6-B60C-7FCA1C27019D}"/>
    <cellStyle name="Comma 13 2 4 3 2 2 3" xfId="32573" xr:uid="{14E00B2D-A81A-4930-B958-C18E7656D84B}"/>
    <cellStyle name="Comma 13 2 4 3 2 3" xfId="15730" xr:uid="{FEADE51B-38D2-464B-96FE-A9E913EC9E64}"/>
    <cellStyle name="Comma 13 2 4 3 2 3 2" xfId="38197" xr:uid="{46D5DCA2-2E8D-4760-B08F-174BB65A50A3}"/>
    <cellStyle name="Comma 13 2 4 3 2 4" xfId="26970" xr:uid="{7BEFDF87-F6C3-479F-B15F-2BD27E038770}"/>
    <cellStyle name="Comma 13 2 4 3 3" xfId="7316" xr:uid="{D474CC53-A1C3-41A8-9331-0E3088BD50EF}"/>
    <cellStyle name="Comma 13 2 4 3 3 2" xfId="18544" xr:uid="{66D7E6CF-9142-43E7-8802-F1D6EDCBBE3E}"/>
    <cellStyle name="Comma 13 2 4 3 3 2 2" xfId="41011" xr:uid="{76913F82-5095-43AF-BBC0-131190DC849C}"/>
    <cellStyle name="Comma 13 2 4 3 3 3" xfId="29784" xr:uid="{15C51CD7-5F1F-4ADA-8D93-E7D7F00376E0}"/>
    <cellStyle name="Comma 13 2 4 3 4" xfId="12941" xr:uid="{F9553AE5-4CFB-47CD-AFF2-AB0242B62419}"/>
    <cellStyle name="Comma 13 2 4 3 4 2" xfId="35408" xr:uid="{95C2CF1A-90DF-4A56-A95B-E687A85ACBB9}"/>
    <cellStyle name="Comma 13 2 4 3 5" xfId="24181" xr:uid="{1CD991D8-6D33-4980-B060-B7B1BA238EDA}"/>
    <cellStyle name="Comma 13 2 4 4" xfId="3422" xr:uid="{DDCB32E0-D092-4FA1-843B-BFFD57CEDFC1}"/>
    <cellStyle name="Comma 13 2 4 4 2" xfId="9025" xr:uid="{FFB383A8-938F-46F5-AC8F-A203416FA700}"/>
    <cellStyle name="Comma 13 2 4 4 2 2" xfId="20253" xr:uid="{EB6A7247-CF9D-434E-AF3C-8BED3B85BAF5}"/>
    <cellStyle name="Comma 13 2 4 4 2 2 2" xfId="42720" xr:uid="{9C07C48D-4190-4DCC-AC55-20261A489115}"/>
    <cellStyle name="Comma 13 2 4 4 2 3" xfId="31493" xr:uid="{B1D4BD12-F408-4089-A997-60C4530BD2AC}"/>
    <cellStyle name="Comma 13 2 4 4 3" xfId="14650" xr:uid="{62EB3544-8035-41D3-AE9F-6705FB0C3A02}"/>
    <cellStyle name="Comma 13 2 4 4 3 2" xfId="37117" xr:uid="{F3875106-0B6E-4152-BBE6-963FC10C3CF1}"/>
    <cellStyle name="Comma 13 2 4 4 4" xfId="25890" xr:uid="{6878B0B3-D7F3-483F-8933-4CD914A638C2}"/>
    <cellStyle name="Comma 13 2 4 5" xfId="6236" xr:uid="{209EE750-C525-4210-8C5E-EDD8FE8977AF}"/>
    <cellStyle name="Comma 13 2 4 5 2" xfId="17464" xr:uid="{07AF4909-D1DC-4D75-9018-C0362CBB00C2}"/>
    <cellStyle name="Comma 13 2 4 5 2 2" xfId="39931" xr:uid="{BE479005-662F-4828-9956-F6C3D4B5AF01}"/>
    <cellStyle name="Comma 13 2 4 5 3" xfId="28704" xr:uid="{F05D4AE5-46F5-4DC9-899D-1ED37E9B659A}"/>
    <cellStyle name="Comma 13 2 4 6" xfId="11861" xr:uid="{E77ADFAF-2C32-4D6B-A71C-E0C338BBB948}"/>
    <cellStyle name="Comma 13 2 4 6 2" xfId="34328" xr:uid="{77228068-E5AD-48E1-9B97-6E8B7F852EC1}"/>
    <cellStyle name="Comma 13 2 4 7" xfId="23101" xr:uid="{75AF2164-F08E-440F-BEE5-D6A570FEAC02}"/>
    <cellStyle name="Comma 13 2 5" xfId="904" xr:uid="{00000000-0005-0000-0000-000060020000}"/>
    <cellStyle name="Comma 13 2 5 2" xfId="1984" xr:uid="{00000000-0005-0000-0000-000061020000}"/>
    <cellStyle name="Comma 13 2 5 2 2" xfId="4773" xr:uid="{79A823D7-5B84-46EE-957B-AFD4B963013C}"/>
    <cellStyle name="Comma 13 2 5 2 2 2" xfId="10376" xr:uid="{CF10800D-568D-445A-9491-8FA9C76A410F}"/>
    <cellStyle name="Comma 13 2 5 2 2 2 2" xfId="21604" xr:uid="{40E217CA-7081-47EC-89E4-DA2F92464D62}"/>
    <cellStyle name="Comma 13 2 5 2 2 2 2 2" xfId="44071" xr:uid="{EAC3C884-0402-4225-ADED-D29D6502AE5A}"/>
    <cellStyle name="Comma 13 2 5 2 2 2 3" xfId="32844" xr:uid="{4505953B-A610-4C34-A4D9-3469736C225C}"/>
    <cellStyle name="Comma 13 2 5 2 2 3" xfId="16001" xr:uid="{4A65220E-81D9-4E54-BFE2-B679A9EA4781}"/>
    <cellStyle name="Comma 13 2 5 2 2 3 2" xfId="38468" xr:uid="{589BA0A2-62BB-4EF6-BFBC-E55D42F241B4}"/>
    <cellStyle name="Comma 13 2 5 2 2 4" xfId="27241" xr:uid="{1BFAE730-9806-411F-9F4A-C804342AA3B6}"/>
    <cellStyle name="Comma 13 2 5 2 3" xfId="7587" xr:uid="{04BAE22E-09EE-4DB6-AD4D-FCF752E0CA21}"/>
    <cellStyle name="Comma 13 2 5 2 3 2" xfId="18815" xr:uid="{BF46BD8B-D0A7-4A34-8B51-F53E8FF83F8A}"/>
    <cellStyle name="Comma 13 2 5 2 3 2 2" xfId="41282" xr:uid="{AE92BA12-F50A-4ECF-B7C1-61C953C8127E}"/>
    <cellStyle name="Comma 13 2 5 2 3 3" xfId="30055" xr:uid="{D43ADC96-FBEA-403D-9B55-EF5A581807B8}"/>
    <cellStyle name="Comma 13 2 5 2 4" xfId="13212" xr:uid="{4DDC1AE9-E910-4620-BD06-2551D57A72C6}"/>
    <cellStyle name="Comma 13 2 5 2 4 2" xfId="35679" xr:uid="{D03137DE-FC97-4342-A8D5-B22FA681637B}"/>
    <cellStyle name="Comma 13 2 5 2 5" xfId="24452" xr:uid="{5274C4D8-8989-45EE-9839-0CF32733FF9E}"/>
    <cellStyle name="Comma 13 2 5 3" xfId="3693" xr:uid="{87D2E20D-B8D2-4C7F-A9BC-1E643826575B}"/>
    <cellStyle name="Comma 13 2 5 3 2" xfId="9296" xr:uid="{D2496947-B375-4F69-96EF-AFD1CCED7BBE}"/>
    <cellStyle name="Comma 13 2 5 3 2 2" xfId="20524" xr:uid="{A16C3DB7-AC29-402D-A65C-740C60A2A4BB}"/>
    <cellStyle name="Comma 13 2 5 3 2 2 2" xfId="42991" xr:uid="{0D45ADC9-C845-4DEF-9543-0359239A8251}"/>
    <cellStyle name="Comma 13 2 5 3 2 3" xfId="31764" xr:uid="{FE413002-2EEF-42D0-9958-D656217F3313}"/>
    <cellStyle name="Comma 13 2 5 3 3" xfId="14921" xr:uid="{D02DB15F-449E-45A8-827A-A824EAF8BA6E}"/>
    <cellStyle name="Comma 13 2 5 3 3 2" xfId="37388" xr:uid="{972F35A6-78E1-4FD3-A04E-C7A75D05A77D}"/>
    <cellStyle name="Comma 13 2 5 3 4" xfId="26161" xr:uid="{857E803D-EE5F-496D-8D18-D2384631B47A}"/>
    <cellStyle name="Comma 13 2 5 4" xfId="6507" xr:uid="{F9AF2724-F119-43F8-BC54-3C65A24258F8}"/>
    <cellStyle name="Comma 13 2 5 4 2" xfId="17735" xr:uid="{E533AD37-05F9-41F2-B7FF-BAB412E57D23}"/>
    <cellStyle name="Comma 13 2 5 4 2 2" xfId="40202" xr:uid="{438D054B-7F08-4609-A3E1-21799C97ACCF}"/>
    <cellStyle name="Comma 13 2 5 4 3" xfId="28975" xr:uid="{82DA7FEE-729F-471D-BDAB-3D41D80E8362}"/>
    <cellStyle name="Comma 13 2 5 5" xfId="12132" xr:uid="{E3D7DA0E-5AEA-4AED-A543-E91B1B1DB88B}"/>
    <cellStyle name="Comma 13 2 5 5 2" xfId="34599" xr:uid="{EAEFDF6F-7FE6-43D0-82AF-82026750F8B6}"/>
    <cellStyle name="Comma 13 2 5 6" xfId="23372" xr:uid="{A26CA015-F0AD-4157-B84F-31D397EF2BFF}"/>
    <cellStyle name="Comma 13 2 6" xfId="1446" xr:uid="{00000000-0005-0000-0000-000062020000}"/>
    <cellStyle name="Comma 13 2 6 2" xfId="4235" xr:uid="{62F0EB00-82A7-4D79-84F5-5D0F508FED04}"/>
    <cellStyle name="Comma 13 2 6 2 2" xfId="9838" xr:uid="{B55D90CC-1EFB-4072-84BD-D34A17D77D2D}"/>
    <cellStyle name="Comma 13 2 6 2 2 2" xfId="21066" xr:uid="{56F5293D-F1F1-4401-B354-426136C817B9}"/>
    <cellStyle name="Comma 13 2 6 2 2 2 2" xfId="43533" xr:uid="{0C5868A6-8A39-4156-AFEF-F99FEE675C71}"/>
    <cellStyle name="Comma 13 2 6 2 2 3" xfId="32306" xr:uid="{64319427-6021-45E3-8510-3EF1C26EBF26}"/>
    <cellStyle name="Comma 13 2 6 2 3" xfId="15463" xr:uid="{948C0E8C-2FD3-4B53-A084-1E9322F0DF98}"/>
    <cellStyle name="Comma 13 2 6 2 3 2" xfId="37930" xr:uid="{A226EDE4-44F0-4E91-8777-C7CEA593FED5}"/>
    <cellStyle name="Comma 13 2 6 2 4" xfId="26703" xr:uid="{7747CEDE-65DC-40D9-AE19-C32B872A39CD}"/>
    <cellStyle name="Comma 13 2 6 3" xfId="7049" xr:uid="{F20F3BBE-D79F-459F-8F4A-A52ECCE24E6E}"/>
    <cellStyle name="Comma 13 2 6 3 2" xfId="18277" xr:uid="{909227EF-2192-4F00-B46E-7B74774BD8B6}"/>
    <cellStyle name="Comma 13 2 6 3 2 2" xfId="40744" xr:uid="{75B180C2-0B55-44BF-BE15-451E1601BD8E}"/>
    <cellStyle name="Comma 13 2 6 3 3" xfId="29517" xr:uid="{08800848-5C22-454E-B29D-9209E688EAEA}"/>
    <cellStyle name="Comma 13 2 6 4" xfId="12674" xr:uid="{37C12EB3-31D6-44E3-BFE7-858828DB5113}"/>
    <cellStyle name="Comma 13 2 6 4 2" xfId="35141" xr:uid="{40659FCE-1D70-4A0B-B990-4610C97507D3}"/>
    <cellStyle name="Comma 13 2 6 5" xfId="23914" xr:uid="{795B2F32-C4FF-430D-86B8-67A7EF06B32A}"/>
    <cellStyle name="Comma 13 2 7" xfId="2527" xr:uid="{00000000-0005-0000-0000-000063020000}"/>
    <cellStyle name="Comma 13 2 7 2" xfId="5316" xr:uid="{0854A1C1-4DA9-46BA-95D5-3ED470B0A99F}"/>
    <cellStyle name="Comma 13 2 7 2 2" xfId="10919" xr:uid="{6CC6D581-34C0-4C97-A981-2F03F489AA8B}"/>
    <cellStyle name="Comma 13 2 7 2 2 2" xfId="22147" xr:uid="{78D27AB8-5A20-487F-BF2C-12F520E86FE3}"/>
    <cellStyle name="Comma 13 2 7 2 2 2 2" xfId="44614" xr:uid="{43F66245-4568-4A1E-81B3-59DCF8643351}"/>
    <cellStyle name="Comma 13 2 7 2 2 3" xfId="33387" xr:uid="{C886B5A6-2FD9-4E54-997B-C3127BED1B14}"/>
    <cellStyle name="Comma 13 2 7 2 3" xfId="16544" xr:uid="{07BF5E5E-5300-440D-86C3-4A5DA2A28942}"/>
    <cellStyle name="Comma 13 2 7 2 3 2" xfId="39011" xr:uid="{9A2C54C6-2609-464D-B233-2E1EE53DE4F9}"/>
    <cellStyle name="Comma 13 2 7 2 4" xfId="27784" xr:uid="{75CC093E-205C-4C6A-B389-7F3CAFB4286D}"/>
    <cellStyle name="Comma 13 2 7 3" xfId="8130" xr:uid="{82BB5522-0B98-4C3C-889F-9DEB3DB6E15D}"/>
    <cellStyle name="Comma 13 2 7 3 2" xfId="19358" xr:uid="{2452F2D6-32C5-43A3-976B-388B578D0EAB}"/>
    <cellStyle name="Comma 13 2 7 3 2 2" xfId="41825" xr:uid="{B7E8AAA9-C03E-4AB1-8433-78DF5CE23BE1}"/>
    <cellStyle name="Comma 13 2 7 3 3" xfId="30598" xr:uid="{ADD68028-B6E4-4011-A5D9-BECBD37A4F6B}"/>
    <cellStyle name="Comma 13 2 7 4" xfId="13755" xr:uid="{C3273CEA-A28B-45F9-A132-8F7950B30D09}"/>
    <cellStyle name="Comma 13 2 7 4 2" xfId="36222" xr:uid="{90941D67-3043-4E7A-B773-38BAA04E558B}"/>
    <cellStyle name="Comma 13 2 7 5" xfId="24995" xr:uid="{6D456894-772E-41A1-B730-82A33D4980D8}"/>
    <cellStyle name="Comma 13 2 8" xfId="366" xr:uid="{00000000-0005-0000-0000-000064020000}"/>
    <cellStyle name="Comma 13 2 8 2" xfId="3155" xr:uid="{0C5CE6CC-29E5-4575-AF63-268B9DCE4808}"/>
    <cellStyle name="Comma 13 2 8 2 2" xfId="8758" xr:uid="{24B4FCA8-1647-442C-99A9-108B8B3A862A}"/>
    <cellStyle name="Comma 13 2 8 2 2 2" xfId="19986" xr:uid="{D11269B2-CB3F-432B-A9DD-A7F9D59C39DF}"/>
    <cellStyle name="Comma 13 2 8 2 2 2 2" xfId="42453" xr:uid="{C510593E-41F2-49C0-A994-44EF7DB1D41F}"/>
    <cellStyle name="Comma 13 2 8 2 2 3" xfId="31226" xr:uid="{C706633F-DA23-46BB-8105-2D315BC9DCAD}"/>
    <cellStyle name="Comma 13 2 8 2 3" xfId="14383" xr:uid="{EFFDAF3F-B929-42C6-83A4-6A66CD4F724C}"/>
    <cellStyle name="Comma 13 2 8 2 3 2" xfId="36850" xr:uid="{FFC7E237-4A07-48B9-8888-D7A2AF5DCB34}"/>
    <cellStyle name="Comma 13 2 8 2 4" xfId="25623" xr:uid="{B76307FC-BF53-4718-8E53-435725C87BF3}"/>
    <cellStyle name="Comma 13 2 8 3" xfId="5969" xr:uid="{D25962ED-AAB4-4042-A259-DF37490046BD}"/>
    <cellStyle name="Comma 13 2 8 3 2" xfId="17197" xr:uid="{251F1983-EE89-4350-A337-6C8E0760AEE8}"/>
    <cellStyle name="Comma 13 2 8 3 2 2" xfId="39664" xr:uid="{A83999C6-F75A-4B14-A1D3-364D4C667FF8}"/>
    <cellStyle name="Comma 13 2 8 3 3" xfId="28437" xr:uid="{DE9BB3DA-59FC-462B-8CD7-96C9A5D7150C}"/>
    <cellStyle name="Comma 13 2 8 4" xfId="11594" xr:uid="{FCB1D5AA-E960-4271-8C82-2A7F6B84E11E}"/>
    <cellStyle name="Comma 13 2 8 4 2" xfId="34061" xr:uid="{62C186FC-7651-4489-885A-5EC75AC4C1FF}"/>
    <cellStyle name="Comma 13 2 8 5" xfId="22834" xr:uid="{544EE0A8-AD70-461D-B43F-9C71F516B3CB}"/>
    <cellStyle name="Comma 13 2 9" xfId="2879" xr:uid="{701913BD-FD74-49A5-AE34-66182E841EF7}"/>
    <cellStyle name="Comma 13 2 9 2" xfId="8482" xr:uid="{63BA9C1C-886A-4897-B743-F7E50A12AA3B}"/>
    <cellStyle name="Comma 13 2 9 2 2" xfId="19710" xr:uid="{BE755AF4-A0D6-45F9-A095-4E8B631B182C}"/>
    <cellStyle name="Comma 13 2 9 2 2 2" xfId="42177" xr:uid="{DCE2DDC0-B540-4F61-B639-E2C6EAC296A5}"/>
    <cellStyle name="Comma 13 2 9 2 3" xfId="30950" xr:uid="{F98DAC77-760A-4F8E-95EA-4808F1B2A373}"/>
    <cellStyle name="Comma 13 2 9 3" xfId="14107" xr:uid="{339CB023-FF17-486C-B37F-731A3254E5AF}"/>
    <cellStyle name="Comma 13 2 9 3 2" xfId="36574" xr:uid="{983B1B52-6F17-496F-BFE7-52A1BF5B490D}"/>
    <cellStyle name="Comma 13 2 9 4" xfId="25347" xr:uid="{56D86074-96EE-4E85-B542-727C74623159}"/>
    <cellStyle name="Comma 13 3" xfId="117" xr:uid="{00000000-0005-0000-0000-000065020000}"/>
    <cellStyle name="Comma 13 3 10" xfId="11349" xr:uid="{AD9FB5E3-BBBC-4E12-BA86-3A650B9F089B}"/>
    <cellStyle name="Comma 13 3 10 2" xfId="33817" xr:uid="{A67F3592-2483-4128-82F7-21E0188E7DF8}"/>
    <cellStyle name="Comma 13 3 11" xfId="22590" xr:uid="{0F5475D1-AA63-447C-9CE8-AC4FD9F7528E}"/>
    <cellStyle name="Comma 13 3 2" xfId="243" xr:uid="{00000000-0005-0000-0000-000066020000}"/>
    <cellStyle name="Comma 13 3 2 10" xfId="22716" xr:uid="{EBCD4240-F1A5-42F4-BE40-BBF3D4FC6ED0}"/>
    <cellStyle name="Comma 13 3 2 2" xfId="790" xr:uid="{00000000-0005-0000-0000-000067020000}"/>
    <cellStyle name="Comma 13 3 2 2 2" xfId="1328" xr:uid="{00000000-0005-0000-0000-000068020000}"/>
    <cellStyle name="Comma 13 3 2 2 2 2" xfId="2408" xr:uid="{00000000-0005-0000-0000-000069020000}"/>
    <cellStyle name="Comma 13 3 2 2 2 2 2" xfId="5197" xr:uid="{247266C7-05EF-403E-83E2-28F93B2E0805}"/>
    <cellStyle name="Comma 13 3 2 2 2 2 2 2" xfId="10800" xr:uid="{04464F03-CC59-4E1C-82CE-E54ED5DBF9C0}"/>
    <cellStyle name="Comma 13 3 2 2 2 2 2 2 2" xfId="22028" xr:uid="{C351B879-4450-48E6-88BD-58C3FDE7386F}"/>
    <cellStyle name="Comma 13 3 2 2 2 2 2 2 2 2" xfId="44495" xr:uid="{D8FD8F0F-8C6E-4320-91CB-7FDB7C09B750}"/>
    <cellStyle name="Comma 13 3 2 2 2 2 2 2 3" xfId="33268" xr:uid="{9A6A47D0-B64A-451A-B93A-50577D38C143}"/>
    <cellStyle name="Comma 13 3 2 2 2 2 2 3" xfId="16425" xr:uid="{B2BCE9B4-4C09-48DA-890E-6E1BE0B3CA67}"/>
    <cellStyle name="Comma 13 3 2 2 2 2 2 3 2" xfId="38892" xr:uid="{6C1D7F15-2212-4A46-AB99-D44B826227B0}"/>
    <cellStyle name="Comma 13 3 2 2 2 2 2 4" xfId="27665" xr:uid="{5CA25F53-CDB3-46B2-B06F-86D5C14C45EB}"/>
    <cellStyle name="Comma 13 3 2 2 2 2 3" xfId="8011" xr:uid="{EAA48066-91E2-4EFE-9B01-AA4C15A65327}"/>
    <cellStyle name="Comma 13 3 2 2 2 2 3 2" xfId="19239" xr:uid="{9E1A286F-047A-46CD-976F-053CDE2EA6EA}"/>
    <cellStyle name="Comma 13 3 2 2 2 2 3 2 2" xfId="41706" xr:uid="{8FCBDA04-6CA4-4973-9E47-B09E54A7A72B}"/>
    <cellStyle name="Comma 13 3 2 2 2 2 3 3" xfId="30479" xr:uid="{F56D7789-C1DF-4AD7-AD91-A2720AFF5D71}"/>
    <cellStyle name="Comma 13 3 2 2 2 2 4" xfId="13636" xr:uid="{4ED701B2-DD8C-44C7-AB4F-EA73BCF5BBFB}"/>
    <cellStyle name="Comma 13 3 2 2 2 2 4 2" xfId="36103" xr:uid="{DABF19AD-3D97-48F4-B5D4-959673C1494B}"/>
    <cellStyle name="Comma 13 3 2 2 2 2 5" xfId="24876" xr:uid="{7227A76C-8B03-4D8E-9CCA-1CA0D485C324}"/>
    <cellStyle name="Comma 13 3 2 2 2 3" xfId="4117" xr:uid="{AC7318A6-4419-42BC-BFC6-0EB89BB8493A}"/>
    <cellStyle name="Comma 13 3 2 2 2 3 2" xfId="9720" xr:uid="{2063ACD1-9254-4AED-BC6B-405589DB5F13}"/>
    <cellStyle name="Comma 13 3 2 2 2 3 2 2" xfId="20948" xr:uid="{BD723E6F-7A1D-40A9-B12F-94362A5D9BE9}"/>
    <cellStyle name="Comma 13 3 2 2 2 3 2 2 2" xfId="43415" xr:uid="{D3820748-4746-4DC6-8303-4976C189C9F4}"/>
    <cellStyle name="Comma 13 3 2 2 2 3 2 3" xfId="32188" xr:uid="{93D2BC69-4B6C-484A-AB4A-3764B3FF64AD}"/>
    <cellStyle name="Comma 13 3 2 2 2 3 3" xfId="15345" xr:uid="{77B7AC63-5900-4C55-9248-9D6BE04E0766}"/>
    <cellStyle name="Comma 13 3 2 2 2 3 3 2" xfId="37812" xr:uid="{F6E49680-BCB8-4F1F-93C3-4CAE296C3025}"/>
    <cellStyle name="Comma 13 3 2 2 2 3 4" xfId="26585" xr:uid="{3A50FEBC-E012-49DE-A242-1F28D20A30BC}"/>
    <cellStyle name="Comma 13 3 2 2 2 4" xfId="6931" xr:uid="{F3511256-EFE7-48C1-95B9-6969EB6E4431}"/>
    <cellStyle name="Comma 13 3 2 2 2 4 2" xfId="18159" xr:uid="{06986BA7-9456-442E-80C6-34755CED06DA}"/>
    <cellStyle name="Comma 13 3 2 2 2 4 2 2" xfId="40626" xr:uid="{1B13377A-8BB2-4A47-B8C1-0BCF3B47E6B6}"/>
    <cellStyle name="Comma 13 3 2 2 2 4 3" xfId="29399" xr:uid="{EB7A3A9C-EB68-4ED6-91B3-5E7AA4C8DEE2}"/>
    <cellStyle name="Comma 13 3 2 2 2 5" xfId="12556" xr:uid="{F971887A-C387-4926-A7DE-3D3C0BFDB739}"/>
    <cellStyle name="Comma 13 3 2 2 2 5 2" xfId="35023" xr:uid="{7F14DCDA-95E1-4F5C-B29C-B556CFE5C0CA}"/>
    <cellStyle name="Comma 13 3 2 2 2 6" xfId="23796" xr:uid="{D67E2C11-ACD6-4482-96A5-FD0062D92727}"/>
    <cellStyle name="Comma 13 3 2 2 3" xfId="1870" xr:uid="{00000000-0005-0000-0000-00006A020000}"/>
    <cellStyle name="Comma 13 3 2 2 3 2" xfId="4659" xr:uid="{2E8CC7BE-B723-4CAC-81A1-21AB3EE05C09}"/>
    <cellStyle name="Comma 13 3 2 2 3 2 2" xfId="10262" xr:uid="{DF0D2D2E-B351-40C2-B9BC-3BAFAC52886B}"/>
    <cellStyle name="Comma 13 3 2 2 3 2 2 2" xfId="21490" xr:uid="{6BA00EF4-4FE2-4E53-B4F7-D79CF0837625}"/>
    <cellStyle name="Comma 13 3 2 2 3 2 2 2 2" xfId="43957" xr:uid="{C4319F92-9ED3-4EA1-ABA3-5D85F4BF83E2}"/>
    <cellStyle name="Comma 13 3 2 2 3 2 2 3" xfId="32730" xr:uid="{B800613A-C40B-4A1C-BA8F-3F523154E104}"/>
    <cellStyle name="Comma 13 3 2 2 3 2 3" xfId="15887" xr:uid="{5D2A9839-2C2B-4613-AC6F-26C0915F06D2}"/>
    <cellStyle name="Comma 13 3 2 2 3 2 3 2" xfId="38354" xr:uid="{88CCF1CC-2A0C-4DC4-B541-C7A83FCCEC48}"/>
    <cellStyle name="Comma 13 3 2 2 3 2 4" xfId="27127" xr:uid="{C3AAB788-2DDD-451D-B7D7-664C953927C8}"/>
    <cellStyle name="Comma 13 3 2 2 3 3" xfId="7473" xr:uid="{FC70AABB-D8A1-4B02-AD32-AEB6DB389CE1}"/>
    <cellStyle name="Comma 13 3 2 2 3 3 2" xfId="18701" xr:uid="{F8474412-A5D7-4559-98D8-624AB305CF53}"/>
    <cellStyle name="Comma 13 3 2 2 3 3 2 2" xfId="41168" xr:uid="{BD605D3C-E86A-45E4-AD3C-1BCD62E855F9}"/>
    <cellStyle name="Comma 13 3 2 2 3 3 3" xfId="29941" xr:uid="{83326EA6-5140-4775-9B97-BB54034C54B7}"/>
    <cellStyle name="Comma 13 3 2 2 3 4" xfId="13098" xr:uid="{F8C1639F-1CD3-4BF6-BF8C-0365A11FCBF5}"/>
    <cellStyle name="Comma 13 3 2 2 3 4 2" xfId="35565" xr:uid="{F18FF255-E329-4C59-92A4-BE62D7525789}"/>
    <cellStyle name="Comma 13 3 2 2 3 5" xfId="24338" xr:uid="{59C4FE22-4CFB-4EDA-9ED5-66C6EE6ABC35}"/>
    <cellStyle name="Comma 13 3 2 2 4" xfId="3579" xr:uid="{DDC66A13-766C-4774-AB40-0AE7A28FDD95}"/>
    <cellStyle name="Comma 13 3 2 2 4 2" xfId="9182" xr:uid="{422BB881-9B10-4B97-A20D-5D5364C4083B}"/>
    <cellStyle name="Comma 13 3 2 2 4 2 2" xfId="20410" xr:uid="{12C73A2C-BFCC-4224-8427-48D5F10093AD}"/>
    <cellStyle name="Comma 13 3 2 2 4 2 2 2" xfId="42877" xr:uid="{41992AAD-B706-4ED6-A05D-14F94A6E1457}"/>
    <cellStyle name="Comma 13 3 2 2 4 2 3" xfId="31650" xr:uid="{E6A4EAB1-BF24-48A0-95F3-C27CBEAC1DA3}"/>
    <cellStyle name="Comma 13 3 2 2 4 3" xfId="14807" xr:uid="{72CA582A-7D6B-4CD0-9EB1-61DB80D19F80}"/>
    <cellStyle name="Comma 13 3 2 2 4 3 2" xfId="37274" xr:uid="{B5EFE373-D908-445D-88F2-F4D426B8488E}"/>
    <cellStyle name="Comma 13 3 2 2 4 4" xfId="26047" xr:uid="{2C7AF58B-ABA1-40AF-AAC1-F152A320F820}"/>
    <cellStyle name="Comma 13 3 2 2 5" xfId="6393" xr:uid="{E5A7B59E-D65A-4EC2-A245-676724494E3D}"/>
    <cellStyle name="Comma 13 3 2 2 5 2" xfId="17621" xr:uid="{4118002F-A155-47EF-A4DE-C0F99EC883B4}"/>
    <cellStyle name="Comma 13 3 2 2 5 2 2" xfId="40088" xr:uid="{1E93D1BE-B89D-4249-A6C3-0DB12D4E5132}"/>
    <cellStyle name="Comma 13 3 2 2 5 3" xfId="28861" xr:uid="{220D96FC-BF3B-4B93-8A42-B46839F578B5}"/>
    <cellStyle name="Comma 13 3 2 2 6" xfId="12018" xr:uid="{32F346C7-827E-4A4E-AB3B-5B29457D3905}"/>
    <cellStyle name="Comma 13 3 2 2 6 2" xfId="34485" xr:uid="{32A90B9E-1758-4A93-8947-67BA7FE4D859}"/>
    <cellStyle name="Comma 13 3 2 2 7" xfId="23258" xr:uid="{5DF619BF-33D1-4F5C-B556-07C48C3B380C}"/>
    <cellStyle name="Comma 13 3 2 3" xfId="1061" xr:uid="{00000000-0005-0000-0000-00006B020000}"/>
    <cellStyle name="Comma 13 3 2 3 2" xfId="2141" xr:uid="{00000000-0005-0000-0000-00006C020000}"/>
    <cellStyle name="Comma 13 3 2 3 2 2" xfId="4930" xr:uid="{F5D68CD3-0B9B-4FE6-ACD3-345169000DAA}"/>
    <cellStyle name="Comma 13 3 2 3 2 2 2" xfId="10533" xr:uid="{DA1D8F07-394E-43A4-9969-EA9CA05B3450}"/>
    <cellStyle name="Comma 13 3 2 3 2 2 2 2" xfId="21761" xr:uid="{DA910CC8-48E6-403B-B9B6-584F8B94CAF7}"/>
    <cellStyle name="Comma 13 3 2 3 2 2 2 2 2" xfId="44228" xr:uid="{EB132F7D-8347-4F68-A108-798980202288}"/>
    <cellStyle name="Comma 13 3 2 3 2 2 2 3" xfId="33001" xr:uid="{8DD0E53F-1117-496D-AD3F-C0DF5B993E2A}"/>
    <cellStyle name="Comma 13 3 2 3 2 2 3" xfId="16158" xr:uid="{1454AA7C-FE14-4489-9469-3411C7F1F687}"/>
    <cellStyle name="Comma 13 3 2 3 2 2 3 2" xfId="38625" xr:uid="{26074949-1CE4-4437-9C91-3DB41C52AF9E}"/>
    <cellStyle name="Comma 13 3 2 3 2 2 4" xfId="27398" xr:uid="{80227C8D-E70C-45F8-82F6-C4D0E9516335}"/>
    <cellStyle name="Comma 13 3 2 3 2 3" xfId="7744" xr:uid="{48923018-B90D-4CC0-9B7D-344E23E30DA2}"/>
    <cellStyle name="Comma 13 3 2 3 2 3 2" xfId="18972" xr:uid="{2FCB4479-1867-4833-9478-7933351F8374}"/>
    <cellStyle name="Comma 13 3 2 3 2 3 2 2" xfId="41439" xr:uid="{2ADA7A2C-912F-4FE0-ADBB-03FFC7F67DBA}"/>
    <cellStyle name="Comma 13 3 2 3 2 3 3" xfId="30212" xr:uid="{C289F46B-B284-47DF-A6ED-5737158A3E40}"/>
    <cellStyle name="Comma 13 3 2 3 2 4" xfId="13369" xr:uid="{83125862-C89E-4192-8228-59530DE1A922}"/>
    <cellStyle name="Comma 13 3 2 3 2 4 2" xfId="35836" xr:uid="{A57A19B6-528D-4706-A472-8CDD0D86674E}"/>
    <cellStyle name="Comma 13 3 2 3 2 5" xfId="24609" xr:uid="{5FDD62B4-1306-4446-8D46-FC71B9B3CBE0}"/>
    <cellStyle name="Comma 13 3 2 3 3" xfId="3850" xr:uid="{60D72943-82C8-46CA-AA85-639E41D6AC39}"/>
    <cellStyle name="Comma 13 3 2 3 3 2" xfId="9453" xr:uid="{0801A0CF-4D1E-4B2C-B945-759B816979BF}"/>
    <cellStyle name="Comma 13 3 2 3 3 2 2" xfId="20681" xr:uid="{E530BE51-249F-47F0-BD77-74406E277643}"/>
    <cellStyle name="Comma 13 3 2 3 3 2 2 2" xfId="43148" xr:uid="{868E8035-71E8-409F-8220-412F7DE51822}"/>
    <cellStyle name="Comma 13 3 2 3 3 2 3" xfId="31921" xr:uid="{205891DD-34CF-4136-ACDD-682AD714A561}"/>
    <cellStyle name="Comma 13 3 2 3 3 3" xfId="15078" xr:uid="{58FE5411-417E-4945-85BD-2A3133F68A48}"/>
    <cellStyle name="Comma 13 3 2 3 3 3 2" xfId="37545" xr:uid="{5F9F922D-86BC-4296-B02F-C4224BCB2ED9}"/>
    <cellStyle name="Comma 13 3 2 3 3 4" xfId="26318" xr:uid="{D0F8AD42-B9F2-48B4-8D03-F70A424652DD}"/>
    <cellStyle name="Comma 13 3 2 3 4" xfId="6664" xr:uid="{56028EA8-66BB-4371-A873-7BF581D959E7}"/>
    <cellStyle name="Comma 13 3 2 3 4 2" xfId="17892" xr:uid="{A51539F9-6214-46B8-8105-5646C42B8523}"/>
    <cellStyle name="Comma 13 3 2 3 4 2 2" xfId="40359" xr:uid="{3A70C37D-7334-4173-B680-441039F99F76}"/>
    <cellStyle name="Comma 13 3 2 3 4 3" xfId="29132" xr:uid="{50008C70-7C93-4A86-992D-361FFC647D93}"/>
    <cellStyle name="Comma 13 3 2 3 5" xfId="12289" xr:uid="{4A0C26D0-0A16-47B7-B78D-DC36CBFED85B}"/>
    <cellStyle name="Comma 13 3 2 3 5 2" xfId="34756" xr:uid="{95A94996-17A4-4E2E-9978-FCF0547B98F9}"/>
    <cellStyle name="Comma 13 3 2 3 6" xfId="23529" xr:uid="{03290EBA-D3B8-4BE3-9CAD-470CF34ABEFD}"/>
    <cellStyle name="Comma 13 3 2 4" xfId="1603" xr:uid="{00000000-0005-0000-0000-00006D020000}"/>
    <cellStyle name="Comma 13 3 2 4 2" xfId="4392" xr:uid="{ECD1EA76-73DE-4041-8EE0-95E1EF75B65D}"/>
    <cellStyle name="Comma 13 3 2 4 2 2" xfId="9995" xr:uid="{A3D23FC1-C82A-4A9D-84A7-8651E9028853}"/>
    <cellStyle name="Comma 13 3 2 4 2 2 2" xfId="21223" xr:uid="{42195250-20E1-49E9-9BA3-6F27F084163B}"/>
    <cellStyle name="Comma 13 3 2 4 2 2 2 2" xfId="43690" xr:uid="{49E3E234-D462-47A3-B360-549541C1CE47}"/>
    <cellStyle name="Comma 13 3 2 4 2 2 3" xfId="32463" xr:uid="{EE8CB9AE-DCE8-4EE5-9C96-6B392E443633}"/>
    <cellStyle name="Comma 13 3 2 4 2 3" xfId="15620" xr:uid="{A019DFD7-0CAA-45EE-9239-8F6ECA527669}"/>
    <cellStyle name="Comma 13 3 2 4 2 3 2" xfId="38087" xr:uid="{A46718BF-E845-4B43-9F86-50BBD7C3A1E1}"/>
    <cellStyle name="Comma 13 3 2 4 2 4" xfId="26860" xr:uid="{B7D58432-E45C-4CD9-B418-30EB660BA6B5}"/>
    <cellStyle name="Comma 13 3 2 4 3" xfId="7206" xr:uid="{3E7DC566-EB17-4728-B008-91C4CAD48C0C}"/>
    <cellStyle name="Comma 13 3 2 4 3 2" xfId="18434" xr:uid="{23307023-5870-41D3-BDAA-B8131331D513}"/>
    <cellStyle name="Comma 13 3 2 4 3 2 2" xfId="40901" xr:uid="{52C4243F-FAB0-42D2-8C83-FE2B75AF4F5E}"/>
    <cellStyle name="Comma 13 3 2 4 3 3" xfId="29674" xr:uid="{739E8B29-C1B3-4D4A-B05B-A55A6A4CD14D}"/>
    <cellStyle name="Comma 13 3 2 4 4" xfId="12831" xr:uid="{7EBB26C8-623F-4C45-80C6-F502282B2A3D}"/>
    <cellStyle name="Comma 13 3 2 4 4 2" xfId="35298" xr:uid="{4850CEDC-242E-4FA4-B49C-03E23F1A35D7}"/>
    <cellStyle name="Comma 13 3 2 4 5" xfId="24071" xr:uid="{5120BC2A-7E66-4950-8B8C-66CB91D49ED1}"/>
    <cellStyle name="Comma 13 3 2 5" xfId="2684" xr:uid="{00000000-0005-0000-0000-00006E020000}"/>
    <cellStyle name="Comma 13 3 2 5 2" xfId="5473" xr:uid="{E7AFC245-2165-4094-B5E2-68C559D1E4EF}"/>
    <cellStyle name="Comma 13 3 2 5 2 2" xfId="11076" xr:uid="{FA65B873-3AD3-4326-8858-CD6FA6B8A1A9}"/>
    <cellStyle name="Comma 13 3 2 5 2 2 2" xfId="22304" xr:uid="{73F38C18-6A6F-413E-BED0-20FA6A33F500}"/>
    <cellStyle name="Comma 13 3 2 5 2 2 2 2" xfId="44771" xr:uid="{0B5FB5EC-D1B1-4AC7-9B47-2DE3820D3152}"/>
    <cellStyle name="Comma 13 3 2 5 2 2 3" xfId="33544" xr:uid="{B14CFA53-F048-4B02-B581-77FA466EA7DA}"/>
    <cellStyle name="Comma 13 3 2 5 2 3" xfId="16701" xr:uid="{43A01CAF-4997-49ED-8BC8-8C0A84FC04AF}"/>
    <cellStyle name="Comma 13 3 2 5 2 3 2" xfId="39168" xr:uid="{AB3DF4FF-C8C7-4F24-889D-F623CCA74992}"/>
    <cellStyle name="Comma 13 3 2 5 2 4" xfId="27941" xr:uid="{83D173C1-D45C-4C80-AF69-C4E5B30E1FB7}"/>
    <cellStyle name="Comma 13 3 2 5 3" xfId="8287" xr:uid="{27999CC7-8428-43E7-B3A1-E86DB370ED7A}"/>
    <cellStyle name="Comma 13 3 2 5 3 2" xfId="19515" xr:uid="{6820A70D-CC07-430F-AB9D-5E363D51785B}"/>
    <cellStyle name="Comma 13 3 2 5 3 2 2" xfId="41982" xr:uid="{FE1C5307-66CE-4890-A6E8-188EA5FDF967}"/>
    <cellStyle name="Comma 13 3 2 5 3 3" xfId="30755" xr:uid="{E6F0F596-5E22-4314-A155-5BF50FEF9D3A}"/>
    <cellStyle name="Comma 13 3 2 5 4" xfId="13912" xr:uid="{42ABC981-CEEC-4B5A-8316-A6E80437E87D}"/>
    <cellStyle name="Comma 13 3 2 5 4 2" xfId="36379" xr:uid="{645A2BB5-98F1-483D-B0EC-2D2D0E6E0D67}"/>
    <cellStyle name="Comma 13 3 2 5 5" xfId="25152" xr:uid="{2EDCCEAA-8889-4DF3-BCE7-49654746CE40}"/>
    <cellStyle name="Comma 13 3 2 6" xfId="523" xr:uid="{00000000-0005-0000-0000-00006F020000}"/>
    <cellStyle name="Comma 13 3 2 6 2" xfId="3312" xr:uid="{54390655-EC07-40DB-A99E-4DD198EDB89C}"/>
    <cellStyle name="Comma 13 3 2 6 2 2" xfId="8915" xr:uid="{4719A135-2115-4E3B-8C39-148F9294D172}"/>
    <cellStyle name="Comma 13 3 2 6 2 2 2" xfId="20143" xr:uid="{DF0BE40B-2938-48F9-9DC1-4ECA7F9C7041}"/>
    <cellStyle name="Comma 13 3 2 6 2 2 2 2" xfId="42610" xr:uid="{977BEE74-B145-4A91-B4A3-9A69FD260AC5}"/>
    <cellStyle name="Comma 13 3 2 6 2 2 3" xfId="31383" xr:uid="{DA813DCB-EE80-49B5-B086-E9EBCC774DE9}"/>
    <cellStyle name="Comma 13 3 2 6 2 3" xfId="14540" xr:uid="{35E58D9C-723F-4A12-A89A-53A74448BEBA}"/>
    <cellStyle name="Comma 13 3 2 6 2 3 2" xfId="37007" xr:uid="{5727EDEA-D99D-42B6-B88A-483E64E1AF5C}"/>
    <cellStyle name="Comma 13 3 2 6 2 4" xfId="25780" xr:uid="{E117A5CC-BE44-4EF3-A0AC-822D51E4DA85}"/>
    <cellStyle name="Comma 13 3 2 6 3" xfId="6126" xr:uid="{2C48D3E5-5CB7-464A-BD8D-974E7F79157B}"/>
    <cellStyle name="Comma 13 3 2 6 3 2" xfId="17354" xr:uid="{E1B87B99-3187-40A8-8BF0-C06E419E9AD4}"/>
    <cellStyle name="Comma 13 3 2 6 3 2 2" xfId="39821" xr:uid="{E4489078-AC4A-47D4-8668-4694E6F0554E}"/>
    <cellStyle name="Comma 13 3 2 6 3 3" xfId="28594" xr:uid="{6A8D57E2-FB37-4325-B6EA-E7217E381CC1}"/>
    <cellStyle name="Comma 13 3 2 6 4" xfId="11751" xr:uid="{52DE4A3F-D90D-4762-9620-B5CF12F5D469}"/>
    <cellStyle name="Comma 13 3 2 6 4 2" xfId="34218" xr:uid="{F4A0BE2B-C318-4217-A455-C39E9C499CCC}"/>
    <cellStyle name="Comma 13 3 2 6 5" xfId="22991" xr:uid="{B3303446-70E0-4B24-92CC-04EA689BFADB}"/>
    <cellStyle name="Comma 13 3 2 7" xfId="3036" xr:uid="{E89492B9-D30B-4AB8-BEA6-3683F4A60A14}"/>
    <cellStyle name="Comma 13 3 2 7 2" xfId="8639" xr:uid="{8B879410-FE2E-4EDB-ABD4-6C871F6EF41F}"/>
    <cellStyle name="Comma 13 3 2 7 2 2" xfId="19867" xr:uid="{3BE5DE6C-448E-40B5-9A7F-97FC2FB4241E}"/>
    <cellStyle name="Comma 13 3 2 7 2 2 2" xfId="42334" xr:uid="{C52A0A8A-9DE0-44C2-AF8B-4FAD2D179F14}"/>
    <cellStyle name="Comma 13 3 2 7 2 3" xfId="31107" xr:uid="{E523C9DC-0552-432B-88F4-91D50B18567A}"/>
    <cellStyle name="Comma 13 3 2 7 3" xfId="14264" xr:uid="{3BE6F9D2-4FDF-4BE5-9500-3E42D9B867C8}"/>
    <cellStyle name="Comma 13 3 2 7 3 2" xfId="36731" xr:uid="{63AB0216-AEB0-4B4C-90A1-00F9CD1F9D4E}"/>
    <cellStyle name="Comma 13 3 2 7 4" xfId="25504" xr:uid="{D53C6C95-6A8D-4604-BC6F-CDABDEB7E5B8}"/>
    <cellStyle name="Comma 13 3 2 8" xfId="5851" xr:uid="{12A87222-A6B1-482F-8DC5-8AD70298FFAB}"/>
    <cellStyle name="Comma 13 3 2 8 2" xfId="17079" xr:uid="{658D0341-683B-435D-A0A6-4841DDEA16C8}"/>
    <cellStyle name="Comma 13 3 2 8 2 2" xfId="39546" xr:uid="{1FB0DCBB-8EDD-4AF7-A2C5-408DCF074297}"/>
    <cellStyle name="Comma 13 3 2 8 3" xfId="28319" xr:uid="{7503DBD8-9A38-4A4E-8B7B-7EAB59E9EECF}"/>
    <cellStyle name="Comma 13 3 2 9" xfId="11475" xr:uid="{19C199C2-F7A9-428B-B8A3-80BACE9A9C92}"/>
    <cellStyle name="Comma 13 3 2 9 2" xfId="33943" xr:uid="{ACF36162-B254-46C7-ABB5-43AEC6101116}"/>
    <cellStyle name="Comma 13 3 3" xfId="664" xr:uid="{00000000-0005-0000-0000-000070020000}"/>
    <cellStyle name="Comma 13 3 3 2" xfId="1202" xr:uid="{00000000-0005-0000-0000-000071020000}"/>
    <cellStyle name="Comma 13 3 3 2 2" xfId="2282" xr:uid="{00000000-0005-0000-0000-000072020000}"/>
    <cellStyle name="Comma 13 3 3 2 2 2" xfId="5071" xr:uid="{C72040F0-E40E-46EA-89C2-67B36A8C17BA}"/>
    <cellStyle name="Comma 13 3 3 2 2 2 2" xfId="10674" xr:uid="{A615E3FA-7403-4698-8BDC-F5685CAE4E1A}"/>
    <cellStyle name="Comma 13 3 3 2 2 2 2 2" xfId="21902" xr:uid="{68D1C6F2-B223-4424-B392-EA7DF537152E}"/>
    <cellStyle name="Comma 13 3 3 2 2 2 2 2 2" xfId="44369" xr:uid="{203D15CB-2602-44D6-951A-304D673B1780}"/>
    <cellStyle name="Comma 13 3 3 2 2 2 2 3" xfId="33142" xr:uid="{1C5A4000-8DB5-46FB-BA05-6FC9D96DE30F}"/>
    <cellStyle name="Comma 13 3 3 2 2 2 3" xfId="16299" xr:uid="{8E72AFB4-D8FD-4D65-B9DF-6C172A20CD27}"/>
    <cellStyle name="Comma 13 3 3 2 2 2 3 2" xfId="38766" xr:uid="{6FEC95A4-8691-4BE0-9F66-FDD7DAB32DE2}"/>
    <cellStyle name="Comma 13 3 3 2 2 2 4" xfId="27539" xr:uid="{EC06359C-7E51-4053-A30C-2D5297A47B28}"/>
    <cellStyle name="Comma 13 3 3 2 2 3" xfId="7885" xr:uid="{67453E6F-E256-4431-9903-753B926A5853}"/>
    <cellStyle name="Comma 13 3 3 2 2 3 2" xfId="19113" xr:uid="{F730473E-157D-425B-89E9-D523B7450150}"/>
    <cellStyle name="Comma 13 3 3 2 2 3 2 2" xfId="41580" xr:uid="{ACB40D20-775C-4178-8167-540A497AD744}"/>
    <cellStyle name="Comma 13 3 3 2 2 3 3" xfId="30353" xr:uid="{EC195E0F-3C7B-40A4-B87C-F0EC7373FA62}"/>
    <cellStyle name="Comma 13 3 3 2 2 4" xfId="13510" xr:uid="{A974BC33-2B2B-4365-8D7B-9F89882D2B93}"/>
    <cellStyle name="Comma 13 3 3 2 2 4 2" xfId="35977" xr:uid="{B0212C13-A5D1-4948-8B3D-40D25408A7F2}"/>
    <cellStyle name="Comma 13 3 3 2 2 5" xfId="24750" xr:uid="{43C4F7CD-035E-4771-BB1D-F758FAAD97FC}"/>
    <cellStyle name="Comma 13 3 3 2 3" xfId="3991" xr:uid="{6C498F15-0116-411B-86F2-B4753413F447}"/>
    <cellStyle name="Comma 13 3 3 2 3 2" xfId="9594" xr:uid="{BE9037DE-D9ED-425E-A8EE-FC12F9AF87BB}"/>
    <cellStyle name="Comma 13 3 3 2 3 2 2" xfId="20822" xr:uid="{DC09BCA0-B5A4-4BA4-9639-07DCE9981E50}"/>
    <cellStyle name="Comma 13 3 3 2 3 2 2 2" xfId="43289" xr:uid="{49C39E6F-8254-4005-B69B-955A90A816FC}"/>
    <cellStyle name="Comma 13 3 3 2 3 2 3" xfId="32062" xr:uid="{4CC19D83-B0DF-4130-9FDF-F34B1979F089}"/>
    <cellStyle name="Comma 13 3 3 2 3 3" xfId="15219" xr:uid="{5F8645E4-4406-4863-A575-8084E65C7FC7}"/>
    <cellStyle name="Comma 13 3 3 2 3 3 2" xfId="37686" xr:uid="{4B70B3C2-89B2-4118-8D79-6A2255DDB3CF}"/>
    <cellStyle name="Comma 13 3 3 2 3 4" xfId="26459" xr:uid="{0F84B264-2B2D-43B9-BA6B-BF66482AF982}"/>
    <cellStyle name="Comma 13 3 3 2 4" xfId="6805" xr:uid="{37BB7E4B-E080-44C8-8329-390505738CA5}"/>
    <cellStyle name="Comma 13 3 3 2 4 2" xfId="18033" xr:uid="{1B5D1BD0-226F-4281-8B11-62A47DA2AB9A}"/>
    <cellStyle name="Comma 13 3 3 2 4 2 2" xfId="40500" xr:uid="{428F9D0A-2A2D-4A9A-8545-A0F2EC5551ED}"/>
    <cellStyle name="Comma 13 3 3 2 4 3" xfId="29273" xr:uid="{6EC46650-B462-4B29-8D64-E7EBFF16CBB3}"/>
    <cellStyle name="Comma 13 3 3 2 5" xfId="12430" xr:uid="{323ABE03-57B6-4F6B-8A6D-735F371EF1D3}"/>
    <cellStyle name="Comma 13 3 3 2 5 2" xfId="34897" xr:uid="{9ACB9133-9CCB-4C5E-AE23-01FB796E5F3E}"/>
    <cellStyle name="Comma 13 3 3 2 6" xfId="23670" xr:uid="{13920E69-EE89-4CF4-BB3C-B7C16E5F7822}"/>
    <cellStyle name="Comma 13 3 3 3" xfId="1744" xr:uid="{00000000-0005-0000-0000-000073020000}"/>
    <cellStyle name="Comma 13 3 3 3 2" xfId="4533" xr:uid="{F9CE3B29-7F45-48B9-98D4-375116728806}"/>
    <cellStyle name="Comma 13 3 3 3 2 2" xfId="10136" xr:uid="{3900D741-D25C-4E97-AC63-ACA7965CBCCE}"/>
    <cellStyle name="Comma 13 3 3 3 2 2 2" xfId="21364" xr:uid="{56EC1CC7-A724-461C-9B3B-E0122AD0D095}"/>
    <cellStyle name="Comma 13 3 3 3 2 2 2 2" xfId="43831" xr:uid="{8DE94A61-7097-41EA-8547-57A12844EEFF}"/>
    <cellStyle name="Comma 13 3 3 3 2 2 3" xfId="32604" xr:uid="{4E378FA4-1D91-46C4-B71B-2C5945812D94}"/>
    <cellStyle name="Comma 13 3 3 3 2 3" xfId="15761" xr:uid="{A2CFF8E2-03AC-4DCF-B493-89913E4D2FC5}"/>
    <cellStyle name="Comma 13 3 3 3 2 3 2" xfId="38228" xr:uid="{57277264-7F3C-4158-B5D8-2A398F12FF3E}"/>
    <cellStyle name="Comma 13 3 3 3 2 4" xfId="27001" xr:uid="{90FE4149-A4CA-47DD-8FBF-1F7BD80E2AFC}"/>
    <cellStyle name="Comma 13 3 3 3 3" xfId="7347" xr:uid="{5A2D49D0-FD7E-47AE-A582-C0283B6D1A92}"/>
    <cellStyle name="Comma 13 3 3 3 3 2" xfId="18575" xr:uid="{903572D4-B681-4075-B2FC-FBB2D451D34D}"/>
    <cellStyle name="Comma 13 3 3 3 3 2 2" xfId="41042" xr:uid="{7C5FCC54-F722-4568-B4A8-521CEE9FAF8E}"/>
    <cellStyle name="Comma 13 3 3 3 3 3" xfId="29815" xr:uid="{DF9F9728-4284-4905-A4AD-72A7100103FB}"/>
    <cellStyle name="Comma 13 3 3 3 4" xfId="12972" xr:uid="{30C49C3A-32AF-4ABB-A104-A3A738208268}"/>
    <cellStyle name="Comma 13 3 3 3 4 2" xfId="35439" xr:uid="{8FF4716A-3DBF-4CE2-A94C-B71B6400021A}"/>
    <cellStyle name="Comma 13 3 3 3 5" xfId="24212" xr:uid="{BB0B3F19-86DA-4E15-B10A-1B2EBB7683A2}"/>
    <cellStyle name="Comma 13 3 3 4" xfId="3453" xr:uid="{C9F1FB57-25DE-4C67-8E26-9ED3F3BBBF59}"/>
    <cellStyle name="Comma 13 3 3 4 2" xfId="9056" xr:uid="{4DC56890-82C6-4846-B5B8-B2DF6BBC4F06}"/>
    <cellStyle name="Comma 13 3 3 4 2 2" xfId="20284" xr:uid="{E8724024-C6A3-41AF-AECE-9A06B06E3107}"/>
    <cellStyle name="Comma 13 3 3 4 2 2 2" xfId="42751" xr:uid="{3801D5FC-7BFC-4937-9419-EC3919BAE73C}"/>
    <cellStyle name="Comma 13 3 3 4 2 3" xfId="31524" xr:uid="{246E7751-DE9D-479A-B5B0-B708C200DB42}"/>
    <cellStyle name="Comma 13 3 3 4 3" xfId="14681" xr:uid="{5178C2C1-231A-4AD2-89BD-FBAF4D266646}"/>
    <cellStyle name="Comma 13 3 3 4 3 2" xfId="37148" xr:uid="{046CF92C-F7F9-4EA7-AEFE-27333C8C4BD3}"/>
    <cellStyle name="Comma 13 3 3 4 4" xfId="25921" xr:uid="{4066DDFB-1A88-421D-AD9C-EAB5526279C8}"/>
    <cellStyle name="Comma 13 3 3 5" xfId="6267" xr:uid="{3C43B051-F2A1-49B9-9568-0AFD458175A7}"/>
    <cellStyle name="Comma 13 3 3 5 2" xfId="17495" xr:uid="{3B68C89C-8E13-4FE8-810D-49D8FAB0ABBF}"/>
    <cellStyle name="Comma 13 3 3 5 2 2" xfId="39962" xr:uid="{F405C9A6-FBE6-4360-A2CE-40F274F61451}"/>
    <cellStyle name="Comma 13 3 3 5 3" xfId="28735" xr:uid="{8C96858B-FF5F-4E48-BEDA-EBEBBEF60B37}"/>
    <cellStyle name="Comma 13 3 3 6" xfId="11892" xr:uid="{98E4FB73-DA5F-42AE-AE24-642DEC587EC3}"/>
    <cellStyle name="Comma 13 3 3 6 2" xfId="34359" xr:uid="{254598C4-A4C7-40EA-BE28-166B1339D3B1}"/>
    <cellStyle name="Comma 13 3 3 7" xfId="23132" xr:uid="{921CE2F5-F737-46F0-8956-DE5907C29DE6}"/>
    <cellStyle name="Comma 13 3 4" xfId="935" xr:uid="{00000000-0005-0000-0000-000074020000}"/>
    <cellStyle name="Comma 13 3 4 2" xfId="2015" xr:uid="{00000000-0005-0000-0000-000075020000}"/>
    <cellStyle name="Comma 13 3 4 2 2" xfId="4804" xr:uid="{83F6EC19-8EC5-4C0D-89DF-A846A4FC2E0F}"/>
    <cellStyle name="Comma 13 3 4 2 2 2" xfId="10407" xr:uid="{BD19C60B-2842-442B-BDB7-8D91378D05EE}"/>
    <cellStyle name="Comma 13 3 4 2 2 2 2" xfId="21635" xr:uid="{2C2FF0FF-4242-4339-9A12-1B9A1F1684DA}"/>
    <cellStyle name="Comma 13 3 4 2 2 2 2 2" xfId="44102" xr:uid="{D39398D3-B440-4B30-A686-FCF994DF9994}"/>
    <cellStyle name="Comma 13 3 4 2 2 2 3" xfId="32875" xr:uid="{840EF266-5110-4D9D-91B4-2464233C9ED0}"/>
    <cellStyle name="Comma 13 3 4 2 2 3" xfId="16032" xr:uid="{94F7F45B-84C8-4A31-8DEA-3663E2BC2F5C}"/>
    <cellStyle name="Comma 13 3 4 2 2 3 2" xfId="38499" xr:uid="{CA325966-9C68-4092-BF9A-66F003C06EBE}"/>
    <cellStyle name="Comma 13 3 4 2 2 4" xfId="27272" xr:uid="{C2C22C6E-45C9-4627-BFE9-0C2869901E6C}"/>
    <cellStyle name="Comma 13 3 4 2 3" xfId="7618" xr:uid="{49937ADE-8C9A-4E0B-A649-B6C4DC32FB45}"/>
    <cellStyle name="Comma 13 3 4 2 3 2" xfId="18846" xr:uid="{177125E2-E73B-4098-ADBE-AE0D76AA978D}"/>
    <cellStyle name="Comma 13 3 4 2 3 2 2" xfId="41313" xr:uid="{0BEB8B85-475B-4918-AEFF-4E1FCF60CA1C}"/>
    <cellStyle name="Comma 13 3 4 2 3 3" xfId="30086" xr:uid="{EA80A83A-76EE-4A53-8505-78EDF324799B}"/>
    <cellStyle name="Comma 13 3 4 2 4" xfId="13243" xr:uid="{4B919625-2D23-4FCB-9798-530A5F9B4FF0}"/>
    <cellStyle name="Comma 13 3 4 2 4 2" xfId="35710" xr:uid="{F30B7819-6847-47B9-A86A-ABF40A445E0C}"/>
    <cellStyle name="Comma 13 3 4 2 5" xfId="24483" xr:uid="{A65DADF8-1C5F-4A63-8DC7-1A433156A0F8}"/>
    <cellStyle name="Comma 13 3 4 3" xfId="3724" xr:uid="{2C392E42-0C05-435B-B91E-135F85C55C3A}"/>
    <cellStyle name="Comma 13 3 4 3 2" xfId="9327" xr:uid="{CE6540F1-35E8-4B49-A5A0-9F71A9EE5A3D}"/>
    <cellStyle name="Comma 13 3 4 3 2 2" xfId="20555" xr:uid="{24778282-DF3E-4D88-8BED-C0A195FB4D7F}"/>
    <cellStyle name="Comma 13 3 4 3 2 2 2" xfId="43022" xr:uid="{1EA9B2F1-4679-457F-A1D8-6B4A73F4DDA7}"/>
    <cellStyle name="Comma 13 3 4 3 2 3" xfId="31795" xr:uid="{B1CF787F-ED4F-4634-A583-46F3CCDB0586}"/>
    <cellStyle name="Comma 13 3 4 3 3" xfId="14952" xr:uid="{E32A872B-46C7-47F4-8937-CAD6CF0905DA}"/>
    <cellStyle name="Comma 13 3 4 3 3 2" xfId="37419" xr:uid="{76A715AC-324F-466B-8468-4C8B8F867E67}"/>
    <cellStyle name="Comma 13 3 4 3 4" xfId="26192" xr:uid="{6D5D536D-06C6-47F7-A53E-4B11B977D81C}"/>
    <cellStyle name="Comma 13 3 4 4" xfId="6538" xr:uid="{104E0EE4-1AF7-4FC5-AB72-13CAE21F5080}"/>
    <cellStyle name="Comma 13 3 4 4 2" xfId="17766" xr:uid="{ACE7F8C8-842D-4EFC-9197-E1EE4A868A31}"/>
    <cellStyle name="Comma 13 3 4 4 2 2" xfId="40233" xr:uid="{70065B60-5D2C-489D-88AE-81FCF045DBE0}"/>
    <cellStyle name="Comma 13 3 4 4 3" xfId="29006" xr:uid="{C18D66AC-0AC5-4489-A134-F9DCC9BC8325}"/>
    <cellStyle name="Comma 13 3 4 5" xfId="12163" xr:uid="{6FEEA476-AF9B-4E1A-8C52-C77A6F64D8EB}"/>
    <cellStyle name="Comma 13 3 4 5 2" xfId="34630" xr:uid="{C6B7DBFB-119C-4C9C-BC86-6E1E8A3E2ABD}"/>
    <cellStyle name="Comma 13 3 4 6" xfId="23403" xr:uid="{CB6230B5-DF02-41C2-AC01-D3ED2637C96F}"/>
    <cellStyle name="Comma 13 3 5" xfId="1477" xr:uid="{00000000-0005-0000-0000-000076020000}"/>
    <cellStyle name="Comma 13 3 5 2" xfId="4266" xr:uid="{C674ED84-8538-4C3E-AFDF-0B4857CFCAA3}"/>
    <cellStyle name="Comma 13 3 5 2 2" xfId="9869" xr:uid="{F4385816-FAEB-43B8-9411-694427D230D6}"/>
    <cellStyle name="Comma 13 3 5 2 2 2" xfId="21097" xr:uid="{2E48056C-4166-40CC-A459-6FD712563C81}"/>
    <cellStyle name="Comma 13 3 5 2 2 2 2" xfId="43564" xr:uid="{FDB9A7F6-119D-43C5-AF74-C169F684AA33}"/>
    <cellStyle name="Comma 13 3 5 2 2 3" xfId="32337" xr:uid="{85F127D0-6B91-41D9-AFC4-C38879DCF114}"/>
    <cellStyle name="Comma 13 3 5 2 3" xfId="15494" xr:uid="{8424207C-FA7E-4052-9F54-EFFBCA99CE01}"/>
    <cellStyle name="Comma 13 3 5 2 3 2" xfId="37961" xr:uid="{9597562D-D3C0-4566-8D9D-848DF18A3CDD}"/>
    <cellStyle name="Comma 13 3 5 2 4" xfId="26734" xr:uid="{90CBAD58-2387-4834-B56F-C7D8151676B5}"/>
    <cellStyle name="Comma 13 3 5 3" xfId="7080" xr:uid="{11CAFA37-58F2-448F-B288-7DC7566A313A}"/>
    <cellStyle name="Comma 13 3 5 3 2" xfId="18308" xr:uid="{27168A99-315A-4255-A3CC-DBB7678178BD}"/>
    <cellStyle name="Comma 13 3 5 3 2 2" xfId="40775" xr:uid="{33A6CB5B-3F48-4ABA-969D-6636C12902BF}"/>
    <cellStyle name="Comma 13 3 5 3 3" xfId="29548" xr:uid="{A642D2AC-5E17-4331-A356-22D851B8742D}"/>
    <cellStyle name="Comma 13 3 5 4" xfId="12705" xr:uid="{AD8CB842-2F02-4C2A-82A8-4CD8D5AF6279}"/>
    <cellStyle name="Comma 13 3 5 4 2" xfId="35172" xr:uid="{13F26AA1-A261-4CF9-BB1C-5586A7E2F67F}"/>
    <cellStyle name="Comma 13 3 5 5" xfId="23945" xr:uid="{B56E87C2-6A27-42F9-9164-88B847FE593A}"/>
    <cellStyle name="Comma 13 3 6" xfId="2558" xr:uid="{00000000-0005-0000-0000-000077020000}"/>
    <cellStyle name="Comma 13 3 6 2" xfId="5347" xr:uid="{4D16568A-D260-48C9-9ADE-5482D9C90562}"/>
    <cellStyle name="Comma 13 3 6 2 2" xfId="10950" xr:uid="{E7CDBC39-1127-43D8-BDEC-69A74E7F2636}"/>
    <cellStyle name="Comma 13 3 6 2 2 2" xfId="22178" xr:uid="{D2397DA0-90E9-487B-BC39-C8C122F71C7F}"/>
    <cellStyle name="Comma 13 3 6 2 2 2 2" xfId="44645" xr:uid="{DE150F44-0070-472C-97EF-2DBC8DE4DC58}"/>
    <cellStyle name="Comma 13 3 6 2 2 3" xfId="33418" xr:uid="{26E7E18C-CC73-4FB5-A5B5-EABBD9829D35}"/>
    <cellStyle name="Comma 13 3 6 2 3" xfId="16575" xr:uid="{200271E1-4331-4B85-A609-3985997A395F}"/>
    <cellStyle name="Comma 13 3 6 2 3 2" xfId="39042" xr:uid="{6F587641-E826-4338-94D0-98CB291EA831}"/>
    <cellStyle name="Comma 13 3 6 2 4" xfId="27815" xr:uid="{8AE59427-53C6-49FF-A9D5-7CA12F67BF65}"/>
    <cellStyle name="Comma 13 3 6 3" xfId="8161" xr:uid="{436283AC-BBC5-4B4F-BE78-A314EEB0ECC8}"/>
    <cellStyle name="Comma 13 3 6 3 2" xfId="19389" xr:uid="{BC74B90B-4429-4ED3-9D23-4289B92D6A48}"/>
    <cellStyle name="Comma 13 3 6 3 2 2" xfId="41856" xr:uid="{C18356ED-10D4-40DE-A451-0BBE2ABCD0C2}"/>
    <cellStyle name="Comma 13 3 6 3 3" xfId="30629" xr:uid="{6066B2A9-1E8E-419E-8A98-A748631A8291}"/>
    <cellStyle name="Comma 13 3 6 4" xfId="13786" xr:uid="{DC13D3EC-FDFE-4701-A182-AB0486531693}"/>
    <cellStyle name="Comma 13 3 6 4 2" xfId="36253" xr:uid="{00F95CB1-AB4D-4E4E-A606-6DE28C5211D3}"/>
    <cellStyle name="Comma 13 3 6 5" xfId="25026" xr:uid="{74963659-0AFE-4BFA-B950-D4BEE858329C}"/>
    <cellStyle name="Comma 13 3 7" xfId="397" xr:uid="{00000000-0005-0000-0000-000078020000}"/>
    <cellStyle name="Comma 13 3 7 2" xfId="3186" xr:uid="{39019FA2-AE4E-48E2-A20C-5F1F1D6E67FB}"/>
    <cellStyle name="Comma 13 3 7 2 2" xfId="8789" xr:uid="{E89DE272-5BC3-486B-B798-331DBC4FE935}"/>
    <cellStyle name="Comma 13 3 7 2 2 2" xfId="20017" xr:uid="{1E607F3A-5315-43E8-9720-884DB9C36131}"/>
    <cellStyle name="Comma 13 3 7 2 2 2 2" xfId="42484" xr:uid="{5288F579-32C6-4B60-8819-DD6927815A4D}"/>
    <cellStyle name="Comma 13 3 7 2 2 3" xfId="31257" xr:uid="{7C2EEBEE-810C-41AE-95FE-DFCA0DE9766A}"/>
    <cellStyle name="Comma 13 3 7 2 3" xfId="14414" xr:uid="{5B5C4D70-1D1B-48DA-81F3-AF973D7734BD}"/>
    <cellStyle name="Comma 13 3 7 2 3 2" xfId="36881" xr:uid="{53476EDE-EBA8-401F-9C15-1A6AC2C928AB}"/>
    <cellStyle name="Comma 13 3 7 2 4" xfId="25654" xr:uid="{606BFABE-C53B-4E91-9768-B979FFEC064E}"/>
    <cellStyle name="Comma 13 3 7 3" xfId="6000" xr:uid="{196B7414-3097-46D3-AD01-6F3E5F48AD30}"/>
    <cellStyle name="Comma 13 3 7 3 2" xfId="17228" xr:uid="{56A8B91A-44D6-4742-A8BD-08E4A7DC0F63}"/>
    <cellStyle name="Comma 13 3 7 3 2 2" xfId="39695" xr:uid="{4085DA86-DCCB-4387-B554-0BD33E22198F}"/>
    <cellStyle name="Comma 13 3 7 3 3" xfId="28468" xr:uid="{B84BB4A0-F65D-440A-851C-4E42A58D0598}"/>
    <cellStyle name="Comma 13 3 7 4" xfId="11625" xr:uid="{5DD35B5D-7F01-4B18-8703-BD44DF202A10}"/>
    <cellStyle name="Comma 13 3 7 4 2" xfId="34092" xr:uid="{F4ECF1F1-01E5-4D0F-9D06-678110ABCFC6}"/>
    <cellStyle name="Comma 13 3 7 5" xfId="22865" xr:uid="{7FC554D5-3F14-4CBF-BEED-36929286174D}"/>
    <cellStyle name="Comma 13 3 8" xfId="2910" xr:uid="{587E4A3E-9894-45A2-AB52-93A7848C843F}"/>
    <cellStyle name="Comma 13 3 8 2" xfId="8513" xr:uid="{D5FA8845-F650-4538-96AF-D42459D51E61}"/>
    <cellStyle name="Comma 13 3 8 2 2" xfId="19741" xr:uid="{6D091D17-214E-4428-94AD-FDC31CF37C40}"/>
    <cellStyle name="Comma 13 3 8 2 2 2" xfId="42208" xr:uid="{14FEE664-1358-4734-B3AF-0985A087EBEA}"/>
    <cellStyle name="Comma 13 3 8 2 3" xfId="30981" xr:uid="{3257FB3D-6A99-4FC6-B0B5-E54C2B224258}"/>
    <cellStyle name="Comma 13 3 8 3" xfId="14138" xr:uid="{935CEDE1-33AE-4EDB-B590-BCCAF2C87480}"/>
    <cellStyle name="Comma 13 3 8 3 2" xfId="36605" xr:uid="{FC2C38A3-1B6F-47D7-B34E-B7F40DA46FAF}"/>
    <cellStyle name="Comma 13 3 8 4" xfId="25378" xr:uid="{91FC2FC6-7EA5-4D68-99C3-79A080CCFF67}"/>
    <cellStyle name="Comma 13 3 9" xfId="5725" xr:uid="{51B4334E-1501-4BE4-836B-434E8F2EB30A}"/>
    <cellStyle name="Comma 13 3 9 2" xfId="16953" xr:uid="{9E3364D2-2C5B-441B-B1F2-D4E9BC521F8F}"/>
    <cellStyle name="Comma 13 3 9 2 2" xfId="39420" xr:uid="{76FFB9EE-DEFE-4DFE-AF5B-8A1C81214F56}"/>
    <cellStyle name="Comma 13 3 9 3" xfId="28193" xr:uid="{68FFE53D-4738-4D56-8F71-A90553F06EA2}"/>
    <cellStyle name="Comma 13 4" xfId="179" xr:uid="{00000000-0005-0000-0000-000079020000}"/>
    <cellStyle name="Comma 13 4 10" xfId="22652" xr:uid="{7FB33382-5BEF-419C-BD7D-87FF44802400}"/>
    <cellStyle name="Comma 13 4 2" xfId="726" xr:uid="{00000000-0005-0000-0000-00007A020000}"/>
    <cellStyle name="Comma 13 4 2 2" xfId="1264" xr:uid="{00000000-0005-0000-0000-00007B020000}"/>
    <cellStyle name="Comma 13 4 2 2 2" xfId="2344" xr:uid="{00000000-0005-0000-0000-00007C020000}"/>
    <cellStyle name="Comma 13 4 2 2 2 2" xfId="5133" xr:uid="{2049A4AC-7987-4130-B6EC-0C0AB127636B}"/>
    <cellStyle name="Comma 13 4 2 2 2 2 2" xfId="10736" xr:uid="{3A179A4E-85EA-4B5A-9918-F1CD128EB602}"/>
    <cellStyle name="Comma 13 4 2 2 2 2 2 2" xfId="21964" xr:uid="{D2A19F38-AB1A-46C9-A2E0-F475C405FED0}"/>
    <cellStyle name="Comma 13 4 2 2 2 2 2 2 2" xfId="44431" xr:uid="{052D6091-8F1B-4B9A-9FB8-E9F1C80EDBDF}"/>
    <cellStyle name="Comma 13 4 2 2 2 2 2 3" xfId="33204" xr:uid="{2675BAA7-605D-4A6A-B09B-6667EF3E2516}"/>
    <cellStyle name="Comma 13 4 2 2 2 2 3" xfId="16361" xr:uid="{7293FACD-4033-4675-BB56-57ECCE04DE34}"/>
    <cellStyle name="Comma 13 4 2 2 2 2 3 2" xfId="38828" xr:uid="{F28EE81B-CF45-4ADE-A097-57E3CC92B3CC}"/>
    <cellStyle name="Comma 13 4 2 2 2 2 4" xfId="27601" xr:uid="{67960065-4A6B-42A3-921C-4CBB8121C312}"/>
    <cellStyle name="Comma 13 4 2 2 2 3" xfId="7947" xr:uid="{4D0B2008-8B42-4506-9833-EF6ABEE1E564}"/>
    <cellStyle name="Comma 13 4 2 2 2 3 2" xfId="19175" xr:uid="{A069CC2C-0D75-427D-ADB7-2F50C97BEB58}"/>
    <cellStyle name="Comma 13 4 2 2 2 3 2 2" xfId="41642" xr:uid="{FF4E4ECF-0538-4C91-B5DA-03D3D93279C4}"/>
    <cellStyle name="Comma 13 4 2 2 2 3 3" xfId="30415" xr:uid="{D7D77113-6853-422C-951C-30F6EB601E13}"/>
    <cellStyle name="Comma 13 4 2 2 2 4" xfId="13572" xr:uid="{CC9DBD9A-07D4-416C-A4DE-0C062D10D006}"/>
    <cellStyle name="Comma 13 4 2 2 2 4 2" xfId="36039" xr:uid="{9DAE6AC9-2A53-4FFB-883A-BB46B8147BA5}"/>
    <cellStyle name="Comma 13 4 2 2 2 5" xfId="24812" xr:uid="{FF5F3952-8194-47D7-AF94-6746D41A9F74}"/>
    <cellStyle name="Comma 13 4 2 2 3" xfId="4053" xr:uid="{A6043167-A598-475E-83D0-D085AAED185E}"/>
    <cellStyle name="Comma 13 4 2 2 3 2" xfId="9656" xr:uid="{292E396E-42F3-42E4-8017-5C614B17210D}"/>
    <cellStyle name="Comma 13 4 2 2 3 2 2" xfId="20884" xr:uid="{3379D6AC-3525-4D85-AF30-F6BDEB8FA294}"/>
    <cellStyle name="Comma 13 4 2 2 3 2 2 2" xfId="43351" xr:uid="{02877904-B34D-4251-8B5A-369A5C06CC22}"/>
    <cellStyle name="Comma 13 4 2 2 3 2 3" xfId="32124" xr:uid="{6B26FC8C-77D8-4843-B225-3CD89CDC0623}"/>
    <cellStyle name="Comma 13 4 2 2 3 3" xfId="15281" xr:uid="{BC6533BF-54A2-4076-B9B9-7991D2D8FE67}"/>
    <cellStyle name="Comma 13 4 2 2 3 3 2" xfId="37748" xr:uid="{D0E999BB-559A-4C5A-B0F2-AD2B87E4DE11}"/>
    <cellStyle name="Comma 13 4 2 2 3 4" xfId="26521" xr:uid="{C705292F-6E8E-4C61-964B-5D4275C1A707}"/>
    <cellStyle name="Comma 13 4 2 2 4" xfId="6867" xr:uid="{E093B2E2-12D6-421D-8692-D1D6A3741C2C}"/>
    <cellStyle name="Comma 13 4 2 2 4 2" xfId="18095" xr:uid="{34469B06-0113-475E-8664-FE409D2AF131}"/>
    <cellStyle name="Comma 13 4 2 2 4 2 2" xfId="40562" xr:uid="{55A8C293-67C0-44A7-B427-B84C750E9FA0}"/>
    <cellStyle name="Comma 13 4 2 2 4 3" xfId="29335" xr:uid="{3AC03F4E-2B15-4672-89E6-3C4AAF24FD5B}"/>
    <cellStyle name="Comma 13 4 2 2 5" xfId="12492" xr:uid="{B99C38D5-E6F4-4595-BC82-6F2DE2A5B9E0}"/>
    <cellStyle name="Comma 13 4 2 2 5 2" xfId="34959" xr:uid="{8B7B9525-D634-4809-B6F3-8168EE70567F}"/>
    <cellStyle name="Comma 13 4 2 2 6" xfId="23732" xr:uid="{89A8E3BB-35F2-4259-9921-DEDE35640FF7}"/>
    <cellStyle name="Comma 13 4 2 3" xfId="1806" xr:uid="{00000000-0005-0000-0000-00007D020000}"/>
    <cellStyle name="Comma 13 4 2 3 2" xfId="4595" xr:uid="{CC2FC25D-B3F8-44B1-B139-7D292ECAE142}"/>
    <cellStyle name="Comma 13 4 2 3 2 2" xfId="10198" xr:uid="{0D4DEC77-9D7D-46E2-AB38-51862FC76C09}"/>
    <cellStyle name="Comma 13 4 2 3 2 2 2" xfId="21426" xr:uid="{013B1578-C566-42EF-A461-8B157C4D4CD3}"/>
    <cellStyle name="Comma 13 4 2 3 2 2 2 2" xfId="43893" xr:uid="{CE20B269-04AA-4C24-872D-9172B67449FC}"/>
    <cellStyle name="Comma 13 4 2 3 2 2 3" xfId="32666" xr:uid="{774582B3-9A46-4C00-A749-3F9256A4B597}"/>
    <cellStyle name="Comma 13 4 2 3 2 3" xfId="15823" xr:uid="{37C1345F-EAF2-4596-86DB-BCBCF3499307}"/>
    <cellStyle name="Comma 13 4 2 3 2 3 2" xfId="38290" xr:uid="{A6AF31C4-C86C-46E5-AE00-84BF4792821A}"/>
    <cellStyle name="Comma 13 4 2 3 2 4" xfId="27063" xr:uid="{93D941B5-AE98-4DBE-84AA-D8E7C2735E25}"/>
    <cellStyle name="Comma 13 4 2 3 3" xfId="7409" xr:uid="{F7C1DAC3-D10B-4F8E-A01E-9245840125DC}"/>
    <cellStyle name="Comma 13 4 2 3 3 2" xfId="18637" xr:uid="{3F2F6AFA-38A5-4400-B41E-303F74648565}"/>
    <cellStyle name="Comma 13 4 2 3 3 2 2" xfId="41104" xr:uid="{4A738C2F-9050-4AFE-93ED-DDF87F5080B4}"/>
    <cellStyle name="Comma 13 4 2 3 3 3" xfId="29877" xr:uid="{9185F652-B7C5-4DEF-BD5F-E44A47E1C07E}"/>
    <cellStyle name="Comma 13 4 2 3 4" xfId="13034" xr:uid="{F8F33776-7B7F-46E1-9F17-F39431B9BBA6}"/>
    <cellStyle name="Comma 13 4 2 3 4 2" xfId="35501" xr:uid="{FF9DEF94-FE85-48D3-8559-5B1C127009C3}"/>
    <cellStyle name="Comma 13 4 2 3 5" xfId="24274" xr:uid="{4CD8DD0B-928D-465A-A18E-ED9780DDF747}"/>
    <cellStyle name="Comma 13 4 2 4" xfId="3515" xr:uid="{F6D60E0B-A555-4A07-A088-57F59A4366DA}"/>
    <cellStyle name="Comma 13 4 2 4 2" xfId="9118" xr:uid="{7BD924EE-A3EC-4E23-AAAF-F3049A002746}"/>
    <cellStyle name="Comma 13 4 2 4 2 2" xfId="20346" xr:uid="{9F3E21E2-F119-4367-8985-CCCA40689C2E}"/>
    <cellStyle name="Comma 13 4 2 4 2 2 2" xfId="42813" xr:uid="{AF788678-B81C-4E3C-85E2-6CFAD9CFA705}"/>
    <cellStyle name="Comma 13 4 2 4 2 3" xfId="31586" xr:uid="{64B34537-D5E1-44A1-8240-F7E500066268}"/>
    <cellStyle name="Comma 13 4 2 4 3" xfId="14743" xr:uid="{77414FCA-EA40-4C81-A5C8-B2B004E648D2}"/>
    <cellStyle name="Comma 13 4 2 4 3 2" xfId="37210" xr:uid="{3436C59C-F4DE-49C7-B176-AFE2C71D61FC}"/>
    <cellStyle name="Comma 13 4 2 4 4" xfId="25983" xr:uid="{487F0C41-3949-42A3-872A-E3678E28460E}"/>
    <cellStyle name="Comma 13 4 2 5" xfId="6329" xr:uid="{E54B2743-09F3-4991-841A-EBAB994A8E4C}"/>
    <cellStyle name="Comma 13 4 2 5 2" xfId="17557" xr:uid="{CF05C375-9D89-4951-8EE1-2A8CFB1B4DD5}"/>
    <cellStyle name="Comma 13 4 2 5 2 2" xfId="40024" xr:uid="{DF424804-3B03-4327-ADC6-44B5BD495180}"/>
    <cellStyle name="Comma 13 4 2 5 3" xfId="28797" xr:uid="{E2E53037-33A8-48C6-8F0E-F9B49501564D}"/>
    <cellStyle name="Comma 13 4 2 6" xfId="11954" xr:uid="{E8843C9F-DF71-4C7C-8F7E-D6D9783D6FA8}"/>
    <cellStyle name="Comma 13 4 2 6 2" xfId="34421" xr:uid="{3089800A-96EB-474F-A9BF-58E3B8C416BA}"/>
    <cellStyle name="Comma 13 4 2 7" xfId="23194" xr:uid="{672F053F-CBB8-4A23-94D9-8DA14BD48D5C}"/>
    <cellStyle name="Comma 13 4 3" xfId="997" xr:uid="{00000000-0005-0000-0000-00007E020000}"/>
    <cellStyle name="Comma 13 4 3 2" xfId="2077" xr:uid="{00000000-0005-0000-0000-00007F020000}"/>
    <cellStyle name="Comma 13 4 3 2 2" xfId="4866" xr:uid="{BE3C12E3-8642-484A-A203-505B8A254985}"/>
    <cellStyle name="Comma 13 4 3 2 2 2" xfId="10469" xr:uid="{AB415359-E58F-4878-8901-F915F9826EE9}"/>
    <cellStyle name="Comma 13 4 3 2 2 2 2" xfId="21697" xr:uid="{391EC402-72F8-444A-B078-04BFAFFB1AC7}"/>
    <cellStyle name="Comma 13 4 3 2 2 2 2 2" xfId="44164" xr:uid="{65CB2B95-4360-4B08-A0BB-4FFA35AD570F}"/>
    <cellStyle name="Comma 13 4 3 2 2 2 3" xfId="32937" xr:uid="{1B1673FD-2764-44A3-9F4E-E68113E3DFB5}"/>
    <cellStyle name="Comma 13 4 3 2 2 3" xfId="16094" xr:uid="{64D8CB75-0D0C-4EAA-BC3A-D4A5C96BF596}"/>
    <cellStyle name="Comma 13 4 3 2 2 3 2" xfId="38561" xr:uid="{97E3AB6A-26D4-4343-B9D0-38FC0319ED75}"/>
    <cellStyle name="Comma 13 4 3 2 2 4" xfId="27334" xr:uid="{7647A4C7-1371-4FC7-98F2-2475354F8EC9}"/>
    <cellStyle name="Comma 13 4 3 2 3" xfId="7680" xr:uid="{BBB485FB-A072-459C-9C7B-136B5366CF79}"/>
    <cellStyle name="Comma 13 4 3 2 3 2" xfId="18908" xr:uid="{231D9760-5580-4B7F-97EF-69537D54D38B}"/>
    <cellStyle name="Comma 13 4 3 2 3 2 2" xfId="41375" xr:uid="{6C67F2D8-232B-47B1-AB34-63A586678711}"/>
    <cellStyle name="Comma 13 4 3 2 3 3" xfId="30148" xr:uid="{E0A7BAE5-4179-4B30-9093-09D12D522208}"/>
    <cellStyle name="Comma 13 4 3 2 4" xfId="13305" xr:uid="{92210B2E-D160-4F5C-AF1E-6A2AD5ABDD3C}"/>
    <cellStyle name="Comma 13 4 3 2 4 2" xfId="35772" xr:uid="{ECD08DD1-5224-49ED-BE60-D34ABA73C77D}"/>
    <cellStyle name="Comma 13 4 3 2 5" xfId="24545" xr:uid="{229B134D-509C-4AEB-9CA3-9C7A2DABB3AE}"/>
    <cellStyle name="Comma 13 4 3 3" xfId="3786" xr:uid="{68D581B2-BC39-40EC-B07A-FE7AA4F8F3BA}"/>
    <cellStyle name="Comma 13 4 3 3 2" xfId="9389" xr:uid="{09DDF28C-328D-40B1-B982-42E74ACFC2D5}"/>
    <cellStyle name="Comma 13 4 3 3 2 2" xfId="20617" xr:uid="{33C93D1E-EE12-4BB0-984B-8377A2187CB2}"/>
    <cellStyle name="Comma 13 4 3 3 2 2 2" xfId="43084" xr:uid="{9A5E6D2C-8022-449C-96D9-359BD0C4CD66}"/>
    <cellStyle name="Comma 13 4 3 3 2 3" xfId="31857" xr:uid="{61E18DC6-A407-4C15-B37B-B1C693EEB85A}"/>
    <cellStyle name="Comma 13 4 3 3 3" xfId="15014" xr:uid="{730EF8C3-F4D5-476C-A2B1-7FCB3C7C9829}"/>
    <cellStyle name="Comma 13 4 3 3 3 2" xfId="37481" xr:uid="{8FEBE637-CD7E-4DAC-99D1-33CCBF8B2E4C}"/>
    <cellStyle name="Comma 13 4 3 3 4" xfId="26254" xr:uid="{4A68FA8B-1CD4-4FD2-83FA-05B6C3DE6190}"/>
    <cellStyle name="Comma 13 4 3 4" xfId="6600" xr:uid="{677F24E3-460C-4137-8947-5712239FD50A}"/>
    <cellStyle name="Comma 13 4 3 4 2" xfId="17828" xr:uid="{26F9B88D-8FDB-4DDF-85B4-BED40FDEA008}"/>
    <cellStyle name="Comma 13 4 3 4 2 2" xfId="40295" xr:uid="{8DB4940B-990B-4638-8FD0-2CB001369254}"/>
    <cellStyle name="Comma 13 4 3 4 3" xfId="29068" xr:uid="{90EA804E-4525-4C74-B6AF-509444CB5F01}"/>
    <cellStyle name="Comma 13 4 3 5" xfId="12225" xr:uid="{FBC04A0E-7A93-42A5-956E-165604A49EC8}"/>
    <cellStyle name="Comma 13 4 3 5 2" xfId="34692" xr:uid="{7EE33B85-3F40-4EEA-AB89-0922F703F946}"/>
    <cellStyle name="Comma 13 4 3 6" xfId="23465" xr:uid="{6258D805-21A9-46AD-86F9-F502A5C07F5B}"/>
    <cellStyle name="Comma 13 4 4" xfId="1539" xr:uid="{00000000-0005-0000-0000-000080020000}"/>
    <cellStyle name="Comma 13 4 4 2" xfId="4328" xr:uid="{C41E8B72-233A-4446-A4BD-A776D6E1DFC3}"/>
    <cellStyle name="Comma 13 4 4 2 2" xfId="9931" xr:uid="{8A21C4EE-A839-4602-9608-6FA3817CDE7A}"/>
    <cellStyle name="Comma 13 4 4 2 2 2" xfId="21159" xr:uid="{3EA4A243-5256-4D44-B5A9-1F5D7117E106}"/>
    <cellStyle name="Comma 13 4 4 2 2 2 2" xfId="43626" xr:uid="{C299168B-BDAF-4685-8FC6-D31C284F70DD}"/>
    <cellStyle name="Comma 13 4 4 2 2 3" xfId="32399" xr:uid="{1D86B30B-7CED-4BFB-9EB3-ADE5253A6C76}"/>
    <cellStyle name="Comma 13 4 4 2 3" xfId="15556" xr:uid="{E48121E6-C07F-4ADB-8121-7CF626731A75}"/>
    <cellStyle name="Comma 13 4 4 2 3 2" xfId="38023" xr:uid="{2F75CAC7-5B8F-4A5E-AE6E-F5FA7C0E4C93}"/>
    <cellStyle name="Comma 13 4 4 2 4" xfId="26796" xr:uid="{3073AAF5-DE81-44DF-A03B-1C440C1F3C1C}"/>
    <cellStyle name="Comma 13 4 4 3" xfId="7142" xr:uid="{F6EF0B83-49B4-4598-B726-57FBC1A87838}"/>
    <cellStyle name="Comma 13 4 4 3 2" xfId="18370" xr:uid="{68886FBB-1850-4E00-98C3-E6ED485C6F3B}"/>
    <cellStyle name="Comma 13 4 4 3 2 2" xfId="40837" xr:uid="{5A8242C1-BB0A-41A7-9001-B42306209850}"/>
    <cellStyle name="Comma 13 4 4 3 3" xfId="29610" xr:uid="{E39EAF37-C399-4B80-B8A1-500B75BF8CFD}"/>
    <cellStyle name="Comma 13 4 4 4" xfId="12767" xr:uid="{900A28E3-4970-45E7-8F3A-F8B613F0F97A}"/>
    <cellStyle name="Comma 13 4 4 4 2" xfId="35234" xr:uid="{AF765AD8-3572-4FB3-B285-6C354B30690F}"/>
    <cellStyle name="Comma 13 4 4 5" xfId="24007" xr:uid="{BAB5BAC4-8682-48BF-8223-08E0F75B1A66}"/>
    <cellStyle name="Comma 13 4 5" xfId="2620" xr:uid="{00000000-0005-0000-0000-000081020000}"/>
    <cellStyle name="Comma 13 4 5 2" xfId="5409" xr:uid="{16B1C2A3-F556-4331-B124-C2402213E249}"/>
    <cellStyle name="Comma 13 4 5 2 2" xfId="11012" xr:uid="{E91E4DDA-3277-46C3-A91E-A163CA8144A9}"/>
    <cellStyle name="Comma 13 4 5 2 2 2" xfId="22240" xr:uid="{3B582582-02FF-4C19-A7D5-53F8F665EF42}"/>
    <cellStyle name="Comma 13 4 5 2 2 2 2" xfId="44707" xr:uid="{6E17BB5A-1903-4D09-B403-2D55482F3351}"/>
    <cellStyle name="Comma 13 4 5 2 2 3" xfId="33480" xr:uid="{2173A1C0-EECD-4ACD-B422-58A4D3922BA3}"/>
    <cellStyle name="Comma 13 4 5 2 3" xfId="16637" xr:uid="{F37BB6F4-5EF1-4CDE-96FA-8B2B8E6EB9F7}"/>
    <cellStyle name="Comma 13 4 5 2 3 2" xfId="39104" xr:uid="{382CE846-842D-4D05-BC22-EDF1CD459BF1}"/>
    <cellStyle name="Comma 13 4 5 2 4" xfId="27877" xr:uid="{1E7A5EA7-7E58-44F2-9D4B-05E5D8E2299B}"/>
    <cellStyle name="Comma 13 4 5 3" xfId="8223" xr:uid="{66CC1D33-50FE-4600-9B2D-AC1089216DBC}"/>
    <cellStyle name="Comma 13 4 5 3 2" xfId="19451" xr:uid="{B85C8F99-7660-46E7-ABC4-3ECA6AC72129}"/>
    <cellStyle name="Comma 13 4 5 3 2 2" xfId="41918" xr:uid="{5CB34A8C-DE19-489C-AB90-ED4E9D9B17D0}"/>
    <cellStyle name="Comma 13 4 5 3 3" xfId="30691" xr:uid="{71E012E8-D5B7-47F9-8834-E9D27A7E1C96}"/>
    <cellStyle name="Comma 13 4 5 4" xfId="13848" xr:uid="{40E8352A-21F7-48B3-8236-E7F663D79BDB}"/>
    <cellStyle name="Comma 13 4 5 4 2" xfId="36315" xr:uid="{4EFA8537-7DB0-45E6-AB89-6B291F075D76}"/>
    <cellStyle name="Comma 13 4 5 5" xfId="25088" xr:uid="{A8E6DA6E-D521-4EAC-85A1-5A7207B1E5E8}"/>
    <cellStyle name="Comma 13 4 6" xfId="459" xr:uid="{00000000-0005-0000-0000-000082020000}"/>
    <cellStyle name="Comma 13 4 6 2" xfId="3248" xr:uid="{CBA3B858-F9FF-47B7-B8BB-DBA223119280}"/>
    <cellStyle name="Comma 13 4 6 2 2" xfId="8851" xr:uid="{34EF5C50-2C6A-4D59-9776-4A8DB5C41F00}"/>
    <cellStyle name="Comma 13 4 6 2 2 2" xfId="20079" xr:uid="{01B25E05-021A-4064-A03B-9107E605093F}"/>
    <cellStyle name="Comma 13 4 6 2 2 2 2" xfId="42546" xr:uid="{C20824FE-B087-4B03-8C5D-6D8F6DC20DDE}"/>
    <cellStyle name="Comma 13 4 6 2 2 3" xfId="31319" xr:uid="{5B984CD0-124F-4058-95DE-FB274E3355BA}"/>
    <cellStyle name="Comma 13 4 6 2 3" xfId="14476" xr:uid="{2376ECAF-7CF6-40E3-A43A-FE1377027F9C}"/>
    <cellStyle name="Comma 13 4 6 2 3 2" xfId="36943" xr:uid="{4133AB32-A29A-4F86-85B8-85DD46546B77}"/>
    <cellStyle name="Comma 13 4 6 2 4" xfId="25716" xr:uid="{69DC1740-48B9-46CF-8A8E-C55065491E21}"/>
    <cellStyle name="Comma 13 4 6 3" xfId="6062" xr:uid="{C0EA1128-ED44-4878-9C16-E6343E0E6D49}"/>
    <cellStyle name="Comma 13 4 6 3 2" xfId="17290" xr:uid="{66C1C3A0-7EDD-49AF-A96C-473DC929A3CF}"/>
    <cellStyle name="Comma 13 4 6 3 2 2" xfId="39757" xr:uid="{3428776D-A162-4FAC-B58A-139AE52F4CE2}"/>
    <cellStyle name="Comma 13 4 6 3 3" xfId="28530" xr:uid="{2D3C8B7A-C74B-46D3-91FC-0BC96976D399}"/>
    <cellStyle name="Comma 13 4 6 4" xfId="11687" xr:uid="{92D18649-F14A-40C8-94DB-1D0BA1FC164B}"/>
    <cellStyle name="Comma 13 4 6 4 2" xfId="34154" xr:uid="{CBE4638F-5188-423D-9936-2E702CBDB8B5}"/>
    <cellStyle name="Comma 13 4 6 5" xfId="22927" xr:uid="{D058870F-EB66-459A-B8C6-B1F9C820280C}"/>
    <cellStyle name="Comma 13 4 7" xfId="2972" xr:uid="{4FDDD104-357B-4901-A52F-C11690B27F8E}"/>
    <cellStyle name="Comma 13 4 7 2" xfId="8575" xr:uid="{0BAE3DBF-C739-48A5-B9A3-1C6FDE38062A}"/>
    <cellStyle name="Comma 13 4 7 2 2" xfId="19803" xr:uid="{60266D90-BF8E-4B37-834C-06A4F03ECBA1}"/>
    <cellStyle name="Comma 13 4 7 2 2 2" xfId="42270" xr:uid="{28EE12F0-AD7D-4501-9ECB-AC661F1ABB99}"/>
    <cellStyle name="Comma 13 4 7 2 3" xfId="31043" xr:uid="{698937E7-BF14-49AC-ADDE-19851B799CD6}"/>
    <cellStyle name="Comma 13 4 7 3" xfId="14200" xr:uid="{BBDB9369-5E90-4AFD-88CF-C347EB840E18}"/>
    <cellStyle name="Comma 13 4 7 3 2" xfId="36667" xr:uid="{84ABE7C1-DE22-42E3-AB82-5500FE27DB7A}"/>
    <cellStyle name="Comma 13 4 7 4" xfId="25440" xr:uid="{2C459D4D-7B3F-4623-B354-2A556EA5635D}"/>
    <cellStyle name="Comma 13 4 8" xfId="5787" xr:uid="{4AE2FAA5-E1AC-43CF-A3C3-1D7D884F783E}"/>
    <cellStyle name="Comma 13 4 8 2" xfId="17015" xr:uid="{2BD78526-35CA-4E77-B2E2-2E7F62290D9A}"/>
    <cellStyle name="Comma 13 4 8 2 2" xfId="39482" xr:uid="{25BE98DA-9AF8-4401-8E1F-E6C6A437F865}"/>
    <cellStyle name="Comma 13 4 8 3" xfId="28255" xr:uid="{4071FC11-F62A-49E1-9E03-A07D938BF03C}"/>
    <cellStyle name="Comma 13 4 9" xfId="11411" xr:uid="{8B4A2352-5313-49D3-865E-3F83B072866A}"/>
    <cellStyle name="Comma 13 4 9 2" xfId="33879" xr:uid="{0A5F72F6-D2E2-4A22-BFAA-C66401FB8113}"/>
    <cellStyle name="Comma 13 5" xfId="572" xr:uid="{00000000-0005-0000-0000-000083020000}"/>
    <cellStyle name="Comma 13 5 2" xfId="1110" xr:uid="{00000000-0005-0000-0000-000084020000}"/>
    <cellStyle name="Comma 13 5 2 2" xfId="2190" xr:uid="{00000000-0005-0000-0000-000085020000}"/>
    <cellStyle name="Comma 13 5 2 2 2" xfId="4979" xr:uid="{C87F6FEC-0A49-4273-BEFE-2DE0B558A8D7}"/>
    <cellStyle name="Comma 13 5 2 2 2 2" xfId="10582" xr:uid="{EF1D05A9-DBE4-4D39-8BEB-CFF422102656}"/>
    <cellStyle name="Comma 13 5 2 2 2 2 2" xfId="21810" xr:uid="{E97A2D71-9CB5-4545-B9B4-D76917B0E273}"/>
    <cellStyle name="Comma 13 5 2 2 2 2 2 2" xfId="44277" xr:uid="{4EFB574D-0D13-4D07-95C1-20B328F08AA5}"/>
    <cellStyle name="Comma 13 5 2 2 2 2 3" xfId="33050" xr:uid="{ECABED51-92D6-4842-BB30-24735B356E8A}"/>
    <cellStyle name="Comma 13 5 2 2 2 3" xfId="16207" xr:uid="{36EFF650-E84F-44FF-8735-20249C4BACE3}"/>
    <cellStyle name="Comma 13 5 2 2 2 3 2" xfId="38674" xr:uid="{492D7F0C-443D-45BB-9102-65698C0061B7}"/>
    <cellStyle name="Comma 13 5 2 2 2 4" xfId="27447" xr:uid="{EE09FE06-8FD7-45BE-AB42-1A09CC108019}"/>
    <cellStyle name="Comma 13 5 2 2 3" xfId="7793" xr:uid="{234A72F1-4004-49C9-B665-5408338BCA8D}"/>
    <cellStyle name="Comma 13 5 2 2 3 2" xfId="19021" xr:uid="{9F9ADEB6-3FE7-43DC-8D56-D491201D3C1A}"/>
    <cellStyle name="Comma 13 5 2 2 3 2 2" xfId="41488" xr:uid="{D8EDAA69-04F0-49C1-81FF-187020BC0695}"/>
    <cellStyle name="Comma 13 5 2 2 3 3" xfId="30261" xr:uid="{96B33D3A-5F59-41A5-A455-0CA474D1668F}"/>
    <cellStyle name="Comma 13 5 2 2 4" xfId="13418" xr:uid="{535C22C1-838F-4FE4-94B8-AAEF800CD306}"/>
    <cellStyle name="Comma 13 5 2 2 4 2" xfId="35885" xr:uid="{D98220A1-FFD2-43A6-943D-5835068A5277}"/>
    <cellStyle name="Comma 13 5 2 2 5" xfId="24658" xr:uid="{59A4FDAC-6775-4228-B530-8488D89A2AD7}"/>
    <cellStyle name="Comma 13 5 2 3" xfId="3899" xr:uid="{956D9165-2F17-45C3-96FF-C2AA6D6A8A76}"/>
    <cellStyle name="Comma 13 5 2 3 2" xfId="9502" xr:uid="{23DB128D-7464-4647-AB72-A403B77980F8}"/>
    <cellStyle name="Comma 13 5 2 3 2 2" xfId="20730" xr:uid="{494BF139-58BF-4FC2-8C95-0987070D80FA}"/>
    <cellStyle name="Comma 13 5 2 3 2 2 2" xfId="43197" xr:uid="{DE7D3D86-4601-4CEC-88D4-5C9A2547550B}"/>
    <cellStyle name="Comma 13 5 2 3 2 3" xfId="31970" xr:uid="{0FEBFF98-3DBE-415E-9D33-3A6AD92544B4}"/>
    <cellStyle name="Comma 13 5 2 3 3" xfId="15127" xr:uid="{65F19499-607D-44F2-9259-C3471D23D18C}"/>
    <cellStyle name="Comma 13 5 2 3 3 2" xfId="37594" xr:uid="{CBCCF02E-3DE4-4F8A-90BF-11B6050A9FE5}"/>
    <cellStyle name="Comma 13 5 2 3 4" xfId="26367" xr:uid="{40FA32A6-7E9D-4119-A337-CE2151943E62}"/>
    <cellStyle name="Comma 13 5 2 4" xfId="6713" xr:uid="{38B0803C-C6D1-4828-8AE0-717422CA0CCE}"/>
    <cellStyle name="Comma 13 5 2 4 2" xfId="17941" xr:uid="{4679F347-1A50-45EB-B8B7-B506DFA32D2B}"/>
    <cellStyle name="Comma 13 5 2 4 2 2" xfId="40408" xr:uid="{0C64C246-9A75-4E85-8ECC-981A723C3EB2}"/>
    <cellStyle name="Comma 13 5 2 4 3" xfId="29181" xr:uid="{EE40D8F1-8A43-4E8F-B8CE-219244D92413}"/>
    <cellStyle name="Comma 13 5 2 5" xfId="12338" xr:uid="{5410CF43-4251-4198-86A3-4FD6706D2CCF}"/>
    <cellStyle name="Comma 13 5 2 5 2" xfId="34805" xr:uid="{B4BB6FA5-362D-4D05-B922-4E2B6F6239FE}"/>
    <cellStyle name="Comma 13 5 2 6" xfId="23578" xr:uid="{EAEA1B4A-089E-4B41-8917-EDAB88B8DC66}"/>
    <cellStyle name="Comma 13 5 3" xfId="1652" xr:uid="{00000000-0005-0000-0000-000086020000}"/>
    <cellStyle name="Comma 13 5 3 2" xfId="4441" xr:uid="{B1E0A442-0E36-4CD2-A219-F8FD82C3D960}"/>
    <cellStyle name="Comma 13 5 3 2 2" xfId="10044" xr:uid="{954DC01D-C668-4658-89BE-5FA225E6157E}"/>
    <cellStyle name="Comma 13 5 3 2 2 2" xfId="21272" xr:uid="{031AC793-C4B0-4289-A875-1CF1E59F606E}"/>
    <cellStyle name="Comma 13 5 3 2 2 2 2" xfId="43739" xr:uid="{E5FED2C2-11A4-493E-9B99-FDFD5A959F5D}"/>
    <cellStyle name="Comma 13 5 3 2 2 3" xfId="32512" xr:uid="{F3A98610-E761-4B5A-B094-E806E8D39950}"/>
    <cellStyle name="Comma 13 5 3 2 3" xfId="15669" xr:uid="{3E2BED7F-0EC3-411D-82CC-EA848D1ABA8E}"/>
    <cellStyle name="Comma 13 5 3 2 3 2" xfId="38136" xr:uid="{1498C0A3-FF03-4D4A-B62C-1B603321213B}"/>
    <cellStyle name="Comma 13 5 3 2 4" xfId="26909" xr:uid="{4059D856-F97F-4A14-8AA6-A4DB1E413BC8}"/>
    <cellStyle name="Comma 13 5 3 3" xfId="7255" xr:uid="{2094B804-EAE4-4A4E-9FF5-3EF4E3A038D0}"/>
    <cellStyle name="Comma 13 5 3 3 2" xfId="18483" xr:uid="{547D2CA7-F865-4E47-8CCD-A2D9E79F7B5A}"/>
    <cellStyle name="Comma 13 5 3 3 2 2" xfId="40950" xr:uid="{ECFDDC42-2346-440C-9FAD-E3D6C9C4A529}"/>
    <cellStyle name="Comma 13 5 3 3 3" xfId="29723" xr:uid="{E7199E54-04CA-4111-9A45-E7031D8B38FA}"/>
    <cellStyle name="Comma 13 5 3 4" xfId="12880" xr:uid="{E7F7A49A-E27A-4FE4-AC1C-B6FCB21ACC1E}"/>
    <cellStyle name="Comma 13 5 3 4 2" xfId="35347" xr:uid="{9F10CCBB-A0F9-4CA4-9463-1FCC125FA764}"/>
    <cellStyle name="Comma 13 5 3 5" xfId="24120" xr:uid="{904490C6-4B69-4342-8245-AC5169E71925}"/>
    <cellStyle name="Comma 13 5 4" xfId="3361" xr:uid="{0A496776-34B2-470C-9485-641D66D85A43}"/>
    <cellStyle name="Comma 13 5 4 2" xfId="8964" xr:uid="{A9FF968D-9D5D-4CD6-9EB8-6BF116D2E036}"/>
    <cellStyle name="Comma 13 5 4 2 2" xfId="20192" xr:uid="{32C4FF5E-ED9B-4120-8104-F863EC912974}"/>
    <cellStyle name="Comma 13 5 4 2 2 2" xfId="42659" xr:uid="{CC0E777D-C9C5-45CA-BB16-F6C8692C844E}"/>
    <cellStyle name="Comma 13 5 4 2 3" xfId="31432" xr:uid="{8D9C73ED-DFF2-446E-B9CE-95D1CEF474C3}"/>
    <cellStyle name="Comma 13 5 4 3" xfId="14589" xr:uid="{07D7CDC5-21FD-4EA8-BD12-5945D1C72C8B}"/>
    <cellStyle name="Comma 13 5 4 3 2" xfId="37056" xr:uid="{1889447A-DCC7-4918-A483-2E3E186F9D1A}"/>
    <cellStyle name="Comma 13 5 4 4" xfId="25829" xr:uid="{1F999FA9-5640-4998-85C4-09D985836CB9}"/>
    <cellStyle name="Comma 13 5 5" xfId="6175" xr:uid="{540B4626-9C61-473A-8050-9DCA6CB142FD}"/>
    <cellStyle name="Comma 13 5 5 2" xfId="17403" xr:uid="{0006248D-D1C5-4BB5-9C47-88108DC5A8C4}"/>
    <cellStyle name="Comma 13 5 5 2 2" xfId="39870" xr:uid="{0DB78AB8-C71C-464C-A263-1A74F2F12E1B}"/>
    <cellStyle name="Comma 13 5 5 3" xfId="28643" xr:uid="{860ED213-E5A1-4CA1-BFCE-10CCFF52175C}"/>
    <cellStyle name="Comma 13 5 6" xfId="11800" xr:uid="{EF0C883B-CB5F-4166-B011-38C24B48AC6C}"/>
    <cellStyle name="Comma 13 5 6 2" xfId="34267" xr:uid="{6C1457F4-6CA9-4A53-B430-0F922EA6BE66}"/>
    <cellStyle name="Comma 13 5 7" xfId="23040" xr:uid="{C6EE3A49-4BEF-40E4-8021-F355BEB4355C}"/>
    <cellStyle name="Comma 13 6" xfId="843" xr:uid="{00000000-0005-0000-0000-000087020000}"/>
    <cellStyle name="Comma 13 6 2" xfId="1923" xr:uid="{00000000-0005-0000-0000-000088020000}"/>
    <cellStyle name="Comma 13 6 2 2" xfId="4712" xr:uid="{209F35C3-E7C2-4988-B7BD-AD0DEF55BA29}"/>
    <cellStyle name="Comma 13 6 2 2 2" xfId="10315" xr:uid="{B6723C7A-2F75-40BC-A485-DA0A1BD96A8D}"/>
    <cellStyle name="Comma 13 6 2 2 2 2" xfId="21543" xr:uid="{14526F3F-B212-4226-BD40-19CFB1B432CC}"/>
    <cellStyle name="Comma 13 6 2 2 2 2 2" xfId="44010" xr:uid="{BA2245F4-D5D5-441A-9F6A-248CF2FFA438}"/>
    <cellStyle name="Comma 13 6 2 2 2 3" xfId="32783" xr:uid="{D8B3BDDA-D8A2-49D8-859F-3BA0DCEB6F38}"/>
    <cellStyle name="Comma 13 6 2 2 3" xfId="15940" xr:uid="{3ECEF63D-431D-4FE3-8FD8-7CC8189A095E}"/>
    <cellStyle name="Comma 13 6 2 2 3 2" xfId="38407" xr:uid="{EA5C6104-7E7A-4222-BE9E-3C2420A92AF8}"/>
    <cellStyle name="Comma 13 6 2 2 4" xfId="27180" xr:uid="{677605EB-3441-4CE9-89BF-9CE51B89B0A3}"/>
    <cellStyle name="Comma 13 6 2 3" xfId="7526" xr:uid="{07CBCEC2-C2E3-4A03-B1D1-EEF8522F7044}"/>
    <cellStyle name="Comma 13 6 2 3 2" xfId="18754" xr:uid="{C979EDB8-3B07-42C9-8C49-9858950518A8}"/>
    <cellStyle name="Comma 13 6 2 3 2 2" xfId="41221" xr:uid="{4D99B0BC-9B4B-43F3-B1CA-DB9A791F96CD}"/>
    <cellStyle name="Comma 13 6 2 3 3" xfId="29994" xr:uid="{B66B1DD7-B498-4E80-AFE3-399A29B272BD}"/>
    <cellStyle name="Comma 13 6 2 4" xfId="13151" xr:uid="{9E6684C1-551F-48AD-90DD-590B055C0C5B}"/>
    <cellStyle name="Comma 13 6 2 4 2" xfId="35618" xr:uid="{FCFEF255-CA44-409B-98F1-A7D705B128D3}"/>
    <cellStyle name="Comma 13 6 2 5" xfId="24391" xr:uid="{F6A18A59-B82D-4622-AFC7-B9A91F0DE2A3}"/>
    <cellStyle name="Comma 13 6 3" xfId="3632" xr:uid="{7DA7363F-76D0-4BD2-B32B-D0F8506EAF6B}"/>
    <cellStyle name="Comma 13 6 3 2" xfId="9235" xr:uid="{D2D8A592-5933-4C3C-AA51-72D96C24F378}"/>
    <cellStyle name="Comma 13 6 3 2 2" xfId="20463" xr:uid="{1D86CE80-99FA-4998-8703-B32B5375A369}"/>
    <cellStyle name="Comma 13 6 3 2 2 2" xfId="42930" xr:uid="{2F4C64D0-1C54-4D1A-9E8A-6A23449D7315}"/>
    <cellStyle name="Comma 13 6 3 2 3" xfId="31703" xr:uid="{9E7E97F5-45F2-47D5-90BD-BD42B29F55FA}"/>
    <cellStyle name="Comma 13 6 3 3" xfId="14860" xr:uid="{9E3EB678-EDDC-42D9-B822-FEDFA8738317}"/>
    <cellStyle name="Comma 13 6 3 3 2" xfId="37327" xr:uid="{282DA4BA-74B7-4B5E-BAEC-FDD688DC8765}"/>
    <cellStyle name="Comma 13 6 3 4" xfId="26100" xr:uid="{875071B6-3004-497C-B9A9-2EC69537E41E}"/>
    <cellStyle name="Comma 13 6 4" xfId="6446" xr:uid="{A625E303-65AF-46C7-9113-5AB2FA86D3A6}"/>
    <cellStyle name="Comma 13 6 4 2" xfId="17674" xr:uid="{B0D1E6F0-D4C3-478C-9848-49421F5C4E11}"/>
    <cellStyle name="Comma 13 6 4 2 2" xfId="40141" xr:uid="{A5880F4E-2DB2-40A4-B3AF-B3A82E66541D}"/>
    <cellStyle name="Comma 13 6 4 3" xfId="28914" xr:uid="{3F47FB59-5742-4B5E-9F92-6AFEFD1E12B9}"/>
    <cellStyle name="Comma 13 6 5" xfId="12071" xr:uid="{11193ED2-4CF9-4E88-A8BA-E713012F2D1E}"/>
    <cellStyle name="Comma 13 6 5 2" xfId="34538" xr:uid="{FF45127A-86FC-4F77-8220-DE0E9D1BB15F}"/>
    <cellStyle name="Comma 13 6 6" xfId="23311" xr:uid="{3CCDCFEC-AE9D-4E64-9482-CA1827689897}"/>
    <cellStyle name="Comma 13 7" xfId="1385" xr:uid="{00000000-0005-0000-0000-000089020000}"/>
    <cellStyle name="Comma 13 7 2" xfId="4174" xr:uid="{50B17BE5-9902-4424-B93D-C4D41E887CB2}"/>
    <cellStyle name="Comma 13 7 2 2" xfId="9777" xr:uid="{3632CB61-2A1D-48A1-945F-3828B87C0A80}"/>
    <cellStyle name="Comma 13 7 2 2 2" xfId="21005" xr:uid="{5FB2DD53-D51D-4A1E-8A64-3565170D19F2}"/>
    <cellStyle name="Comma 13 7 2 2 2 2" xfId="43472" xr:uid="{DD943908-393B-4983-8A8A-FBDD4B6B3526}"/>
    <cellStyle name="Comma 13 7 2 2 3" xfId="32245" xr:uid="{8E7CD4AB-83B6-4691-9335-436B9C54AB1B}"/>
    <cellStyle name="Comma 13 7 2 3" xfId="15402" xr:uid="{F99C9EB1-3B6D-46E7-A477-C8A5D9CA31DC}"/>
    <cellStyle name="Comma 13 7 2 3 2" xfId="37869" xr:uid="{B767D193-1C2D-4A07-9849-6DFF363D7F4B}"/>
    <cellStyle name="Comma 13 7 2 4" xfId="26642" xr:uid="{7776BB9F-B199-4D6F-9A19-960121FC4849}"/>
    <cellStyle name="Comma 13 7 3" xfId="6988" xr:uid="{1817150B-B6D0-4299-BCAF-4DD385E77260}"/>
    <cellStyle name="Comma 13 7 3 2" xfId="18216" xr:uid="{7E82C97E-DF16-415F-86FA-9F0A3A631362}"/>
    <cellStyle name="Comma 13 7 3 2 2" xfId="40683" xr:uid="{5963101E-D8FA-45F3-87B5-F2FD97896EDA}"/>
    <cellStyle name="Comma 13 7 3 3" xfId="29456" xr:uid="{DA273BAC-8381-42E4-A689-B9C3C1240950}"/>
    <cellStyle name="Comma 13 7 4" xfId="12613" xr:uid="{B9B6AE5A-2BAB-4789-93C2-BB8C7D38225E}"/>
    <cellStyle name="Comma 13 7 4 2" xfId="35080" xr:uid="{2DA9134A-A422-45AB-9E69-1953E36E2A6C}"/>
    <cellStyle name="Comma 13 7 5" xfId="23853" xr:uid="{0E5519FA-45E2-4B95-943F-118DD5E656DD}"/>
    <cellStyle name="Comma 13 8" xfId="2466" xr:uid="{00000000-0005-0000-0000-00008A020000}"/>
    <cellStyle name="Comma 13 8 2" xfId="5255" xr:uid="{32B347AA-84EB-4079-963A-1D7F0064BB9C}"/>
    <cellStyle name="Comma 13 8 2 2" xfId="10858" xr:uid="{DB42D324-95E7-4FD2-A6BE-403D95B7A5BB}"/>
    <cellStyle name="Comma 13 8 2 2 2" xfId="22086" xr:uid="{243DBAEF-27C1-43DA-8589-0E361F0412DD}"/>
    <cellStyle name="Comma 13 8 2 2 2 2" xfId="44553" xr:uid="{88AB0A44-6D42-4E40-8576-B807039CCA97}"/>
    <cellStyle name="Comma 13 8 2 2 3" xfId="33326" xr:uid="{34BBBEFB-2975-4060-A0BC-29968C31029F}"/>
    <cellStyle name="Comma 13 8 2 3" xfId="16483" xr:uid="{05E640D8-9C5C-475E-9B90-2859BEBF8AFF}"/>
    <cellStyle name="Comma 13 8 2 3 2" xfId="38950" xr:uid="{212E420E-D0B1-4E2C-B182-C92F3205576C}"/>
    <cellStyle name="Comma 13 8 2 4" xfId="27723" xr:uid="{FB72D787-6592-4962-B11B-6D09B70D8D18}"/>
    <cellStyle name="Comma 13 8 3" xfId="8069" xr:uid="{80DD5B4E-B041-4789-B9D0-6494DDF022EC}"/>
    <cellStyle name="Comma 13 8 3 2" xfId="19297" xr:uid="{7EF8C51F-5AFB-4499-B831-A1144A63AC37}"/>
    <cellStyle name="Comma 13 8 3 2 2" xfId="41764" xr:uid="{087B2494-6568-45B3-B787-33C814D54AA7}"/>
    <cellStyle name="Comma 13 8 3 3" xfId="30537" xr:uid="{12EFDD00-1CEC-46C5-98FB-C26C08347CA8}"/>
    <cellStyle name="Comma 13 8 4" xfId="13694" xr:uid="{D32513D6-3FE1-43AF-AD43-5E6BC790C352}"/>
    <cellStyle name="Comma 13 8 4 2" xfId="36161" xr:uid="{B09A9F49-2FC2-4CC4-A895-BDC8A1654F2A}"/>
    <cellStyle name="Comma 13 8 5" xfId="24934" xr:uid="{22C4F869-052A-41DA-93F8-B33A7CAB7FD0}"/>
    <cellStyle name="Comma 13 9" xfId="305" xr:uid="{00000000-0005-0000-0000-00008B020000}"/>
    <cellStyle name="Comma 13 9 2" xfId="3094" xr:uid="{D57C8644-4E54-482E-B608-11B3F4D55279}"/>
    <cellStyle name="Comma 13 9 2 2" xfId="8697" xr:uid="{4F34B250-A909-481B-B367-531B316B68A1}"/>
    <cellStyle name="Comma 13 9 2 2 2" xfId="19925" xr:uid="{CC688A06-EBD9-4377-9A0C-75CC8FAB63BB}"/>
    <cellStyle name="Comma 13 9 2 2 2 2" xfId="42392" xr:uid="{53184A99-DF01-435A-8492-BFE3E9B0DC81}"/>
    <cellStyle name="Comma 13 9 2 2 3" xfId="31165" xr:uid="{45AA8B36-2E8E-4E21-95E9-E580637A7D94}"/>
    <cellStyle name="Comma 13 9 2 3" xfId="14322" xr:uid="{83E43D7E-6790-4F09-B050-FC34EBB73124}"/>
    <cellStyle name="Comma 13 9 2 3 2" xfId="36789" xr:uid="{0DAE96DC-5B86-42DE-B138-2AC444BE48F6}"/>
    <cellStyle name="Comma 13 9 2 4" xfId="25562" xr:uid="{D7BE8C3C-94C2-4488-A530-FB3841E4A69F}"/>
    <cellStyle name="Comma 13 9 3" xfId="5908" xr:uid="{2A9FA7F7-A7A0-43D8-8AD4-80C168C465A8}"/>
    <cellStyle name="Comma 13 9 3 2" xfId="17136" xr:uid="{5AA9D690-A8FE-4689-A234-5BE80B18DA8E}"/>
    <cellStyle name="Comma 13 9 3 2 2" xfId="39603" xr:uid="{E4ACB017-BA9D-47D6-806A-3A84661DBD08}"/>
    <cellStyle name="Comma 13 9 3 3" xfId="28376" xr:uid="{4EE7DA71-C902-480C-86A6-8B45518F8397}"/>
    <cellStyle name="Comma 13 9 4" xfId="11533" xr:uid="{43696FC9-771C-4FA0-8020-4BF075548376}"/>
    <cellStyle name="Comma 13 9 4 2" xfId="34000" xr:uid="{DA582021-BEE0-4E2A-A52D-53B39730ED7C}"/>
    <cellStyle name="Comma 13 9 5" xfId="22773" xr:uid="{6672F9F2-7A76-4851-B1F9-96412BB51AE5}"/>
    <cellStyle name="Comma 130" xfId="11232" xr:uid="{12F674C4-DFB9-47C4-B558-59B7CD6DB0E8}"/>
    <cellStyle name="Comma 130 2" xfId="22460" xr:uid="{91B43B5D-0A5F-47F2-9C25-57A751CEDFC6}"/>
    <cellStyle name="Comma 130 2 2" xfId="44927" xr:uid="{2FF91008-41F3-45F3-B219-B1DC423A3A7C}"/>
    <cellStyle name="Comma 130 3" xfId="33700" xr:uid="{3317D368-CF97-4A8D-8AD4-916F3673EEAC}"/>
    <cellStyle name="Comma 131" xfId="11233" xr:uid="{8E03E1C1-0AC9-422B-89FC-98BFF1CFFD1F}"/>
    <cellStyle name="Comma 131 2" xfId="22461" xr:uid="{E75B4439-5B52-4AEC-814D-683B3D660C06}"/>
    <cellStyle name="Comma 131 2 2" xfId="44928" xr:uid="{E3FB44BB-A444-42AF-88C0-212664729A58}"/>
    <cellStyle name="Comma 131 3" xfId="33701" xr:uid="{01564AB8-2335-426D-808C-BACE4CB5EA16}"/>
    <cellStyle name="Comma 132" xfId="11235" xr:uid="{67A9381E-7CD4-4620-AC7D-FA55FE485342}"/>
    <cellStyle name="Comma 132 2" xfId="22463" xr:uid="{48541320-614D-4F37-9A4F-0FC46E9B0DB5}"/>
    <cellStyle name="Comma 132 2 2" xfId="44930" xr:uid="{02B63C42-FDF9-4258-ABA5-2E67B0B84A53}"/>
    <cellStyle name="Comma 132 3" xfId="33703" xr:uid="{CBEB5A7E-7C2E-464B-A80A-C2C37D3A0CFC}"/>
    <cellStyle name="Comma 133" xfId="11236" xr:uid="{9B96D9A1-7B8F-48B6-B81D-B1ECDC9CE4A2}"/>
    <cellStyle name="Comma 133 2" xfId="22464" xr:uid="{6C0231A5-72B6-4DDB-A3DE-9C8C821E1722}"/>
    <cellStyle name="Comma 133 2 2" xfId="44931" xr:uid="{29F77345-4B57-41BA-AD09-49F293683B97}"/>
    <cellStyle name="Comma 133 3" xfId="33704" xr:uid="{D11055A7-9908-4ECB-A633-322753B2AE44}"/>
    <cellStyle name="Comma 134" xfId="11237" xr:uid="{90B7C606-DF92-4A1F-82BE-F3A1827BA5E7}"/>
    <cellStyle name="Comma 134 2" xfId="22465" xr:uid="{39166601-EE6A-4DAC-81AE-E41958C586A2}"/>
    <cellStyle name="Comma 134 2 2" xfId="44932" xr:uid="{B3AA56F5-8267-437E-AF3C-36BBDA24111A}"/>
    <cellStyle name="Comma 134 3" xfId="33705" xr:uid="{9B15E1C2-ECA0-4C93-BC90-4A3CE454629C}"/>
    <cellStyle name="Comma 135" xfId="11238" xr:uid="{BFE7BAC2-0139-4446-8636-4C227D8D80CA}"/>
    <cellStyle name="Comma 135 2" xfId="22466" xr:uid="{A955FFED-69D3-4875-9903-F727B04AE7A9}"/>
    <cellStyle name="Comma 135 2 2" xfId="44933" xr:uid="{3271DA5B-0490-423A-83E4-EBA4EBB4CF66}"/>
    <cellStyle name="Comma 135 3" xfId="33706" xr:uid="{CA2EF64F-2A85-426D-B26B-B7EE0F425A3E}"/>
    <cellStyle name="Comma 136" xfId="11241" xr:uid="{D8B0B003-8F42-4822-BBA3-664C9A664DA7}"/>
    <cellStyle name="Comma 136 2" xfId="22469" xr:uid="{BCA393A2-BD28-4716-96C0-185E395DD1A2}"/>
    <cellStyle name="Comma 136 2 2" xfId="44936" xr:uid="{09788AFE-D480-4D71-BE74-6113B1304D84}"/>
    <cellStyle name="Comma 136 3" xfId="33709" xr:uid="{40CDEEF4-22CE-4A14-B4A6-722F92B5C17A}"/>
    <cellStyle name="Comma 137" xfId="11240" xr:uid="{750084C0-100E-464E-8839-0CA75CE2432C}"/>
    <cellStyle name="Comma 137 2" xfId="22468" xr:uid="{8BFD12FB-E6FF-45E6-B669-0FA5AFD2232E}"/>
    <cellStyle name="Comma 137 2 2" xfId="44935" xr:uid="{0E36A12F-2CA5-4F68-B8E5-DB80F90C365F}"/>
    <cellStyle name="Comma 137 3" xfId="33708" xr:uid="{36627CD0-A2E2-4890-8E28-E9D4B55BEFF5}"/>
    <cellStyle name="Comma 138" xfId="11239" xr:uid="{F324DA96-5874-4B11-A695-07B97B6B140A}"/>
    <cellStyle name="Comma 138 2" xfId="22467" xr:uid="{071A3D00-1F38-4CD3-B7C6-00C3536BC880}"/>
    <cellStyle name="Comma 138 2 2" xfId="44934" xr:uid="{919157F3-6A27-4DB7-98F1-F8B19084D982}"/>
    <cellStyle name="Comma 138 3" xfId="33707" xr:uid="{C216EE81-5BFC-4DFB-B1EB-CF444929CB67}"/>
    <cellStyle name="Comma 139" xfId="11242" xr:uid="{E4517CEA-AA88-4084-808D-486C64A6E3CD}"/>
    <cellStyle name="Comma 139 2" xfId="22470" xr:uid="{FC020B79-C32E-4EFE-A500-FE6596DC63C8}"/>
    <cellStyle name="Comma 139 2 2" xfId="44937" xr:uid="{6539A4A3-4830-434E-89EE-12E57052D8D4}"/>
    <cellStyle name="Comma 139 3" xfId="33710" xr:uid="{848F1F7A-55E2-4B7A-98CC-1CBF8DB20DCC}"/>
    <cellStyle name="Comma 14" xfId="9" xr:uid="{00000000-0005-0000-0000-00008C020000}"/>
    <cellStyle name="Comma 14 10" xfId="2819" xr:uid="{D6825E4B-27E9-4C0D-9A80-1F0DAA397EEE}"/>
    <cellStyle name="Comma 14 10 2" xfId="8422" xr:uid="{C8C7462F-EB86-4A68-B4C3-205A33D8F826}"/>
    <cellStyle name="Comma 14 10 2 2" xfId="19650" xr:uid="{E6C736BD-7722-491A-9361-3F64A73E91D7}"/>
    <cellStyle name="Comma 14 10 2 2 2" xfId="42117" xr:uid="{69959C95-FC99-44D1-B864-9D1E7BF87000}"/>
    <cellStyle name="Comma 14 10 2 3" xfId="30890" xr:uid="{D3936A60-8A1A-4798-BF30-FA683A1CF586}"/>
    <cellStyle name="Comma 14 10 3" xfId="14047" xr:uid="{56F369EE-6234-4BEE-92DE-DB8FA0C173E8}"/>
    <cellStyle name="Comma 14 10 3 2" xfId="36514" xr:uid="{4D53E095-8A3E-4325-B979-FEDFFA7F4F57}"/>
    <cellStyle name="Comma 14 10 4" xfId="25287" xr:uid="{F3136F6C-2986-49A4-89BE-88B992F7818F}"/>
    <cellStyle name="Comma 14 11" xfId="5634" xr:uid="{A7B06660-B0AD-4D7E-A3FC-B532D4B214E3}"/>
    <cellStyle name="Comma 14 11 2" xfId="16862" xr:uid="{785CB640-D72C-4B32-9242-457E39F2FEC3}"/>
    <cellStyle name="Comma 14 11 2 2" xfId="39329" xr:uid="{5A916FD5-E5BD-4DB1-81B4-0183311C131A}"/>
    <cellStyle name="Comma 14 11 3" xfId="28102" xr:uid="{5265A17D-1624-4D85-9197-6BBAFA5072D6}"/>
    <cellStyle name="Comma 14 12" xfId="11258" xr:uid="{9C0493E4-5718-46D8-B09F-448FBC264904}"/>
    <cellStyle name="Comma 14 12 2" xfId="33726" xr:uid="{71BDB9F6-667A-4FED-883B-233D2AE6E6B7}"/>
    <cellStyle name="Comma 14 13" xfId="22499" xr:uid="{9B9C9814-A614-45BD-A2D3-0A599C911313}"/>
    <cellStyle name="Comma 14 2" xfId="87" xr:uid="{00000000-0005-0000-0000-00008D020000}"/>
    <cellStyle name="Comma 14 2 10" xfId="5695" xr:uid="{A3EBF4F8-F17B-4725-B4EB-7C219999EFC3}"/>
    <cellStyle name="Comma 14 2 10 2" xfId="16923" xr:uid="{9F1446A1-C55C-4B89-AE5F-0F46BE282220}"/>
    <cellStyle name="Comma 14 2 10 2 2" xfId="39390" xr:uid="{A34E8C14-80D1-49F1-8484-4C3571314F8D}"/>
    <cellStyle name="Comma 14 2 10 3" xfId="28163" xr:uid="{629255B2-ABAE-441C-BFE6-7CA39CF7FE61}"/>
    <cellStyle name="Comma 14 2 11" xfId="11319" xr:uid="{BE613A51-851F-49FC-B973-1476A6829E88}"/>
    <cellStyle name="Comma 14 2 11 2" xfId="33787" xr:uid="{30DA563E-D100-43C9-A344-1AB40D01E4AA}"/>
    <cellStyle name="Comma 14 2 12" xfId="22560" xr:uid="{05BDEBE6-F2BB-4C04-93C3-D74B494955F9}"/>
    <cellStyle name="Comma 14 2 2" xfId="149" xr:uid="{00000000-0005-0000-0000-00008E020000}"/>
    <cellStyle name="Comma 14 2 2 10" xfId="11381" xr:uid="{19721F35-6B2B-4CE8-8FF6-79A6D0E7A1A6}"/>
    <cellStyle name="Comma 14 2 2 10 2" xfId="33849" xr:uid="{FD73810B-4F5F-41E5-B220-F5A5E12056D7}"/>
    <cellStyle name="Comma 14 2 2 11" xfId="22622" xr:uid="{CF899AF5-9E1A-4C28-9CE6-4E624261D298}"/>
    <cellStyle name="Comma 14 2 2 2" xfId="276" xr:uid="{00000000-0005-0000-0000-00008F020000}"/>
    <cellStyle name="Comma 14 2 2 2 10" xfId="22749" xr:uid="{9F798C75-8844-4E42-A0DA-033296181681}"/>
    <cellStyle name="Comma 14 2 2 2 2" xfId="823" xr:uid="{00000000-0005-0000-0000-000090020000}"/>
    <cellStyle name="Comma 14 2 2 2 2 2" xfId="1361" xr:uid="{00000000-0005-0000-0000-000091020000}"/>
    <cellStyle name="Comma 14 2 2 2 2 2 2" xfId="2441" xr:uid="{00000000-0005-0000-0000-000092020000}"/>
    <cellStyle name="Comma 14 2 2 2 2 2 2 2" xfId="5230" xr:uid="{C4AE6154-CFDD-4C41-949C-0ECAC2733B68}"/>
    <cellStyle name="Comma 14 2 2 2 2 2 2 2 2" xfId="10833" xr:uid="{E047B3BE-F119-4457-A589-3A56C66906A0}"/>
    <cellStyle name="Comma 14 2 2 2 2 2 2 2 2 2" xfId="22061" xr:uid="{DF447C8B-3E39-43FD-8610-D6472B6D1BA7}"/>
    <cellStyle name="Comma 14 2 2 2 2 2 2 2 2 2 2" xfId="44528" xr:uid="{0E6B74CF-BC6A-4341-986D-D070F9AA4F24}"/>
    <cellStyle name="Comma 14 2 2 2 2 2 2 2 2 3" xfId="33301" xr:uid="{21DC8F13-7391-4743-87F0-75E2ABF48666}"/>
    <cellStyle name="Comma 14 2 2 2 2 2 2 2 3" xfId="16458" xr:uid="{072CA51B-CBDE-4E14-BB91-55D961E27E53}"/>
    <cellStyle name="Comma 14 2 2 2 2 2 2 2 3 2" xfId="38925" xr:uid="{BDD3F291-D9EF-4520-9441-43C95489F515}"/>
    <cellStyle name="Comma 14 2 2 2 2 2 2 2 4" xfId="27698" xr:uid="{CCA75E44-114E-4363-8465-FBBB77D51671}"/>
    <cellStyle name="Comma 14 2 2 2 2 2 2 3" xfId="8044" xr:uid="{1FD16CE0-88C7-4F5A-BF66-69082BABDB49}"/>
    <cellStyle name="Comma 14 2 2 2 2 2 2 3 2" xfId="19272" xr:uid="{5195AB46-51E7-4BBC-8941-3997139F26D6}"/>
    <cellStyle name="Comma 14 2 2 2 2 2 2 3 2 2" xfId="41739" xr:uid="{734277AE-086A-4976-9C27-EB16075FA259}"/>
    <cellStyle name="Comma 14 2 2 2 2 2 2 3 3" xfId="30512" xr:uid="{B38433D5-C098-4DC8-A32E-B25E93E586DC}"/>
    <cellStyle name="Comma 14 2 2 2 2 2 2 4" xfId="13669" xr:uid="{72B9407B-C109-4B47-BA23-45C42770ECEB}"/>
    <cellStyle name="Comma 14 2 2 2 2 2 2 4 2" xfId="36136" xr:uid="{109DEB12-E960-413A-9267-3F605BA856FA}"/>
    <cellStyle name="Comma 14 2 2 2 2 2 2 5" xfId="24909" xr:uid="{37BCC3E7-AEFC-4BE1-BBF1-B8AF802D4D3E}"/>
    <cellStyle name="Comma 14 2 2 2 2 2 3" xfId="4150" xr:uid="{AFA8057C-4AE8-4100-883A-B90000E53C03}"/>
    <cellStyle name="Comma 14 2 2 2 2 2 3 2" xfId="9753" xr:uid="{1BB582FC-6A4F-444B-A0F7-A739A9450A68}"/>
    <cellStyle name="Comma 14 2 2 2 2 2 3 2 2" xfId="20981" xr:uid="{6A2E9DD8-74BD-4A02-ABD5-34944F3AE05A}"/>
    <cellStyle name="Comma 14 2 2 2 2 2 3 2 2 2" xfId="43448" xr:uid="{C84C60CC-9E08-4847-BEC3-059061C45683}"/>
    <cellStyle name="Comma 14 2 2 2 2 2 3 2 3" xfId="32221" xr:uid="{F84F100E-5E59-4FD1-9E36-D2F6DB89371A}"/>
    <cellStyle name="Comma 14 2 2 2 2 2 3 3" xfId="15378" xr:uid="{C397204E-FDE9-45C9-B9AB-C9AACA6E26E0}"/>
    <cellStyle name="Comma 14 2 2 2 2 2 3 3 2" xfId="37845" xr:uid="{61DA2913-8392-4FF2-BBDD-6A3C34D6422E}"/>
    <cellStyle name="Comma 14 2 2 2 2 2 3 4" xfId="26618" xr:uid="{7D11F2EB-059F-4F20-A662-3DADEA80842F}"/>
    <cellStyle name="Comma 14 2 2 2 2 2 4" xfId="6964" xr:uid="{ED46EDCC-6D42-4473-AB4C-6B6F61F5F8D5}"/>
    <cellStyle name="Comma 14 2 2 2 2 2 4 2" xfId="18192" xr:uid="{6A5662A0-9D87-4297-926C-8E4E7A79399B}"/>
    <cellStyle name="Comma 14 2 2 2 2 2 4 2 2" xfId="40659" xr:uid="{AF360908-C8BA-472E-9323-5FAD46F593D5}"/>
    <cellStyle name="Comma 14 2 2 2 2 2 4 3" xfId="29432" xr:uid="{3B475553-0468-4C4D-B07C-989AB1024518}"/>
    <cellStyle name="Comma 14 2 2 2 2 2 5" xfId="12589" xr:uid="{C8DC6AA0-E5DD-460D-8238-99B2889AA576}"/>
    <cellStyle name="Comma 14 2 2 2 2 2 5 2" xfId="35056" xr:uid="{FD759857-C8CE-4D78-8D47-DCB33EA0369A}"/>
    <cellStyle name="Comma 14 2 2 2 2 2 6" xfId="23829" xr:uid="{411A87F1-8CB8-4F43-BD18-524DFFF6BC59}"/>
    <cellStyle name="Comma 14 2 2 2 2 3" xfId="1903" xr:uid="{00000000-0005-0000-0000-000093020000}"/>
    <cellStyle name="Comma 14 2 2 2 2 3 2" xfId="4692" xr:uid="{5045D3E8-A24C-47E9-BCAD-89ABBB87AD2C}"/>
    <cellStyle name="Comma 14 2 2 2 2 3 2 2" xfId="10295" xr:uid="{4A561241-B79E-4095-A35B-6A4B0BE5EA9D}"/>
    <cellStyle name="Comma 14 2 2 2 2 3 2 2 2" xfId="21523" xr:uid="{632A393D-491E-4F48-8C6B-30B5F14EA61F}"/>
    <cellStyle name="Comma 14 2 2 2 2 3 2 2 2 2" xfId="43990" xr:uid="{5F5ED669-14A8-45EE-8982-3308DAC03764}"/>
    <cellStyle name="Comma 14 2 2 2 2 3 2 2 3" xfId="32763" xr:uid="{94114CEC-9230-454C-9A00-685A7F24343F}"/>
    <cellStyle name="Comma 14 2 2 2 2 3 2 3" xfId="15920" xr:uid="{8BB34D4A-F189-4830-9B64-52473554CB5E}"/>
    <cellStyle name="Comma 14 2 2 2 2 3 2 3 2" xfId="38387" xr:uid="{337770CA-E156-462D-8679-F8F0C73AF708}"/>
    <cellStyle name="Comma 14 2 2 2 2 3 2 4" xfId="27160" xr:uid="{F413BF15-06E3-4040-8BEB-0D2DFEA507D6}"/>
    <cellStyle name="Comma 14 2 2 2 2 3 3" xfId="7506" xr:uid="{E80F0C8E-B595-4CF5-BECE-64EA55F37A76}"/>
    <cellStyle name="Comma 14 2 2 2 2 3 3 2" xfId="18734" xr:uid="{9A2AC1D3-725B-4256-AF80-C3966D79F9B5}"/>
    <cellStyle name="Comma 14 2 2 2 2 3 3 2 2" xfId="41201" xr:uid="{FDECAE35-F733-4F61-9F8C-67D5602BC728}"/>
    <cellStyle name="Comma 14 2 2 2 2 3 3 3" xfId="29974" xr:uid="{2A4C21D6-E280-47B1-8AF3-946E9F8AD3E2}"/>
    <cellStyle name="Comma 14 2 2 2 2 3 4" xfId="13131" xr:uid="{FBE51F09-21B5-461B-8DC6-03173BCB8DDB}"/>
    <cellStyle name="Comma 14 2 2 2 2 3 4 2" xfId="35598" xr:uid="{E69A3EE4-7371-4884-87D9-07D2A91ED974}"/>
    <cellStyle name="Comma 14 2 2 2 2 3 5" xfId="24371" xr:uid="{F8DDBC0E-06A6-4FBC-9C51-56D345288593}"/>
    <cellStyle name="Comma 14 2 2 2 2 4" xfId="3612" xr:uid="{51AE25C8-A500-4B80-8D57-7CB7D249B119}"/>
    <cellStyle name="Comma 14 2 2 2 2 4 2" xfId="9215" xr:uid="{046FF85D-99D8-4F40-8F3E-82CA0234BC58}"/>
    <cellStyle name="Comma 14 2 2 2 2 4 2 2" xfId="20443" xr:uid="{B3AF07DA-A81C-4968-AD6F-407D2B1DAF98}"/>
    <cellStyle name="Comma 14 2 2 2 2 4 2 2 2" xfId="42910" xr:uid="{8470681F-EB4B-4452-823B-BC6F98D72B74}"/>
    <cellStyle name="Comma 14 2 2 2 2 4 2 3" xfId="31683" xr:uid="{FFAFA154-91D3-40B0-9230-425592447871}"/>
    <cellStyle name="Comma 14 2 2 2 2 4 3" xfId="14840" xr:uid="{B7A27F02-2F4E-41BA-A671-B2F10F6C8627}"/>
    <cellStyle name="Comma 14 2 2 2 2 4 3 2" xfId="37307" xr:uid="{2C5EAC4D-4E60-4D07-A1CF-7812FF95B912}"/>
    <cellStyle name="Comma 14 2 2 2 2 4 4" xfId="26080" xr:uid="{D22ABC57-5921-4465-827C-56D8AD0877D9}"/>
    <cellStyle name="Comma 14 2 2 2 2 5" xfId="6426" xr:uid="{9B37E98F-7441-4079-AF32-4348DBC62550}"/>
    <cellStyle name="Comma 14 2 2 2 2 5 2" xfId="17654" xr:uid="{B10CD817-28D5-4702-8E7B-0192D3ED8069}"/>
    <cellStyle name="Comma 14 2 2 2 2 5 2 2" xfId="40121" xr:uid="{CB3FA86C-4559-4E0D-8EC1-209AFB120D16}"/>
    <cellStyle name="Comma 14 2 2 2 2 5 3" xfId="28894" xr:uid="{DFE94BC3-9898-4E38-BA3C-5AE9846C2133}"/>
    <cellStyle name="Comma 14 2 2 2 2 6" xfId="12051" xr:uid="{B302AF3F-8BC3-42B3-B593-53D5A65C95C5}"/>
    <cellStyle name="Comma 14 2 2 2 2 6 2" xfId="34518" xr:uid="{4378B003-A3B1-43CB-8857-C2E9254544D5}"/>
    <cellStyle name="Comma 14 2 2 2 2 7" xfId="23291" xr:uid="{59211EF1-8A61-46A2-8C75-1CA71E2C17DB}"/>
    <cellStyle name="Comma 14 2 2 2 3" xfId="1094" xr:uid="{00000000-0005-0000-0000-000094020000}"/>
    <cellStyle name="Comma 14 2 2 2 3 2" xfId="2174" xr:uid="{00000000-0005-0000-0000-000095020000}"/>
    <cellStyle name="Comma 14 2 2 2 3 2 2" xfId="4963" xr:uid="{91571A80-882C-4822-ACA7-E9F352CE70F6}"/>
    <cellStyle name="Comma 14 2 2 2 3 2 2 2" xfId="10566" xr:uid="{DDCD0B8C-ADAA-4303-A601-D9DC1DD04F3A}"/>
    <cellStyle name="Comma 14 2 2 2 3 2 2 2 2" xfId="21794" xr:uid="{63E7CD32-063B-45A4-9703-45A2022F1D1B}"/>
    <cellStyle name="Comma 14 2 2 2 3 2 2 2 2 2" xfId="44261" xr:uid="{068050BF-428F-4A3B-9D8A-0A56CDBE8568}"/>
    <cellStyle name="Comma 14 2 2 2 3 2 2 2 3" xfId="33034" xr:uid="{DC078FDD-DEA9-480D-A41F-8797F0167A6F}"/>
    <cellStyle name="Comma 14 2 2 2 3 2 2 3" xfId="16191" xr:uid="{C8CC04E6-6446-42C7-B2E6-B79B0A3A82AD}"/>
    <cellStyle name="Comma 14 2 2 2 3 2 2 3 2" xfId="38658" xr:uid="{E899813D-62F1-492A-913F-7908E1BE8212}"/>
    <cellStyle name="Comma 14 2 2 2 3 2 2 4" xfId="27431" xr:uid="{8E377BFD-5A45-4D3F-A9F6-433AB74AECF3}"/>
    <cellStyle name="Comma 14 2 2 2 3 2 3" xfId="7777" xr:uid="{0EFFCCE4-0FB9-4D1B-9120-CCC40F2B9017}"/>
    <cellStyle name="Comma 14 2 2 2 3 2 3 2" xfId="19005" xr:uid="{3D4A3947-87FF-4145-8846-32150EE57FF3}"/>
    <cellStyle name="Comma 14 2 2 2 3 2 3 2 2" xfId="41472" xr:uid="{B7D3401F-B9AB-45AF-BD28-FFA56315E698}"/>
    <cellStyle name="Comma 14 2 2 2 3 2 3 3" xfId="30245" xr:uid="{3FBDAB50-5D52-47D0-8306-FD282FAB554E}"/>
    <cellStyle name="Comma 14 2 2 2 3 2 4" xfId="13402" xr:uid="{FF21BA43-36D3-44FF-8BF3-8A5513520C3E}"/>
    <cellStyle name="Comma 14 2 2 2 3 2 4 2" xfId="35869" xr:uid="{0058EE5F-08A7-4E96-B336-880D43AF036D}"/>
    <cellStyle name="Comma 14 2 2 2 3 2 5" xfId="24642" xr:uid="{FCB9F155-3232-48EE-9C37-83B612CCB170}"/>
    <cellStyle name="Comma 14 2 2 2 3 3" xfId="3883" xr:uid="{3374BD36-E9D9-408C-A420-506B5BA1EFD5}"/>
    <cellStyle name="Comma 14 2 2 2 3 3 2" xfId="9486" xr:uid="{18AFEEE9-1F11-4C5F-96BA-326364BA662F}"/>
    <cellStyle name="Comma 14 2 2 2 3 3 2 2" xfId="20714" xr:uid="{0AF4E6A1-6B5E-41C9-B51A-C42F602CE09F}"/>
    <cellStyle name="Comma 14 2 2 2 3 3 2 2 2" xfId="43181" xr:uid="{C18A393D-4769-40D2-977D-8FDB84165248}"/>
    <cellStyle name="Comma 14 2 2 2 3 3 2 3" xfId="31954" xr:uid="{DA538451-F104-4085-984E-FECA94B0B2CB}"/>
    <cellStyle name="Comma 14 2 2 2 3 3 3" xfId="15111" xr:uid="{8DD57073-69A2-4EBC-BD4B-0710F530D45F}"/>
    <cellStyle name="Comma 14 2 2 2 3 3 3 2" xfId="37578" xr:uid="{1954D0E6-350A-4C60-8C31-0721217BD6F6}"/>
    <cellStyle name="Comma 14 2 2 2 3 3 4" xfId="26351" xr:uid="{3087BEA1-6A6E-429D-A92F-4FA4F1756FA0}"/>
    <cellStyle name="Comma 14 2 2 2 3 4" xfId="6697" xr:uid="{9B6BB29D-DF7B-4A94-92DE-30A1CD47DFE0}"/>
    <cellStyle name="Comma 14 2 2 2 3 4 2" xfId="17925" xr:uid="{AEB39B9F-FA18-4F3B-AA1C-0DC56092FAAC}"/>
    <cellStyle name="Comma 14 2 2 2 3 4 2 2" xfId="40392" xr:uid="{54E26050-67EF-40D6-B18F-7307869409BB}"/>
    <cellStyle name="Comma 14 2 2 2 3 4 3" xfId="29165" xr:uid="{6818E8B7-64D0-4573-A413-D3D2430F147C}"/>
    <cellStyle name="Comma 14 2 2 2 3 5" xfId="12322" xr:uid="{334DC9FB-1324-41D4-8AB2-13BFA85A0B1D}"/>
    <cellStyle name="Comma 14 2 2 2 3 5 2" xfId="34789" xr:uid="{85FB2AE3-A13C-4C71-B07E-5F548FB93148}"/>
    <cellStyle name="Comma 14 2 2 2 3 6" xfId="23562" xr:uid="{2C537723-B376-439C-BA73-903ADADDAA1C}"/>
    <cellStyle name="Comma 14 2 2 2 4" xfId="1636" xr:uid="{00000000-0005-0000-0000-000096020000}"/>
    <cellStyle name="Comma 14 2 2 2 4 2" xfId="4425" xr:uid="{24C227AA-5061-4B70-A2F3-4B0F0AC93585}"/>
    <cellStyle name="Comma 14 2 2 2 4 2 2" xfId="10028" xr:uid="{F2794952-5E95-402D-A515-A21E866AF052}"/>
    <cellStyle name="Comma 14 2 2 2 4 2 2 2" xfId="21256" xr:uid="{4B324446-8E3B-4774-A7EC-22D6375DFF08}"/>
    <cellStyle name="Comma 14 2 2 2 4 2 2 2 2" xfId="43723" xr:uid="{70C4C4C7-C3B9-43F2-BB41-1755EAB9DADF}"/>
    <cellStyle name="Comma 14 2 2 2 4 2 2 3" xfId="32496" xr:uid="{74848A31-48F9-4719-8D6F-C018236F1F24}"/>
    <cellStyle name="Comma 14 2 2 2 4 2 3" xfId="15653" xr:uid="{C879B2D1-E649-4D6B-BA39-B971DEBE6178}"/>
    <cellStyle name="Comma 14 2 2 2 4 2 3 2" xfId="38120" xr:uid="{81F0621F-0CC8-486E-8F94-33B0810CDB4D}"/>
    <cellStyle name="Comma 14 2 2 2 4 2 4" xfId="26893" xr:uid="{C5932810-0A21-4B72-B676-CABE3683653E}"/>
    <cellStyle name="Comma 14 2 2 2 4 3" xfId="7239" xr:uid="{5AE33875-D62B-434D-B0DB-F30B913BB723}"/>
    <cellStyle name="Comma 14 2 2 2 4 3 2" xfId="18467" xr:uid="{DE7D9099-C888-4D87-8978-EBE4F540E58C}"/>
    <cellStyle name="Comma 14 2 2 2 4 3 2 2" xfId="40934" xr:uid="{65A10974-9DED-45C8-A43C-B95711E7D4B1}"/>
    <cellStyle name="Comma 14 2 2 2 4 3 3" xfId="29707" xr:uid="{C80D5E85-373C-48EC-99B0-09BB0614024D}"/>
    <cellStyle name="Comma 14 2 2 2 4 4" xfId="12864" xr:uid="{B31F9269-FA7D-4684-BA1B-1F2DED1EDFC9}"/>
    <cellStyle name="Comma 14 2 2 2 4 4 2" xfId="35331" xr:uid="{0CC45470-F969-45F7-BE3A-C00967CDE8CA}"/>
    <cellStyle name="Comma 14 2 2 2 4 5" xfId="24104" xr:uid="{B0682114-1D60-49D2-BCFA-A901A8B1D287}"/>
    <cellStyle name="Comma 14 2 2 2 5" xfId="2717" xr:uid="{00000000-0005-0000-0000-000097020000}"/>
    <cellStyle name="Comma 14 2 2 2 5 2" xfId="5506" xr:uid="{9043B030-BC3E-4FD4-9738-947D943F6E6E}"/>
    <cellStyle name="Comma 14 2 2 2 5 2 2" xfId="11109" xr:uid="{79800233-33A8-40CB-98D6-87B85AAD1643}"/>
    <cellStyle name="Comma 14 2 2 2 5 2 2 2" xfId="22337" xr:uid="{BDB4EB1A-CC7C-410A-8C8F-1DC69202FF5E}"/>
    <cellStyle name="Comma 14 2 2 2 5 2 2 2 2" xfId="44804" xr:uid="{98C9939E-F502-41A3-B70A-AA152F6FD869}"/>
    <cellStyle name="Comma 14 2 2 2 5 2 2 3" xfId="33577" xr:uid="{5376D330-5455-4BC6-AA57-D6DD260DF73C}"/>
    <cellStyle name="Comma 14 2 2 2 5 2 3" xfId="16734" xr:uid="{A0A6257D-5D92-4538-89D2-E059B443F7CC}"/>
    <cellStyle name="Comma 14 2 2 2 5 2 3 2" xfId="39201" xr:uid="{321F2AC8-7ACE-4F96-8DD7-AB001D62F6D3}"/>
    <cellStyle name="Comma 14 2 2 2 5 2 4" xfId="27974" xr:uid="{8E886E71-C869-4431-A4D0-9E907CF65E2A}"/>
    <cellStyle name="Comma 14 2 2 2 5 3" xfId="8320" xr:uid="{9E2D6509-75A1-4130-8F07-698530E8F372}"/>
    <cellStyle name="Comma 14 2 2 2 5 3 2" xfId="19548" xr:uid="{8BDB1801-9D74-43E7-95C7-09B5B9183EFB}"/>
    <cellStyle name="Comma 14 2 2 2 5 3 2 2" xfId="42015" xr:uid="{81D1F526-C4B3-4E4A-9313-DBDF594441D6}"/>
    <cellStyle name="Comma 14 2 2 2 5 3 3" xfId="30788" xr:uid="{6AA7F67D-9E71-4CE8-9EB4-AA16A65A7EA7}"/>
    <cellStyle name="Comma 14 2 2 2 5 4" xfId="13945" xr:uid="{B99D76BF-8044-4CF9-8435-383A89B52BF6}"/>
    <cellStyle name="Comma 14 2 2 2 5 4 2" xfId="36412" xr:uid="{3D2A4219-EA94-4036-B409-798E2E2CB841}"/>
    <cellStyle name="Comma 14 2 2 2 5 5" xfId="25185" xr:uid="{FC2E3142-1357-41B0-8BBA-BFB05E13DE3B}"/>
    <cellStyle name="Comma 14 2 2 2 6" xfId="556" xr:uid="{00000000-0005-0000-0000-000098020000}"/>
    <cellStyle name="Comma 14 2 2 2 6 2" xfId="3345" xr:uid="{CC1D16DF-BB91-4584-A00C-90A7DCB38207}"/>
    <cellStyle name="Comma 14 2 2 2 6 2 2" xfId="8948" xr:uid="{4196E6BF-E8C7-4DC1-B390-198D979B977B}"/>
    <cellStyle name="Comma 14 2 2 2 6 2 2 2" xfId="20176" xr:uid="{39EDC883-7115-430F-8DA2-DC81553B3C2F}"/>
    <cellStyle name="Comma 14 2 2 2 6 2 2 2 2" xfId="42643" xr:uid="{A7D969B8-99AC-4C45-ACF2-1FBE6B4145D2}"/>
    <cellStyle name="Comma 14 2 2 2 6 2 2 3" xfId="31416" xr:uid="{569370C2-C7B6-4484-9063-7AE677C14103}"/>
    <cellStyle name="Comma 14 2 2 2 6 2 3" xfId="14573" xr:uid="{59EBEEEC-674B-40B3-A301-D8FFCFE90146}"/>
    <cellStyle name="Comma 14 2 2 2 6 2 3 2" xfId="37040" xr:uid="{96E1A695-DD28-40F4-9646-D494E13A117A}"/>
    <cellStyle name="Comma 14 2 2 2 6 2 4" xfId="25813" xr:uid="{A734BD41-F9C8-4044-AA81-E173DCD4D234}"/>
    <cellStyle name="Comma 14 2 2 2 6 3" xfId="6159" xr:uid="{530EC6CC-511B-4822-92FE-224CCFA28FE7}"/>
    <cellStyle name="Comma 14 2 2 2 6 3 2" xfId="17387" xr:uid="{83FDB54B-C7A5-4CBA-A146-027DA8E9A0D4}"/>
    <cellStyle name="Comma 14 2 2 2 6 3 2 2" xfId="39854" xr:uid="{31E33C8D-21A8-40C2-9F2B-F182BBB7DBBB}"/>
    <cellStyle name="Comma 14 2 2 2 6 3 3" xfId="28627" xr:uid="{5093E14C-938D-4D43-B287-49AAEE6BCB15}"/>
    <cellStyle name="Comma 14 2 2 2 6 4" xfId="11784" xr:uid="{88028E14-983D-42E0-823E-1FA7FD590E92}"/>
    <cellStyle name="Comma 14 2 2 2 6 4 2" xfId="34251" xr:uid="{4F02AB0F-AFFC-4FBD-9358-0D2B404C5637}"/>
    <cellStyle name="Comma 14 2 2 2 6 5" xfId="23024" xr:uid="{A651C044-7192-42DD-A974-69935E6100E2}"/>
    <cellStyle name="Comma 14 2 2 2 7" xfId="3069" xr:uid="{9F714135-EDA5-4E95-BB87-60BD9D29E872}"/>
    <cellStyle name="Comma 14 2 2 2 7 2" xfId="8672" xr:uid="{3B6DB0BD-FF96-4B0D-B870-3D2B78FF8E01}"/>
    <cellStyle name="Comma 14 2 2 2 7 2 2" xfId="19900" xr:uid="{FE8A8D2B-D5B3-4D68-A391-20AE2B8E4590}"/>
    <cellStyle name="Comma 14 2 2 2 7 2 2 2" xfId="42367" xr:uid="{D0C0191B-74A4-4ABD-9484-06A75039368B}"/>
    <cellStyle name="Comma 14 2 2 2 7 2 3" xfId="31140" xr:uid="{720CD11D-0E10-4943-B16C-B61755507C98}"/>
    <cellStyle name="Comma 14 2 2 2 7 3" xfId="14297" xr:uid="{73000A04-FED7-42F1-A2B6-BCEE3EC99418}"/>
    <cellStyle name="Comma 14 2 2 2 7 3 2" xfId="36764" xr:uid="{940BA762-7DE5-4456-91CB-571680A36427}"/>
    <cellStyle name="Comma 14 2 2 2 7 4" xfId="25537" xr:uid="{E86AAF2B-A5A0-4330-827A-34DC3C95F741}"/>
    <cellStyle name="Comma 14 2 2 2 8" xfId="5884" xr:uid="{0BD83168-28D5-42F2-991C-3553DC2A604F}"/>
    <cellStyle name="Comma 14 2 2 2 8 2" xfId="17112" xr:uid="{A762D64B-03E3-4D31-8363-D77CECFB1181}"/>
    <cellStyle name="Comma 14 2 2 2 8 2 2" xfId="39579" xr:uid="{3C4244CF-D7CE-435A-9F0D-12C40B025210}"/>
    <cellStyle name="Comma 14 2 2 2 8 3" xfId="28352" xr:uid="{FCF0A508-085A-47EA-B188-97C074B84391}"/>
    <cellStyle name="Comma 14 2 2 2 9" xfId="11508" xr:uid="{3FCBC109-2F51-41D7-9091-790DF63D66AE}"/>
    <cellStyle name="Comma 14 2 2 2 9 2" xfId="33976" xr:uid="{D80C465A-1D98-4506-8429-9E773A6EFB60}"/>
    <cellStyle name="Comma 14 2 2 3" xfId="696" xr:uid="{00000000-0005-0000-0000-000099020000}"/>
    <cellStyle name="Comma 14 2 2 3 2" xfId="1234" xr:uid="{00000000-0005-0000-0000-00009A020000}"/>
    <cellStyle name="Comma 14 2 2 3 2 2" xfId="2314" xr:uid="{00000000-0005-0000-0000-00009B020000}"/>
    <cellStyle name="Comma 14 2 2 3 2 2 2" xfId="5103" xr:uid="{DBD58B25-5C19-445C-AD5D-66B9EE132050}"/>
    <cellStyle name="Comma 14 2 2 3 2 2 2 2" xfId="10706" xr:uid="{AD867C38-C304-4F30-A5F2-F5038ED7521E}"/>
    <cellStyle name="Comma 14 2 2 3 2 2 2 2 2" xfId="21934" xr:uid="{7491EC0B-6F23-4D3B-9A7D-8C3E6309B46F}"/>
    <cellStyle name="Comma 14 2 2 3 2 2 2 2 2 2" xfId="44401" xr:uid="{BA596911-6282-44C8-BD11-BCCD29B226DA}"/>
    <cellStyle name="Comma 14 2 2 3 2 2 2 2 3" xfId="33174" xr:uid="{6A7A33DE-5FDE-4DE1-9AA6-9F71AB491156}"/>
    <cellStyle name="Comma 14 2 2 3 2 2 2 3" xfId="16331" xr:uid="{F446CE83-B23D-4CC6-9977-C4ADF790F4F5}"/>
    <cellStyle name="Comma 14 2 2 3 2 2 2 3 2" xfId="38798" xr:uid="{EA6E5158-F80E-4211-A51B-F1E60417DE3A}"/>
    <cellStyle name="Comma 14 2 2 3 2 2 2 4" xfId="27571" xr:uid="{196C7F80-EC8C-45B5-B5B7-52DD7C2C6BB9}"/>
    <cellStyle name="Comma 14 2 2 3 2 2 3" xfId="7917" xr:uid="{5BD4F198-408C-4137-9BCD-6189D421C797}"/>
    <cellStyle name="Comma 14 2 2 3 2 2 3 2" xfId="19145" xr:uid="{F431CE93-773B-4A11-9FCA-A576BBE95087}"/>
    <cellStyle name="Comma 14 2 2 3 2 2 3 2 2" xfId="41612" xr:uid="{5B0C557A-B6A5-469A-8B95-95A1C745EE36}"/>
    <cellStyle name="Comma 14 2 2 3 2 2 3 3" xfId="30385" xr:uid="{A1CFCE7F-06C1-4295-AD12-EB75AA649949}"/>
    <cellStyle name="Comma 14 2 2 3 2 2 4" xfId="13542" xr:uid="{60150D6D-C83F-46B2-8EC9-B647AD7D49E8}"/>
    <cellStyle name="Comma 14 2 2 3 2 2 4 2" xfId="36009" xr:uid="{577F9667-EB41-4A8C-BB7C-975304FC76FC}"/>
    <cellStyle name="Comma 14 2 2 3 2 2 5" xfId="24782" xr:uid="{34FF7E36-054B-45DA-8251-6BD6A991495C}"/>
    <cellStyle name="Comma 14 2 2 3 2 3" xfId="4023" xr:uid="{080CE462-48E6-439A-B766-C712EEC0AE6D}"/>
    <cellStyle name="Comma 14 2 2 3 2 3 2" xfId="9626" xr:uid="{D2C53C29-5D1A-47D0-A5FF-E48DAE85B5C3}"/>
    <cellStyle name="Comma 14 2 2 3 2 3 2 2" xfId="20854" xr:uid="{2DFCAA49-B7D2-4F6C-808E-4587D79F7E49}"/>
    <cellStyle name="Comma 14 2 2 3 2 3 2 2 2" xfId="43321" xr:uid="{2B76F2C5-A1AD-4B2F-AAF8-6BEB3F6058DE}"/>
    <cellStyle name="Comma 14 2 2 3 2 3 2 3" xfId="32094" xr:uid="{7D76B170-8FE7-4445-9944-4D558BB3D4B2}"/>
    <cellStyle name="Comma 14 2 2 3 2 3 3" xfId="15251" xr:uid="{9B3413D4-FBD2-4F62-8E54-92C1B656A99A}"/>
    <cellStyle name="Comma 14 2 2 3 2 3 3 2" xfId="37718" xr:uid="{518ED09D-555F-421E-ADB2-DF9A7CD07D73}"/>
    <cellStyle name="Comma 14 2 2 3 2 3 4" xfId="26491" xr:uid="{8225813D-DA54-48A6-AC32-5CC342494174}"/>
    <cellStyle name="Comma 14 2 2 3 2 4" xfId="6837" xr:uid="{B4209EDC-42AA-4FE8-A34B-DBA9BFEBA0F9}"/>
    <cellStyle name="Comma 14 2 2 3 2 4 2" xfId="18065" xr:uid="{424A2F82-6052-4EA9-9EE5-CA51A029C724}"/>
    <cellStyle name="Comma 14 2 2 3 2 4 2 2" xfId="40532" xr:uid="{669658BC-F699-4D20-A90C-D8ECF4114388}"/>
    <cellStyle name="Comma 14 2 2 3 2 4 3" xfId="29305" xr:uid="{9D2A084E-BC36-4E7D-98C9-644A8F336910}"/>
    <cellStyle name="Comma 14 2 2 3 2 5" xfId="12462" xr:uid="{C73AEAF1-E6F9-4FBA-8949-C1DE4A761F5C}"/>
    <cellStyle name="Comma 14 2 2 3 2 5 2" xfId="34929" xr:uid="{5F29250D-23D6-4830-BF3A-7100BA40013E}"/>
    <cellStyle name="Comma 14 2 2 3 2 6" xfId="23702" xr:uid="{AB26DEE7-95A6-4058-8E2F-EDD842C7D8D6}"/>
    <cellStyle name="Comma 14 2 2 3 3" xfId="1776" xr:uid="{00000000-0005-0000-0000-00009C020000}"/>
    <cellStyle name="Comma 14 2 2 3 3 2" xfId="4565" xr:uid="{C1B51F0D-73E6-473E-BC2E-BFDCA55A364E}"/>
    <cellStyle name="Comma 14 2 2 3 3 2 2" xfId="10168" xr:uid="{6F752082-65CF-4C04-AF2E-2D776570D4EC}"/>
    <cellStyle name="Comma 14 2 2 3 3 2 2 2" xfId="21396" xr:uid="{D399D6AE-D329-4FA5-BA8A-66E1A6F515C7}"/>
    <cellStyle name="Comma 14 2 2 3 3 2 2 2 2" xfId="43863" xr:uid="{A94D2FD7-C48E-4457-B1E7-29FF4E3308D6}"/>
    <cellStyle name="Comma 14 2 2 3 3 2 2 3" xfId="32636" xr:uid="{94BA044D-FDD9-446A-B9CD-78C7FC4BB58B}"/>
    <cellStyle name="Comma 14 2 2 3 3 2 3" xfId="15793" xr:uid="{21A9FB37-F043-4243-8149-033A4EFD685A}"/>
    <cellStyle name="Comma 14 2 2 3 3 2 3 2" xfId="38260" xr:uid="{3272222B-0982-49C1-91DB-FC921B390513}"/>
    <cellStyle name="Comma 14 2 2 3 3 2 4" xfId="27033" xr:uid="{A986EF7C-DB20-4752-905E-03FB00DB4A7F}"/>
    <cellStyle name="Comma 14 2 2 3 3 3" xfId="7379" xr:uid="{ED95FF5D-5725-4ACC-886B-8101BE3306C2}"/>
    <cellStyle name="Comma 14 2 2 3 3 3 2" xfId="18607" xr:uid="{3DB9579B-4474-4570-8076-68158C623BD7}"/>
    <cellStyle name="Comma 14 2 2 3 3 3 2 2" xfId="41074" xr:uid="{A50A995B-DF68-4878-A7DB-5B4B2341DE9B}"/>
    <cellStyle name="Comma 14 2 2 3 3 3 3" xfId="29847" xr:uid="{AEC41670-1707-4C0E-9BC1-70D3DFF9430C}"/>
    <cellStyle name="Comma 14 2 2 3 3 4" xfId="13004" xr:uid="{D671B013-1614-4BAF-8D85-5617818C1F9D}"/>
    <cellStyle name="Comma 14 2 2 3 3 4 2" xfId="35471" xr:uid="{72B9D0E7-CD87-4F57-94F0-060D8A1BEBD8}"/>
    <cellStyle name="Comma 14 2 2 3 3 5" xfId="24244" xr:uid="{5B1A8FB4-6B3E-4040-8D0E-ABA9323ED534}"/>
    <cellStyle name="Comma 14 2 2 3 4" xfId="3485" xr:uid="{4A030FA7-F1FC-40DF-A9B2-46724194CA32}"/>
    <cellStyle name="Comma 14 2 2 3 4 2" xfId="9088" xr:uid="{FD3871A1-2FC5-422A-A1DE-0FCB62E9F768}"/>
    <cellStyle name="Comma 14 2 2 3 4 2 2" xfId="20316" xr:uid="{11F9D47F-7663-4EEA-B0F2-54D4CECC9B1C}"/>
    <cellStyle name="Comma 14 2 2 3 4 2 2 2" xfId="42783" xr:uid="{AB5AEECA-5599-4700-96C9-5BEB222A24B5}"/>
    <cellStyle name="Comma 14 2 2 3 4 2 3" xfId="31556" xr:uid="{13A61A46-DE5D-4E92-B06B-208893A56888}"/>
    <cellStyle name="Comma 14 2 2 3 4 3" xfId="14713" xr:uid="{0E3A5EA8-76F7-43C5-8EA5-F749F0AA1D02}"/>
    <cellStyle name="Comma 14 2 2 3 4 3 2" xfId="37180" xr:uid="{7CEF2957-459D-43FC-8FAD-7F07F4E893D7}"/>
    <cellStyle name="Comma 14 2 2 3 4 4" xfId="25953" xr:uid="{11FF371F-1D70-4369-B544-CA16978A2E82}"/>
    <cellStyle name="Comma 14 2 2 3 5" xfId="6299" xr:uid="{D7E9F9B7-4B5A-4FBD-970D-3764956C12B1}"/>
    <cellStyle name="Comma 14 2 2 3 5 2" xfId="17527" xr:uid="{DE9FD0B3-208E-4DAC-82AE-2A20B9AA667C}"/>
    <cellStyle name="Comma 14 2 2 3 5 2 2" xfId="39994" xr:uid="{8F7519BA-CA30-4170-B749-6B2C5CFC0819}"/>
    <cellStyle name="Comma 14 2 2 3 5 3" xfId="28767" xr:uid="{979759F4-4E27-4308-BBB6-3F94EDCCB10A}"/>
    <cellStyle name="Comma 14 2 2 3 6" xfId="11924" xr:uid="{F5B5708E-228F-4F9A-BD2F-1FAA1A87D65D}"/>
    <cellStyle name="Comma 14 2 2 3 6 2" xfId="34391" xr:uid="{DF840E21-587F-4516-BA9C-DD49B2BB2FA1}"/>
    <cellStyle name="Comma 14 2 2 3 7" xfId="23164" xr:uid="{D8054870-D7EE-4AC9-87EA-B1BF47EFACB5}"/>
    <cellStyle name="Comma 14 2 2 4" xfId="967" xr:uid="{00000000-0005-0000-0000-00009D020000}"/>
    <cellStyle name="Comma 14 2 2 4 2" xfId="2047" xr:uid="{00000000-0005-0000-0000-00009E020000}"/>
    <cellStyle name="Comma 14 2 2 4 2 2" xfId="4836" xr:uid="{5B146D1D-14EB-439F-A061-599478C394FB}"/>
    <cellStyle name="Comma 14 2 2 4 2 2 2" xfId="10439" xr:uid="{F39D3D2D-0C91-4F64-B3BC-83D178043113}"/>
    <cellStyle name="Comma 14 2 2 4 2 2 2 2" xfId="21667" xr:uid="{54D1B685-722B-45DC-9E33-513B1AAB1A07}"/>
    <cellStyle name="Comma 14 2 2 4 2 2 2 2 2" xfId="44134" xr:uid="{EA4B4CAE-FB49-4F11-9046-C95C77BD7A80}"/>
    <cellStyle name="Comma 14 2 2 4 2 2 2 3" xfId="32907" xr:uid="{CEEAA238-A62E-471B-BA76-B22A5E2AAE6D}"/>
    <cellStyle name="Comma 14 2 2 4 2 2 3" xfId="16064" xr:uid="{146DE488-FD95-4740-BCA3-8956975A799B}"/>
    <cellStyle name="Comma 14 2 2 4 2 2 3 2" xfId="38531" xr:uid="{7128B7BB-7EE3-4DD8-ACC3-AFCD3C1B54DB}"/>
    <cellStyle name="Comma 14 2 2 4 2 2 4" xfId="27304" xr:uid="{829F0019-4911-41D9-9C5A-32B981653180}"/>
    <cellStyle name="Comma 14 2 2 4 2 3" xfId="7650" xr:uid="{0D2A8907-6E00-409B-9147-1E858EC6CB52}"/>
    <cellStyle name="Comma 14 2 2 4 2 3 2" xfId="18878" xr:uid="{165E9B7D-6DD1-4C5D-8853-9E92E59A3C90}"/>
    <cellStyle name="Comma 14 2 2 4 2 3 2 2" xfId="41345" xr:uid="{8E493457-6784-470C-B6E2-4D80525D77B3}"/>
    <cellStyle name="Comma 14 2 2 4 2 3 3" xfId="30118" xr:uid="{3E47169D-D04E-480C-B295-7F2E78F61F68}"/>
    <cellStyle name="Comma 14 2 2 4 2 4" xfId="13275" xr:uid="{E2F0E414-6060-4DF7-8625-C918721428A3}"/>
    <cellStyle name="Comma 14 2 2 4 2 4 2" xfId="35742" xr:uid="{2021B6ED-34B7-4C58-9DC9-A9B6940B5970}"/>
    <cellStyle name="Comma 14 2 2 4 2 5" xfId="24515" xr:uid="{4C84A8B8-289C-4ACA-BFD9-591FE695754E}"/>
    <cellStyle name="Comma 14 2 2 4 3" xfId="3756" xr:uid="{F6F69F0B-17C3-4C64-89FB-82CEBAF9AA0F}"/>
    <cellStyle name="Comma 14 2 2 4 3 2" xfId="9359" xr:uid="{CE57CE74-92F3-40D3-8A70-0A35C31C63A6}"/>
    <cellStyle name="Comma 14 2 2 4 3 2 2" xfId="20587" xr:uid="{08DE72A5-15A0-4622-B3B3-2A190DC52790}"/>
    <cellStyle name="Comma 14 2 2 4 3 2 2 2" xfId="43054" xr:uid="{0914E3D9-0910-4043-978D-27486E063318}"/>
    <cellStyle name="Comma 14 2 2 4 3 2 3" xfId="31827" xr:uid="{3962FF41-C3DB-4DF7-A0EE-86B39AAF1182}"/>
    <cellStyle name="Comma 14 2 2 4 3 3" xfId="14984" xr:uid="{B9675940-72EA-44B0-A8B1-6E4F674E536A}"/>
    <cellStyle name="Comma 14 2 2 4 3 3 2" xfId="37451" xr:uid="{DE20E2A0-C521-4174-94E5-A7F9F0E2FF75}"/>
    <cellStyle name="Comma 14 2 2 4 3 4" xfId="26224" xr:uid="{2CE214FF-9030-4E32-B3FF-47BF711117C8}"/>
    <cellStyle name="Comma 14 2 2 4 4" xfId="6570" xr:uid="{E87A7D6C-B545-40E5-B7F6-139ECD959E2F}"/>
    <cellStyle name="Comma 14 2 2 4 4 2" xfId="17798" xr:uid="{6C20EA2C-21EB-4290-A949-46D30D7DE0D6}"/>
    <cellStyle name="Comma 14 2 2 4 4 2 2" xfId="40265" xr:uid="{808DBEF3-25AA-4925-B901-895317A82381}"/>
    <cellStyle name="Comma 14 2 2 4 4 3" xfId="29038" xr:uid="{905EEABF-C817-4CE6-B1F7-ADCA6985758F}"/>
    <cellStyle name="Comma 14 2 2 4 5" xfId="12195" xr:uid="{B0B07508-4DA0-4AFE-B988-297706DFF6D4}"/>
    <cellStyle name="Comma 14 2 2 4 5 2" xfId="34662" xr:uid="{DEAB2F56-89E2-47AC-9496-A6815E4CB804}"/>
    <cellStyle name="Comma 14 2 2 4 6" xfId="23435" xr:uid="{3884F9E7-2F8D-4B6B-88B2-B1AE6876CFBC}"/>
    <cellStyle name="Comma 14 2 2 5" xfId="1509" xr:uid="{00000000-0005-0000-0000-00009F020000}"/>
    <cellStyle name="Comma 14 2 2 5 2" xfId="4298" xr:uid="{97B214B6-D2D4-4282-9049-C7E02B50AB07}"/>
    <cellStyle name="Comma 14 2 2 5 2 2" xfId="9901" xr:uid="{3BDBDB2C-9C06-4547-8B35-D02A8BBD2626}"/>
    <cellStyle name="Comma 14 2 2 5 2 2 2" xfId="21129" xr:uid="{F5FB31DD-D8F1-42F7-9210-8D550074FCF0}"/>
    <cellStyle name="Comma 14 2 2 5 2 2 2 2" xfId="43596" xr:uid="{27F56489-3739-435F-BC80-9067402FCEF4}"/>
    <cellStyle name="Comma 14 2 2 5 2 2 3" xfId="32369" xr:uid="{92CD55CB-E8B8-4277-A628-45F84A422D07}"/>
    <cellStyle name="Comma 14 2 2 5 2 3" xfId="15526" xr:uid="{351DD6F9-DD6A-436B-8977-27288A37177D}"/>
    <cellStyle name="Comma 14 2 2 5 2 3 2" xfId="37993" xr:uid="{0857DD05-0F93-4AC6-B9D2-A5B54EC62524}"/>
    <cellStyle name="Comma 14 2 2 5 2 4" xfId="26766" xr:uid="{114FD229-14C3-4870-9ADD-D7C2A8954BC7}"/>
    <cellStyle name="Comma 14 2 2 5 3" xfId="7112" xr:uid="{B42A8779-9183-4A5C-BBAA-49FD0CAAC9A1}"/>
    <cellStyle name="Comma 14 2 2 5 3 2" xfId="18340" xr:uid="{292C30F7-F8AC-43BA-B163-D9C3971A2B1C}"/>
    <cellStyle name="Comma 14 2 2 5 3 2 2" xfId="40807" xr:uid="{EE91A392-6321-45F2-AD91-511232815638}"/>
    <cellStyle name="Comma 14 2 2 5 3 3" xfId="29580" xr:uid="{8AC22B83-67D3-4F28-AE7C-E617AC63EE5F}"/>
    <cellStyle name="Comma 14 2 2 5 4" xfId="12737" xr:uid="{BF869D58-5356-4486-8644-610CAFBB9475}"/>
    <cellStyle name="Comma 14 2 2 5 4 2" xfId="35204" xr:uid="{CB20BAFD-A936-4FB4-8D4E-545770D0B698}"/>
    <cellStyle name="Comma 14 2 2 5 5" xfId="23977" xr:uid="{701A447D-D39B-487F-BF62-DE3A9D83189F}"/>
    <cellStyle name="Comma 14 2 2 6" xfId="2590" xr:uid="{00000000-0005-0000-0000-0000A0020000}"/>
    <cellStyle name="Comma 14 2 2 6 2" xfId="5379" xr:uid="{60459823-A5F7-4CD1-8822-A9CA8FCDAA76}"/>
    <cellStyle name="Comma 14 2 2 6 2 2" xfId="10982" xr:uid="{8AE61A52-591C-4E58-B8AB-0007AC51EC29}"/>
    <cellStyle name="Comma 14 2 2 6 2 2 2" xfId="22210" xr:uid="{3A04F19B-FAC4-4D7A-AAE2-9ACF7CC91FE9}"/>
    <cellStyle name="Comma 14 2 2 6 2 2 2 2" xfId="44677" xr:uid="{A73EE207-F2A5-491B-BE74-843AE6A9FDD5}"/>
    <cellStyle name="Comma 14 2 2 6 2 2 3" xfId="33450" xr:uid="{DA9113D7-9BA7-4D85-A31E-9917488C9DC1}"/>
    <cellStyle name="Comma 14 2 2 6 2 3" xfId="16607" xr:uid="{C9FACD8B-955F-4CBF-8746-35472130F19D}"/>
    <cellStyle name="Comma 14 2 2 6 2 3 2" xfId="39074" xr:uid="{4AFE5E91-A2C2-482B-8209-822A1B31F57F}"/>
    <cellStyle name="Comma 14 2 2 6 2 4" xfId="27847" xr:uid="{7FC61EAE-D0C3-49D1-BF9C-DE6EF27A923D}"/>
    <cellStyle name="Comma 14 2 2 6 3" xfId="8193" xr:uid="{640FBA24-FF80-462F-9E6F-7F4D75450B51}"/>
    <cellStyle name="Comma 14 2 2 6 3 2" xfId="19421" xr:uid="{D69FA64D-4B2D-4CAD-8F69-16176BEBA8E8}"/>
    <cellStyle name="Comma 14 2 2 6 3 2 2" xfId="41888" xr:uid="{5D72AA3C-09CD-40AF-A6E8-0A729417AEDF}"/>
    <cellStyle name="Comma 14 2 2 6 3 3" xfId="30661" xr:uid="{CDA3FF39-1625-4723-A3AA-6C3667E7CA93}"/>
    <cellStyle name="Comma 14 2 2 6 4" xfId="13818" xr:uid="{225D05E8-CDEA-4A7F-9375-38B17EAAA248}"/>
    <cellStyle name="Comma 14 2 2 6 4 2" xfId="36285" xr:uid="{1013CF35-7055-4C3F-BE11-59AF734769BF}"/>
    <cellStyle name="Comma 14 2 2 6 5" xfId="25058" xr:uid="{EAFA7B15-49B6-443C-92D4-91E18C57F6AD}"/>
    <cellStyle name="Comma 14 2 2 7" xfId="429" xr:uid="{00000000-0005-0000-0000-0000A1020000}"/>
    <cellStyle name="Comma 14 2 2 7 2" xfId="3218" xr:uid="{BBD93105-3BCC-460F-82B5-FD08DF47522B}"/>
    <cellStyle name="Comma 14 2 2 7 2 2" xfId="8821" xr:uid="{C0D9425F-E409-4CB1-A3BA-4053133CC717}"/>
    <cellStyle name="Comma 14 2 2 7 2 2 2" xfId="20049" xr:uid="{76986598-DE08-421C-AFCD-EF57FFB2CE9E}"/>
    <cellStyle name="Comma 14 2 2 7 2 2 2 2" xfId="42516" xr:uid="{B23DFF06-3E84-48BE-9660-A140FB0AAA83}"/>
    <cellStyle name="Comma 14 2 2 7 2 2 3" xfId="31289" xr:uid="{0C1BFD18-A1AB-456D-B8CC-94D8067B0136}"/>
    <cellStyle name="Comma 14 2 2 7 2 3" xfId="14446" xr:uid="{343ABD1F-76C3-4F1C-93D9-6EDE243E30D0}"/>
    <cellStyle name="Comma 14 2 2 7 2 3 2" xfId="36913" xr:uid="{66AF492E-F38F-40B7-8A88-F522CA1CC5B1}"/>
    <cellStyle name="Comma 14 2 2 7 2 4" xfId="25686" xr:uid="{196D3827-DFEF-40C0-85A1-921EF2A68A40}"/>
    <cellStyle name="Comma 14 2 2 7 3" xfId="6032" xr:uid="{7929ED5F-2D79-483A-B297-25BABC7C0338}"/>
    <cellStyle name="Comma 14 2 2 7 3 2" xfId="17260" xr:uid="{72817915-A1ED-422B-AFA3-7A33CFBCA0ED}"/>
    <cellStyle name="Comma 14 2 2 7 3 2 2" xfId="39727" xr:uid="{F21534EF-A24E-4921-95FD-E109F5BEC04F}"/>
    <cellStyle name="Comma 14 2 2 7 3 3" xfId="28500" xr:uid="{59D099C4-7732-4838-85FB-4945240D1091}"/>
    <cellStyle name="Comma 14 2 2 7 4" xfId="11657" xr:uid="{5422079A-0985-4821-B9AA-AD69CF2DF37B}"/>
    <cellStyle name="Comma 14 2 2 7 4 2" xfId="34124" xr:uid="{828EE69D-1CB3-41A4-97EB-78C551BEC2CE}"/>
    <cellStyle name="Comma 14 2 2 7 5" xfId="22897" xr:uid="{B4011C1E-D107-4A68-8E43-4496E0E444B7}"/>
    <cellStyle name="Comma 14 2 2 8" xfId="2942" xr:uid="{4401CC72-D5E1-4477-B409-A4735D7E5320}"/>
    <cellStyle name="Comma 14 2 2 8 2" xfId="8545" xr:uid="{87CC839A-84F9-4AFF-85F3-E172ECA4AF23}"/>
    <cellStyle name="Comma 14 2 2 8 2 2" xfId="19773" xr:uid="{85E55235-0723-4E2A-89D4-6BD031261D6F}"/>
    <cellStyle name="Comma 14 2 2 8 2 2 2" xfId="42240" xr:uid="{9F404D9A-0085-4037-BCCE-9C90D7C71AFB}"/>
    <cellStyle name="Comma 14 2 2 8 2 3" xfId="31013" xr:uid="{F83A2605-BA3C-429D-B9C0-7C0C8BC81D73}"/>
    <cellStyle name="Comma 14 2 2 8 3" xfId="14170" xr:uid="{1BC0FFEB-DFC6-44EC-83E9-5C303FF5C6B6}"/>
    <cellStyle name="Comma 14 2 2 8 3 2" xfId="36637" xr:uid="{506094E4-3EA7-426C-9235-313DB67B997F}"/>
    <cellStyle name="Comma 14 2 2 8 4" xfId="25410" xr:uid="{B7ABD1A1-8CE7-400A-9E30-E09763D8969C}"/>
    <cellStyle name="Comma 14 2 2 9" xfId="5757" xr:uid="{71647CBC-A5C6-41FF-B5EB-D679D60891A2}"/>
    <cellStyle name="Comma 14 2 2 9 2" xfId="16985" xr:uid="{A003C04C-405F-4878-9FC3-1F7A76C80DDF}"/>
    <cellStyle name="Comma 14 2 2 9 2 2" xfId="39452" xr:uid="{7B31F16B-916D-4532-A2BE-071462146E70}"/>
    <cellStyle name="Comma 14 2 2 9 3" xfId="28225" xr:uid="{9A6F0E08-EB39-4C21-928F-DEA0F299A2F2}"/>
    <cellStyle name="Comma 14 2 3" xfId="212" xr:uid="{00000000-0005-0000-0000-0000A2020000}"/>
    <cellStyle name="Comma 14 2 3 10" xfId="22685" xr:uid="{B6DCEA1D-6501-4D13-8CC7-EEC3740AC069}"/>
    <cellStyle name="Comma 14 2 3 2" xfId="759" xr:uid="{00000000-0005-0000-0000-0000A3020000}"/>
    <cellStyle name="Comma 14 2 3 2 2" xfId="1297" xr:uid="{00000000-0005-0000-0000-0000A4020000}"/>
    <cellStyle name="Comma 14 2 3 2 2 2" xfId="2377" xr:uid="{00000000-0005-0000-0000-0000A5020000}"/>
    <cellStyle name="Comma 14 2 3 2 2 2 2" xfId="5166" xr:uid="{F2BF3AB1-B7C1-4646-8A09-548278B4B464}"/>
    <cellStyle name="Comma 14 2 3 2 2 2 2 2" xfId="10769" xr:uid="{D4B53110-9BEA-4DEE-B864-9A3659F97C81}"/>
    <cellStyle name="Comma 14 2 3 2 2 2 2 2 2" xfId="21997" xr:uid="{58E4B935-FBAF-4C26-81AB-DAE7774BE8D2}"/>
    <cellStyle name="Comma 14 2 3 2 2 2 2 2 2 2" xfId="44464" xr:uid="{3050EEDA-D54B-47CD-BD25-2A704E8CD6B9}"/>
    <cellStyle name="Comma 14 2 3 2 2 2 2 2 3" xfId="33237" xr:uid="{FC2EF68B-B1F7-422C-AD1E-7D98BF3F49C3}"/>
    <cellStyle name="Comma 14 2 3 2 2 2 2 3" xfId="16394" xr:uid="{D69C33E3-F049-439E-B61E-C4FFFC09D187}"/>
    <cellStyle name="Comma 14 2 3 2 2 2 2 3 2" xfId="38861" xr:uid="{9743C370-2E0C-49D0-B0E7-A8DB3C6138FA}"/>
    <cellStyle name="Comma 14 2 3 2 2 2 2 4" xfId="27634" xr:uid="{1E88AE67-264F-410B-BAAA-A81F7BE36DA1}"/>
    <cellStyle name="Comma 14 2 3 2 2 2 3" xfId="7980" xr:uid="{5BA8AC73-F85F-45F3-B258-A02948FCEDF0}"/>
    <cellStyle name="Comma 14 2 3 2 2 2 3 2" xfId="19208" xr:uid="{2C3B9AB7-6F96-4940-AA3B-0E12C671E49D}"/>
    <cellStyle name="Comma 14 2 3 2 2 2 3 2 2" xfId="41675" xr:uid="{EC282C27-7E10-4832-B383-B8A526C4AE66}"/>
    <cellStyle name="Comma 14 2 3 2 2 2 3 3" xfId="30448" xr:uid="{7A423336-DCD6-4D74-B6D1-3DEABA637E9C}"/>
    <cellStyle name="Comma 14 2 3 2 2 2 4" xfId="13605" xr:uid="{93F80CC3-5CFE-41A3-AC4B-BC4EB9325431}"/>
    <cellStyle name="Comma 14 2 3 2 2 2 4 2" xfId="36072" xr:uid="{3404DDF7-D1FF-47B5-A3E4-0D3D314FCFDD}"/>
    <cellStyle name="Comma 14 2 3 2 2 2 5" xfId="24845" xr:uid="{B918A3F5-550D-48BE-8D23-812CB46DB1BE}"/>
    <cellStyle name="Comma 14 2 3 2 2 3" xfId="4086" xr:uid="{484A03EF-E30E-495B-9BE6-8F8151CBE32A}"/>
    <cellStyle name="Comma 14 2 3 2 2 3 2" xfId="9689" xr:uid="{D62A980A-6F70-4811-8A74-D03D5F7BE957}"/>
    <cellStyle name="Comma 14 2 3 2 2 3 2 2" xfId="20917" xr:uid="{07724567-5D37-4E6F-8062-A710C2D5F516}"/>
    <cellStyle name="Comma 14 2 3 2 2 3 2 2 2" xfId="43384" xr:uid="{2E7DB8C0-FA0E-462A-8A1E-21FA77FEBC10}"/>
    <cellStyle name="Comma 14 2 3 2 2 3 2 3" xfId="32157" xr:uid="{00BCEE51-142B-4178-AF3B-AFE4AF5E96B6}"/>
    <cellStyle name="Comma 14 2 3 2 2 3 3" xfId="15314" xr:uid="{D92475B2-E27A-4CA5-92D2-3CED7E6FDB94}"/>
    <cellStyle name="Comma 14 2 3 2 2 3 3 2" xfId="37781" xr:uid="{0133570D-7F62-4F62-A472-295562E9D86E}"/>
    <cellStyle name="Comma 14 2 3 2 2 3 4" xfId="26554" xr:uid="{FEB2FADE-BB7C-4C25-8D1C-62394BBDA872}"/>
    <cellStyle name="Comma 14 2 3 2 2 4" xfId="6900" xr:uid="{8E4CB7D1-8A8C-46D6-B7C1-A18F9AF2CC3E}"/>
    <cellStyle name="Comma 14 2 3 2 2 4 2" xfId="18128" xr:uid="{8C9B3BA0-20D9-4C8C-B8C7-AA903CE8170B}"/>
    <cellStyle name="Comma 14 2 3 2 2 4 2 2" xfId="40595" xr:uid="{2CC59327-6CC3-48D5-BC87-E1C507E5D3EE}"/>
    <cellStyle name="Comma 14 2 3 2 2 4 3" xfId="29368" xr:uid="{4EC46647-3EC9-484C-9D58-212F4B364174}"/>
    <cellStyle name="Comma 14 2 3 2 2 5" xfId="12525" xr:uid="{7A89C689-E4E0-41D9-BEC9-A175F664781A}"/>
    <cellStyle name="Comma 14 2 3 2 2 5 2" xfId="34992" xr:uid="{D82D980F-F9D9-41DB-B441-F8829FB49302}"/>
    <cellStyle name="Comma 14 2 3 2 2 6" xfId="23765" xr:uid="{1364B306-7369-4BCC-9E82-FA4AEDA8708D}"/>
    <cellStyle name="Comma 14 2 3 2 3" xfId="1839" xr:uid="{00000000-0005-0000-0000-0000A6020000}"/>
    <cellStyle name="Comma 14 2 3 2 3 2" xfId="4628" xr:uid="{1A795F2D-5BE4-41E4-85FB-E7137EA1CE5B}"/>
    <cellStyle name="Comma 14 2 3 2 3 2 2" xfId="10231" xr:uid="{32D96EB7-6462-4F5C-811C-48F45CA56E43}"/>
    <cellStyle name="Comma 14 2 3 2 3 2 2 2" xfId="21459" xr:uid="{F3FA575E-3577-4D47-A844-8B610C5E1A44}"/>
    <cellStyle name="Comma 14 2 3 2 3 2 2 2 2" xfId="43926" xr:uid="{4954068D-331F-4033-A695-297CBA1F9FC6}"/>
    <cellStyle name="Comma 14 2 3 2 3 2 2 3" xfId="32699" xr:uid="{E4BCA248-5108-4C17-82BF-A8FA9D680356}"/>
    <cellStyle name="Comma 14 2 3 2 3 2 3" xfId="15856" xr:uid="{E86F7F56-B801-49B4-9D77-2EE1A95EA675}"/>
    <cellStyle name="Comma 14 2 3 2 3 2 3 2" xfId="38323" xr:uid="{1E5A66B0-8BEB-4CD6-B050-59D56929EC8C}"/>
    <cellStyle name="Comma 14 2 3 2 3 2 4" xfId="27096" xr:uid="{FB0CCF80-A707-4369-9536-2C5821E59747}"/>
    <cellStyle name="Comma 14 2 3 2 3 3" xfId="7442" xr:uid="{D607615B-CE0B-4D13-9EED-11CC2F4B7498}"/>
    <cellStyle name="Comma 14 2 3 2 3 3 2" xfId="18670" xr:uid="{57D502AF-A03E-4D54-8721-1F912E2C9AFB}"/>
    <cellStyle name="Comma 14 2 3 2 3 3 2 2" xfId="41137" xr:uid="{C6A819E8-E88B-4A7F-8531-B6A1019FBC3C}"/>
    <cellStyle name="Comma 14 2 3 2 3 3 3" xfId="29910" xr:uid="{693ABFA0-5E73-44D9-A5B8-A3426446EF95}"/>
    <cellStyle name="Comma 14 2 3 2 3 4" xfId="13067" xr:uid="{504EB5AD-CDB3-494E-B57D-F4490F0F9B01}"/>
    <cellStyle name="Comma 14 2 3 2 3 4 2" xfId="35534" xr:uid="{9A97B68D-0782-4CC3-BC05-18A44117C113}"/>
    <cellStyle name="Comma 14 2 3 2 3 5" xfId="24307" xr:uid="{C9D07D4A-66C4-45B2-B9F3-178106942DBB}"/>
    <cellStyle name="Comma 14 2 3 2 4" xfId="3548" xr:uid="{AD697465-9193-4371-9240-7EC723BE95CF}"/>
    <cellStyle name="Comma 14 2 3 2 4 2" xfId="9151" xr:uid="{BC68DE79-CDAE-4DD2-8FB1-825F0535B40E}"/>
    <cellStyle name="Comma 14 2 3 2 4 2 2" xfId="20379" xr:uid="{D30D290D-794A-4C3C-96D1-C2BBD621B33F}"/>
    <cellStyle name="Comma 14 2 3 2 4 2 2 2" xfId="42846" xr:uid="{62E7BAD4-C451-4CED-820D-56D80FB17A2C}"/>
    <cellStyle name="Comma 14 2 3 2 4 2 3" xfId="31619" xr:uid="{AAFAA5F7-E122-458C-BBDD-FAE9BFE657C7}"/>
    <cellStyle name="Comma 14 2 3 2 4 3" xfId="14776" xr:uid="{A7465C64-1A0A-4CD6-8D8F-C68A820FAB97}"/>
    <cellStyle name="Comma 14 2 3 2 4 3 2" xfId="37243" xr:uid="{0B5B47D9-5755-47C5-8907-8A9CFFB7CF01}"/>
    <cellStyle name="Comma 14 2 3 2 4 4" xfId="26016" xr:uid="{04A0D7F1-7BEC-40CB-8353-A6AB1FEB0A1B}"/>
    <cellStyle name="Comma 14 2 3 2 5" xfId="6362" xr:uid="{A4A241B0-7041-4B83-A8D8-5197FC6B9DD2}"/>
    <cellStyle name="Comma 14 2 3 2 5 2" xfId="17590" xr:uid="{9A4DA166-476E-4664-BC9B-159C29225DBD}"/>
    <cellStyle name="Comma 14 2 3 2 5 2 2" xfId="40057" xr:uid="{B3DBDBCC-157E-4E42-AC40-71D7DDCA911A}"/>
    <cellStyle name="Comma 14 2 3 2 5 3" xfId="28830" xr:uid="{9171067F-CDB0-4394-8129-1BF28004433E}"/>
    <cellStyle name="Comma 14 2 3 2 6" xfId="11987" xr:uid="{E011E0A9-0BCD-41E1-83F0-2D4E4966F194}"/>
    <cellStyle name="Comma 14 2 3 2 6 2" xfId="34454" xr:uid="{7D31A202-053E-4345-90B5-C9034AE49290}"/>
    <cellStyle name="Comma 14 2 3 2 7" xfId="23227" xr:uid="{7EE2DBA7-EA65-4B51-91B8-E6BCAD92978D}"/>
    <cellStyle name="Comma 14 2 3 3" xfId="1030" xr:uid="{00000000-0005-0000-0000-0000A7020000}"/>
    <cellStyle name="Comma 14 2 3 3 2" xfId="2110" xr:uid="{00000000-0005-0000-0000-0000A8020000}"/>
    <cellStyle name="Comma 14 2 3 3 2 2" xfId="4899" xr:uid="{A3F97122-C6BA-4FC2-958A-D1137CEA9CBB}"/>
    <cellStyle name="Comma 14 2 3 3 2 2 2" xfId="10502" xr:uid="{C22B8B5F-EF9B-4CB8-A740-B1698735DD1B}"/>
    <cellStyle name="Comma 14 2 3 3 2 2 2 2" xfId="21730" xr:uid="{A69AB604-5B35-46E5-AF19-EF7DED0C464F}"/>
    <cellStyle name="Comma 14 2 3 3 2 2 2 2 2" xfId="44197" xr:uid="{57A598CE-9121-4487-9E2E-4A3A9AA58A0E}"/>
    <cellStyle name="Comma 14 2 3 3 2 2 2 3" xfId="32970" xr:uid="{DF57532C-8B20-47E9-B337-E4FFF0F2F8F5}"/>
    <cellStyle name="Comma 14 2 3 3 2 2 3" xfId="16127" xr:uid="{404E2CA6-F4FB-429A-8A3C-4D9141224BD7}"/>
    <cellStyle name="Comma 14 2 3 3 2 2 3 2" xfId="38594" xr:uid="{C455D962-5295-4BE4-9686-98A2360DC682}"/>
    <cellStyle name="Comma 14 2 3 3 2 2 4" xfId="27367" xr:uid="{C66B07E2-87FC-4D18-97A0-0F064CC56680}"/>
    <cellStyle name="Comma 14 2 3 3 2 3" xfId="7713" xr:uid="{25526250-575D-48C3-A2C6-83008976E746}"/>
    <cellStyle name="Comma 14 2 3 3 2 3 2" xfId="18941" xr:uid="{5E88128D-B73C-449C-A181-A85F1A8B7A05}"/>
    <cellStyle name="Comma 14 2 3 3 2 3 2 2" xfId="41408" xr:uid="{4F0AC8BC-BB29-408B-B953-EF3F96372B8A}"/>
    <cellStyle name="Comma 14 2 3 3 2 3 3" xfId="30181" xr:uid="{777E577D-80B7-4E7B-AC58-4DF5AE187197}"/>
    <cellStyle name="Comma 14 2 3 3 2 4" xfId="13338" xr:uid="{E89BB3BC-3A74-491F-AC59-B60868D9A7D6}"/>
    <cellStyle name="Comma 14 2 3 3 2 4 2" xfId="35805" xr:uid="{55290D12-E8C4-4F2A-82EB-040F3A4F4432}"/>
    <cellStyle name="Comma 14 2 3 3 2 5" xfId="24578" xr:uid="{E24651A0-85A9-4754-BAB2-61A4238326EB}"/>
    <cellStyle name="Comma 14 2 3 3 3" xfId="3819" xr:uid="{9001BD32-72F1-4D0A-BF1B-A95C5C46332A}"/>
    <cellStyle name="Comma 14 2 3 3 3 2" xfId="9422" xr:uid="{B81D71DC-61B5-4361-B8FE-6D63F20224A3}"/>
    <cellStyle name="Comma 14 2 3 3 3 2 2" xfId="20650" xr:uid="{735ED878-A77A-4F1C-8797-3864D5EC971B}"/>
    <cellStyle name="Comma 14 2 3 3 3 2 2 2" xfId="43117" xr:uid="{592D97CB-4B5B-4AE3-911A-B05C31BE068A}"/>
    <cellStyle name="Comma 14 2 3 3 3 2 3" xfId="31890" xr:uid="{C8C78B2C-7BE7-4CBC-AF9F-B6752654EDD5}"/>
    <cellStyle name="Comma 14 2 3 3 3 3" xfId="15047" xr:uid="{9C6D4C83-DB00-4F4F-BD97-77A280845390}"/>
    <cellStyle name="Comma 14 2 3 3 3 3 2" xfId="37514" xr:uid="{49F4E26C-C2C3-4F5B-B0CC-4A04D851021C}"/>
    <cellStyle name="Comma 14 2 3 3 3 4" xfId="26287" xr:uid="{FFE4EF1D-E9D7-4DC6-8FF2-667B2B064E0F}"/>
    <cellStyle name="Comma 14 2 3 3 4" xfId="6633" xr:uid="{AA2E9F8C-60EA-40E1-85F1-7321308A2A5C}"/>
    <cellStyle name="Comma 14 2 3 3 4 2" xfId="17861" xr:uid="{3B4C2657-1F04-4113-952D-C5F99D3C4727}"/>
    <cellStyle name="Comma 14 2 3 3 4 2 2" xfId="40328" xr:uid="{923425B8-639A-4CFD-A20E-87CF02DFC44B}"/>
    <cellStyle name="Comma 14 2 3 3 4 3" xfId="29101" xr:uid="{D2BBE8C8-1584-4445-BF8C-C611B2E68D15}"/>
    <cellStyle name="Comma 14 2 3 3 5" xfId="12258" xr:uid="{0CCF2DC3-808E-4E24-9D7A-E20A8506444C}"/>
    <cellStyle name="Comma 14 2 3 3 5 2" xfId="34725" xr:uid="{F0E24BE9-405F-4A0A-9632-AF80EF82248E}"/>
    <cellStyle name="Comma 14 2 3 3 6" xfId="23498" xr:uid="{58EDB1EF-C012-4C0A-B36C-734508BCB8A1}"/>
    <cellStyle name="Comma 14 2 3 4" xfId="1572" xr:uid="{00000000-0005-0000-0000-0000A9020000}"/>
    <cellStyle name="Comma 14 2 3 4 2" xfId="4361" xr:uid="{28805A84-827B-4A13-BECF-A24FDFA92FCE}"/>
    <cellStyle name="Comma 14 2 3 4 2 2" xfId="9964" xr:uid="{18F050DC-7F0A-4CEA-B740-6128FAAEBE03}"/>
    <cellStyle name="Comma 14 2 3 4 2 2 2" xfId="21192" xr:uid="{2A43A1B0-D543-4292-B4C8-FD4564C968C4}"/>
    <cellStyle name="Comma 14 2 3 4 2 2 2 2" xfId="43659" xr:uid="{0E8A3524-E3DB-42E1-B2EC-191872A4DBEB}"/>
    <cellStyle name="Comma 14 2 3 4 2 2 3" xfId="32432" xr:uid="{E78A4673-6343-4B85-A3C1-2993F42D439B}"/>
    <cellStyle name="Comma 14 2 3 4 2 3" xfId="15589" xr:uid="{F861F771-AB95-4825-A436-36322B441AC5}"/>
    <cellStyle name="Comma 14 2 3 4 2 3 2" xfId="38056" xr:uid="{58B1EF7D-9197-4F07-881F-4F53BC13E85D}"/>
    <cellStyle name="Comma 14 2 3 4 2 4" xfId="26829" xr:uid="{F9480DCF-C580-49CE-92FC-443592A1AEAE}"/>
    <cellStyle name="Comma 14 2 3 4 3" xfId="7175" xr:uid="{81D4792D-785B-4CDE-A637-A874EBE9EF1F}"/>
    <cellStyle name="Comma 14 2 3 4 3 2" xfId="18403" xr:uid="{E216B587-8478-4EE9-A85F-4165942924AE}"/>
    <cellStyle name="Comma 14 2 3 4 3 2 2" xfId="40870" xr:uid="{E3FDDB46-F0A8-4D05-9219-12D40B53EDBC}"/>
    <cellStyle name="Comma 14 2 3 4 3 3" xfId="29643" xr:uid="{C02E8D4A-798D-49E7-89B4-AA13B960E7E2}"/>
    <cellStyle name="Comma 14 2 3 4 4" xfId="12800" xr:uid="{C59A7044-F60E-4537-9717-A5B9232E38DA}"/>
    <cellStyle name="Comma 14 2 3 4 4 2" xfId="35267" xr:uid="{F9D363B9-979D-4FC8-B38B-9273B2375684}"/>
    <cellStyle name="Comma 14 2 3 4 5" xfId="24040" xr:uid="{44479F1F-F36E-492F-8903-1179F74EF798}"/>
    <cellStyle name="Comma 14 2 3 5" xfId="2653" xr:uid="{00000000-0005-0000-0000-0000AA020000}"/>
    <cellStyle name="Comma 14 2 3 5 2" xfId="5442" xr:uid="{35597938-583E-4669-835F-7356E76F583A}"/>
    <cellStyle name="Comma 14 2 3 5 2 2" xfId="11045" xr:uid="{111022BE-EF8F-4F3F-9011-5CE3CF45EEE0}"/>
    <cellStyle name="Comma 14 2 3 5 2 2 2" xfId="22273" xr:uid="{92F475E2-04DE-44C4-A293-C3047A8372B3}"/>
    <cellStyle name="Comma 14 2 3 5 2 2 2 2" xfId="44740" xr:uid="{0A72055A-53A1-46DC-9DA6-50731AFD2C95}"/>
    <cellStyle name="Comma 14 2 3 5 2 2 3" xfId="33513" xr:uid="{89ECF283-1A98-4D66-925D-237B7E0025C2}"/>
    <cellStyle name="Comma 14 2 3 5 2 3" xfId="16670" xr:uid="{D41CC870-DB14-480D-8D98-899581A378B5}"/>
    <cellStyle name="Comma 14 2 3 5 2 3 2" xfId="39137" xr:uid="{42770759-A14F-45E0-97D5-E54B7CB7C89F}"/>
    <cellStyle name="Comma 14 2 3 5 2 4" xfId="27910" xr:uid="{07952A63-A809-434B-BD08-366AF73B57D9}"/>
    <cellStyle name="Comma 14 2 3 5 3" xfId="8256" xr:uid="{4DD1E2BD-42D6-4B1E-9854-ECD05569D235}"/>
    <cellStyle name="Comma 14 2 3 5 3 2" xfId="19484" xr:uid="{1384CDB2-94B6-4DBC-9106-C2FDD9307FA4}"/>
    <cellStyle name="Comma 14 2 3 5 3 2 2" xfId="41951" xr:uid="{EF63B750-F265-4A93-A3AB-236EDE9887E1}"/>
    <cellStyle name="Comma 14 2 3 5 3 3" xfId="30724" xr:uid="{5FA9FC92-B260-4E0A-9458-0CE7E4E77B24}"/>
    <cellStyle name="Comma 14 2 3 5 4" xfId="13881" xr:uid="{2DA04777-8B86-4227-9630-BF892E68D9AD}"/>
    <cellStyle name="Comma 14 2 3 5 4 2" xfId="36348" xr:uid="{6F8D0F51-3396-4478-B236-7F0D601D80CF}"/>
    <cellStyle name="Comma 14 2 3 5 5" xfId="25121" xr:uid="{AC9265ED-A05A-4C08-B30E-273FE0EE8914}"/>
    <cellStyle name="Comma 14 2 3 6" xfId="492" xr:uid="{00000000-0005-0000-0000-0000AB020000}"/>
    <cellStyle name="Comma 14 2 3 6 2" xfId="3281" xr:uid="{2948D254-91ED-446B-8670-BF2E7CE90DD7}"/>
    <cellStyle name="Comma 14 2 3 6 2 2" xfId="8884" xr:uid="{ABF6B7E2-821E-4417-A97F-F1C0F0D5E2ED}"/>
    <cellStyle name="Comma 14 2 3 6 2 2 2" xfId="20112" xr:uid="{3C1D0D1E-2A45-4F2D-B695-EB2B6BF0E717}"/>
    <cellStyle name="Comma 14 2 3 6 2 2 2 2" xfId="42579" xr:uid="{B2155B58-D360-4A2E-944A-A74E68359590}"/>
    <cellStyle name="Comma 14 2 3 6 2 2 3" xfId="31352" xr:uid="{61F275F8-8A8A-4D5F-AF3F-FDDB17E3E1C6}"/>
    <cellStyle name="Comma 14 2 3 6 2 3" xfId="14509" xr:uid="{57A0EF61-A86F-4D0B-9B5B-584ED35F8FD0}"/>
    <cellStyle name="Comma 14 2 3 6 2 3 2" xfId="36976" xr:uid="{3CED9B2A-571C-4A3A-9DA4-EBF7F8549367}"/>
    <cellStyle name="Comma 14 2 3 6 2 4" xfId="25749" xr:uid="{BC3E6E7C-EB46-4395-98D2-BE64E2FAC61D}"/>
    <cellStyle name="Comma 14 2 3 6 3" xfId="6095" xr:uid="{18D548E6-8D4D-4637-9CE4-F166703C9529}"/>
    <cellStyle name="Comma 14 2 3 6 3 2" xfId="17323" xr:uid="{049AC209-5D7C-483E-95FB-0456DE5398BF}"/>
    <cellStyle name="Comma 14 2 3 6 3 2 2" xfId="39790" xr:uid="{FA4B8B6A-15A4-488B-9504-E125DE356F44}"/>
    <cellStyle name="Comma 14 2 3 6 3 3" xfId="28563" xr:uid="{154D7FF3-1E45-47DD-8B6C-C2841A34F4D5}"/>
    <cellStyle name="Comma 14 2 3 6 4" xfId="11720" xr:uid="{EF61D13D-17E6-4273-99F2-30382A8E8F80}"/>
    <cellStyle name="Comma 14 2 3 6 4 2" xfId="34187" xr:uid="{C517EEA0-7DC6-4499-8FE4-351AF474AC30}"/>
    <cellStyle name="Comma 14 2 3 6 5" xfId="22960" xr:uid="{A76080BA-345D-4152-8D3A-E7B1D0E5DE7E}"/>
    <cellStyle name="Comma 14 2 3 7" xfId="3005" xr:uid="{2322BAA9-E38D-4E4B-9F9D-7B0596CA681E}"/>
    <cellStyle name="Comma 14 2 3 7 2" xfId="8608" xr:uid="{6C8794FA-109C-4BB4-A17D-81ED06CC4046}"/>
    <cellStyle name="Comma 14 2 3 7 2 2" xfId="19836" xr:uid="{FFF42FCF-0E84-49BD-A628-7866795D6A31}"/>
    <cellStyle name="Comma 14 2 3 7 2 2 2" xfId="42303" xr:uid="{5EAF7C9F-7B86-4535-BF03-D48851CD696E}"/>
    <cellStyle name="Comma 14 2 3 7 2 3" xfId="31076" xr:uid="{C97001BF-22C3-4C78-B30F-75494F6BE65B}"/>
    <cellStyle name="Comma 14 2 3 7 3" xfId="14233" xr:uid="{6804EC54-694E-41A7-B057-CFBA3E61249A}"/>
    <cellStyle name="Comma 14 2 3 7 3 2" xfId="36700" xr:uid="{861115EA-3E4F-4037-8153-E0ED39F05685}"/>
    <cellStyle name="Comma 14 2 3 7 4" xfId="25473" xr:uid="{254CE4E5-C615-46C0-8576-8B5748B671CD}"/>
    <cellStyle name="Comma 14 2 3 8" xfId="5820" xr:uid="{C01A3BC5-E79D-49B2-BAB9-0BEAB8C23038}"/>
    <cellStyle name="Comma 14 2 3 8 2" xfId="17048" xr:uid="{3DBA4A0F-B45A-475B-B1CE-849261CD4F56}"/>
    <cellStyle name="Comma 14 2 3 8 2 2" xfId="39515" xr:uid="{9F1D33E8-B718-4278-885C-91EFFEC2069D}"/>
    <cellStyle name="Comma 14 2 3 8 3" xfId="28288" xr:uid="{86AF7694-308A-4C90-B003-4C03D3120BBF}"/>
    <cellStyle name="Comma 14 2 3 9" xfId="11444" xr:uid="{12F37F55-A28A-4DED-AE22-A7D03F3331D9}"/>
    <cellStyle name="Comma 14 2 3 9 2" xfId="33912" xr:uid="{7E5DDB14-D0A5-411E-BE80-052E1506D6C2}"/>
    <cellStyle name="Comma 14 2 4" xfId="634" xr:uid="{00000000-0005-0000-0000-0000AC020000}"/>
    <cellStyle name="Comma 14 2 4 2" xfId="1172" xr:uid="{00000000-0005-0000-0000-0000AD020000}"/>
    <cellStyle name="Comma 14 2 4 2 2" xfId="2252" xr:uid="{00000000-0005-0000-0000-0000AE020000}"/>
    <cellStyle name="Comma 14 2 4 2 2 2" xfId="5041" xr:uid="{935A8F34-4032-44ED-8CFB-64E458DD3307}"/>
    <cellStyle name="Comma 14 2 4 2 2 2 2" xfId="10644" xr:uid="{BEF560CF-863E-47EE-8256-DB678A45D52E}"/>
    <cellStyle name="Comma 14 2 4 2 2 2 2 2" xfId="21872" xr:uid="{6265A261-8486-473F-A1EA-09745DD197A0}"/>
    <cellStyle name="Comma 14 2 4 2 2 2 2 2 2" xfId="44339" xr:uid="{1195E010-8D21-4706-8C73-79A9025A5DC8}"/>
    <cellStyle name="Comma 14 2 4 2 2 2 2 3" xfId="33112" xr:uid="{96404411-3C63-4CDE-B99E-2305C3618E30}"/>
    <cellStyle name="Comma 14 2 4 2 2 2 3" xfId="16269" xr:uid="{78017E50-A9AD-490D-AD9A-F2D3ABC622A8}"/>
    <cellStyle name="Comma 14 2 4 2 2 2 3 2" xfId="38736" xr:uid="{F6307D34-D14D-4681-95F3-F48C4D76D979}"/>
    <cellStyle name="Comma 14 2 4 2 2 2 4" xfId="27509" xr:uid="{8C64E1BA-3F8B-46A6-B87E-4F338B9D98CB}"/>
    <cellStyle name="Comma 14 2 4 2 2 3" xfId="7855" xr:uid="{DE602C3C-1827-4865-B42D-BA893E396E79}"/>
    <cellStyle name="Comma 14 2 4 2 2 3 2" xfId="19083" xr:uid="{5D6866B7-D01C-41CE-B7C3-17CCBBCD0F8B}"/>
    <cellStyle name="Comma 14 2 4 2 2 3 2 2" xfId="41550" xr:uid="{EAA0FE73-12DF-4402-A69C-FB80234E36EB}"/>
    <cellStyle name="Comma 14 2 4 2 2 3 3" xfId="30323" xr:uid="{955B7693-9926-4695-B295-9AE8FEBE48FE}"/>
    <cellStyle name="Comma 14 2 4 2 2 4" xfId="13480" xr:uid="{2A62475E-6E9F-474D-9613-14BB0BCE00DB}"/>
    <cellStyle name="Comma 14 2 4 2 2 4 2" xfId="35947" xr:uid="{CEE4E167-80F4-4FD6-9EA5-C0960FEA32C7}"/>
    <cellStyle name="Comma 14 2 4 2 2 5" xfId="24720" xr:uid="{9556451A-83B4-4FAF-87E9-65D659DBC878}"/>
    <cellStyle name="Comma 14 2 4 2 3" xfId="3961" xr:uid="{317F5B88-08D7-4112-83BD-F54DBDA7AEBC}"/>
    <cellStyle name="Comma 14 2 4 2 3 2" xfId="9564" xr:uid="{88F79495-1918-4B25-8DA1-44B72AF540FA}"/>
    <cellStyle name="Comma 14 2 4 2 3 2 2" xfId="20792" xr:uid="{2C0E9EB0-2B52-4FAF-8D7B-A71D94CCDF22}"/>
    <cellStyle name="Comma 14 2 4 2 3 2 2 2" xfId="43259" xr:uid="{7D036A83-5BDB-4B98-9AF8-F7B30E4656FE}"/>
    <cellStyle name="Comma 14 2 4 2 3 2 3" xfId="32032" xr:uid="{3BF95756-70B3-42FD-A3C1-1342130861D9}"/>
    <cellStyle name="Comma 14 2 4 2 3 3" xfId="15189" xr:uid="{B0678ED0-5D84-43B7-982E-5C918F695D76}"/>
    <cellStyle name="Comma 14 2 4 2 3 3 2" xfId="37656" xr:uid="{EEBEA9A0-60DF-4C46-A761-9BCE0C4D0C75}"/>
    <cellStyle name="Comma 14 2 4 2 3 4" xfId="26429" xr:uid="{A30B6910-CCF3-4A83-AD1A-6F99F4B4D1E3}"/>
    <cellStyle name="Comma 14 2 4 2 4" xfId="6775" xr:uid="{B441F4C8-8A9B-4774-B9C6-57E84FBB429C}"/>
    <cellStyle name="Comma 14 2 4 2 4 2" xfId="18003" xr:uid="{9ABF9656-A399-48F2-8111-864F7770946C}"/>
    <cellStyle name="Comma 14 2 4 2 4 2 2" xfId="40470" xr:uid="{D0E2AEBD-B4E3-46AD-98CB-C3D1BFDD93DD}"/>
    <cellStyle name="Comma 14 2 4 2 4 3" xfId="29243" xr:uid="{C88165F3-2BDC-4DC8-B9C1-DDB59606F3CF}"/>
    <cellStyle name="Comma 14 2 4 2 5" xfId="12400" xr:uid="{51BB73C3-0EFD-4829-8159-D09F178235A4}"/>
    <cellStyle name="Comma 14 2 4 2 5 2" xfId="34867" xr:uid="{13C3A3C4-6393-47DA-8974-8FCD0A4C72BF}"/>
    <cellStyle name="Comma 14 2 4 2 6" xfId="23640" xr:uid="{FDE2DC97-AC61-4025-95C2-773DEEC019FA}"/>
    <cellStyle name="Comma 14 2 4 3" xfId="1714" xr:uid="{00000000-0005-0000-0000-0000AF020000}"/>
    <cellStyle name="Comma 14 2 4 3 2" xfId="4503" xr:uid="{AF0DC527-03A7-431C-A7A2-AB7ED4BFB0BC}"/>
    <cellStyle name="Comma 14 2 4 3 2 2" xfId="10106" xr:uid="{4E5D7F40-AEC8-48B5-B80F-000E01608CEF}"/>
    <cellStyle name="Comma 14 2 4 3 2 2 2" xfId="21334" xr:uid="{D3B03432-18E1-4EDF-B948-D889EF31B433}"/>
    <cellStyle name="Comma 14 2 4 3 2 2 2 2" xfId="43801" xr:uid="{D98DBCAC-B1F5-452E-ACAB-73AF231C40F7}"/>
    <cellStyle name="Comma 14 2 4 3 2 2 3" xfId="32574" xr:uid="{67AA1C7E-99D5-40E0-A263-6A337B85DC34}"/>
    <cellStyle name="Comma 14 2 4 3 2 3" xfId="15731" xr:uid="{88A79703-5BC0-4E8C-99DB-7B97462DF434}"/>
    <cellStyle name="Comma 14 2 4 3 2 3 2" xfId="38198" xr:uid="{024C6551-FB09-4829-97DC-100B1E6B5F5B}"/>
    <cellStyle name="Comma 14 2 4 3 2 4" xfId="26971" xr:uid="{491EF661-D3E6-4BA5-AF7C-A2F268EB4919}"/>
    <cellStyle name="Comma 14 2 4 3 3" xfId="7317" xr:uid="{A1BBB009-6FB6-4AA0-8850-9AE48E1B658B}"/>
    <cellStyle name="Comma 14 2 4 3 3 2" xfId="18545" xr:uid="{8B3F02CC-4E08-449B-BC97-2FF94DDF5A04}"/>
    <cellStyle name="Comma 14 2 4 3 3 2 2" xfId="41012" xr:uid="{A1620A8C-FA62-4448-80A4-D2CAA847651A}"/>
    <cellStyle name="Comma 14 2 4 3 3 3" xfId="29785" xr:uid="{E048626E-4904-4036-B39C-7BD0273EA0EB}"/>
    <cellStyle name="Comma 14 2 4 3 4" xfId="12942" xr:uid="{7887213D-D814-49D3-A353-2E5CC730E5A8}"/>
    <cellStyle name="Comma 14 2 4 3 4 2" xfId="35409" xr:uid="{46858F45-AB93-4D82-B8AA-A38CE977904E}"/>
    <cellStyle name="Comma 14 2 4 3 5" xfId="24182" xr:uid="{E7E219AE-66C6-44D5-9C46-BC2C7564C66D}"/>
    <cellStyle name="Comma 14 2 4 4" xfId="3423" xr:uid="{6986FBE9-8B87-4A8C-9DF9-F7680D6A0FB9}"/>
    <cellStyle name="Comma 14 2 4 4 2" xfId="9026" xr:uid="{99E84C5A-2CE8-4EF8-8601-68911EF1CF48}"/>
    <cellStyle name="Comma 14 2 4 4 2 2" xfId="20254" xr:uid="{DECC59A4-0F3F-4CBD-AA3B-408C3CF6A4DE}"/>
    <cellStyle name="Comma 14 2 4 4 2 2 2" xfId="42721" xr:uid="{B506F808-63B7-4CC0-960A-1D2939A62762}"/>
    <cellStyle name="Comma 14 2 4 4 2 3" xfId="31494" xr:uid="{918DD291-3C79-4029-B123-A03F0602B5D9}"/>
    <cellStyle name="Comma 14 2 4 4 3" xfId="14651" xr:uid="{E74D5446-2A2C-495E-87E8-352952FBD5A3}"/>
    <cellStyle name="Comma 14 2 4 4 3 2" xfId="37118" xr:uid="{1F76B5B3-5E8F-4668-9A01-234221694EDC}"/>
    <cellStyle name="Comma 14 2 4 4 4" xfId="25891" xr:uid="{95609441-0FC3-4730-8DC5-4EF39A641FF6}"/>
    <cellStyle name="Comma 14 2 4 5" xfId="6237" xr:uid="{B31802DB-09BA-4E54-9780-995A23C519FD}"/>
    <cellStyle name="Comma 14 2 4 5 2" xfId="17465" xr:uid="{DCE2FD0D-B79C-4A70-8A3E-C54E62AD141D}"/>
    <cellStyle name="Comma 14 2 4 5 2 2" xfId="39932" xr:uid="{605984B5-37F5-4030-BA8E-06F865D9FDF2}"/>
    <cellStyle name="Comma 14 2 4 5 3" xfId="28705" xr:uid="{F208A559-48FA-4B4A-8497-971402AF43D4}"/>
    <cellStyle name="Comma 14 2 4 6" xfId="11862" xr:uid="{4AFA7A50-0E4F-4C5C-8FE9-02430340EA3E}"/>
    <cellStyle name="Comma 14 2 4 6 2" xfId="34329" xr:uid="{E799F810-3440-4F4B-BE36-544BB6E58B24}"/>
    <cellStyle name="Comma 14 2 4 7" xfId="23102" xr:uid="{77E77C2B-61A0-4F96-ADD6-0185A29966B6}"/>
    <cellStyle name="Comma 14 2 5" xfId="905" xr:uid="{00000000-0005-0000-0000-0000B0020000}"/>
    <cellStyle name="Comma 14 2 5 2" xfId="1985" xr:uid="{00000000-0005-0000-0000-0000B1020000}"/>
    <cellStyle name="Comma 14 2 5 2 2" xfId="4774" xr:uid="{D2A45F96-DFA8-4A66-BEE9-D95245C87DC1}"/>
    <cellStyle name="Comma 14 2 5 2 2 2" xfId="10377" xr:uid="{6EC8F0E1-40EB-404F-B669-9AC7889C84C8}"/>
    <cellStyle name="Comma 14 2 5 2 2 2 2" xfId="21605" xr:uid="{6614EBDA-F2F9-47E2-920D-F1631C5D1BDB}"/>
    <cellStyle name="Comma 14 2 5 2 2 2 2 2" xfId="44072" xr:uid="{9754834E-142F-4C07-A407-DC929AE59B71}"/>
    <cellStyle name="Comma 14 2 5 2 2 2 3" xfId="32845" xr:uid="{085F60A7-6FAF-43CE-A5AC-31E4611C1652}"/>
    <cellStyle name="Comma 14 2 5 2 2 3" xfId="16002" xr:uid="{4CAE9252-D818-4508-8990-3AB1775ECE4F}"/>
    <cellStyle name="Comma 14 2 5 2 2 3 2" xfId="38469" xr:uid="{33D16826-8256-462C-9A5E-0FBD671C99B9}"/>
    <cellStyle name="Comma 14 2 5 2 2 4" xfId="27242" xr:uid="{5AE387EF-4044-4E86-BC5D-201CB91DB207}"/>
    <cellStyle name="Comma 14 2 5 2 3" xfId="7588" xr:uid="{F4D65239-735D-4E9D-8C65-417637F392E0}"/>
    <cellStyle name="Comma 14 2 5 2 3 2" xfId="18816" xr:uid="{3982A519-1679-4873-A1B5-7F86E41D282B}"/>
    <cellStyle name="Comma 14 2 5 2 3 2 2" xfId="41283" xr:uid="{3537405C-1226-47CC-8AD5-D8B53DE1CE88}"/>
    <cellStyle name="Comma 14 2 5 2 3 3" xfId="30056" xr:uid="{792B75C2-1806-4960-A773-DD8E48E6ABD7}"/>
    <cellStyle name="Comma 14 2 5 2 4" xfId="13213" xr:uid="{362E17B7-3423-47C3-A890-0005A899B60C}"/>
    <cellStyle name="Comma 14 2 5 2 4 2" xfId="35680" xr:uid="{7C323A0A-DD90-4A8E-A1B8-0F26B137E732}"/>
    <cellStyle name="Comma 14 2 5 2 5" xfId="24453" xr:uid="{EE12D8FC-C081-4B69-B486-FED633E39BB2}"/>
    <cellStyle name="Comma 14 2 5 3" xfId="3694" xr:uid="{3858EFB8-231E-4CC8-9F62-23A7C9EB288A}"/>
    <cellStyle name="Comma 14 2 5 3 2" xfId="9297" xr:uid="{8B58A172-2383-42CC-9D7C-966DB3FC6BCB}"/>
    <cellStyle name="Comma 14 2 5 3 2 2" xfId="20525" xr:uid="{86BA7683-AD86-41A8-9E77-81B19E36B3EE}"/>
    <cellStyle name="Comma 14 2 5 3 2 2 2" xfId="42992" xr:uid="{91E19649-4545-48A5-9446-18761F8C08E8}"/>
    <cellStyle name="Comma 14 2 5 3 2 3" xfId="31765" xr:uid="{128075D3-AA50-4222-80C0-66F79102298F}"/>
    <cellStyle name="Comma 14 2 5 3 3" xfId="14922" xr:uid="{2AA81AEE-2E86-442A-944C-DDE580E6E1C1}"/>
    <cellStyle name="Comma 14 2 5 3 3 2" xfId="37389" xr:uid="{896F17E6-9B87-4F8C-90B5-3468CB94EEA5}"/>
    <cellStyle name="Comma 14 2 5 3 4" xfId="26162" xr:uid="{65F2627D-F799-455D-8DE0-0CCB33986836}"/>
    <cellStyle name="Comma 14 2 5 4" xfId="6508" xr:uid="{BDD09994-B3D8-4A37-BDDD-28745A0DF409}"/>
    <cellStyle name="Comma 14 2 5 4 2" xfId="17736" xr:uid="{83E0BBBA-7988-44D5-A5D3-7A225F8C0414}"/>
    <cellStyle name="Comma 14 2 5 4 2 2" xfId="40203" xr:uid="{436EBCF8-9F82-4FD3-9CA4-4934023DC193}"/>
    <cellStyle name="Comma 14 2 5 4 3" xfId="28976" xr:uid="{DF8AF935-E30D-463F-BCB4-A616EAB37544}"/>
    <cellStyle name="Comma 14 2 5 5" xfId="12133" xr:uid="{A8CCD712-C8A2-47D4-AE96-FBB6E7BE93D1}"/>
    <cellStyle name="Comma 14 2 5 5 2" xfId="34600" xr:uid="{B8868009-B514-425B-B562-6959180A5B21}"/>
    <cellStyle name="Comma 14 2 5 6" xfId="23373" xr:uid="{1AB681B5-E0E6-43E6-9FB1-747DF0B23A1A}"/>
    <cellStyle name="Comma 14 2 6" xfId="1447" xr:uid="{00000000-0005-0000-0000-0000B2020000}"/>
    <cellStyle name="Comma 14 2 6 2" xfId="4236" xr:uid="{947C38EB-7882-4781-8549-DE8F239CC77D}"/>
    <cellStyle name="Comma 14 2 6 2 2" xfId="9839" xr:uid="{822DF79C-091C-431A-A910-366FC0727C09}"/>
    <cellStyle name="Comma 14 2 6 2 2 2" xfId="21067" xr:uid="{362DE1CE-8D22-4B87-8643-9342DAB2D445}"/>
    <cellStyle name="Comma 14 2 6 2 2 2 2" xfId="43534" xr:uid="{D2E6C728-0CF1-4A2E-83CD-635010D1505D}"/>
    <cellStyle name="Comma 14 2 6 2 2 3" xfId="32307" xr:uid="{1ADFFFCC-61C0-48CA-A346-91CC5F0EA304}"/>
    <cellStyle name="Comma 14 2 6 2 3" xfId="15464" xr:uid="{3399F7ED-4F30-4374-A3ED-464A2860CA97}"/>
    <cellStyle name="Comma 14 2 6 2 3 2" xfId="37931" xr:uid="{358707BD-AD6F-40BE-B3CD-19C00C144C07}"/>
    <cellStyle name="Comma 14 2 6 2 4" xfId="26704" xr:uid="{0A0F07F9-78F2-4FAD-9113-75F5901C388F}"/>
    <cellStyle name="Comma 14 2 6 3" xfId="7050" xr:uid="{3CDF88ED-D927-4228-A183-0A312F487B68}"/>
    <cellStyle name="Comma 14 2 6 3 2" xfId="18278" xr:uid="{817C3C07-E2DE-42E6-AB69-F478248132BE}"/>
    <cellStyle name="Comma 14 2 6 3 2 2" xfId="40745" xr:uid="{6480A3A3-F1EA-4513-86EE-4A448229A270}"/>
    <cellStyle name="Comma 14 2 6 3 3" xfId="29518" xr:uid="{04FE18AD-3F68-41CD-8DAF-413402EF69D1}"/>
    <cellStyle name="Comma 14 2 6 4" xfId="12675" xr:uid="{09C1B962-6B2F-4C17-8E4E-A22DB909713F}"/>
    <cellStyle name="Comma 14 2 6 4 2" xfId="35142" xr:uid="{8BA75128-4C59-45C4-AE14-D8CD4A4395C5}"/>
    <cellStyle name="Comma 14 2 6 5" xfId="23915" xr:uid="{2B6AEF65-8B4B-45A2-9702-D52B3FEE05D9}"/>
    <cellStyle name="Comma 14 2 7" xfId="2528" xr:uid="{00000000-0005-0000-0000-0000B3020000}"/>
    <cellStyle name="Comma 14 2 7 2" xfId="5317" xr:uid="{151E8E4D-DDE2-4908-8AA1-10BBDBE3FF9D}"/>
    <cellStyle name="Comma 14 2 7 2 2" xfId="10920" xr:uid="{57DD6660-4246-4C72-A80D-CC12138DA71E}"/>
    <cellStyle name="Comma 14 2 7 2 2 2" xfId="22148" xr:uid="{C3957F84-C4FC-4DF2-B61C-3F669148CF84}"/>
    <cellStyle name="Comma 14 2 7 2 2 2 2" xfId="44615" xr:uid="{3CFD6335-1B4F-4313-9271-E6D08DC4BB49}"/>
    <cellStyle name="Comma 14 2 7 2 2 3" xfId="33388" xr:uid="{94092EC9-FA86-4F70-BC14-45AE9698A95C}"/>
    <cellStyle name="Comma 14 2 7 2 3" xfId="16545" xr:uid="{4984C8DD-8646-4F4C-BE18-02C73F247DBD}"/>
    <cellStyle name="Comma 14 2 7 2 3 2" xfId="39012" xr:uid="{D3E083A8-54FE-493D-B15A-7DCDDC2E5AA5}"/>
    <cellStyle name="Comma 14 2 7 2 4" xfId="27785" xr:uid="{18DC737F-DB93-42DA-8FD6-6E8718FCAA56}"/>
    <cellStyle name="Comma 14 2 7 3" xfId="8131" xr:uid="{D711716B-379B-4AFC-8965-2561B645E78D}"/>
    <cellStyle name="Comma 14 2 7 3 2" xfId="19359" xr:uid="{0BD60562-B703-4E63-A9E4-323C684D3005}"/>
    <cellStyle name="Comma 14 2 7 3 2 2" xfId="41826" xr:uid="{2D0C116E-FB26-4E94-82BB-F5C4F0B8BD1F}"/>
    <cellStyle name="Comma 14 2 7 3 3" xfId="30599" xr:uid="{017E9E77-D970-4F0B-90FF-7E1663BB5AF9}"/>
    <cellStyle name="Comma 14 2 7 4" xfId="13756" xr:uid="{A8B89DF5-0C0E-494A-ACD8-4DA9B6A6354A}"/>
    <cellStyle name="Comma 14 2 7 4 2" xfId="36223" xr:uid="{FA6F0463-EBE9-40A3-9BEE-1E99C634972A}"/>
    <cellStyle name="Comma 14 2 7 5" xfId="24996" xr:uid="{E59D3894-C2FA-4BD6-A88C-850943683422}"/>
    <cellStyle name="Comma 14 2 8" xfId="367" xr:uid="{00000000-0005-0000-0000-0000B4020000}"/>
    <cellStyle name="Comma 14 2 8 2" xfId="3156" xr:uid="{65638EC4-68F7-41B3-94E5-9D7D393B461D}"/>
    <cellStyle name="Comma 14 2 8 2 2" xfId="8759" xr:uid="{6672A210-AA9B-4F00-9E0A-09DD15733996}"/>
    <cellStyle name="Comma 14 2 8 2 2 2" xfId="19987" xr:uid="{EA872196-3ABA-4800-AA38-03D0B13EA498}"/>
    <cellStyle name="Comma 14 2 8 2 2 2 2" xfId="42454" xr:uid="{E0BCCC34-1316-4426-9554-C17827B0894F}"/>
    <cellStyle name="Comma 14 2 8 2 2 3" xfId="31227" xr:uid="{94715D44-CEBF-47AE-AA2A-9DBE9E5ECE3F}"/>
    <cellStyle name="Comma 14 2 8 2 3" xfId="14384" xr:uid="{1542C2AC-378B-4FE3-90E6-8BFF0BB487D4}"/>
    <cellStyle name="Comma 14 2 8 2 3 2" xfId="36851" xr:uid="{10B5A5EA-F9E2-46EB-ACB3-295206BDBB6D}"/>
    <cellStyle name="Comma 14 2 8 2 4" xfId="25624" xr:uid="{06065EBE-4ED1-42AF-864A-86773931E997}"/>
    <cellStyle name="Comma 14 2 8 3" xfId="5970" xr:uid="{CDAF2BA5-0CFA-4461-80E1-B91A82FDD1BD}"/>
    <cellStyle name="Comma 14 2 8 3 2" xfId="17198" xr:uid="{DF970A0F-A13D-4ECC-81D3-0AED21263632}"/>
    <cellStyle name="Comma 14 2 8 3 2 2" xfId="39665" xr:uid="{D7E2E351-FCF1-4417-BA21-C418D6B7FCE2}"/>
    <cellStyle name="Comma 14 2 8 3 3" xfId="28438" xr:uid="{3EADEC9B-5D0E-42D1-8614-97ECA4D320DD}"/>
    <cellStyle name="Comma 14 2 8 4" xfId="11595" xr:uid="{FB2EB611-4CC0-4C3B-8940-41DAB6BCA6B7}"/>
    <cellStyle name="Comma 14 2 8 4 2" xfId="34062" xr:uid="{107113AB-C25E-4A4B-B9A8-9225D87DF55E}"/>
    <cellStyle name="Comma 14 2 8 5" xfId="22835" xr:uid="{476B0FB9-F171-48CE-84E2-A84F91221699}"/>
    <cellStyle name="Comma 14 2 9" xfId="2880" xr:uid="{547C7A19-4855-4422-8F4E-6143493EE7E2}"/>
    <cellStyle name="Comma 14 2 9 2" xfId="8483" xr:uid="{9462267D-0CAF-4E5D-9E22-997EEEA97611}"/>
    <cellStyle name="Comma 14 2 9 2 2" xfId="19711" xr:uid="{A5065F6B-7C78-4CB9-91C8-B0B11B6CBAB2}"/>
    <cellStyle name="Comma 14 2 9 2 2 2" xfId="42178" xr:uid="{DB5C212C-8032-495C-B259-48365504A021}"/>
    <cellStyle name="Comma 14 2 9 2 3" xfId="30951" xr:uid="{2EBAFC6D-9DAF-4AA7-A234-802FE363C328}"/>
    <cellStyle name="Comma 14 2 9 3" xfId="14108" xr:uid="{F750EEDD-5336-4966-8E52-7D8E41CAB8B2}"/>
    <cellStyle name="Comma 14 2 9 3 2" xfId="36575" xr:uid="{8AD691AB-24D9-4FEE-A9FF-45BC6C143052}"/>
    <cellStyle name="Comma 14 2 9 4" xfId="25348" xr:uid="{BDCEBB41-E566-43EF-B253-5994BB1FF136}"/>
    <cellStyle name="Comma 14 3" xfId="118" xr:uid="{00000000-0005-0000-0000-0000B5020000}"/>
    <cellStyle name="Comma 14 3 10" xfId="11350" xr:uid="{6448E7FB-7483-45DD-B29A-33307C5A7549}"/>
    <cellStyle name="Comma 14 3 10 2" xfId="33818" xr:uid="{DAD2540D-0CA8-4277-AE69-60D9C7CF26AE}"/>
    <cellStyle name="Comma 14 3 11" xfId="22591" xr:uid="{80DAE00F-20A9-4D59-8936-B98B299AF2E5}"/>
    <cellStyle name="Comma 14 3 2" xfId="244" xr:uid="{00000000-0005-0000-0000-0000B6020000}"/>
    <cellStyle name="Comma 14 3 2 10" xfId="22717" xr:uid="{25D9B86D-67D7-4FE1-9108-23C28522CBBA}"/>
    <cellStyle name="Comma 14 3 2 2" xfId="791" xr:uid="{00000000-0005-0000-0000-0000B7020000}"/>
    <cellStyle name="Comma 14 3 2 2 2" xfId="1329" xr:uid="{00000000-0005-0000-0000-0000B8020000}"/>
    <cellStyle name="Comma 14 3 2 2 2 2" xfId="2409" xr:uid="{00000000-0005-0000-0000-0000B9020000}"/>
    <cellStyle name="Comma 14 3 2 2 2 2 2" xfId="5198" xr:uid="{CF593137-E0A1-4133-97E5-15D7330C8E6D}"/>
    <cellStyle name="Comma 14 3 2 2 2 2 2 2" xfId="10801" xr:uid="{E3E0DC1C-5EE6-426E-B9FD-08BBFD5E175C}"/>
    <cellStyle name="Comma 14 3 2 2 2 2 2 2 2" xfId="22029" xr:uid="{0500BBFA-C6AF-4969-9FAE-A048E32B3F82}"/>
    <cellStyle name="Comma 14 3 2 2 2 2 2 2 2 2" xfId="44496" xr:uid="{D3EB7D9C-5C4F-457B-B2F0-0108240357DD}"/>
    <cellStyle name="Comma 14 3 2 2 2 2 2 2 3" xfId="33269" xr:uid="{C59A9778-046F-4734-9F2E-4D15ABBDD8B2}"/>
    <cellStyle name="Comma 14 3 2 2 2 2 2 3" xfId="16426" xr:uid="{2DD2D510-2287-4BA2-B64F-C22D62EE4AB0}"/>
    <cellStyle name="Comma 14 3 2 2 2 2 2 3 2" xfId="38893" xr:uid="{A3A258FF-4D4A-4028-B821-C03EFC140C76}"/>
    <cellStyle name="Comma 14 3 2 2 2 2 2 4" xfId="27666" xr:uid="{B9BFB72E-E736-4E4A-B0B5-5700190F80C4}"/>
    <cellStyle name="Comma 14 3 2 2 2 2 3" xfId="8012" xr:uid="{D33A9210-4D96-40E3-8352-1607383EA9D5}"/>
    <cellStyle name="Comma 14 3 2 2 2 2 3 2" xfId="19240" xr:uid="{6E14FC0B-AF2B-4B38-A53C-DB3965F68C21}"/>
    <cellStyle name="Comma 14 3 2 2 2 2 3 2 2" xfId="41707" xr:uid="{D65D5291-7DA5-4EF7-A3BD-7E08C3327D4C}"/>
    <cellStyle name="Comma 14 3 2 2 2 2 3 3" xfId="30480" xr:uid="{6374A365-3154-48D0-A172-206535C04C1D}"/>
    <cellStyle name="Comma 14 3 2 2 2 2 4" xfId="13637" xr:uid="{F86A321D-DED6-4D20-AA76-6A851F525F5F}"/>
    <cellStyle name="Comma 14 3 2 2 2 2 4 2" xfId="36104" xr:uid="{7E87BA33-6CAB-48B3-881F-D0BD561188D1}"/>
    <cellStyle name="Comma 14 3 2 2 2 2 5" xfId="24877" xr:uid="{3CDA6F21-AFDD-4529-8F97-85A5D6F338C5}"/>
    <cellStyle name="Comma 14 3 2 2 2 3" xfId="4118" xr:uid="{29AD5190-5599-4DFE-93CE-982391A27595}"/>
    <cellStyle name="Comma 14 3 2 2 2 3 2" xfId="9721" xr:uid="{670D958D-47CF-4742-BD60-6BEF520696AC}"/>
    <cellStyle name="Comma 14 3 2 2 2 3 2 2" xfId="20949" xr:uid="{455CA605-4D97-4206-8FC7-54F11D8BF2EF}"/>
    <cellStyle name="Comma 14 3 2 2 2 3 2 2 2" xfId="43416" xr:uid="{08CC0A3E-BF12-4C25-836A-3E161ED71E47}"/>
    <cellStyle name="Comma 14 3 2 2 2 3 2 3" xfId="32189" xr:uid="{AF65102B-DD61-47BF-B52F-85C1B87B2DE9}"/>
    <cellStyle name="Comma 14 3 2 2 2 3 3" xfId="15346" xr:uid="{C60819B4-36F6-410D-9B6E-D0DA36081026}"/>
    <cellStyle name="Comma 14 3 2 2 2 3 3 2" xfId="37813" xr:uid="{11101BBA-EA08-434C-B460-98F83C0EC056}"/>
    <cellStyle name="Comma 14 3 2 2 2 3 4" xfId="26586" xr:uid="{2B7E8C94-0C5D-486F-B7D9-74714A564267}"/>
    <cellStyle name="Comma 14 3 2 2 2 4" xfId="6932" xr:uid="{32EF1864-E94A-4060-9A5A-E032E66AD329}"/>
    <cellStyle name="Comma 14 3 2 2 2 4 2" xfId="18160" xr:uid="{96606467-0548-4DA7-B968-D9B3F1D50324}"/>
    <cellStyle name="Comma 14 3 2 2 2 4 2 2" xfId="40627" xr:uid="{6284916D-D246-4928-8E3E-4264258FC03E}"/>
    <cellStyle name="Comma 14 3 2 2 2 4 3" xfId="29400" xr:uid="{69B8F077-1A59-4934-AEE4-DFF34D6C0F15}"/>
    <cellStyle name="Comma 14 3 2 2 2 5" xfId="12557" xr:uid="{75375A23-397E-4C13-994D-D824DF796877}"/>
    <cellStyle name="Comma 14 3 2 2 2 5 2" xfId="35024" xr:uid="{DA455BBA-3330-42ED-9718-F9CCB94D5925}"/>
    <cellStyle name="Comma 14 3 2 2 2 6" xfId="23797" xr:uid="{2ADABF6A-5919-41EC-A4D1-0CEAB3F9AD06}"/>
    <cellStyle name="Comma 14 3 2 2 3" xfId="1871" xr:uid="{00000000-0005-0000-0000-0000BA020000}"/>
    <cellStyle name="Comma 14 3 2 2 3 2" xfId="4660" xr:uid="{F529AB94-40FD-451E-B106-BB9106F93B84}"/>
    <cellStyle name="Comma 14 3 2 2 3 2 2" xfId="10263" xr:uid="{E88E4CEB-9284-4068-91C3-D56392392570}"/>
    <cellStyle name="Comma 14 3 2 2 3 2 2 2" xfId="21491" xr:uid="{A6FC9DBE-EA07-47AA-AF40-22E25D958811}"/>
    <cellStyle name="Comma 14 3 2 2 3 2 2 2 2" xfId="43958" xr:uid="{177B8B92-8F05-4009-B12E-27F48F7186BD}"/>
    <cellStyle name="Comma 14 3 2 2 3 2 2 3" xfId="32731" xr:uid="{71A8234E-C1A5-4CCF-A386-C078D89C46D2}"/>
    <cellStyle name="Comma 14 3 2 2 3 2 3" xfId="15888" xr:uid="{AFAFCCB2-DF74-46E9-B180-29F41EF2D90A}"/>
    <cellStyle name="Comma 14 3 2 2 3 2 3 2" xfId="38355" xr:uid="{108804B8-3CF9-46B6-9A25-2974DE5C660B}"/>
    <cellStyle name="Comma 14 3 2 2 3 2 4" xfId="27128" xr:uid="{0BF073BA-D65A-49E0-A5A3-2E6F89E840E7}"/>
    <cellStyle name="Comma 14 3 2 2 3 3" xfId="7474" xr:uid="{0A8F03BE-C823-43AB-9EA1-D95A04E62668}"/>
    <cellStyle name="Comma 14 3 2 2 3 3 2" xfId="18702" xr:uid="{BCB8152C-498B-4925-9F47-B77FA25A8935}"/>
    <cellStyle name="Comma 14 3 2 2 3 3 2 2" xfId="41169" xr:uid="{2A18D9D8-C7AF-480D-8BA9-CF0A6C227B8A}"/>
    <cellStyle name="Comma 14 3 2 2 3 3 3" xfId="29942" xr:uid="{9233ADCB-E1A0-486A-92BF-2B4268063D60}"/>
    <cellStyle name="Comma 14 3 2 2 3 4" xfId="13099" xr:uid="{EB1DAE6D-D3F8-48FD-8B51-F32720BA1C84}"/>
    <cellStyle name="Comma 14 3 2 2 3 4 2" xfId="35566" xr:uid="{E0D69EA7-AE0D-407D-B27D-D82BC8008BC1}"/>
    <cellStyle name="Comma 14 3 2 2 3 5" xfId="24339" xr:uid="{291C4725-2962-4530-9E27-1230AD93E9D7}"/>
    <cellStyle name="Comma 14 3 2 2 4" xfId="3580" xr:uid="{67F6E8E7-CA05-4CE6-B598-22CECF647634}"/>
    <cellStyle name="Comma 14 3 2 2 4 2" xfId="9183" xr:uid="{3080AC7F-F701-425E-B9E8-18A788E3D772}"/>
    <cellStyle name="Comma 14 3 2 2 4 2 2" xfId="20411" xr:uid="{2B26A7F4-1D6B-453C-AECA-0B4B665498ED}"/>
    <cellStyle name="Comma 14 3 2 2 4 2 2 2" xfId="42878" xr:uid="{4AFB348F-8177-446B-AA98-B57FF95536D7}"/>
    <cellStyle name="Comma 14 3 2 2 4 2 3" xfId="31651" xr:uid="{16666525-8680-4F48-ACC4-4D2CE5D72426}"/>
    <cellStyle name="Comma 14 3 2 2 4 3" xfId="14808" xr:uid="{78311C02-7F2C-4BAE-9677-18F8D990DECF}"/>
    <cellStyle name="Comma 14 3 2 2 4 3 2" xfId="37275" xr:uid="{136FC689-8271-4040-8616-D6D45F371EA1}"/>
    <cellStyle name="Comma 14 3 2 2 4 4" xfId="26048" xr:uid="{DA63D91C-B553-4DE3-A06E-0CA0F69F7428}"/>
    <cellStyle name="Comma 14 3 2 2 5" xfId="6394" xr:uid="{F459B773-97D4-46DB-8916-6FDABB54071B}"/>
    <cellStyle name="Comma 14 3 2 2 5 2" xfId="17622" xr:uid="{700FACBB-0197-4ACA-8CC9-9F03A2416FB4}"/>
    <cellStyle name="Comma 14 3 2 2 5 2 2" xfId="40089" xr:uid="{3CA67012-0D68-4023-B9A0-151A76581C61}"/>
    <cellStyle name="Comma 14 3 2 2 5 3" xfId="28862" xr:uid="{53950CA8-1041-4F22-A562-8BA9A14AF4FF}"/>
    <cellStyle name="Comma 14 3 2 2 6" xfId="12019" xr:uid="{E429204A-7406-422B-A2DC-3AAF9DB5DDC5}"/>
    <cellStyle name="Comma 14 3 2 2 6 2" xfId="34486" xr:uid="{964AAF59-3CBA-4E86-A033-972183085CD8}"/>
    <cellStyle name="Comma 14 3 2 2 7" xfId="23259" xr:uid="{8A3D873A-55E1-4D14-A4C1-B5BF8BC6B17C}"/>
    <cellStyle name="Comma 14 3 2 3" xfId="1062" xr:uid="{00000000-0005-0000-0000-0000BB020000}"/>
    <cellStyle name="Comma 14 3 2 3 2" xfId="2142" xr:uid="{00000000-0005-0000-0000-0000BC020000}"/>
    <cellStyle name="Comma 14 3 2 3 2 2" xfId="4931" xr:uid="{4B58ED0D-D665-424D-8804-102767D7ED78}"/>
    <cellStyle name="Comma 14 3 2 3 2 2 2" xfId="10534" xr:uid="{E56895F9-1942-4F41-9A33-8AD2931CB0E1}"/>
    <cellStyle name="Comma 14 3 2 3 2 2 2 2" xfId="21762" xr:uid="{0FFB0ABB-8381-462D-8A27-A560C1558B50}"/>
    <cellStyle name="Comma 14 3 2 3 2 2 2 2 2" xfId="44229" xr:uid="{A28AACFB-47BC-4040-8A63-747F5DA8329E}"/>
    <cellStyle name="Comma 14 3 2 3 2 2 2 3" xfId="33002" xr:uid="{171435EF-8C69-4EF8-BE84-699DA428A3B2}"/>
    <cellStyle name="Comma 14 3 2 3 2 2 3" xfId="16159" xr:uid="{6C70F501-792E-41FB-B1E3-4360D807FACF}"/>
    <cellStyle name="Comma 14 3 2 3 2 2 3 2" xfId="38626" xr:uid="{409A9ADA-6F4E-415A-B0C8-A225A039559E}"/>
    <cellStyle name="Comma 14 3 2 3 2 2 4" xfId="27399" xr:uid="{9CC8A13B-9280-40D8-8750-D925C9E5111D}"/>
    <cellStyle name="Comma 14 3 2 3 2 3" xfId="7745" xr:uid="{9240ACE7-98F0-4FDD-9F0C-755FD0FE2209}"/>
    <cellStyle name="Comma 14 3 2 3 2 3 2" xfId="18973" xr:uid="{7196526C-EE52-4C70-9B9C-9B34B2D2CD65}"/>
    <cellStyle name="Comma 14 3 2 3 2 3 2 2" xfId="41440" xr:uid="{49A094CA-90FC-41D6-A8F4-1EA6794D7651}"/>
    <cellStyle name="Comma 14 3 2 3 2 3 3" xfId="30213" xr:uid="{DB11793D-FA29-45D0-9E58-35DE36F6EE0B}"/>
    <cellStyle name="Comma 14 3 2 3 2 4" xfId="13370" xr:uid="{337A81E5-2126-4B01-BDEB-0857EE3D7E3A}"/>
    <cellStyle name="Comma 14 3 2 3 2 4 2" xfId="35837" xr:uid="{D37B3785-0900-4867-BF83-FDEDD1F48E1F}"/>
    <cellStyle name="Comma 14 3 2 3 2 5" xfId="24610" xr:uid="{C4F1802E-CDDF-46EA-93C6-986F1511FD1A}"/>
    <cellStyle name="Comma 14 3 2 3 3" xfId="3851" xr:uid="{48A8D194-916D-4283-BD76-2B7AF1ACEFC0}"/>
    <cellStyle name="Comma 14 3 2 3 3 2" xfId="9454" xr:uid="{40E36488-8980-414C-A0E4-249D77DF7D61}"/>
    <cellStyle name="Comma 14 3 2 3 3 2 2" xfId="20682" xr:uid="{B525E716-12BB-41F0-AFCC-7B8EAB91485C}"/>
    <cellStyle name="Comma 14 3 2 3 3 2 2 2" xfId="43149" xr:uid="{71F873DE-ADFB-42D7-9DBD-3653991C98ED}"/>
    <cellStyle name="Comma 14 3 2 3 3 2 3" xfId="31922" xr:uid="{A436BC2F-7D0E-4147-B269-E85230A3D0C8}"/>
    <cellStyle name="Comma 14 3 2 3 3 3" xfId="15079" xr:uid="{90001D05-45B7-4EB8-BA36-7C2B9FE02C7C}"/>
    <cellStyle name="Comma 14 3 2 3 3 3 2" xfId="37546" xr:uid="{BEA3BE75-2B57-4064-AAD3-7D50363DB4A2}"/>
    <cellStyle name="Comma 14 3 2 3 3 4" xfId="26319" xr:uid="{CCC01274-330E-4D5F-BF7E-90B3794FDD72}"/>
    <cellStyle name="Comma 14 3 2 3 4" xfId="6665" xr:uid="{19AC5A55-9464-451E-A8B8-9E387D9E9C9E}"/>
    <cellStyle name="Comma 14 3 2 3 4 2" xfId="17893" xr:uid="{947E7F54-8554-4991-87BE-8E4EF5F74B0C}"/>
    <cellStyle name="Comma 14 3 2 3 4 2 2" xfId="40360" xr:uid="{169CDDE4-2F37-4D10-BABB-5523EF6755B9}"/>
    <cellStyle name="Comma 14 3 2 3 4 3" xfId="29133" xr:uid="{D4F7BB2E-CE49-4BC5-B8E7-D08974FFFA48}"/>
    <cellStyle name="Comma 14 3 2 3 5" xfId="12290" xr:uid="{C4775543-4A69-417E-A545-1A130453B0DF}"/>
    <cellStyle name="Comma 14 3 2 3 5 2" xfId="34757" xr:uid="{90D616A5-5397-4953-8126-1DE6E5C71017}"/>
    <cellStyle name="Comma 14 3 2 3 6" xfId="23530" xr:uid="{17FCC648-BF00-43EE-A961-688EB26B316C}"/>
    <cellStyle name="Comma 14 3 2 4" xfId="1604" xr:uid="{00000000-0005-0000-0000-0000BD020000}"/>
    <cellStyle name="Comma 14 3 2 4 2" xfId="4393" xr:uid="{B4EC7D60-BAD0-4EEE-8B15-5357AE823872}"/>
    <cellStyle name="Comma 14 3 2 4 2 2" xfId="9996" xr:uid="{D23118A5-D51A-45BE-8009-F2BF907A70D2}"/>
    <cellStyle name="Comma 14 3 2 4 2 2 2" xfId="21224" xr:uid="{52253C9D-1B07-4D6C-9CEF-21537ED801E6}"/>
    <cellStyle name="Comma 14 3 2 4 2 2 2 2" xfId="43691" xr:uid="{D93C580F-17B0-4F6F-A9F0-BD86194F0D87}"/>
    <cellStyle name="Comma 14 3 2 4 2 2 3" xfId="32464" xr:uid="{9E4A791F-DAC9-4DFE-82A9-89EFDFDC3F7C}"/>
    <cellStyle name="Comma 14 3 2 4 2 3" xfId="15621" xr:uid="{B670452D-3562-49ED-B41B-8FBF9CE011A1}"/>
    <cellStyle name="Comma 14 3 2 4 2 3 2" xfId="38088" xr:uid="{693283EC-1263-4883-ACAA-20E5D70C87DF}"/>
    <cellStyle name="Comma 14 3 2 4 2 4" xfId="26861" xr:uid="{6998D33A-3F9F-4DA8-9A88-28ED3AA9A18E}"/>
    <cellStyle name="Comma 14 3 2 4 3" xfId="7207" xr:uid="{D57CD15B-0DA0-40DE-A586-17FE2F2B1BF9}"/>
    <cellStyle name="Comma 14 3 2 4 3 2" xfId="18435" xr:uid="{93CE6A31-3A4A-4B7A-B975-2B0ABE155EBA}"/>
    <cellStyle name="Comma 14 3 2 4 3 2 2" xfId="40902" xr:uid="{568F9927-A3B3-4608-B745-80A1BFAD9B00}"/>
    <cellStyle name="Comma 14 3 2 4 3 3" xfId="29675" xr:uid="{6FE52C76-6756-4328-83D2-00D7D1E80A7F}"/>
    <cellStyle name="Comma 14 3 2 4 4" xfId="12832" xr:uid="{CC16DA84-B174-414E-9DCE-98DFCD4269B3}"/>
    <cellStyle name="Comma 14 3 2 4 4 2" xfId="35299" xr:uid="{5647E537-91F0-48DE-9CE6-CB2E0934C798}"/>
    <cellStyle name="Comma 14 3 2 4 5" xfId="24072" xr:uid="{D500525A-0BC3-4982-909E-FFC55D4E09BB}"/>
    <cellStyle name="Comma 14 3 2 5" xfId="2685" xr:uid="{00000000-0005-0000-0000-0000BE020000}"/>
    <cellStyle name="Comma 14 3 2 5 2" xfId="5474" xr:uid="{26452E9F-DD03-4CB3-A0E4-E254269BD270}"/>
    <cellStyle name="Comma 14 3 2 5 2 2" xfId="11077" xr:uid="{3AEBB8B4-F614-4715-834B-0575307A571A}"/>
    <cellStyle name="Comma 14 3 2 5 2 2 2" xfId="22305" xr:uid="{73A4A15C-B186-4570-96C0-884BFA52ADDD}"/>
    <cellStyle name="Comma 14 3 2 5 2 2 2 2" xfId="44772" xr:uid="{905C588D-3D53-4190-A490-726937C0D9DD}"/>
    <cellStyle name="Comma 14 3 2 5 2 2 3" xfId="33545" xr:uid="{56A9432E-212E-4104-8AD1-E4370FB22990}"/>
    <cellStyle name="Comma 14 3 2 5 2 3" xfId="16702" xr:uid="{7B3C75E3-8366-4002-83B1-929BC4ECB6DE}"/>
    <cellStyle name="Comma 14 3 2 5 2 3 2" xfId="39169" xr:uid="{8EAEED8D-60DD-42D5-9CAA-D7462EA8E4F2}"/>
    <cellStyle name="Comma 14 3 2 5 2 4" xfId="27942" xr:uid="{561B2F01-8495-49BD-A471-42927110262D}"/>
    <cellStyle name="Comma 14 3 2 5 3" xfId="8288" xr:uid="{EB5FC7E8-50A9-411E-90B9-28092FB97D85}"/>
    <cellStyle name="Comma 14 3 2 5 3 2" xfId="19516" xr:uid="{8D5DFFC3-6105-4878-8F83-725F641D27CE}"/>
    <cellStyle name="Comma 14 3 2 5 3 2 2" xfId="41983" xr:uid="{07B352C3-BA91-42A4-89F9-BB157051AEE4}"/>
    <cellStyle name="Comma 14 3 2 5 3 3" xfId="30756" xr:uid="{51056DA8-8ED8-4C5A-8EEA-2D63310DB1CC}"/>
    <cellStyle name="Comma 14 3 2 5 4" xfId="13913" xr:uid="{899F9F3F-2573-459B-B4B6-F931954AECF0}"/>
    <cellStyle name="Comma 14 3 2 5 4 2" xfId="36380" xr:uid="{2E37AF33-971B-47DE-ADFD-0BB93A1D2B36}"/>
    <cellStyle name="Comma 14 3 2 5 5" xfId="25153" xr:uid="{1ED12B76-F400-492C-877A-FFA5A6B83F40}"/>
    <cellStyle name="Comma 14 3 2 6" xfId="524" xr:uid="{00000000-0005-0000-0000-0000BF020000}"/>
    <cellStyle name="Comma 14 3 2 6 2" xfId="3313" xr:uid="{A504C92B-E329-4DD6-95C9-0A69900DA3B3}"/>
    <cellStyle name="Comma 14 3 2 6 2 2" xfId="8916" xr:uid="{B8EB6EEE-9358-41DD-A964-F35B0D930E67}"/>
    <cellStyle name="Comma 14 3 2 6 2 2 2" xfId="20144" xr:uid="{73C185DC-19E0-4003-A441-76758921ED5A}"/>
    <cellStyle name="Comma 14 3 2 6 2 2 2 2" xfId="42611" xr:uid="{5B518F5E-4F8F-4A1C-BA87-832D7527FA5A}"/>
    <cellStyle name="Comma 14 3 2 6 2 2 3" xfId="31384" xr:uid="{ED05B9E0-037F-48FB-A473-E7A70B57B4CF}"/>
    <cellStyle name="Comma 14 3 2 6 2 3" xfId="14541" xr:uid="{54D138FA-24DF-4DC7-843D-053EB45DA1EC}"/>
    <cellStyle name="Comma 14 3 2 6 2 3 2" xfId="37008" xr:uid="{6CA88A88-A1A6-4783-9BA2-D4F66C946B09}"/>
    <cellStyle name="Comma 14 3 2 6 2 4" xfId="25781" xr:uid="{F7008548-5150-4ED0-B047-49AEE84CE81F}"/>
    <cellStyle name="Comma 14 3 2 6 3" xfId="6127" xr:uid="{068FF7B6-E355-4360-8AED-5D2B473FFDEE}"/>
    <cellStyle name="Comma 14 3 2 6 3 2" xfId="17355" xr:uid="{F3D25BE4-9490-4705-A920-7B14795A616A}"/>
    <cellStyle name="Comma 14 3 2 6 3 2 2" xfId="39822" xr:uid="{6FDC2F56-4A84-40C2-A14A-DECFDE903520}"/>
    <cellStyle name="Comma 14 3 2 6 3 3" xfId="28595" xr:uid="{59F080B4-B809-4F21-A24F-CFF4F37B1D27}"/>
    <cellStyle name="Comma 14 3 2 6 4" xfId="11752" xr:uid="{EEB07708-48AB-4E0D-BA01-48BD8B0C1BB7}"/>
    <cellStyle name="Comma 14 3 2 6 4 2" xfId="34219" xr:uid="{69DF5917-5456-4623-916C-5F3C37D4C14B}"/>
    <cellStyle name="Comma 14 3 2 6 5" xfId="22992" xr:uid="{F8756CD1-CA48-4F0A-B259-712B5A7E9824}"/>
    <cellStyle name="Comma 14 3 2 7" xfId="3037" xr:uid="{7C9A4C2B-BE75-4D5F-AD19-34F767DF4BEF}"/>
    <cellStyle name="Comma 14 3 2 7 2" xfId="8640" xr:uid="{70FC72EC-877C-4FCC-A54E-4FAC8ACA21F9}"/>
    <cellStyle name="Comma 14 3 2 7 2 2" xfId="19868" xr:uid="{AAB0A049-CDD2-43F0-AD07-9B5188A23461}"/>
    <cellStyle name="Comma 14 3 2 7 2 2 2" xfId="42335" xr:uid="{9FDDDF89-39FB-4CAB-87C6-87CD6B9EF401}"/>
    <cellStyle name="Comma 14 3 2 7 2 3" xfId="31108" xr:uid="{C97D496B-5D86-4413-BD70-B5138A4D1015}"/>
    <cellStyle name="Comma 14 3 2 7 3" xfId="14265" xr:uid="{28648413-066C-4631-964D-9DEB29A5FC2F}"/>
    <cellStyle name="Comma 14 3 2 7 3 2" xfId="36732" xr:uid="{918F48E6-BD61-483F-A810-ADFBFCB18430}"/>
    <cellStyle name="Comma 14 3 2 7 4" xfId="25505" xr:uid="{EF7B6631-B9AE-43FB-B4AF-296EE6776CAC}"/>
    <cellStyle name="Comma 14 3 2 8" xfId="5852" xr:uid="{BD1E66A1-5FAD-4033-B9C4-27AA3D890784}"/>
    <cellStyle name="Comma 14 3 2 8 2" xfId="17080" xr:uid="{ED0CDECD-36C3-4CD7-A948-26C4B0E5D3CD}"/>
    <cellStyle name="Comma 14 3 2 8 2 2" xfId="39547" xr:uid="{BDF6AE58-7170-40B1-8EC8-830919BFB0DD}"/>
    <cellStyle name="Comma 14 3 2 8 3" xfId="28320" xr:uid="{4CF834BB-D431-44B2-9A55-A894E7E4DAA5}"/>
    <cellStyle name="Comma 14 3 2 9" xfId="11476" xr:uid="{89D5FAD8-95DF-488E-BB13-B8521DD90A5F}"/>
    <cellStyle name="Comma 14 3 2 9 2" xfId="33944" xr:uid="{CA6AF294-AD8E-4654-BD76-CFF6160CD948}"/>
    <cellStyle name="Comma 14 3 3" xfId="665" xr:uid="{00000000-0005-0000-0000-0000C0020000}"/>
    <cellStyle name="Comma 14 3 3 2" xfId="1203" xr:uid="{00000000-0005-0000-0000-0000C1020000}"/>
    <cellStyle name="Comma 14 3 3 2 2" xfId="2283" xr:uid="{00000000-0005-0000-0000-0000C2020000}"/>
    <cellStyle name="Comma 14 3 3 2 2 2" xfId="5072" xr:uid="{C998E6DC-D196-47A5-A8F7-2BC3D0EBD2B7}"/>
    <cellStyle name="Comma 14 3 3 2 2 2 2" xfId="10675" xr:uid="{EE06895A-8F58-42DA-B624-D9BB6BD88F65}"/>
    <cellStyle name="Comma 14 3 3 2 2 2 2 2" xfId="21903" xr:uid="{E94E69FB-C073-4027-8A9E-4F63118FB392}"/>
    <cellStyle name="Comma 14 3 3 2 2 2 2 2 2" xfId="44370" xr:uid="{2605B445-C458-4C33-A073-8F778B653DD7}"/>
    <cellStyle name="Comma 14 3 3 2 2 2 2 3" xfId="33143" xr:uid="{7C0ECA71-7BAD-4481-B37B-898F145C52A1}"/>
    <cellStyle name="Comma 14 3 3 2 2 2 3" xfId="16300" xr:uid="{015137DA-B332-4792-B1B7-D2C4CF79DD6A}"/>
    <cellStyle name="Comma 14 3 3 2 2 2 3 2" xfId="38767" xr:uid="{B66A4C50-9191-416B-AC17-53CB8E29EC31}"/>
    <cellStyle name="Comma 14 3 3 2 2 2 4" xfId="27540" xr:uid="{414C42F3-F544-4531-A0BB-DEDB0EB91F38}"/>
    <cellStyle name="Comma 14 3 3 2 2 3" xfId="7886" xr:uid="{5AAE999A-1E16-46BD-89F8-F8196805545D}"/>
    <cellStyle name="Comma 14 3 3 2 2 3 2" xfId="19114" xr:uid="{72DA1E1B-3567-4899-A532-B2D1C3445DC5}"/>
    <cellStyle name="Comma 14 3 3 2 2 3 2 2" xfId="41581" xr:uid="{AB211F5E-3CBC-4D7F-B227-D533550EEAB8}"/>
    <cellStyle name="Comma 14 3 3 2 2 3 3" xfId="30354" xr:uid="{75AA8E0B-B4C6-4EBD-BA48-989BF3980EAA}"/>
    <cellStyle name="Comma 14 3 3 2 2 4" xfId="13511" xr:uid="{960915F7-924C-41BC-A3A5-E04751ACE826}"/>
    <cellStyle name="Comma 14 3 3 2 2 4 2" xfId="35978" xr:uid="{AB282502-CEE5-4814-9C2E-5185E817E3B8}"/>
    <cellStyle name="Comma 14 3 3 2 2 5" xfId="24751" xr:uid="{625C6EE0-1808-4B86-8362-6F258DD8A833}"/>
    <cellStyle name="Comma 14 3 3 2 3" xfId="3992" xr:uid="{DA3F6861-7C4B-4376-A362-3BF6215A0B00}"/>
    <cellStyle name="Comma 14 3 3 2 3 2" xfId="9595" xr:uid="{98F09E80-CA27-4321-BA73-45709F431D0C}"/>
    <cellStyle name="Comma 14 3 3 2 3 2 2" xfId="20823" xr:uid="{302E3828-1D79-40F4-BB28-7A7716233455}"/>
    <cellStyle name="Comma 14 3 3 2 3 2 2 2" xfId="43290" xr:uid="{69BC6F57-3DFC-4671-A35A-334877ED3220}"/>
    <cellStyle name="Comma 14 3 3 2 3 2 3" xfId="32063" xr:uid="{A5089639-8D07-49EB-A855-E38093D3B4CA}"/>
    <cellStyle name="Comma 14 3 3 2 3 3" xfId="15220" xr:uid="{2A943020-D279-464C-8494-E1E79F2314D2}"/>
    <cellStyle name="Comma 14 3 3 2 3 3 2" xfId="37687" xr:uid="{E5AACF7A-CA5A-432A-A870-94D10EF638AA}"/>
    <cellStyle name="Comma 14 3 3 2 3 4" xfId="26460" xr:uid="{CAF16C46-199E-4951-99C8-4ADCAA1DADD5}"/>
    <cellStyle name="Comma 14 3 3 2 4" xfId="6806" xr:uid="{02CE40A0-EF5F-4834-8867-9B9BADB3FCB1}"/>
    <cellStyle name="Comma 14 3 3 2 4 2" xfId="18034" xr:uid="{BAA6A4A5-B8FC-4A70-B24C-DB560178ED79}"/>
    <cellStyle name="Comma 14 3 3 2 4 2 2" xfId="40501" xr:uid="{2746D7DD-0CE1-49C5-9DAC-70A1B0A78F90}"/>
    <cellStyle name="Comma 14 3 3 2 4 3" xfId="29274" xr:uid="{0738E619-5A6F-41CF-92CA-C71A818E5166}"/>
    <cellStyle name="Comma 14 3 3 2 5" xfId="12431" xr:uid="{00949744-6B58-4C3E-9172-1B97C7EBBEA1}"/>
    <cellStyle name="Comma 14 3 3 2 5 2" xfId="34898" xr:uid="{6E484CED-B4AC-492A-B96A-DA902C991233}"/>
    <cellStyle name="Comma 14 3 3 2 6" xfId="23671" xr:uid="{4CD28880-F688-479B-BBA4-3DF2D98EC12B}"/>
    <cellStyle name="Comma 14 3 3 3" xfId="1745" xr:uid="{00000000-0005-0000-0000-0000C3020000}"/>
    <cellStyle name="Comma 14 3 3 3 2" xfId="4534" xr:uid="{A0CEDB22-7C78-4847-B797-847AF01623D6}"/>
    <cellStyle name="Comma 14 3 3 3 2 2" xfId="10137" xr:uid="{572017A0-045A-4B7D-8EC6-80A59C3D4B05}"/>
    <cellStyle name="Comma 14 3 3 3 2 2 2" xfId="21365" xr:uid="{C631F5F3-14E7-4D2F-892F-8AFF8A062BDA}"/>
    <cellStyle name="Comma 14 3 3 3 2 2 2 2" xfId="43832" xr:uid="{31CAC099-42F1-4FBD-ADB0-072D60F0F4C5}"/>
    <cellStyle name="Comma 14 3 3 3 2 2 3" xfId="32605" xr:uid="{25B7EC80-B3B5-4A14-A86A-14D37C52F1D1}"/>
    <cellStyle name="Comma 14 3 3 3 2 3" xfId="15762" xr:uid="{ACA66A74-C9E3-4DD8-96A9-37E6F19027B1}"/>
    <cellStyle name="Comma 14 3 3 3 2 3 2" xfId="38229" xr:uid="{C5D6C00A-7491-4D88-BD2D-4643A9D4A402}"/>
    <cellStyle name="Comma 14 3 3 3 2 4" xfId="27002" xr:uid="{50D7F27A-773A-4088-AB2F-B7E8B3BFDA64}"/>
    <cellStyle name="Comma 14 3 3 3 3" xfId="7348" xr:uid="{07C6BDA1-F68C-4B11-BF6E-F49012A72C92}"/>
    <cellStyle name="Comma 14 3 3 3 3 2" xfId="18576" xr:uid="{D254679F-8719-45F5-94C2-7523D42B8C2C}"/>
    <cellStyle name="Comma 14 3 3 3 3 2 2" xfId="41043" xr:uid="{4BD190B7-C8EC-40C0-B30E-D963534BFF0E}"/>
    <cellStyle name="Comma 14 3 3 3 3 3" xfId="29816" xr:uid="{8D959859-A189-4757-8696-472E48C0807F}"/>
    <cellStyle name="Comma 14 3 3 3 4" xfId="12973" xr:uid="{4CCB41E9-6CB6-4998-A087-3ECE830CCAD4}"/>
    <cellStyle name="Comma 14 3 3 3 4 2" xfId="35440" xr:uid="{DC3E138C-D9F1-4236-B753-9543C2594202}"/>
    <cellStyle name="Comma 14 3 3 3 5" xfId="24213" xr:uid="{55FE9889-DB4D-4BBF-9B82-3DA1B7E06ED0}"/>
    <cellStyle name="Comma 14 3 3 4" xfId="3454" xr:uid="{DFB2657B-36E7-4167-B0F4-C9561C06C460}"/>
    <cellStyle name="Comma 14 3 3 4 2" xfId="9057" xr:uid="{C53275C3-EDE2-4662-A9F0-79D56E4C0926}"/>
    <cellStyle name="Comma 14 3 3 4 2 2" xfId="20285" xr:uid="{6B31A965-F108-40AC-A181-F715283E212C}"/>
    <cellStyle name="Comma 14 3 3 4 2 2 2" xfId="42752" xr:uid="{042B9D8B-E726-4F36-9D0B-7E3E469B0018}"/>
    <cellStyle name="Comma 14 3 3 4 2 3" xfId="31525" xr:uid="{414954BE-557C-4349-A675-5DD5C9298A20}"/>
    <cellStyle name="Comma 14 3 3 4 3" xfId="14682" xr:uid="{A27DFBA9-580E-4372-85E5-76F978627FFF}"/>
    <cellStyle name="Comma 14 3 3 4 3 2" xfId="37149" xr:uid="{28D63A61-7F12-4179-B7C1-E8C360310EA8}"/>
    <cellStyle name="Comma 14 3 3 4 4" xfId="25922" xr:uid="{28485B31-9202-486F-8AF7-036463A28F32}"/>
    <cellStyle name="Comma 14 3 3 5" xfId="6268" xr:uid="{02B4F897-7D30-4215-B92B-FA6A3AD7C173}"/>
    <cellStyle name="Comma 14 3 3 5 2" xfId="17496" xr:uid="{CEAA5A61-63B3-4A2C-BEC6-CB55EBAA6FA4}"/>
    <cellStyle name="Comma 14 3 3 5 2 2" xfId="39963" xr:uid="{F833301C-9B6C-4F27-BF74-DFB17DBBD296}"/>
    <cellStyle name="Comma 14 3 3 5 3" xfId="28736" xr:uid="{6860A25C-5352-44E8-B7A6-D5CBCFE37071}"/>
    <cellStyle name="Comma 14 3 3 6" xfId="11893" xr:uid="{F3112595-B8EB-4293-AD3F-FBD5E45D5B68}"/>
    <cellStyle name="Comma 14 3 3 6 2" xfId="34360" xr:uid="{F96AA1D5-2CB5-49C1-A69B-949861EC16B0}"/>
    <cellStyle name="Comma 14 3 3 7" xfId="23133" xr:uid="{A9CE8A4E-7E0A-4D49-A29B-9E3554C84D90}"/>
    <cellStyle name="Comma 14 3 4" xfId="936" xr:uid="{00000000-0005-0000-0000-0000C4020000}"/>
    <cellStyle name="Comma 14 3 4 2" xfId="2016" xr:uid="{00000000-0005-0000-0000-0000C5020000}"/>
    <cellStyle name="Comma 14 3 4 2 2" xfId="4805" xr:uid="{0C6A8BE2-E19C-4106-9E6E-A473A3622F4E}"/>
    <cellStyle name="Comma 14 3 4 2 2 2" xfId="10408" xr:uid="{A81555B1-E605-4879-95E1-C5CD45E07B2D}"/>
    <cellStyle name="Comma 14 3 4 2 2 2 2" xfId="21636" xr:uid="{68AD587B-A1F0-41FC-B093-A00F170E87A5}"/>
    <cellStyle name="Comma 14 3 4 2 2 2 2 2" xfId="44103" xr:uid="{D3F50E35-4B0B-439C-8C0F-311A10DED815}"/>
    <cellStyle name="Comma 14 3 4 2 2 2 3" xfId="32876" xr:uid="{0181D1E6-BFF0-46A1-B875-A3BD1ECFCD98}"/>
    <cellStyle name="Comma 14 3 4 2 2 3" xfId="16033" xr:uid="{25BFB0EF-A35B-4BE6-914C-DD1A533AA826}"/>
    <cellStyle name="Comma 14 3 4 2 2 3 2" xfId="38500" xr:uid="{6DFF3417-AE0A-4A36-A0BF-36F87ACF5369}"/>
    <cellStyle name="Comma 14 3 4 2 2 4" xfId="27273" xr:uid="{2902E419-95F8-4C41-BF2F-865B86110FC0}"/>
    <cellStyle name="Comma 14 3 4 2 3" xfId="7619" xr:uid="{85C7BFC2-EA39-49C1-B268-94005A72629A}"/>
    <cellStyle name="Comma 14 3 4 2 3 2" xfId="18847" xr:uid="{ABD26D87-BCCD-4C54-A8EC-BAD3B0546C3C}"/>
    <cellStyle name="Comma 14 3 4 2 3 2 2" xfId="41314" xr:uid="{FA7FC795-1CB9-48BA-81C4-50595DBB7F66}"/>
    <cellStyle name="Comma 14 3 4 2 3 3" xfId="30087" xr:uid="{4AE8F8F8-D8AC-47F0-97D1-7BE119E6581F}"/>
    <cellStyle name="Comma 14 3 4 2 4" xfId="13244" xr:uid="{3775CE24-8078-4149-B48C-FBBAA0C3C45A}"/>
    <cellStyle name="Comma 14 3 4 2 4 2" xfId="35711" xr:uid="{8605244F-D223-442A-87DB-CB320F589BCD}"/>
    <cellStyle name="Comma 14 3 4 2 5" xfId="24484" xr:uid="{E9E979B2-838A-40E9-A661-552C78ECB69E}"/>
    <cellStyle name="Comma 14 3 4 3" xfId="3725" xr:uid="{3CF811AE-A5F6-4108-A2E9-E906051773EF}"/>
    <cellStyle name="Comma 14 3 4 3 2" xfId="9328" xr:uid="{1750E5AA-F682-45A0-986D-991ACABBE996}"/>
    <cellStyle name="Comma 14 3 4 3 2 2" xfId="20556" xr:uid="{3F896B86-3A3B-4B7B-88B2-9527BD422E7B}"/>
    <cellStyle name="Comma 14 3 4 3 2 2 2" xfId="43023" xr:uid="{965632BE-178F-47B3-845A-1291AB1D878C}"/>
    <cellStyle name="Comma 14 3 4 3 2 3" xfId="31796" xr:uid="{2B58F3ED-8B9D-43DE-9908-B8102A29F06A}"/>
    <cellStyle name="Comma 14 3 4 3 3" xfId="14953" xr:uid="{336F007D-3503-450B-901A-AD66F1B55348}"/>
    <cellStyle name="Comma 14 3 4 3 3 2" xfId="37420" xr:uid="{90E1E88D-6939-458B-A3ED-5A5D1FB27252}"/>
    <cellStyle name="Comma 14 3 4 3 4" xfId="26193" xr:uid="{C37A9052-DABE-43CD-AC1F-61E29B7F3F4D}"/>
    <cellStyle name="Comma 14 3 4 4" xfId="6539" xr:uid="{29E1102D-C328-4F9C-B1BD-089C5D3E9698}"/>
    <cellStyle name="Comma 14 3 4 4 2" xfId="17767" xr:uid="{895F4DDE-9DAA-4EE3-B361-02F7B23588CD}"/>
    <cellStyle name="Comma 14 3 4 4 2 2" xfId="40234" xr:uid="{A9B8292E-2747-4CD3-955C-F02FD1F051F4}"/>
    <cellStyle name="Comma 14 3 4 4 3" xfId="29007" xr:uid="{59D98E7C-A20A-43C9-AF36-B055E5D6D7D0}"/>
    <cellStyle name="Comma 14 3 4 5" xfId="12164" xr:uid="{A5D6A72B-252F-494B-9921-710C3EB96361}"/>
    <cellStyle name="Comma 14 3 4 5 2" xfId="34631" xr:uid="{F66D075D-14D2-46DD-A8C7-B9C825126539}"/>
    <cellStyle name="Comma 14 3 4 6" xfId="23404" xr:uid="{4E64196C-54DC-4CC0-8B94-41E1115520DA}"/>
    <cellStyle name="Comma 14 3 5" xfId="1478" xr:uid="{00000000-0005-0000-0000-0000C6020000}"/>
    <cellStyle name="Comma 14 3 5 2" xfId="4267" xr:uid="{5674AAE0-5E04-443B-806A-FDDC78788676}"/>
    <cellStyle name="Comma 14 3 5 2 2" xfId="9870" xr:uid="{CF5FDD72-74DD-429B-B67E-0CD9D3A4BB4D}"/>
    <cellStyle name="Comma 14 3 5 2 2 2" xfId="21098" xr:uid="{53E751A6-6C8E-4D26-AA68-02E07D33C292}"/>
    <cellStyle name="Comma 14 3 5 2 2 2 2" xfId="43565" xr:uid="{DF60FAE4-8A7E-4E28-9D32-7924BED7EF3D}"/>
    <cellStyle name="Comma 14 3 5 2 2 3" xfId="32338" xr:uid="{27ACFA44-04BE-48CD-8030-7616CC766C15}"/>
    <cellStyle name="Comma 14 3 5 2 3" xfId="15495" xr:uid="{8616297E-620E-44C3-B60B-8A00FD390FD7}"/>
    <cellStyle name="Comma 14 3 5 2 3 2" xfId="37962" xr:uid="{14603AD8-7580-424C-9315-9534A86C01D3}"/>
    <cellStyle name="Comma 14 3 5 2 4" xfId="26735" xr:uid="{BDF29CDD-9D05-4133-961C-4AED40B0B990}"/>
    <cellStyle name="Comma 14 3 5 3" xfId="7081" xr:uid="{41F376A0-E0E2-47E0-B7F6-A5BFE90803EB}"/>
    <cellStyle name="Comma 14 3 5 3 2" xfId="18309" xr:uid="{23ACBB1A-D22E-4DD7-AD75-CAD8A9973951}"/>
    <cellStyle name="Comma 14 3 5 3 2 2" xfId="40776" xr:uid="{A47EB2A8-82D9-489F-9E97-6E6C77348AA1}"/>
    <cellStyle name="Comma 14 3 5 3 3" xfId="29549" xr:uid="{611CCAD4-B9F8-4D89-A0B0-19DE152FC3CB}"/>
    <cellStyle name="Comma 14 3 5 4" xfId="12706" xr:uid="{7A396C39-F252-479E-A841-201FE1260FFE}"/>
    <cellStyle name="Comma 14 3 5 4 2" xfId="35173" xr:uid="{CF68BD9A-A26C-425D-9C99-835C134ED92F}"/>
    <cellStyle name="Comma 14 3 5 5" xfId="23946" xr:uid="{E8079591-20B8-4FCC-AD53-AA535278401E}"/>
    <cellStyle name="Comma 14 3 6" xfId="2559" xr:uid="{00000000-0005-0000-0000-0000C7020000}"/>
    <cellStyle name="Comma 14 3 6 2" xfId="5348" xr:uid="{2DF1B038-7049-4CB4-88E2-8493618BC3F9}"/>
    <cellStyle name="Comma 14 3 6 2 2" xfId="10951" xr:uid="{824536C9-238B-46B2-ABF5-FD1BDC66332A}"/>
    <cellStyle name="Comma 14 3 6 2 2 2" xfId="22179" xr:uid="{3A7D9721-B809-43D5-B389-6F03E6E1EB97}"/>
    <cellStyle name="Comma 14 3 6 2 2 2 2" xfId="44646" xr:uid="{6DD19BAD-C0C0-491B-BF84-CD7E8C1D5C3F}"/>
    <cellStyle name="Comma 14 3 6 2 2 3" xfId="33419" xr:uid="{F4B7C97D-1138-4410-8584-08B0221FBF77}"/>
    <cellStyle name="Comma 14 3 6 2 3" xfId="16576" xr:uid="{D3E8C5C5-93DD-4059-A9E3-7A63BCF305E3}"/>
    <cellStyle name="Comma 14 3 6 2 3 2" xfId="39043" xr:uid="{14831F75-0227-4FE5-A306-39320883D894}"/>
    <cellStyle name="Comma 14 3 6 2 4" xfId="27816" xr:uid="{23B25DEE-3711-4BC0-B025-950AD96AD13C}"/>
    <cellStyle name="Comma 14 3 6 3" xfId="8162" xr:uid="{A16C7677-5A75-4D4A-9344-16CDCF7ED7F2}"/>
    <cellStyle name="Comma 14 3 6 3 2" xfId="19390" xr:uid="{8C27186E-EBC5-4693-87CB-D3A3605189AF}"/>
    <cellStyle name="Comma 14 3 6 3 2 2" xfId="41857" xr:uid="{50F9BD46-DF0D-4A2E-9B75-64C23650F5A3}"/>
    <cellStyle name="Comma 14 3 6 3 3" xfId="30630" xr:uid="{2FCB1ED7-9DF4-4AAC-BB3F-826EF0DE6A28}"/>
    <cellStyle name="Comma 14 3 6 4" xfId="13787" xr:uid="{40F2327C-1807-4EF4-B5DC-8193E6C5FC72}"/>
    <cellStyle name="Comma 14 3 6 4 2" xfId="36254" xr:uid="{0B3B8377-8DC6-457C-81CB-4BC441909522}"/>
    <cellStyle name="Comma 14 3 6 5" xfId="25027" xr:uid="{601BC6DF-401D-4C83-871B-E02C1AA98E7F}"/>
    <cellStyle name="Comma 14 3 7" xfId="398" xr:uid="{00000000-0005-0000-0000-0000C8020000}"/>
    <cellStyle name="Comma 14 3 7 2" xfId="3187" xr:uid="{4630DC8A-7D0D-4CF8-BCCF-2893C839A0CA}"/>
    <cellStyle name="Comma 14 3 7 2 2" xfId="8790" xr:uid="{D6F56DBC-F002-4C29-BAAC-33ED6C299559}"/>
    <cellStyle name="Comma 14 3 7 2 2 2" xfId="20018" xr:uid="{4AF3EBA9-4C1C-45AF-9FA6-486428C59D43}"/>
    <cellStyle name="Comma 14 3 7 2 2 2 2" xfId="42485" xr:uid="{76492E46-82A9-4AAE-BBF6-761CADD23C8C}"/>
    <cellStyle name="Comma 14 3 7 2 2 3" xfId="31258" xr:uid="{018282EC-50B2-4284-9A9B-F3E555EC4208}"/>
    <cellStyle name="Comma 14 3 7 2 3" xfId="14415" xr:uid="{879A2B84-BEC3-449F-A081-21B2DA5C98C1}"/>
    <cellStyle name="Comma 14 3 7 2 3 2" xfId="36882" xr:uid="{4187E22D-75E0-4F7A-BD35-C922C459C495}"/>
    <cellStyle name="Comma 14 3 7 2 4" xfId="25655" xr:uid="{D19B0E44-FFDD-4821-B911-A504E3A8427D}"/>
    <cellStyle name="Comma 14 3 7 3" xfId="6001" xr:uid="{C62223A8-705B-461C-830D-F2AAEE30855C}"/>
    <cellStyle name="Comma 14 3 7 3 2" xfId="17229" xr:uid="{A4CAE63D-00BE-4B75-9D1F-F5A15410C749}"/>
    <cellStyle name="Comma 14 3 7 3 2 2" xfId="39696" xr:uid="{EB31227E-B999-4EB9-97EC-9E8F95B6667B}"/>
    <cellStyle name="Comma 14 3 7 3 3" xfId="28469" xr:uid="{7D49EC0A-73DE-47AD-B0E6-85A9432E9718}"/>
    <cellStyle name="Comma 14 3 7 4" xfId="11626" xr:uid="{A0D44875-A9A4-4EF8-8684-C31EAC9529A0}"/>
    <cellStyle name="Comma 14 3 7 4 2" xfId="34093" xr:uid="{99FF754C-5E8A-4DB3-822A-0CA17C335834}"/>
    <cellStyle name="Comma 14 3 7 5" xfId="22866" xr:uid="{F0848589-3838-417B-A32F-48F3E7E10B57}"/>
    <cellStyle name="Comma 14 3 8" xfId="2911" xr:uid="{B2AE5ED9-B473-4999-A38D-B2772E6D1563}"/>
    <cellStyle name="Comma 14 3 8 2" xfId="8514" xr:uid="{0D4094C0-4B9D-4DCB-B997-101D7EFF0C6D}"/>
    <cellStyle name="Comma 14 3 8 2 2" xfId="19742" xr:uid="{8A9F5062-41D6-4BDE-9912-A0EE5EA191FB}"/>
    <cellStyle name="Comma 14 3 8 2 2 2" xfId="42209" xr:uid="{D2846262-1A9F-427C-A0AF-5935E9A29509}"/>
    <cellStyle name="Comma 14 3 8 2 3" xfId="30982" xr:uid="{F776EAC9-0F0B-491D-A4EE-C5075F252D68}"/>
    <cellStyle name="Comma 14 3 8 3" xfId="14139" xr:uid="{057848F5-E2BE-4AE0-9F4E-13442BEDD803}"/>
    <cellStyle name="Comma 14 3 8 3 2" xfId="36606" xr:uid="{E25889ED-3C76-4CEF-B77C-65C90F14A4D0}"/>
    <cellStyle name="Comma 14 3 8 4" xfId="25379" xr:uid="{EF504277-9E78-4198-895F-A3A6927DBB21}"/>
    <cellStyle name="Comma 14 3 9" xfId="5726" xr:uid="{A5E99C45-3980-4609-8A22-5DE8F6A2F75D}"/>
    <cellStyle name="Comma 14 3 9 2" xfId="16954" xr:uid="{B98DCE75-499B-42A4-B36B-ADEEC13BF8B6}"/>
    <cellStyle name="Comma 14 3 9 2 2" xfId="39421" xr:uid="{8D0B7177-549C-4C1F-96C8-3B5508F1B543}"/>
    <cellStyle name="Comma 14 3 9 3" xfId="28194" xr:uid="{E210E89E-9311-4592-B48D-1FF02985E4C0}"/>
    <cellStyle name="Comma 14 4" xfId="180" xr:uid="{00000000-0005-0000-0000-0000C9020000}"/>
    <cellStyle name="Comma 14 4 10" xfId="22653" xr:uid="{D6E1A850-B643-4434-BB4D-3468BFA4178F}"/>
    <cellStyle name="Comma 14 4 2" xfId="727" xr:uid="{00000000-0005-0000-0000-0000CA020000}"/>
    <cellStyle name="Comma 14 4 2 2" xfId="1265" xr:uid="{00000000-0005-0000-0000-0000CB020000}"/>
    <cellStyle name="Comma 14 4 2 2 2" xfId="2345" xr:uid="{00000000-0005-0000-0000-0000CC020000}"/>
    <cellStyle name="Comma 14 4 2 2 2 2" xfId="5134" xr:uid="{3EBC6B14-1675-4C11-A60F-2D990A40C43F}"/>
    <cellStyle name="Comma 14 4 2 2 2 2 2" xfId="10737" xr:uid="{9F193869-D3C1-48E6-BA86-7CE25A791DE8}"/>
    <cellStyle name="Comma 14 4 2 2 2 2 2 2" xfId="21965" xr:uid="{C2053CB0-A391-44AB-B623-4FD0EA735C4D}"/>
    <cellStyle name="Comma 14 4 2 2 2 2 2 2 2" xfId="44432" xr:uid="{CED7E5A1-CF3B-4663-B1BF-20CBA64EED29}"/>
    <cellStyle name="Comma 14 4 2 2 2 2 2 3" xfId="33205" xr:uid="{218B75AC-3220-4F0B-862A-A848D96EA532}"/>
    <cellStyle name="Comma 14 4 2 2 2 2 3" xfId="16362" xr:uid="{21CA0943-8241-4B64-AD39-800B81FFE8C7}"/>
    <cellStyle name="Comma 14 4 2 2 2 2 3 2" xfId="38829" xr:uid="{0A7F7B33-5804-4209-8416-62A17EA5F339}"/>
    <cellStyle name="Comma 14 4 2 2 2 2 4" xfId="27602" xr:uid="{195A4D63-5F7C-4460-AB41-2C4F87718B49}"/>
    <cellStyle name="Comma 14 4 2 2 2 3" xfId="7948" xr:uid="{2186F93A-C6C3-4195-916F-014B0694A421}"/>
    <cellStyle name="Comma 14 4 2 2 2 3 2" xfId="19176" xr:uid="{AD8404B3-7063-40E6-B2AC-908AA2F6A1F4}"/>
    <cellStyle name="Comma 14 4 2 2 2 3 2 2" xfId="41643" xr:uid="{8DFED3C0-36D8-4AC5-9DE4-CDF5E958998B}"/>
    <cellStyle name="Comma 14 4 2 2 2 3 3" xfId="30416" xr:uid="{223B7328-BDCF-4E02-AFF4-F20780D9643A}"/>
    <cellStyle name="Comma 14 4 2 2 2 4" xfId="13573" xr:uid="{01B7F4A7-EFB9-4233-A85D-6F7C2554036F}"/>
    <cellStyle name="Comma 14 4 2 2 2 4 2" xfId="36040" xr:uid="{A2ECF228-3742-4D20-8DC0-2742C29B9D79}"/>
    <cellStyle name="Comma 14 4 2 2 2 5" xfId="24813" xr:uid="{B314F421-18E7-4CB2-9A99-93B1B54B965D}"/>
    <cellStyle name="Comma 14 4 2 2 3" xfId="4054" xr:uid="{ED6A5531-61B2-493C-899A-BC67BFEE3BC7}"/>
    <cellStyle name="Comma 14 4 2 2 3 2" xfId="9657" xr:uid="{E7E5A4C0-EEB5-44DF-BC2A-436FE8DDC0A0}"/>
    <cellStyle name="Comma 14 4 2 2 3 2 2" xfId="20885" xr:uid="{294B8C77-7E34-43C2-AF9B-A5F00ABB67F7}"/>
    <cellStyle name="Comma 14 4 2 2 3 2 2 2" xfId="43352" xr:uid="{26BB5352-F68D-4C54-87A8-89713CEA16A0}"/>
    <cellStyle name="Comma 14 4 2 2 3 2 3" xfId="32125" xr:uid="{3DA0F6A8-1ECB-4F53-879A-3E47F2D1E46F}"/>
    <cellStyle name="Comma 14 4 2 2 3 3" xfId="15282" xr:uid="{EF85FBE3-F9A6-49BC-97A2-4970C1B79ACD}"/>
    <cellStyle name="Comma 14 4 2 2 3 3 2" xfId="37749" xr:uid="{DF5EF6A0-2A11-4119-B5A1-3F86EA355BC4}"/>
    <cellStyle name="Comma 14 4 2 2 3 4" xfId="26522" xr:uid="{042F1698-47E2-4214-82AD-15F7A751896E}"/>
    <cellStyle name="Comma 14 4 2 2 4" xfId="6868" xr:uid="{E0CC5CBE-5A3F-4E95-A846-AFAC73AAFF4B}"/>
    <cellStyle name="Comma 14 4 2 2 4 2" xfId="18096" xr:uid="{93CC13E2-8826-4BFF-8A42-6ED309117F41}"/>
    <cellStyle name="Comma 14 4 2 2 4 2 2" xfId="40563" xr:uid="{C6031BCC-F108-4DA3-A3C9-EE29068587D1}"/>
    <cellStyle name="Comma 14 4 2 2 4 3" xfId="29336" xr:uid="{ED231D08-1E3D-4246-A641-4DB9934A7A7C}"/>
    <cellStyle name="Comma 14 4 2 2 5" xfId="12493" xr:uid="{915D08C4-D68C-4A3B-AF2A-C436B24133BE}"/>
    <cellStyle name="Comma 14 4 2 2 5 2" xfId="34960" xr:uid="{0B7452CD-2429-4215-ACA2-FDA567DA8488}"/>
    <cellStyle name="Comma 14 4 2 2 6" xfId="23733" xr:uid="{62184601-4E62-4CFB-B3FE-9D3B92E49D39}"/>
    <cellStyle name="Comma 14 4 2 3" xfId="1807" xr:uid="{00000000-0005-0000-0000-0000CD020000}"/>
    <cellStyle name="Comma 14 4 2 3 2" xfId="4596" xr:uid="{34506B8C-D0B9-419E-8A76-1753502932E8}"/>
    <cellStyle name="Comma 14 4 2 3 2 2" xfId="10199" xr:uid="{706CB215-9D9D-4736-886B-66B85747BEBD}"/>
    <cellStyle name="Comma 14 4 2 3 2 2 2" xfId="21427" xr:uid="{EE183546-8AB2-4013-A9CE-A2BBE7F9DB36}"/>
    <cellStyle name="Comma 14 4 2 3 2 2 2 2" xfId="43894" xr:uid="{8D292DBB-43B1-4498-8900-69C174832320}"/>
    <cellStyle name="Comma 14 4 2 3 2 2 3" xfId="32667" xr:uid="{27C2DB14-ED9A-4A54-A3F2-F7509EB0D02E}"/>
    <cellStyle name="Comma 14 4 2 3 2 3" xfId="15824" xr:uid="{31C0D3CD-57A4-4BD2-8B0C-E25574FED34E}"/>
    <cellStyle name="Comma 14 4 2 3 2 3 2" xfId="38291" xr:uid="{B504BF5A-22D0-4567-9E55-944CA441FEDE}"/>
    <cellStyle name="Comma 14 4 2 3 2 4" xfId="27064" xr:uid="{791EB745-F3B4-4D92-9FE9-670F7F1D2C08}"/>
    <cellStyle name="Comma 14 4 2 3 3" xfId="7410" xr:uid="{CE7EDD9A-B958-4587-BEE1-9E47013E87B3}"/>
    <cellStyle name="Comma 14 4 2 3 3 2" xfId="18638" xr:uid="{A852592F-6AEA-4B60-91CF-15805E9ED601}"/>
    <cellStyle name="Comma 14 4 2 3 3 2 2" xfId="41105" xr:uid="{194AD668-E153-4BA9-8C0E-62FA92282EFE}"/>
    <cellStyle name="Comma 14 4 2 3 3 3" xfId="29878" xr:uid="{DA2BC9C7-2205-4A4F-9797-53497E85BDC8}"/>
    <cellStyle name="Comma 14 4 2 3 4" xfId="13035" xr:uid="{FD673850-055B-49EA-9445-221C8C463083}"/>
    <cellStyle name="Comma 14 4 2 3 4 2" xfId="35502" xr:uid="{385673FC-A632-4C96-B91D-11979749507E}"/>
    <cellStyle name="Comma 14 4 2 3 5" xfId="24275" xr:uid="{D0A5A478-A8BF-49E2-A558-6524766D2170}"/>
    <cellStyle name="Comma 14 4 2 4" xfId="3516" xr:uid="{25909047-E0C9-4721-8B1A-0F8CA6D6459C}"/>
    <cellStyle name="Comma 14 4 2 4 2" xfId="9119" xr:uid="{E7B3AB97-1EC6-4F14-88B6-DFF6514A3499}"/>
    <cellStyle name="Comma 14 4 2 4 2 2" xfId="20347" xr:uid="{24DEDB8F-4936-408C-8C39-45DEE812FAF2}"/>
    <cellStyle name="Comma 14 4 2 4 2 2 2" xfId="42814" xr:uid="{DBE9C9EF-58D3-453B-8380-FDB82A1D50A4}"/>
    <cellStyle name="Comma 14 4 2 4 2 3" xfId="31587" xr:uid="{E7A9C774-2B04-42F4-88EA-6BF8B254D27A}"/>
    <cellStyle name="Comma 14 4 2 4 3" xfId="14744" xr:uid="{0EBA41F0-977B-4F3C-B1C1-31E59D60F049}"/>
    <cellStyle name="Comma 14 4 2 4 3 2" xfId="37211" xr:uid="{437E98A7-7C0F-46CF-AD0F-19F2C6A655E4}"/>
    <cellStyle name="Comma 14 4 2 4 4" xfId="25984" xr:uid="{D79B3A55-FCD1-4FD4-8913-48D50F6557F2}"/>
    <cellStyle name="Comma 14 4 2 5" xfId="6330" xr:uid="{E1C682CE-F8F6-4104-AE14-BC5BD93EDDBB}"/>
    <cellStyle name="Comma 14 4 2 5 2" xfId="17558" xr:uid="{43DE79E4-5BB2-4452-9B1F-EC06D9D00239}"/>
    <cellStyle name="Comma 14 4 2 5 2 2" xfId="40025" xr:uid="{B3F24557-5278-4BEB-9515-B9AA24AC774B}"/>
    <cellStyle name="Comma 14 4 2 5 3" xfId="28798" xr:uid="{DC007A72-18F0-48F3-A32B-695DA4FB9427}"/>
    <cellStyle name="Comma 14 4 2 6" xfId="11955" xr:uid="{A2465A50-82B4-4C4B-8F21-2C0502CC52C1}"/>
    <cellStyle name="Comma 14 4 2 6 2" xfId="34422" xr:uid="{6D67BA3E-4311-4FE2-A3E0-87BE01934DF5}"/>
    <cellStyle name="Comma 14 4 2 7" xfId="23195" xr:uid="{5E22B320-AFEF-41B7-B6F9-9E97EC64B1AC}"/>
    <cellStyle name="Comma 14 4 3" xfId="998" xr:uid="{00000000-0005-0000-0000-0000CE020000}"/>
    <cellStyle name="Comma 14 4 3 2" xfId="2078" xr:uid="{00000000-0005-0000-0000-0000CF020000}"/>
    <cellStyle name="Comma 14 4 3 2 2" xfId="4867" xr:uid="{1F76BA95-2996-4B13-860C-69F483031EC3}"/>
    <cellStyle name="Comma 14 4 3 2 2 2" xfId="10470" xr:uid="{532CAD19-BD20-49A2-9DE1-69615A19D245}"/>
    <cellStyle name="Comma 14 4 3 2 2 2 2" xfId="21698" xr:uid="{5ADCD614-CC57-403F-9CA3-E631B5A8EE5B}"/>
    <cellStyle name="Comma 14 4 3 2 2 2 2 2" xfId="44165" xr:uid="{BA0D8522-1382-41D5-AD90-16FE1AD437A1}"/>
    <cellStyle name="Comma 14 4 3 2 2 2 3" xfId="32938" xr:uid="{CBAFCF9D-5B49-4280-8C9B-EA7A634CBAB0}"/>
    <cellStyle name="Comma 14 4 3 2 2 3" xfId="16095" xr:uid="{5F4EB505-666D-4707-84A7-890258FFD88C}"/>
    <cellStyle name="Comma 14 4 3 2 2 3 2" xfId="38562" xr:uid="{6EDC79A5-D8B9-43E4-BCBA-A79810767853}"/>
    <cellStyle name="Comma 14 4 3 2 2 4" xfId="27335" xr:uid="{A2BBB1AC-26F5-4A7C-8ED4-476D419C9652}"/>
    <cellStyle name="Comma 14 4 3 2 3" xfId="7681" xr:uid="{5652555B-C7E0-4AD0-B600-94FA3E7DC051}"/>
    <cellStyle name="Comma 14 4 3 2 3 2" xfId="18909" xr:uid="{FC821DFC-1E6C-427B-A5FC-309D3C5F990E}"/>
    <cellStyle name="Comma 14 4 3 2 3 2 2" xfId="41376" xr:uid="{FEC58512-3499-4F5A-A2BF-B0847E5810B6}"/>
    <cellStyle name="Comma 14 4 3 2 3 3" xfId="30149" xr:uid="{7444C8C3-F41D-4A4A-B316-E37A3E163007}"/>
    <cellStyle name="Comma 14 4 3 2 4" xfId="13306" xr:uid="{7FC50012-AB7C-4711-B93D-10B095D96A5A}"/>
    <cellStyle name="Comma 14 4 3 2 4 2" xfId="35773" xr:uid="{5CBE55DC-800B-4917-97AE-E2BCFB9AEF37}"/>
    <cellStyle name="Comma 14 4 3 2 5" xfId="24546" xr:uid="{EF321A2A-B4E7-4F58-B3A6-C9685C392B2F}"/>
    <cellStyle name="Comma 14 4 3 3" xfId="3787" xr:uid="{F3CE892B-E5AC-43CC-B0F6-4FA1E6647A84}"/>
    <cellStyle name="Comma 14 4 3 3 2" xfId="9390" xr:uid="{486BA742-46D4-495A-A237-76ACC1B3B065}"/>
    <cellStyle name="Comma 14 4 3 3 2 2" xfId="20618" xr:uid="{D3E8C832-80FC-4DDF-99EC-DDDA3E841DAF}"/>
    <cellStyle name="Comma 14 4 3 3 2 2 2" xfId="43085" xr:uid="{269682FE-3829-4CD9-AD32-5D5920B44C8D}"/>
    <cellStyle name="Comma 14 4 3 3 2 3" xfId="31858" xr:uid="{1EB5F5F8-9C26-467C-BF7C-E3A8B4A3FB8C}"/>
    <cellStyle name="Comma 14 4 3 3 3" xfId="15015" xr:uid="{9739CAEC-466A-4E36-B571-52B43BE9AB0B}"/>
    <cellStyle name="Comma 14 4 3 3 3 2" xfId="37482" xr:uid="{41407BBA-B57E-492F-A225-6C85CA6E168E}"/>
    <cellStyle name="Comma 14 4 3 3 4" xfId="26255" xr:uid="{86586E39-1877-41FC-9DE8-6903B0170EC2}"/>
    <cellStyle name="Comma 14 4 3 4" xfId="6601" xr:uid="{0F9A7036-4027-4BB9-9E1E-8086BEC97F4D}"/>
    <cellStyle name="Comma 14 4 3 4 2" xfId="17829" xr:uid="{EE00F9D1-0C3C-475E-9E59-A6F62DB5A212}"/>
    <cellStyle name="Comma 14 4 3 4 2 2" xfId="40296" xr:uid="{CDF31A93-1DBD-4DF3-921D-82201BA4D46D}"/>
    <cellStyle name="Comma 14 4 3 4 3" xfId="29069" xr:uid="{C5ECE015-3F8A-4DEB-969F-EB17218E7B60}"/>
    <cellStyle name="Comma 14 4 3 5" xfId="12226" xr:uid="{D6E8858E-1714-41D1-A241-F531D4C6F520}"/>
    <cellStyle name="Comma 14 4 3 5 2" xfId="34693" xr:uid="{A3B9AB36-B10A-4028-B4F6-DC09034130AD}"/>
    <cellStyle name="Comma 14 4 3 6" xfId="23466" xr:uid="{E2809B9D-EC17-4891-8392-3C39D565C789}"/>
    <cellStyle name="Comma 14 4 4" xfId="1540" xr:uid="{00000000-0005-0000-0000-0000D0020000}"/>
    <cellStyle name="Comma 14 4 4 2" xfId="4329" xr:uid="{A79E844B-7467-46EA-B511-E1EB42ED41B4}"/>
    <cellStyle name="Comma 14 4 4 2 2" xfId="9932" xr:uid="{14DFAC9E-46ED-4ED0-92EE-091EFBD3335B}"/>
    <cellStyle name="Comma 14 4 4 2 2 2" xfId="21160" xr:uid="{0D8ECBF5-B767-4B5D-A5B9-DA7677C4C864}"/>
    <cellStyle name="Comma 14 4 4 2 2 2 2" xfId="43627" xr:uid="{FDAD0DD9-368A-4D33-A5AC-2D8B884FE6DE}"/>
    <cellStyle name="Comma 14 4 4 2 2 3" xfId="32400" xr:uid="{4A644687-4DF2-4A97-BB02-86F238BE9DC9}"/>
    <cellStyle name="Comma 14 4 4 2 3" xfId="15557" xr:uid="{4CD94C46-CDEB-4002-8FC7-A2B3BBA29EAE}"/>
    <cellStyle name="Comma 14 4 4 2 3 2" xfId="38024" xr:uid="{63C2F083-595F-4FF3-9284-6E960866C8DF}"/>
    <cellStyle name="Comma 14 4 4 2 4" xfId="26797" xr:uid="{7F0869DC-8DAA-4029-994C-B724FFA3DE11}"/>
    <cellStyle name="Comma 14 4 4 3" xfId="7143" xr:uid="{65E2EE0F-DD32-4247-B222-623A5914735A}"/>
    <cellStyle name="Comma 14 4 4 3 2" xfId="18371" xr:uid="{B10FFC7C-EFF0-4D59-9957-0791BA67A2BF}"/>
    <cellStyle name="Comma 14 4 4 3 2 2" xfId="40838" xr:uid="{B8238302-E2F0-4095-A22B-3139753AAAAD}"/>
    <cellStyle name="Comma 14 4 4 3 3" xfId="29611" xr:uid="{3EF96D45-6C7C-46E4-B80C-04E0602091A1}"/>
    <cellStyle name="Comma 14 4 4 4" xfId="12768" xr:uid="{555FE4F6-59B2-4108-985D-DDD2B16BB10D}"/>
    <cellStyle name="Comma 14 4 4 4 2" xfId="35235" xr:uid="{FC161DC9-F684-4CFA-9B2C-740BE74AA390}"/>
    <cellStyle name="Comma 14 4 4 5" xfId="24008" xr:uid="{9F49762B-B338-4545-AD39-C80037BB1610}"/>
    <cellStyle name="Comma 14 4 5" xfId="2621" xr:uid="{00000000-0005-0000-0000-0000D1020000}"/>
    <cellStyle name="Comma 14 4 5 2" xfId="5410" xr:uid="{4017E168-59A3-473A-A479-954AA78EC3EC}"/>
    <cellStyle name="Comma 14 4 5 2 2" xfId="11013" xr:uid="{A56BEBE7-BCFA-4FF2-8E2A-527DB7AC357D}"/>
    <cellStyle name="Comma 14 4 5 2 2 2" xfId="22241" xr:uid="{A2815BC9-2264-4E46-97DB-21D8810B3EAA}"/>
    <cellStyle name="Comma 14 4 5 2 2 2 2" xfId="44708" xr:uid="{85D1B4BF-20DA-4427-A276-C6F9CC586FA0}"/>
    <cellStyle name="Comma 14 4 5 2 2 3" xfId="33481" xr:uid="{48ABDA36-5586-4263-A233-4DEF694809BE}"/>
    <cellStyle name="Comma 14 4 5 2 3" xfId="16638" xr:uid="{C0FFE598-65F3-4F1F-9EFB-AD421D59CDD3}"/>
    <cellStyle name="Comma 14 4 5 2 3 2" xfId="39105" xr:uid="{1A3CDB8A-9B23-40D0-9DDE-1B73EF09EE06}"/>
    <cellStyle name="Comma 14 4 5 2 4" xfId="27878" xr:uid="{CA20BBB3-F1F0-4E53-9F33-32F36CD1B2CD}"/>
    <cellStyle name="Comma 14 4 5 3" xfId="8224" xr:uid="{CD6EF433-B81A-40DF-A7B9-873555D84B7D}"/>
    <cellStyle name="Comma 14 4 5 3 2" xfId="19452" xr:uid="{B7C29730-1B7A-44BB-A492-313F77D73B2A}"/>
    <cellStyle name="Comma 14 4 5 3 2 2" xfId="41919" xr:uid="{00648E4E-5D36-460A-A771-C7B81A4D1283}"/>
    <cellStyle name="Comma 14 4 5 3 3" xfId="30692" xr:uid="{1B071917-08A3-4937-91F0-446EFC5E7EDA}"/>
    <cellStyle name="Comma 14 4 5 4" xfId="13849" xr:uid="{4DAC118A-3888-42E7-9674-BE326A74B0D8}"/>
    <cellStyle name="Comma 14 4 5 4 2" xfId="36316" xr:uid="{0C2A33C6-727E-44CF-B51F-C680C68CCB96}"/>
    <cellStyle name="Comma 14 4 5 5" xfId="25089" xr:uid="{4259EE3E-FE6D-486D-A3CA-AF18EF6EE62D}"/>
    <cellStyle name="Comma 14 4 6" xfId="460" xr:uid="{00000000-0005-0000-0000-0000D2020000}"/>
    <cellStyle name="Comma 14 4 6 2" xfId="3249" xr:uid="{D3BFABC3-09E8-4B75-9312-F4E904AB59B0}"/>
    <cellStyle name="Comma 14 4 6 2 2" xfId="8852" xr:uid="{4E606004-B4DF-4FC0-97CA-BBA9AE277C35}"/>
    <cellStyle name="Comma 14 4 6 2 2 2" xfId="20080" xr:uid="{8E8F0E35-100D-4F7F-A52B-1E46CC1B6400}"/>
    <cellStyle name="Comma 14 4 6 2 2 2 2" xfId="42547" xr:uid="{475391A2-3A54-4A54-82E1-03F493536021}"/>
    <cellStyle name="Comma 14 4 6 2 2 3" xfId="31320" xr:uid="{E2962D59-81DE-44A3-8E6A-A63371764963}"/>
    <cellStyle name="Comma 14 4 6 2 3" xfId="14477" xr:uid="{33966E93-0577-400C-B5CE-619944183866}"/>
    <cellStyle name="Comma 14 4 6 2 3 2" xfId="36944" xr:uid="{F0EA681E-F91F-45E3-B86C-B7C5703797E0}"/>
    <cellStyle name="Comma 14 4 6 2 4" xfId="25717" xr:uid="{F1B01EA1-93BE-4C7E-9E71-7E460CEB4C6E}"/>
    <cellStyle name="Comma 14 4 6 3" xfId="6063" xr:uid="{B2FE202E-1E9A-4503-B9F6-55C2762D273A}"/>
    <cellStyle name="Comma 14 4 6 3 2" xfId="17291" xr:uid="{F7F86F0B-FB84-488C-9DDE-7AB5A398D44E}"/>
    <cellStyle name="Comma 14 4 6 3 2 2" xfId="39758" xr:uid="{A6E257D9-1429-451E-94F3-28B41EC6024B}"/>
    <cellStyle name="Comma 14 4 6 3 3" xfId="28531" xr:uid="{316F01AF-77EE-4F78-99C7-5B72FDC737B7}"/>
    <cellStyle name="Comma 14 4 6 4" xfId="11688" xr:uid="{A2EB0244-A2A7-483B-80F5-EC2964B5C8F7}"/>
    <cellStyle name="Comma 14 4 6 4 2" xfId="34155" xr:uid="{510C3CC2-7ECC-46CA-BE71-E4CAE8DC1B69}"/>
    <cellStyle name="Comma 14 4 6 5" xfId="22928" xr:uid="{59BB0B32-897A-4D7E-869B-756E473DBCF9}"/>
    <cellStyle name="Comma 14 4 7" xfId="2973" xr:uid="{4E8B2796-290B-4864-AD1D-A65B14A9C8E4}"/>
    <cellStyle name="Comma 14 4 7 2" xfId="8576" xr:uid="{48BD8D0D-823C-4FC3-8180-7AD6F5AD94FD}"/>
    <cellStyle name="Comma 14 4 7 2 2" xfId="19804" xr:uid="{B4FAF524-6B72-4691-B578-099E619A698E}"/>
    <cellStyle name="Comma 14 4 7 2 2 2" xfId="42271" xr:uid="{BD188BB9-7630-4A12-B66C-232E76F51614}"/>
    <cellStyle name="Comma 14 4 7 2 3" xfId="31044" xr:uid="{013175CA-C52E-4897-A166-058BA7303689}"/>
    <cellStyle name="Comma 14 4 7 3" xfId="14201" xr:uid="{7DB57D71-5C36-4DE5-917C-7B8C9E07DE10}"/>
    <cellStyle name="Comma 14 4 7 3 2" xfId="36668" xr:uid="{6CCB4F4E-3D41-4157-AD71-4BCAAE29CEE8}"/>
    <cellStyle name="Comma 14 4 7 4" xfId="25441" xr:uid="{FF24FB23-6B85-42A8-88C1-9FAB29BC776F}"/>
    <cellStyle name="Comma 14 4 8" xfId="5788" xr:uid="{7A45C11B-04B5-4FC5-879B-39790E1FB0F3}"/>
    <cellStyle name="Comma 14 4 8 2" xfId="17016" xr:uid="{0C08D564-8498-40C8-95C2-052C53304C95}"/>
    <cellStyle name="Comma 14 4 8 2 2" xfId="39483" xr:uid="{89E968A5-3F7C-469A-B5D8-ABA7BCCB119F}"/>
    <cellStyle name="Comma 14 4 8 3" xfId="28256" xr:uid="{547767CE-CD99-429A-8AA6-D45D392E7117}"/>
    <cellStyle name="Comma 14 4 9" xfId="11412" xr:uid="{605D4937-70AD-4877-9D21-F64270D03B39}"/>
    <cellStyle name="Comma 14 4 9 2" xfId="33880" xr:uid="{FC502D20-F90E-48D7-BF8D-BF1777EF5DD4}"/>
    <cellStyle name="Comma 14 5" xfId="573" xr:uid="{00000000-0005-0000-0000-0000D3020000}"/>
    <cellStyle name="Comma 14 5 2" xfId="1111" xr:uid="{00000000-0005-0000-0000-0000D4020000}"/>
    <cellStyle name="Comma 14 5 2 2" xfId="2191" xr:uid="{00000000-0005-0000-0000-0000D5020000}"/>
    <cellStyle name="Comma 14 5 2 2 2" xfId="4980" xr:uid="{20AD81B4-CA62-45A5-9806-588C31A3D16E}"/>
    <cellStyle name="Comma 14 5 2 2 2 2" xfId="10583" xr:uid="{9FDCF848-FD03-47A6-B2F0-56B5335B9249}"/>
    <cellStyle name="Comma 14 5 2 2 2 2 2" xfId="21811" xr:uid="{61ACE007-CEF6-4628-8103-CE5D0A24120C}"/>
    <cellStyle name="Comma 14 5 2 2 2 2 2 2" xfId="44278" xr:uid="{AC034AB1-B84A-40EB-A073-E1A48A944A26}"/>
    <cellStyle name="Comma 14 5 2 2 2 2 3" xfId="33051" xr:uid="{E8AB3D57-AC08-45C2-9530-796997596F45}"/>
    <cellStyle name="Comma 14 5 2 2 2 3" xfId="16208" xr:uid="{D1C4D9AC-FEC7-4D30-B0D7-840AC65FC8F1}"/>
    <cellStyle name="Comma 14 5 2 2 2 3 2" xfId="38675" xr:uid="{E7AF14C1-1735-4B95-AD9C-1075B5625C79}"/>
    <cellStyle name="Comma 14 5 2 2 2 4" xfId="27448" xr:uid="{788CE23E-BA58-45AF-A687-D8F2F73D547C}"/>
    <cellStyle name="Comma 14 5 2 2 3" xfId="7794" xr:uid="{6651BFD5-15CE-4934-A06D-44F1E54196DC}"/>
    <cellStyle name="Comma 14 5 2 2 3 2" xfId="19022" xr:uid="{531CFB05-2E64-48E6-A10C-0BE76A5D6F1E}"/>
    <cellStyle name="Comma 14 5 2 2 3 2 2" xfId="41489" xr:uid="{300B2686-971B-411A-A13A-DFA3FAD93C84}"/>
    <cellStyle name="Comma 14 5 2 2 3 3" xfId="30262" xr:uid="{CF9F5916-00D4-4729-952E-012E525F560B}"/>
    <cellStyle name="Comma 14 5 2 2 4" xfId="13419" xr:uid="{1F0152F7-1A34-4718-974B-91B83056DC32}"/>
    <cellStyle name="Comma 14 5 2 2 4 2" xfId="35886" xr:uid="{0534EA78-9F2D-4D3E-BD78-C49EA614BFF6}"/>
    <cellStyle name="Comma 14 5 2 2 5" xfId="24659" xr:uid="{8C9322E4-7B74-4B8E-92E5-7A212AAFB15D}"/>
    <cellStyle name="Comma 14 5 2 3" xfId="3900" xr:uid="{329BA2F5-5EE3-44A9-A763-5C4125188CC3}"/>
    <cellStyle name="Comma 14 5 2 3 2" xfId="9503" xr:uid="{BBE50F99-EA7B-4DB3-A38E-EE457AAE6660}"/>
    <cellStyle name="Comma 14 5 2 3 2 2" xfId="20731" xr:uid="{A375F648-81B9-4AE3-AD76-D1C68AEBB417}"/>
    <cellStyle name="Comma 14 5 2 3 2 2 2" xfId="43198" xr:uid="{FA1C7790-DE96-46D3-B7A3-211E7F5950E2}"/>
    <cellStyle name="Comma 14 5 2 3 2 3" xfId="31971" xr:uid="{78B3659B-AC65-4B2B-A636-B150A29CB267}"/>
    <cellStyle name="Comma 14 5 2 3 3" xfId="15128" xr:uid="{62D2DB56-9900-49AA-B61B-94D9EE82CA33}"/>
    <cellStyle name="Comma 14 5 2 3 3 2" xfId="37595" xr:uid="{DB0B1AF1-44CB-463E-86E7-B42B21CAE8DE}"/>
    <cellStyle name="Comma 14 5 2 3 4" xfId="26368" xr:uid="{DD42AC76-2E46-463D-997C-BF5638F5B2EF}"/>
    <cellStyle name="Comma 14 5 2 4" xfId="6714" xr:uid="{A373E95E-3EA0-455B-BDC4-D4412ED43A0C}"/>
    <cellStyle name="Comma 14 5 2 4 2" xfId="17942" xr:uid="{FE910A73-AE0F-4C4B-9941-50E9DF11CCEF}"/>
    <cellStyle name="Comma 14 5 2 4 2 2" xfId="40409" xr:uid="{CB9E3D51-8FC3-4D69-9E0C-659DCDC5176B}"/>
    <cellStyle name="Comma 14 5 2 4 3" xfId="29182" xr:uid="{5C498766-B106-448E-8DC0-CE8400D13FE1}"/>
    <cellStyle name="Comma 14 5 2 5" xfId="12339" xr:uid="{2E0A72EA-1FB2-4EA4-8585-1336612C87F8}"/>
    <cellStyle name="Comma 14 5 2 5 2" xfId="34806" xr:uid="{B28047AA-5DF6-49E5-A894-F13431E7F819}"/>
    <cellStyle name="Comma 14 5 2 6" xfId="23579" xr:uid="{66FCC5D8-1689-4F52-AF65-76A9C837EF30}"/>
    <cellStyle name="Comma 14 5 3" xfId="1653" xr:uid="{00000000-0005-0000-0000-0000D6020000}"/>
    <cellStyle name="Comma 14 5 3 2" xfId="4442" xr:uid="{518A64D0-C80E-4E6E-8CF4-E7CF9CD1EC14}"/>
    <cellStyle name="Comma 14 5 3 2 2" xfId="10045" xr:uid="{5C310B2B-B0BD-4468-B5E4-8333B60A7B99}"/>
    <cellStyle name="Comma 14 5 3 2 2 2" xfId="21273" xr:uid="{C3524C13-F1A2-4B7A-A6B9-F4C3DBC7CEB7}"/>
    <cellStyle name="Comma 14 5 3 2 2 2 2" xfId="43740" xr:uid="{AAE94DF0-CF31-4221-B462-6031C7692E4C}"/>
    <cellStyle name="Comma 14 5 3 2 2 3" xfId="32513" xr:uid="{33037E36-F595-4BE6-9F17-DE0B34BA21E9}"/>
    <cellStyle name="Comma 14 5 3 2 3" xfId="15670" xr:uid="{8A6DFEEA-6CC2-4616-A5C1-DEF2E5A115AF}"/>
    <cellStyle name="Comma 14 5 3 2 3 2" xfId="38137" xr:uid="{0D064687-C452-4A7F-BA6F-F048E6CD4C4B}"/>
    <cellStyle name="Comma 14 5 3 2 4" xfId="26910" xr:uid="{282E0BCE-E9B2-4A09-BE55-5FD090441935}"/>
    <cellStyle name="Comma 14 5 3 3" xfId="7256" xr:uid="{609359D8-0D70-4664-BDC0-2935B0D6EBDE}"/>
    <cellStyle name="Comma 14 5 3 3 2" xfId="18484" xr:uid="{74F6C7C8-2963-4FC8-86C3-522417786660}"/>
    <cellStyle name="Comma 14 5 3 3 2 2" xfId="40951" xr:uid="{C9231365-7492-4A38-9932-F0659BCA2A69}"/>
    <cellStyle name="Comma 14 5 3 3 3" xfId="29724" xr:uid="{94E91F08-4F58-4310-8B85-1C7908A13896}"/>
    <cellStyle name="Comma 14 5 3 4" xfId="12881" xr:uid="{B0DD97E5-4835-4FF5-8FC0-391A84FE5ED7}"/>
    <cellStyle name="Comma 14 5 3 4 2" xfId="35348" xr:uid="{C0DABBB3-C790-4FC4-B4E4-3765AECDE791}"/>
    <cellStyle name="Comma 14 5 3 5" xfId="24121" xr:uid="{7C254A09-D0EE-4E6E-8BBC-623F1C3DC568}"/>
    <cellStyle name="Comma 14 5 4" xfId="3362" xr:uid="{FFE7B1A2-40DE-430B-98D3-AC3CC2231A29}"/>
    <cellStyle name="Comma 14 5 4 2" xfId="8965" xr:uid="{93B4EFD2-23CF-4FF0-9926-5B1F9731B2D9}"/>
    <cellStyle name="Comma 14 5 4 2 2" xfId="20193" xr:uid="{38103E47-528B-4AF8-AF13-7A61EDDB5103}"/>
    <cellStyle name="Comma 14 5 4 2 2 2" xfId="42660" xr:uid="{83F827DB-5A10-4BD2-B8E0-26DEC2604B50}"/>
    <cellStyle name="Comma 14 5 4 2 3" xfId="31433" xr:uid="{888573E0-D790-4C80-8895-5DA4312BBA49}"/>
    <cellStyle name="Comma 14 5 4 3" xfId="14590" xr:uid="{42B7BCA5-281E-448C-B5B5-723C0A081C4A}"/>
    <cellStyle name="Comma 14 5 4 3 2" xfId="37057" xr:uid="{EEB7CBC0-F857-482F-B0E5-4D0510E65276}"/>
    <cellStyle name="Comma 14 5 4 4" xfId="25830" xr:uid="{0B5F029B-52FE-4682-8615-A9054B662799}"/>
    <cellStyle name="Comma 14 5 5" xfId="6176" xr:uid="{8007F737-1F90-411B-8087-4270840AA246}"/>
    <cellStyle name="Comma 14 5 5 2" xfId="17404" xr:uid="{FA305362-EAC0-4C07-B4D5-4D0736B6D5EE}"/>
    <cellStyle name="Comma 14 5 5 2 2" xfId="39871" xr:uid="{D9B3EE99-4273-4753-8901-431C157E2966}"/>
    <cellStyle name="Comma 14 5 5 3" xfId="28644" xr:uid="{F5FC2027-5102-427A-9F87-673F35957E65}"/>
    <cellStyle name="Comma 14 5 6" xfId="11801" xr:uid="{1D830716-853F-406F-BE49-E4957ABB30DB}"/>
    <cellStyle name="Comma 14 5 6 2" xfId="34268" xr:uid="{83AC0047-32D1-40EA-9F6B-C4B868505A9F}"/>
    <cellStyle name="Comma 14 5 7" xfId="23041" xr:uid="{FC1323CE-9F17-4858-AEB1-DCB7142E8440}"/>
    <cellStyle name="Comma 14 6" xfId="844" xr:uid="{00000000-0005-0000-0000-0000D7020000}"/>
    <cellStyle name="Comma 14 6 2" xfId="1924" xr:uid="{00000000-0005-0000-0000-0000D8020000}"/>
    <cellStyle name="Comma 14 6 2 2" xfId="4713" xr:uid="{05E46F36-2CA3-4839-8838-5FB131B2A342}"/>
    <cellStyle name="Comma 14 6 2 2 2" xfId="10316" xr:uid="{50409034-7604-4C62-BE8B-6144AAF1CF94}"/>
    <cellStyle name="Comma 14 6 2 2 2 2" xfId="21544" xr:uid="{3B3922A4-4543-43FB-A159-D843A4AA8E0A}"/>
    <cellStyle name="Comma 14 6 2 2 2 2 2" xfId="44011" xr:uid="{47D24BF3-3FD7-435D-BC67-E4457626C81C}"/>
    <cellStyle name="Comma 14 6 2 2 2 3" xfId="32784" xr:uid="{6AEB004C-E81D-42A6-A541-46E636C00BB5}"/>
    <cellStyle name="Comma 14 6 2 2 3" xfId="15941" xr:uid="{21355540-F739-46D0-8D72-A743B474CC6E}"/>
    <cellStyle name="Comma 14 6 2 2 3 2" xfId="38408" xr:uid="{2A1BD249-988A-49FF-8997-ABED74081F3E}"/>
    <cellStyle name="Comma 14 6 2 2 4" xfId="27181" xr:uid="{BCD5AAFB-AE80-481D-B543-2E0CDBBB5C29}"/>
    <cellStyle name="Comma 14 6 2 3" xfId="7527" xr:uid="{2922412A-A2AD-417A-B19C-FBA125324E01}"/>
    <cellStyle name="Comma 14 6 2 3 2" xfId="18755" xr:uid="{2FF371A6-073C-4F08-A03D-C3ADD841D690}"/>
    <cellStyle name="Comma 14 6 2 3 2 2" xfId="41222" xr:uid="{14BDDF34-4372-4D6F-A700-B7198B70F4B3}"/>
    <cellStyle name="Comma 14 6 2 3 3" xfId="29995" xr:uid="{28BC8F5E-0BFD-46FF-9C45-71626F814353}"/>
    <cellStyle name="Comma 14 6 2 4" xfId="13152" xr:uid="{050C2A86-93BD-4AD7-BD48-398F39BC1C5A}"/>
    <cellStyle name="Comma 14 6 2 4 2" xfId="35619" xr:uid="{C137253C-CD55-451F-B882-71B779DDB412}"/>
    <cellStyle name="Comma 14 6 2 5" xfId="24392" xr:uid="{3A7E92D9-83A4-490B-A3B8-A43A967C45A5}"/>
    <cellStyle name="Comma 14 6 3" xfId="3633" xr:uid="{A436BB79-4A52-4104-8A4E-DBADEAFD53AE}"/>
    <cellStyle name="Comma 14 6 3 2" xfId="9236" xr:uid="{ED9EE0A3-DB18-4761-BB8C-5FF4D50E76A7}"/>
    <cellStyle name="Comma 14 6 3 2 2" xfId="20464" xr:uid="{4403A750-46B9-4277-9071-C15317C579DC}"/>
    <cellStyle name="Comma 14 6 3 2 2 2" xfId="42931" xr:uid="{BB9813F1-00ED-4232-974C-D2AF62611EF8}"/>
    <cellStyle name="Comma 14 6 3 2 3" xfId="31704" xr:uid="{E5BE9F9D-85EE-4BEB-A0BB-C30B43304740}"/>
    <cellStyle name="Comma 14 6 3 3" xfId="14861" xr:uid="{80DB43D9-126E-44FB-9D61-CF2AD01FFF26}"/>
    <cellStyle name="Comma 14 6 3 3 2" xfId="37328" xr:uid="{3B7A687A-D84D-4FB5-A5AE-67DDF6356329}"/>
    <cellStyle name="Comma 14 6 3 4" xfId="26101" xr:uid="{6D0EBD57-9E88-4A3F-AA50-AF82455FFDC1}"/>
    <cellStyle name="Comma 14 6 4" xfId="6447" xr:uid="{A4801D07-3862-4F7E-A523-24B8D6EB010F}"/>
    <cellStyle name="Comma 14 6 4 2" xfId="17675" xr:uid="{AABA8441-DB8C-4DDF-8F9E-5FFB30B6B522}"/>
    <cellStyle name="Comma 14 6 4 2 2" xfId="40142" xr:uid="{07EBC100-F7FA-4823-ABCE-E855B5B118FD}"/>
    <cellStyle name="Comma 14 6 4 3" xfId="28915" xr:uid="{37817F98-F2CF-4500-9002-795AEF1139D7}"/>
    <cellStyle name="Comma 14 6 5" xfId="12072" xr:uid="{5729D490-8AD8-4EA9-927E-8BCA4EF9BB74}"/>
    <cellStyle name="Comma 14 6 5 2" xfId="34539" xr:uid="{CD10C4B9-CCFF-4CAB-AF23-D868731E8224}"/>
    <cellStyle name="Comma 14 6 6" xfId="23312" xr:uid="{E51B9AA9-DD70-4400-AC88-E733CB1538EB}"/>
    <cellStyle name="Comma 14 7" xfId="1386" xr:uid="{00000000-0005-0000-0000-0000D9020000}"/>
    <cellStyle name="Comma 14 7 2" xfId="4175" xr:uid="{BA3CED98-12C3-435E-930F-E9957BBA28CC}"/>
    <cellStyle name="Comma 14 7 2 2" xfId="9778" xr:uid="{A69FE6DD-18E7-44DF-A9F7-F28A400CDC8A}"/>
    <cellStyle name="Comma 14 7 2 2 2" xfId="21006" xr:uid="{A6A325F4-7D15-4B13-958F-E7B7F4A5DDF5}"/>
    <cellStyle name="Comma 14 7 2 2 2 2" xfId="43473" xr:uid="{25F6E389-AE2A-48FC-9913-8F370AD51D39}"/>
    <cellStyle name="Comma 14 7 2 2 3" xfId="32246" xr:uid="{430395B8-5388-464C-B7CF-39E2D1CFE1AC}"/>
    <cellStyle name="Comma 14 7 2 3" xfId="15403" xr:uid="{FD9D8C67-FCDB-4230-B56B-F380B135D57C}"/>
    <cellStyle name="Comma 14 7 2 3 2" xfId="37870" xr:uid="{B717C713-5F9E-4302-BC24-61D762FF00D2}"/>
    <cellStyle name="Comma 14 7 2 4" xfId="26643" xr:uid="{416E6ACE-6657-4B84-B781-BD1E0B114FBF}"/>
    <cellStyle name="Comma 14 7 3" xfId="6989" xr:uid="{70FC361D-2B60-4774-B070-2DE935EC1826}"/>
    <cellStyle name="Comma 14 7 3 2" xfId="18217" xr:uid="{FDDDA804-0F99-4C2B-A50D-7277B97AD3B9}"/>
    <cellStyle name="Comma 14 7 3 2 2" xfId="40684" xr:uid="{E34DEEF1-9FFD-4017-98B2-41035B1B98BB}"/>
    <cellStyle name="Comma 14 7 3 3" xfId="29457" xr:uid="{C837386A-F66F-4FF4-97D3-7AFA8981ECAC}"/>
    <cellStyle name="Comma 14 7 4" xfId="12614" xr:uid="{B831648E-0EFD-4542-81D3-330A69CAB1B0}"/>
    <cellStyle name="Comma 14 7 4 2" xfId="35081" xr:uid="{DC57F8F2-5198-41C9-BD99-8D6165918E8A}"/>
    <cellStyle name="Comma 14 7 5" xfId="23854" xr:uid="{A23F6C3E-6515-4572-9949-9D1C78B20F33}"/>
    <cellStyle name="Comma 14 8" xfId="2467" xr:uid="{00000000-0005-0000-0000-0000DA020000}"/>
    <cellStyle name="Comma 14 8 2" xfId="5256" xr:uid="{ADC34CFE-DD1D-4E79-B62E-0F2615C2C31E}"/>
    <cellStyle name="Comma 14 8 2 2" xfId="10859" xr:uid="{9A45785C-2070-49F9-BF8B-11B29A81B8E0}"/>
    <cellStyle name="Comma 14 8 2 2 2" xfId="22087" xr:uid="{34430870-74AB-4743-A776-8BB94E624255}"/>
    <cellStyle name="Comma 14 8 2 2 2 2" xfId="44554" xr:uid="{A61E4EBD-0520-44C5-A3A3-45C618F799F9}"/>
    <cellStyle name="Comma 14 8 2 2 3" xfId="33327" xr:uid="{47DB29F6-58A0-4CD5-A238-8DE372B64E85}"/>
    <cellStyle name="Comma 14 8 2 3" xfId="16484" xr:uid="{F62C36E4-A1AA-47D9-A5C3-D948BBB40592}"/>
    <cellStyle name="Comma 14 8 2 3 2" xfId="38951" xr:uid="{2444342C-BD7F-486B-BD78-39F7B1D9575B}"/>
    <cellStyle name="Comma 14 8 2 4" xfId="27724" xr:uid="{6980A9D1-3B85-4834-8BD6-31A79653AB1D}"/>
    <cellStyle name="Comma 14 8 3" xfId="8070" xr:uid="{97BF7629-335E-43D3-B414-5B77CDD32B91}"/>
    <cellStyle name="Comma 14 8 3 2" xfId="19298" xr:uid="{147AF600-5044-4291-BC3F-68DC70D74C37}"/>
    <cellStyle name="Comma 14 8 3 2 2" xfId="41765" xr:uid="{ACD84BD6-FCEC-423F-87DF-650277D461B9}"/>
    <cellStyle name="Comma 14 8 3 3" xfId="30538" xr:uid="{0BAD149C-4DF0-41A9-8B42-34F219BE6DAD}"/>
    <cellStyle name="Comma 14 8 4" xfId="13695" xr:uid="{9C03F68E-4BA4-4A3B-8F2D-5018347C0936}"/>
    <cellStyle name="Comma 14 8 4 2" xfId="36162" xr:uid="{D2938182-DDE8-4B2C-90B8-49F1F5AC222A}"/>
    <cellStyle name="Comma 14 8 5" xfId="24935" xr:uid="{D09AADA8-1D39-4F5D-9921-2375FF5F413B}"/>
    <cellStyle name="Comma 14 9" xfId="306" xr:uid="{00000000-0005-0000-0000-0000DB020000}"/>
    <cellStyle name="Comma 14 9 2" xfId="3095" xr:uid="{E0AC019A-FAB2-4FBD-AD99-A5956AA3B3C8}"/>
    <cellStyle name="Comma 14 9 2 2" xfId="8698" xr:uid="{2D97C091-4896-4700-9F65-6999AA64BFE9}"/>
    <cellStyle name="Comma 14 9 2 2 2" xfId="19926" xr:uid="{4FF1B0AE-5612-4117-B05D-B571B126EEDF}"/>
    <cellStyle name="Comma 14 9 2 2 2 2" xfId="42393" xr:uid="{BAA84F9C-F452-438E-8E0F-66C8716E4131}"/>
    <cellStyle name="Comma 14 9 2 2 3" xfId="31166" xr:uid="{A0FC2615-4D1A-4ACB-A0A7-8AAC8641E398}"/>
    <cellStyle name="Comma 14 9 2 3" xfId="14323" xr:uid="{AF4BA795-9364-4968-9ADA-843A40CF9E2C}"/>
    <cellStyle name="Comma 14 9 2 3 2" xfId="36790" xr:uid="{3CCAF15A-CF36-4011-97F1-9836DE6C6A27}"/>
    <cellStyle name="Comma 14 9 2 4" xfId="25563" xr:uid="{FACB8C9B-32BE-46CB-A69F-B44DD64E9C97}"/>
    <cellStyle name="Comma 14 9 3" xfId="5909" xr:uid="{07189ADB-C651-42A9-8DB9-8058C5F92E73}"/>
    <cellStyle name="Comma 14 9 3 2" xfId="17137" xr:uid="{E266BA07-9935-4683-8D2B-4AA94B4AD164}"/>
    <cellStyle name="Comma 14 9 3 2 2" xfId="39604" xr:uid="{6933A6C1-0F0D-4411-A537-88F3D3514642}"/>
    <cellStyle name="Comma 14 9 3 3" xfId="28377" xr:uid="{0EAE70AD-671C-4371-A1D1-5C164276EBE5}"/>
    <cellStyle name="Comma 14 9 4" xfId="11534" xr:uid="{3E189B75-638A-4FC8-9EAD-88437C6D7356}"/>
    <cellStyle name="Comma 14 9 4 2" xfId="34001" xr:uid="{F9F9FFA6-5265-49E1-AAC0-043F19D40FB1}"/>
    <cellStyle name="Comma 14 9 5" xfId="22774" xr:uid="{880E56BE-A3A8-4D82-8307-80D0D1C3A60B}"/>
    <cellStyle name="Comma 140" xfId="11243" xr:uid="{BA445DFF-DFC0-4F9F-A619-32CBE809D86B}"/>
    <cellStyle name="Comma 140 2" xfId="22471" xr:uid="{3D0F16C5-6479-4E7B-8698-B2C7C98ECE57}"/>
    <cellStyle name="Comma 140 2 2" xfId="44938" xr:uid="{03858125-670A-4E82-9DD6-318077D90ECF}"/>
    <cellStyle name="Comma 140 3" xfId="33711" xr:uid="{5773D0AF-78F6-48F3-A59B-7611E49189B2}"/>
    <cellStyle name="Comma 141" xfId="11244" xr:uid="{00B3F2CB-9258-492A-B7DC-9259D2A79859}"/>
    <cellStyle name="Comma 141 2" xfId="22472" xr:uid="{22733925-DD6C-4F50-ADCC-54CFE6827E53}"/>
    <cellStyle name="Comma 141 2 2" xfId="44939" xr:uid="{E0C00242-B7FD-4350-B77E-8A270C631462}"/>
    <cellStyle name="Comma 141 3" xfId="33712" xr:uid="{CA5E90EE-8311-4CB9-92DF-77572E81A63D}"/>
    <cellStyle name="Comma 142" xfId="11245" xr:uid="{AF009098-BB49-4CD0-B299-978FB6715D1B}"/>
    <cellStyle name="Comma 142 2" xfId="22473" xr:uid="{7CD09FF3-9173-4BA6-AEB0-A20FF8B97A9C}"/>
    <cellStyle name="Comma 142 2 2" xfId="44940" xr:uid="{89E6D4F5-03D2-4BE9-B2A7-7AF2C701BF94}"/>
    <cellStyle name="Comma 142 3" xfId="33713" xr:uid="{44ADA8C3-E665-4125-8997-038CE624AC68}"/>
    <cellStyle name="Comma 143" xfId="11246" xr:uid="{34F3ABDF-647C-4F92-9872-9A3FE6974AE2}"/>
    <cellStyle name="Comma 143 2" xfId="22474" xr:uid="{F0F20D46-5F49-44A8-A152-F90EB82105EB}"/>
    <cellStyle name="Comma 143 2 2" xfId="44941" xr:uid="{77482AB1-4B79-49EA-BA40-A375FC7E4352}"/>
    <cellStyle name="Comma 143 3" xfId="33714" xr:uid="{306C1448-9540-4BB5-B6A7-8B100AED0503}"/>
    <cellStyle name="Comma 144" xfId="11248" xr:uid="{9EC3108B-D30F-402E-A6B7-195D1FF42F49}"/>
    <cellStyle name="Comma 144 2" xfId="22476" xr:uid="{EE9E74CC-EA78-4413-82AA-59DC807F43DC}"/>
    <cellStyle name="Comma 144 2 2" xfId="44943" xr:uid="{D0EDB3B4-40E3-4514-A110-B06FF0F47310}"/>
    <cellStyle name="Comma 144 3" xfId="33716" xr:uid="{6C96F684-C731-4F1B-A81C-93C58785EA0A}"/>
    <cellStyle name="Comma 145" xfId="11247" xr:uid="{F801F3EA-0E68-4084-9266-A180A8E197EB}"/>
    <cellStyle name="Comma 145 2" xfId="22475" xr:uid="{79FF1F3B-2A4D-4C56-97EC-1A823E15959B}"/>
    <cellStyle name="Comma 145 2 2" xfId="44942" xr:uid="{CC4E63C2-DDA7-47AC-94CF-F96AEBCE6DF9}"/>
    <cellStyle name="Comma 145 3" xfId="33715" xr:uid="{C37DC555-415D-4D4A-90D6-F2D22DF5B2C5}"/>
    <cellStyle name="Comma 146" xfId="11249" xr:uid="{38F64A9B-E68D-491A-9745-A64C103C3808}"/>
    <cellStyle name="Comma 146 2" xfId="22477" xr:uid="{604D256E-A33A-4EB2-A68E-04010305AE06}"/>
    <cellStyle name="Comma 146 2 2" xfId="44944" xr:uid="{A0FB30B7-EE7E-4E93-AA59-83F96E6552C5}"/>
    <cellStyle name="Comma 146 3" xfId="33717" xr:uid="{DECAE193-2A72-4115-B124-B05D9534C059}"/>
    <cellStyle name="Comma 147" xfId="11250" xr:uid="{1EEE7E1D-37F5-4A64-9505-DF383EF5BCBD}"/>
    <cellStyle name="Comma 147 2" xfId="33718" xr:uid="{C505A8AF-8CC8-413C-AADA-BA4650880EDB}"/>
    <cellStyle name="Comma 148" xfId="22478" xr:uid="{9BB0B8A8-9E11-4353-827C-BABDE8E904CB}"/>
    <cellStyle name="Comma 148 2" xfId="44945" xr:uid="{39C0740E-F072-4847-A7BD-D28F8E732484}"/>
    <cellStyle name="Comma 149" xfId="22479" xr:uid="{8567193D-7201-4CAB-9988-8B81C53A45BF}"/>
    <cellStyle name="Comma 149 2" xfId="44946" xr:uid="{95201EEE-695E-4D7C-AE57-3F07EF70F808}"/>
    <cellStyle name="Comma 15" xfId="57" xr:uid="{00000000-0005-0000-0000-0000DC020000}"/>
    <cellStyle name="Comma 15 10" xfId="5665" xr:uid="{ADC3988E-DFB5-4BC3-AFFF-D21F1CD8F94A}"/>
    <cellStyle name="Comma 15 10 2" xfId="16893" xr:uid="{EEF8CF8A-6291-4CCE-9075-DD8A53AF3C30}"/>
    <cellStyle name="Comma 15 10 2 2" xfId="39360" xr:uid="{7FC4B306-B25B-48B7-8E2E-C8658DD7992B}"/>
    <cellStyle name="Comma 15 10 3" xfId="28133" xr:uid="{0C8FD360-74BD-4167-860E-6AE58BFACC4F}"/>
    <cellStyle name="Comma 15 11" xfId="11289" xr:uid="{96051F76-1F64-430D-8513-ADBEFCA248F1}"/>
    <cellStyle name="Comma 15 11 2" xfId="33757" xr:uid="{D30F9C9A-D601-4477-8E0E-7C04B4688289}"/>
    <cellStyle name="Comma 15 12" xfId="22530" xr:uid="{56440154-03EA-4869-9DF6-952856C119FD}"/>
    <cellStyle name="Comma 15 2" xfId="119" xr:uid="{00000000-0005-0000-0000-0000DD020000}"/>
    <cellStyle name="Comma 15 2 10" xfId="11351" xr:uid="{814DC5A9-3EAB-4AD4-8894-447E468BA2DF}"/>
    <cellStyle name="Comma 15 2 10 2" xfId="33819" xr:uid="{65390E04-2788-4E36-B080-190A3D0E4347}"/>
    <cellStyle name="Comma 15 2 11" xfId="22592" xr:uid="{F8ADFDF5-8A02-49F2-B3FC-78DDD7492B7F}"/>
    <cellStyle name="Comma 15 2 2" xfId="245" xr:uid="{00000000-0005-0000-0000-0000DE020000}"/>
    <cellStyle name="Comma 15 2 2 10" xfId="22718" xr:uid="{AD703313-0A3B-4DF0-8EA3-0F2E71C31DB0}"/>
    <cellStyle name="Comma 15 2 2 2" xfId="792" xr:uid="{00000000-0005-0000-0000-0000DF020000}"/>
    <cellStyle name="Comma 15 2 2 2 2" xfId="1330" xr:uid="{00000000-0005-0000-0000-0000E0020000}"/>
    <cellStyle name="Comma 15 2 2 2 2 2" xfId="2410" xr:uid="{00000000-0005-0000-0000-0000E1020000}"/>
    <cellStyle name="Comma 15 2 2 2 2 2 2" xfId="5199" xr:uid="{F7E173F6-7A7E-4FC4-A2F5-660F692C8936}"/>
    <cellStyle name="Comma 15 2 2 2 2 2 2 2" xfId="10802" xr:uid="{DB2C6BA6-08F2-46CA-917E-33C5934D95A6}"/>
    <cellStyle name="Comma 15 2 2 2 2 2 2 2 2" xfId="22030" xr:uid="{87047EB8-3DED-4C47-98EB-929132A61EB1}"/>
    <cellStyle name="Comma 15 2 2 2 2 2 2 2 2 2" xfId="44497" xr:uid="{C1BBCDD7-3E34-459E-B2C8-F4AE9899402A}"/>
    <cellStyle name="Comma 15 2 2 2 2 2 2 2 3" xfId="33270" xr:uid="{08D71DA5-E945-46EE-A7F1-434A1AD1D4A4}"/>
    <cellStyle name="Comma 15 2 2 2 2 2 2 3" xfId="16427" xr:uid="{0D525C51-A6AA-49A0-83FB-8823392F2FB8}"/>
    <cellStyle name="Comma 15 2 2 2 2 2 2 3 2" xfId="38894" xr:uid="{F90EB10B-487C-49BF-B352-B028B75C7725}"/>
    <cellStyle name="Comma 15 2 2 2 2 2 2 4" xfId="27667" xr:uid="{1BA167E8-78F5-4FBB-A70F-4088819F66DD}"/>
    <cellStyle name="Comma 15 2 2 2 2 2 3" xfId="8013" xr:uid="{3A50C791-68C0-4316-8228-B997CC4A39E8}"/>
    <cellStyle name="Comma 15 2 2 2 2 2 3 2" xfId="19241" xr:uid="{AD008B07-9F1A-422D-B0B5-FB441B7837F3}"/>
    <cellStyle name="Comma 15 2 2 2 2 2 3 2 2" xfId="41708" xr:uid="{17B3489E-B62D-4360-949E-39748B646296}"/>
    <cellStyle name="Comma 15 2 2 2 2 2 3 3" xfId="30481" xr:uid="{E34C9026-083B-41F1-88A3-B9716276AE73}"/>
    <cellStyle name="Comma 15 2 2 2 2 2 4" xfId="13638" xr:uid="{0605A251-EA1C-434B-9308-F4ED2ECD7BF5}"/>
    <cellStyle name="Comma 15 2 2 2 2 2 4 2" xfId="36105" xr:uid="{97F7385E-92CC-4A34-92D7-ACF5CFA63758}"/>
    <cellStyle name="Comma 15 2 2 2 2 2 5" xfId="24878" xr:uid="{3CA9677A-03F3-498D-8654-0E5276E6D298}"/>
    <cellStyle name="Comma 15 2 2 2 2 3" xfId="4119" xr:uid="{EF17FBEB-FC4F-4743-A8B3-3D5C29C6E11D}"/>
    <cellStyle name="Comma 15 2 2 2 2 3 2" xfId="9722" xr:uid="{0F8359EC-77B3-4425-AC75-F11FBBAC185D}"/>
    <cellStyle name="Comma 15 2 2 2 2 3 2 2" xfId="20950" xr:uid="{CC9187DD-3C93-4C85-A732-337E113DCDBD}"/>
    <cellStyle name="Comma 15 2 2 2 2 3 2 2 2" xfId="43417" xr:uid="{4C728EDB-5E6A-4A06-98C8-210DC11311CD}"/>
    <cellStyle name="Comma 15 2 2 2 2 3 2 3" xfId="32190" xr:uid="{83BA177D-841E-4589-81AE-192A9B709B91}"/>
    <cellStyle name="Comma 15 2 2 2 2 3 3" xfId="15347" xr:uid="{BAB75549-44B3-4C93-8E01-6CC81E8ED345}"/>
    <cellStyle name="Comma 15 2 2 2 2 3 3 2" xfId="37814" xr:uid="{7EC9A383-0823-4DF1-B75C-EA04283DFB0C}"/>
    <cellStyle name="Comma 15 2 2 2 2 3 4" xfId="26587" xr:uid="{A2F4A67F-729F-46E1-BB8F-03748C438885}"/>
    <cellStyle name="Comma 15 2 2 2 2 4" xfId="6933" xr:uid="{33E4EE42-2F1F-4650-AC90-C0BB629CE9F5}"/>
    <cellStyle name="Comma 15 2 2 2 2 4 2" xfId="18161" xr:uid="{AFE80C90-3BF7-44E0-89E0-BDCDB84556D7}"/>
    <cellStyle name="Comma 15 2 2 2 2 4 2 2" xfId="40628" xr:uid="{FB7EEB42-500A-4BFA-BFA5-C88D8676129A}"/>
    <cellStyle name="Comma 15 2 2 2 2 4 3" xfId="29401" xr:uid="{68196A9D-B014-46FF-B0BE-9D5961E688A1}"/>
    <cellStyle name="Comma 15 2 2 2 2 5" xfId="12558" xr:uid="{9F6842A4-C2F4-4017-AE95-28E9C4F4794B}"/>
    <cellStyle name="Comma 15 2 2 2 2 5 2" xfId="35025" xr:uid="{E17482A3-1EEE-42D6-BBA7-FC7AA1DCC593}"/>
    <cellStyle name="Comma 15 2 2 2 2 6" xfId="23798" xr:uid="{99E079BC-B41D-49FB-B277-5D5AD8658341}"/>
    <cellStyle name="Comma 15 2 2 2 3" xfId="1872" xr:uid="{00000000-0005-0000-0000-0000E2020000}"/>
    <cellStyle name="Comma 15 2 2 2 3 2" xfId="4661" xr:uid="{65C1C4E0-9A9F-4653-AC4D-67EFAF747891}"/>
    <cellStyle name="Comma 15 2 2 2 3 2 2" xfId="10264" xr:uid="{17503DC2-C168-4494-B471-C81032B9F0D3}"/>
    <cellStyle name="Comma 15 2 2 2 3 2 2 2" xfId="21492" xr:uid="{F32FF071-3511-4027-8588-945BC4542BAA}"/>
    <cellStyle name="Comma 15 2 2 2 3 2 2 2 2" xfId="43959" xr:uid="{4E96C010-7063-4AC7-B0B5-BBA076E65583}"/>
    <cellStyle name="Comma 15 2 2 2 3 2 2 3" xfId="32732" xr:uid="{0A52C9EA-64EA-4C68-B72A-C2EF8AE60D49}"/>
    <cellStyle name="Comma 15 2 2 2 3 2 3" xfId="15889" xr:uid="{707F347C-2848-44CA-B875-819B3E29801A}"/>
    <cellStyle name="Comma 15 2 2 2 3 2 3 2" xfId="38356" xr:uid="{7C37819B-3C30-48AE-AE23-08DFD096911C}"/>
    <cellStyle name="Comma 15 2 2 2 3 2 4" xfId="27129" xr:uid="{C7349796-70A4-4ADA-A08A-C59D7FE7DBBA}"/>
    <cellStyle name="Comma 15 2 2 2 3 3" xfId="7475" xr:uid="{82F09ABB-6A58-41F1-AA00-B572419A6BBA}"/>
    <cellStyle name="Comma 15 2 2 2 3 3 2" xfId="18703" xr:uid="{E1CE884F-86A5-4D6C-95BD-C385ABBF157C}"/>
    <cellStyle name="Comma 15 2 2 2 3 3 2 2" xfId="41170" xr:uid="{B6C59997-42A5-4264-BF6E-6B84731D8404}"/>
    <cellStyle name="Comma 15 2 2 2 3 3 3" xfId="29943" xr:uid="{1D0CA95A-B85A-4B35-A7B8-DA2E25BE5274}"/>
    <cellStyle name="Comma 15 2 2 2 3 4" xfId="13100" xr:uid="{360B9EA6-FCC8-4935-9DEC-F15DBDFB1413}"/>
    <cellStyle name="Comma 15 2 2 2 3 4 2" xfId="35567" xr:uid="{FA4AE4A3-9648-47E0-A2FC-76ADE479F9DF}"/>
    <cellStyle name="Comma 15 2 2 2 3 5" xfId="24340" xr:uid="{D78E5049-313D-4B71-936A-8557DCA2A650}"/>
    <cellStyle name="Comma 15 2 2 2 4" xfId="3581" xr:uid="{E3E2E061-19A5-4579-9945-EB843D869D86}"/>
    <cellStyle name="Comma 15 2 2 2 4 2" xfId="9184" xr:uid="{87A86025-93AB-42B9-82BC-569A322DC864}"/>
    <cellStyle name="Comma 15 2 2 2 4 2 2" xfId="20412" xr:uid="{3A25BA02-6DC7-4C97-8E1A-DEC75A889807}"/>
    <cellStyle name="Comma 15 2 2 2 4 2 2 2" xfId="42879" xr:uid="{E3F4732F-3FC0-445E-B263-997AF6C35B62}"/>
    <cellStyle name="Comma 15 2 2 2 4 2 3" xfId="31652" xr:uid="{B5D4FA62-645E-4AEC-91EB-97F7D070D292}"/>
    <cellStyle name="Comma 15 2 2 2 4 3" xfId="14809" xr:uid="{2BF3E5EC-6744-4D86-A78F-4452D8039282}"/>
    <cellStyle name="Comma 15 2 2 2 4 3 2" xfId="37276" xr:uid="{7580B5D9-267F-47F2-BB20-5EAC4E57963B}"/>
    <cellStyle name="Comma 15 2 2 2 4 4" xfId="26049" xr:uid="{260B7817-95C9-4B2F-A3C1-587CAD2DB3FE}"/>
    <cellStyle name="Comma 15 2 2 2 5" xfId="6395" xr:uid="{7C1B1D19-583E-47E8-AB3D-4D87E1FB10CB}"/>
    <cellStyle name="Comma 15 2 2 2 5 2" xfId="17623" xr:uid="{353579A0-04F7-41C7-8830-ABE68022A09E}"/>
    <cellStyle name="Comma 15 2 2 2 5 2 2" xfId="40090" xr:uid="{3A5E9A81-65CE-45E6-90A0-5AD1A2DD9DAF}"/>
    <cellStyle name="Comma 15 2 2 2 5 3" xfId="28863" xr:uid="{4D102F48-07DE-404F-BBBF-A35D136F10D9}"/>
    <cellStyle name="Comma 15 2 2 2 6" xfId="12020" xr:uid="{276C10FA-8DA5-4612-A1E0-5382EA3C582D}"/>
    <cellStyle name="Comma 15 2 2 2 6 2" xfId="34487" xr:uid="{A2DD2FA0-67B8-4FBF-9F7A-9E824EF3654D}"/>
    <cellStyle name="Comma 15 2 2 2 7" xfId="23260" xr:uid="{D9A96343-6A00-4107-B331-A7318F7C36A6}"/>
    <cellStyle name="Comma 15 2 2 3" xfId="1063" xr:uid="{00000000-0005-0000-0000-0000E3020000}"/>
    <cellStyle name="Comma 15 2 2 3 2" xfId="2143" xr:uid="{00000000-0005-0000-0000-0000E4020000}"/>
    <cellStyle name="Comma 15 2 2 3 2 2" xfId="4932" xr:uid="{184D8663-2C14-493A-A6B1-20428AA329F5}"/>
    <cellStyle name="Comma 15 2 2 3 2 2 2" xfId="10535" xr:uid="{F0B3A92D-70A7-4DF1-8325-F5A035A84CFA}"/>
    <cellStyle name="Comma 15 2 2 3 2 2 2 2" xfId="21763" xr:uid="{718369B2-99B8-4F3E-955B-34A0B4FE7AFC}"/>
    <cellStyle name="Comma 15 2 2 3 2 2 2 2 2" xfId="44230" xr:uid="{5BEE6D3B-35C8-4900-B46B-338CAA3EAE6E}"/>
    <cellStyle name="Comma 15 2 2 3 2 2 2 3" xfId="33003" xr:uid="{3B99A56D-30C3-4FBC-A7CE-057463EADCAD}"/>
    <cellStyle name="Comma 15 2 2 3 2 2 3" xfId="16160" xr:uid="{C712538B-3839-45C1-B940-ADDC8AEF0A0A}"/>
    <cellStyle name="Comma 15 2 2 3 2 2 3 2" xfId="38627" xr:uid="{A7297624-D8CC-4750-9A0F-A08568C16466}"/>
    <cellStyle name="Comma 15 2 2 3 2 2 4" xfId="27400" xr:uid="{147B184D-0294-48E9-925F-B1C50B746223}"/>
    <cellStyle name="Comma 15 2 2 3 2 3" xfId="7746" xr:uid="{BA66B356-6C0E-428B-B8EB-4ACD3FDBA992}"/>
    <cellStyle name="Comma 15 2 2 3 2 3 2" xfId="18974" xr:uid="{52E2EFB3-12C1-48EF-8864-689DF41425DC}"/>
    <cellStyle name="Comma 15 2 2 3 2 3 2 2" xfId="41441" xr:uid="{89F5D611-13C5-4DA8-92A1-BE592EA1F900}"/>
    <cellStyle name="Comma 15 2 2 3 2 3 3" xfId="30214" xr:uid="{FEA94D01-1ECB-488D-8A4D-B14A81C0988F}"/>
    <cellStyle name="Comma 15 2 2 3 2 4" xfId="13371" xr:uid="{009DF90B-09C7-43C2-94E7-C776DBA8E673}"/>
    <cellStyle name="Comma 15 2 2 3 2 4 2" xfId="35838" xr:uid="{42B004D0-E37B-4DC0-8C82-DAF520A8B92A}"/>
    <cellStyle name="Comma 15 2 2 3 2 5" xfId="24611" xr:uid="{B7BA3162-97DF-4946-B3A1-2AC212E3A13D}"/>
    <cellStyle name="Comma 15 2 2 3 3" xfId="3852" xr:uid="{1F6AAD7F-1143-447B-8C0E-9C7351BD4E90}"/>
    <cellStyle name="Comma 15 2 2 3 3 2" xfId="9455" xr:uid="{1FD3B15D-CB2C-4879-A3C2-1917E569B412}"/>
    <cellStyle name="Comma 15 2 2 3 3 2 2" xfId="20683" xr:uid="{59AB287A-FC05-4AE1-A090-703DCD0E2431}"/>
    <cellStyle name="Comma 15 2 2 3 3 2 2 2" xfId="43150" xr:uid="{A4AD75B6-EA3A-4A3C-A610-8996F57A2F17}"/>
    <cellStyle name="Comma 15 2 2 3 3 2 3" xfId="31923" xr:uid="{1E5549A5-B5A0-4F1A-8011-8210149859F4}"/>
    <cellStyle name="Comma 15 2 2 3 3 3" xfId="15080" xr:uid="{0BDC4EAF-EAEF-4096-994D-DC46382154BC}"/>
    <cellStyle name="Comma 15 2 2 3 3 3 2" xfId="37547" xr:uid="{5197CECA-6C9F-4DE0-91A0-EBDF1652A0EA}"/>
    <cellStyle name="Comma 15 2 2 3 3 4" xfId="26320" xr:uid="{2DD18A67-26F2-4D91-B78B-0CE20E576A7F}"/>
    <cellStyle name="Comma 15 2 2 3 4" xfId="6666" xr:uid="{9F5E5CD4-F23A-4664-AFAB-280F8AB5830F}"/>
    <cellStyle name="Comma 15 2 2 3 4 2" xfId="17894" xr:uid="{C1831898-031B-4BFD-B3B5-C08FC066D5FE}"/>
    <cellStyle name="Comma 15 2 2 3 4 2 2" xfId="40361" xr:uid="{13F58B84-B43F-40AF-8129-38B627C9058E}"/>
    <cellStyle name="Comma 15 2 2 3 4 3" xfId="29134" xr:uid="{EA873373-F9BE-49A0-BB09-C1EEBEBCF365}"/>
    <cellStyle name="Comma 15 2 2 3 5" xfId="12291" xr:uid="{2615ECEC-573B-418D-9096-DEA9366D387E}"/>
    <cellStyle name="Comma 15 2 2 3 5 2" xfId="34758" xr:uid="{DF2BFD81-7D96-4A19-B5C2-A9BA21144FCE}"/>
    <cellStyle name="Comma 15 2 2 3 6" xfId="23531" xr:uid="{7C9CAC90-7D45-4ED6-AB2D-DD1DEFD7E90A}"/>
    <cellStyle name="Comma 15 2 2 4" xfId="1605" xr:uid="{00000000-0005-0000-0000-0000E5020000}"/>
    <cellStyle name="Comma 15 2 2 4 2" xfId="4394" xr:uid="{CB9E3EBB-434F-458D-BE3E-C4B50DD0DA4F}"/>
    <cellStyle name="Comma 15 2 2 4 2 2" xfId="9997" xr:uid="{AD0A995A-5F36-4BFD-931A-50B7B40C5800}"/>
    <cellStyle name="Comma 15 2 2 4 2 2 2" xfId="21225" xr:uid="{88A8CF7E-9D8C-4526-A8B6-C0E60E3E345A}"/>
    <cellStyle name="Comma 15 2 2 4 2 2 2 2" xfId="43692" xr:uid="{C9625B54-EC9C-466C-8308-4F48593E8B62}"/>
    <cellStyle name="Comma 15 2 2 4 2 2 3" xfId="32465" xr:uid="{6E3E4A3F-ECE5-46A2-9B4C-C6D5D37FD9C4}"/>
    <cellStyle name="Comma 15 2 2 4 2 3" xfId="15622" xr:uid="{FF66CAA4-CB88-4636-90EE-B3AD1028A1D2}"/>
    <cellStyle name="Comma 15 2 2 4 2 3 2" xfId="38089" xr:uid="{4B2EE5ED-4213-426A-9857-61839BA29D9A}"/>
    <cellStyle name="Comma 15 2 2 4 2 4" xfId="26862" xr:uid="{FB7B6D77-52A9-4F2F-B8F8-651B89C6E784}"/>
    <cellStyle name="Comma 15 2 2 4 3" xfId="7208" xr:uid="{F5C2C696-F5BB-49E9-8E84-FA8B0B4449AC}"/>
    <cellStyle name="Comma 15 2 2 4 3 2" xfId="18436" xr:uid="{2E6D2BA0-F725-473C-8EDF-FDE41C940C42}"/>
    <cellStyle name="Comma 15 2 2 4 3 2 2" xfId="40903" xr:uid="{DA0584C2-84C3-48CA-91D3-C7C21DFA0FEB}"/>
    <cellStyle name="Comma 15 2 2 4 3 3" xfId="29676" xr:uid="{325D10DE-F288-4B0C-A235-F7753C860AEF}"/>
    <cellStyle name="Comma 15 2 2 4 4" xfId="12833" xr:uid="{8EA35BC5-D3CB-4B4F-B7E8-79FC672BEE4F}"/>
    <cellStyle name="Comma 15 2 2 4 4 2" xfId="35300" xr:uid="{49772C45-75F0-44FB-B0F1-DC1A89E49A1C}"/>
    <cellStyle name="Comma 15 2 2 4 5" xfId="24073" xr:uid="{96FA7A2F-C723-49E8-9772-4B32D987787F}"/>
    <cellStyle name="Comma 15 2 2 5" xfId="2686" xr:uid="{00000000-0005-0000-0000-0000E6020000}"/>
    <cellStyle name="Comma 15 2 2 5 2" xfId="5475" xr:uid="{39AAEB51-3B6F-4B1B-88DE-DDC615500D0E}"/>
    <cellStyle name="Comma 15 2 2 5 2 2" xfId="11078" xr:uid="{B838AA23-8B9D-4DE1-978E-88DC8C91B73D}"/>
    <cellStyle name="Comma 15 2 2 5 2 2 2" xfId="22306" xr:uid="{D035C600-F661-4674-99EC-94CD7127F302}"/>
    <cellStyle name="Comma 15 2 2 5 2 2 2 2" xfId="44773" xr:uid="{C61D58A2-1357-4A0C-A205-11F50A02B18F}"/>
    <cellStyle name="Comma 15 2 2 5 2 2 3" xfId="33546" xr:uid="{AB8B135A-6CFA-4799-9993-E26BA7E89FE3}"/>
    <cellStyle name="Comma 15 2 2 5 2 3" xfId="16703" xr:uid="{792F130F-FBEF-4EF7-9C75-29C291B8E774}"/>
    <cellStyle name="Comma 15 2 2 5 2 3 2" xfId="39170" xr:uid="{76BE7B17-F56D-4559-A8E2-7A743744358C}"/>
    <cellStyle name="Comma 15 2 2 5 2 4" xfId="27943" xr:uid="{EC26D55A-355F-4E9D-AF1A-E2E79D6E8476}"/>
    <cellStyle name="Comma 15 2 2 5 3" xfId="8289" xr:uid="{580350C7-9E63-411B-814B-6662A4833164}"/>
    <cellStyle name="Comma 15 2 2 5 3 2" xfId="19517" xr:uid="{453E893B-3AB5-42D2-983E-7E38168FEE51}"/>
    <cellStyle name="Comma 15 2 2 5 3 2 2" xfId="41984" xr:uid="{1DC1C6D7-84F1-47C3-9907-D79AA1C6D771}"/>
    <cellStyle name="Comma 15 2 2 5 3 3" xfId="30757" xr:uid="{F7D241A2-4183-49E6-8B6F-A2B0E90A7AE3}"/>
    <cellStyle name="Comma 15 2 2 5 4" xfId="13914" xr:uid="{6A024217-47F4-41F4-920F-74F73BFCF3CE}"/>
    <cellStyle name="Comma 15 2 2 5 4 2" xfId="36381" xr:uid="{D19C305C-C779-4A35-BCD9-7F7A0A7EAEAB}"/>
    <cellStyle name="Comma 15 2 2 5 5" xfId="25154" xr:uid="{9915A350-E73D-4B26-9C54-1CD161747FC3}"/>
    <cellStyle name="Comma 15 2 2 6" xfId="525" xr:uid="{00000000-0005-0000-0000-0000E7020000}"/>
    <cellStyle name="Comma 15 2 2 6 2" xfId="3314" xr:uid="{2F8217A0-D7F1-4020-BD5F-AAB607EBEBE8}"/>
    <cellStyle name="Comma 15 2 2 6 2 2" xfId="8917" xr:uid="{F8AEED66-BFC3-4CFE-B52F-61277FD81482}"/>
    <cellStyle name="Comma 15 2 2 6 2 2 2" xfId="20145" xr:uid="{4D703673-93FC-40C0-8AF1-AB2BD3B2EBD1}"/>
    <cellStyle name="Comma 15 2 2 6 2 2 2 2" xfId="42612" xr:uid="{9BE2D2D3-128B-4D6D-A125-5EAE261BFD6A}"/>
    <cellStyle name="Comma 15 2 2 6 2 2 3" xfId="31385" xr:uid="{4D468822-5202-482B-A855-E2AECF3196B2}"/>
    <cellStyle name="Comma 15 2 2 6 2 3" xfId="14542" xr:uid="{58063736-9D90-48C0-99C4-D6E53AF90177}"/>
    <cellStyle name="Comma 15 2 2 6 2 3 2" xfId="37009" xr:uid="{BECDF38D-8806-4BDB-9130-E4BE3CACF345}"/>
    <cellStyle name="Comma 15 2 2 6 2 4" xfId="25782" xr:uid="{84AF7261-D4FF-4613-98E2-85EEFBC7A526}"/>
    <cellStyle name="Comma 15 2 2 6 3" xfId="6128" xr:uid="{1308CFB8-4770-4440-A48E-BD3F04B0AA64}"/>
    <cellStyle name="Comma 15 2 2 6 3 2" xfId="17356" xr:uid="{6F80A3EC-1296-4751-8CD7-966D8879EAC7}"/>
    <cellStyle name="Comma 15 2 2 6 3 2 2" xfId="39823" xr:uid="{D7B1BE46-8777-486F-AB3D-5199C09B679E}"/>
    <cellStyle name="Comma 15 2 2 6 3 3" xfId="28596" xr:uid="{876C3247-9FE8-46E1-AE41-A5668684E4EE}"/>
    <cellStyle name="Comma 15 2 2 6 4" xfId="11753" xr:uid="{21A64A94-58E9-499D-A440-A69196C3D95D}"/>
    <cellStyle name="Comma 15 2 2 6 4 2" xfId="34220" xr:uid="{5CEEDF0E-5774-4528-96D7-0289809F6FB9}"/>
    <cellStyle name="Comma 15 2 2 6 5" xfId="22993" xr:uid="{BD31742C-AB67-44BA-BBFD-FC9F8E8F3C5E}"/>
    <cellStyle name="Comma 15 2 2 7" xfId="3038" xr:uid="{A55EAF86-6EEA-4ADE-9073-958D5F79AA05}"/>
    <cellStyle name="Comma 15 2 2 7 2" xfId="8641" xr:uid="{2ED6F25B-8065-4651-8637-01D212953D61}"/>
    <cellStyle name="Comma 15 2 2 7 2 2" xfId="19869" xr:uid="{D52EF6D5-911B-443B-BDDF-513CDCDDDE8F}"/>
    <cellStyle name="Comma 15 2 2 7 2 2 2" xfId="42336" xr:uid="{4EC952E6-50D8-48BB-937F-8047F06376A1}"/>
    <cellStyle name="Comma 15 2 2 7 2 3" xfId="31109" xr:uid="{E6E6FFDA-AF0C-4FAF-B9CB-5297845DBB37}"/>
    <cellStyle name="Comma 15 2 2 7 3" xfId="14266" xr:uid="{4CC60273-F5E9-4EB4-804B-D34DAB154CC9}"/>
    <cellStyle name="Comma 15 2 2 7 3 2" xfId="36733" xr:uid="{FF449341-5E81-4103-B935-955EBC8487B5}"/>
    <cellStyle name="Comma 15 2 2 7 4" xfId="25506" xr:uid="{51379353-870E-4715-B135-F06407225AC1}"/>
    <cellStyle name="Comma 15 2 2 8" xfId="5853" xr:uid="{06C3FEBF-DE23-4A33-9303-FCDD416943EA}"/>
    <cellStyle name="Comma 15 2 2 8 2" xfId="17081" xr:uid="{11878BEA-313D-4ED9-ABE1-6CC7BFC6D2EE}"/>
    <cellStyle name="Comma 15 2 2 8 2 2" xfId="39548" xr:uid="{49465EE6-7670-4C77-A73B-F3C9DA26E634}"/>
    <cellStyle name="Comma 15 2 2 8 3" xfId="28321" xr:uid="{AFEB108D-C579-4426-BCF4-08A5DBCE8C6B}"/>
    <cellStyle name="Comma 15 2 2 9" xfId="11477" xr:uid="{B5BEEEB1-6AD7-4F81-B239-5997D2B6EBA6}"/>
    <cellStyle name="Comma 15 2 2 9 2" xfId="33945" xr:uid="{80D1FED4-2020-4601-A41C-EF9FFEC8BF45}"/>
    <cellStyle name="Comma 15 2 3" xfId="666" xr:uid="{00000000-0005-0000-0000-0000E8020000}"/>
    <cellStyle name="Comma 15 2 3 2" xfId="1204" xr:uid="{00000000-0005-0000-0000-0000E9020000}"/>
    <cellStyle name="Comma 15 2 3 2 2" xfId="2284" xr:uid="{00000000-0005-0000-0000-0000EA020000}"/>
    <cellStyle name="Comma 15 2 3 2 2 2" xfId="5073" xr:uid="{FC5ABF96-551F-4530-8175-6628F20BFEA2}"/>
    <cellStyle name="Comma 15 2 3 2 2 2 2" xfId="10676" xr:uid="{41447271-BD19-468B-A537-E16F68C12DA9}"/>
    <cellStyle name="Comma 15 2 3 2 2 2 2 2" xfId="21904" xr:uid="{C55204DA-5DE3-4721-A318-2FE04DC29F78}"/>
    <cellStyle name="Comma 15 2 3 2 2 2 2 2 2" xfId="44371" xr:uid="{4777C8DC-58EF-4C6C-BFBD-4142F523C445}"/>
    <cellStyle name="Comma 15 2 3 2 2 2 2 3" xfId="33144" xr:uid="{3AEEE299-8835-4F0A-8EA0-EEE213163763}"/>
    <cellStyle name="Comma 15 2 3 2 2 2 3" xfId="16301" xr:uid="{75EDE1CF-82CF-44FE-A0DB-80CE871E45EE}"/>
    <cellStyle name="Comma 15 2 3 2 2 2 3 2" xfId="38768" xr:uid="{87F04CAB-8FD0-4B42-8098-C33B6C170871}"/>
    <cellStyle name="Comma 15 2 3 2 2 2 4" xfId="27541" xr:uid="{5B6B5749-A19A-4431-8833-FD159F80F3BB}"/>
    <cellStyle name="Comma 15 2 3 2 2 3" xfId="7887" xr:uid="{EC3A4CE2-302B-43A7-930F-6856D3CA1E83}"/>
    <cellStyle name="Comma 15 2 3 2 2 3 2" xfId="19115" xr:uid="{FE1E4AEF-DA97-428E-9551-08A6FC2A7AA7}"/>
    <cellStyle name="Comma 15 2 3 2 2 3 2 2" xfId="41582" xr:uid="{5DF30DB3-E572-43B4-B293-3C75FDC23AA8}"/>
    <cellStyle name="Comma 15 2 3 2 2 3 3" xfId="30355" xr:uid="{F962D8E8-09FA-4DBE-8660-E0B74F5B73C4}"/>
    <cellStyle name="Comma 15 2 3 2 2 4" xfId="13512" xr:uid="{D23603BB-56E0-42C5-BB12-AB73442A363B}"/>
    <cellStyle name="Comma 15 2 3 2 2 4 2" xfId="35979" xr:uid="{FF6B30A3-1871-42CB-91F4-A6C40EA2CB01}"/>
    <cellStyle name="Comma 15 2 3 2 2 5" xfId="24752" xr:uid="{0ACDD640-921C-4F35-98F1-A6A139BC85A1}"/>
    <cellStyle name="Comma 15 2 3 2 3" xfId="3993" xr:uid="{5B4A9DC9-01C0-4A50-86DB-C32CADE9D399}"/>
    <cellStyle name="Comma 15 2 3 2 3 2" xfId="9596" xr:uid="{22664B7D-4C57-4856-A304-8E43E76B129F}"/>
    <cellStyle name="Comma 15 2 3 2 3 2 2" xfId="20824" xr:uid="{FBF4AF8C-AD14-41FA-8AF0-EEF01E6B6F16}"/>
    <cellStyle name="Comma 15 2 3 2 3 2 2 2" xfId="43291" xr:uid="{791D6873-5399-42B9-9947-065F38800088}"/>
    <cellStyle name="Comma 15 2 3 2 3 2 3" xfId="32064" xr:uid="{7289A0CD-39A9-4F14-97EE-DB29AF2D8B6D}"/>
    <cellStyle name="Comma 15 2 3 2 3 3" xfId="15221" xr:uid="{1B35B190-6B9D-403E-B46E-B2FD90566008}"/>
    <cellStyle name="Comma 15 2 3 2 3 3 2" xfId="37688" xr:uid="{E3E89182-5128-4467-90D4-C17B99180B74}"/>
    <cellStyle name="Comma 15 2 3 2 3 4" xfId="26461" xr:uid="{9DFF7E87-D32F-409F-8F6D-027FF868964B}"/>
    <cellStyle name="Comma 15 2 3 2 4" xfId="6807" xr:uid="{346ED8C0-DB7F-4AA4-A3BF-953A1DC26B0F}"/>
    <cellStyle name="Comma 15 2 3 2 4 2" xfId="18035" xr:uid="{6EEB16A2-3183-412B-8DF2-7B9ADA54B8E5}"/>
    <cellStyle name="Comma 15 2 3 2 4 2 2" xfId="40502" xr:uid="{045C68AC-83A5-40D1-9102-11F349E68BCA}"/>
    <cellStyle name="Comma 15 2 3 2 4 3" xfId="29275" xr:uid="{BB434CAF-3B56-4DA2-A30F-E5BF9E53E2B7}"/>
    <cellStyle name="Comma 15 2 3 2 5" xfId="12432" xr:uid="{1C3F856A-D792-4CE8-AE5E-9B5F591F747C}"/>
    <cellStyle name="Comma 15 2 3 2 5 2" xfId="34899" xr:uid="{CD4021CD-B13C-4770-B9FB-247115B2ADC0}"/>
    <cellStyle name="Comma 15 2 3 2 6" xfId="23672" xr:uid="{8AED6654-D0B3-4304-BDEB-423F12FCA81C}"/>
    <cellStyle name="Comma 15 2 3 3" xfId="1746" xr:uid="{00000000-0005-0000-0000-0000EB020000}"/>
    <cellStyle name="Comma 15 2 3 3 2" xfId="4535" xr:uid="{3A7F4773-0395-4FD4-A335-E914AEDBF233}"/>
    <cellStyle name="Comma 15 2 3 3 2 2" xfId="10138" xr:uid="{BC16F7F3-83FC-498A-894A-6452A28FEBCF}"/>
    <cellStyle name="Comma 15 2 3 3 2 2 2" xfId="21366" xr:uid="{F73DC730-0B4D-436C-B09C-C01F57C65C48}"/>
    <cellStyle name="Comma 15 2 3 3 2 2 2 2" xfId="43833" xr:uid="{07C63939-B69D-454B-B915-DCA1B1CF2D11}"/>
    <cellStyle name="Comma 15 2 3 3 2 2 3" xfId="32606" xr:uid="{B7D94EA7-B7C9-4626-A217-097C91F527D2}"/>
    <cellStyle name="Comma 15 2 3 3 2 3" xfId="15763" xr:uid="{8B4E0050-77ED-46F0-BD9E-A550670612C7}"/>
    <cellStyle name="Comma 15 2 3 3 2 3 2" xfId="38230" xr:uid="{2C226451-E58E-4C63-AB8C-C2BBD4517E19}"/>
    <cellStyle name="Comma 15 2 3 3 2 4" xfId="27003" xr:uid="{44C3CC61-F2D4-4260-843D-C0CE97DE428B}"/>
    <cellStyle name="Comma 15 2 3 3 3" xfId="7349" xr:uid="{811D4995-EEF6-4AD8-B853-3C9DA40F7C60}"/>
    <cellStyle name="Comma 15 2 3 3 3 2" xfId="18577" xr:uid="{D8B1B376-0F5A-4180-8072-D2F06D40A24C}"/>
    <cellStyle name="Comma 15 2 3 3 3 2 2" xfId="41044" xr:uid="{CA403F99-48BD-4118-9AAA-71930452983D}"/>
    <cellStyle name="Comma 15 2 3 3 3 3" xfId="29817" xr:uid="{8EE66640-63D0-4624-8D68-B5D906BD9B3C}"/>
    <cellStyle name="Comma 15 2 3 3 4" xfId="12974" xr:uid="{00FD134A-A42B-4B0C-B742-001F73E83DE7}"/>
    <cellStyle name="Comma 15 2 3 3 4 2" xfId="35441" xr:uid="{9741A8BA-0ACB-4593-B12C-DE7488C723CA}"/>
    <cellStyle name="Comma 15 2 3 3 5" xfId="24214" xr:uid="{96BA05AE-5F5F-41AD-B2B6-3457CAB5325D}"/>
    <cellStyle name="Comma 15 2 3 4" xfId="3455" xr:uid="{1103E0DD-58A2-4EC4-9435-4991410BA928}"/>
    <cellStyle name="Comma 15 2 3 4 2" xfId="9058" xr:uid="{2263DDF7-993D-4BC0-8405-0DF032977176}"/>
    <cellStyle name="Comma 15 2 3 4 2 2" xfId="20286" xr:uid="{4708A2FD-BC48-4148-A80E-0450419A24B2}"/>
    <cellStyle name="Comma 15 2 3 4 2 2 2" xfId="42753" xr:uid="{EA125425-B2C7-4BAB-BF61-C16A7CEEF83E}"/>
    <cellStyle name="Comma 15 2 3 4 2 3" xfId="31526" xr:uid="{FFECF126-6665-4241-92D1-6EEDAA349FD6}"/>
    <cellStyle name="Comma 15 2 3 4 3" xfId="14683" xr:uid="{116009F5-77FE-4258-864C-A3A44CF761DF}"/>
    <cellStyle name="Comma 15 2 3 4 3 2" xfId="37150" xr:uid="{83032B20-347B-4B7D-BF4B-C7D5252E265B}"/>
    <cellStyle name="Comma 15 2 3 4 4" xfId="25923" xr:uid="{3B3C6388-3808-4D09-B72A-59F7384806BB}"/>
    <cellStyle name="Comma 15 2 3 5" xfId="6269" xr:uid="{C325EEE6-A4E7-4803-AF54-E6A5B7042B45}"/>
    <cellStyle name="Comma 15 2 3 5 2" xfId="17497" xr:uid="{BB5E0D1B-9737-46B5-B634-D16747B96805}"/>
    <cellStyle name="Comma 15 2 3 5 2 2" xfId="39964" xr:uid="{C6A12A7C-5FE5-484A-9769-D00145FB3FEA}"/>
    <cellStyle name="Comma 15 2 3 5 3" xfId="28737" xr:uid="{2023CBC1-A14C-4AEE-AA84-4118EE9D7F0E}"/>
    <cellStyle name="Comma 15 2 3 6" xfId="11894" xr:uid="{ADA78175-0882-4F77-A9FE-10AC2FDA0894}"/>
    <cellStyle name="Comma 15 2 3 6 2" xfId="34361" xr:uid="{27412121-81F6-41E4-81C7-6CECCA26267B}"/>
    <cellStyle name="Comma 15 2 3 7" xfId="23134" xr:uid="{2F5E9C91-4857-4672-A4F4-3D15A56927DC}"/>
    <cellStyle name="Comma 15 2 4" xfId="937" xr:uid="{00000000-0005-0000-0000-0000EC020000}"/>
    <cellStyle name="Comma 15 2 4 2" xfId="2017" xr:uid="{00000000-0005-0000-0000-0000ED020000}"/>
    <cellStyle name="Comma 15 2 4 2 2" xfId="4806" xr:uid="{4086395E-9D5D-4F65-9F04-191922F10BDF}"/>
    <cellStyle name="Comma 15 2 4 2 2 2" xfId="10409" xr:uid="{BC0E48F3-E08F-4143-BCEC-0B0C3CAF418A}"/>
    <cellStyle name="Comma 15 2 4 2 2 2 2" xfId="21637" xr:uid="{C90BA67B-B329-4F13-A350-2C4B946BA4F6}"/>
    <cellStyle name="Comma 15 2 4 2 2 2 2 2" xfId="44104" xr:uid="{873C9D61-2DB7-4D8C-A9A0-C2D15D4098CD}"/>
    <cellStyle name="Comma 15 2 4 2 2 2 3" xfId="32877" xr:uid="{600AE2DE-4B4E-4844-AF01-D319EDDBFE6C}"/>
    <cellStyle name="Comma 15 2 4 2 2 3" xfId="16034" xr:uid="{5964D757-A271-47D2-9F87-62C1069A9E59}"/>
    <cellStyle name="Comma 15 2 4 2 2 3 2" xfId="38501" xr:uid="{C2B0062A-ABB5-49E8-9F9B-96CBBF955785}"/>
    <cellStyle name="Comma 15 2 4 2 2 4" xfId="27274" xr:uid="{B278A83D-ADB4-42CD-9D5E-745C12B00B3C}"/>
    <cellStyle name="Comma 15 2 4 2 3" xfId="7620" xr:uid="{9A3F05BB-4BE9-410D-86EC-CB8B234115A0}"/>
    <cellStyle name="Comma 15 2 4 2 3 2" xfId="18848" xr:uid="{B6CFEAE1-C456-453C-9DCB-05F295FCF3D6}"/>
    <cellStyle name="Comma 15 2 4 2 3 2 2" xfId="41315" xr:uid="{24AB6180-F58D-43A4-A3CD-3BFF418475FD}"/>
    <cellStyle name="Comma 15 2 4 2 3 3" xfId="30088" xr:uid="{493A5EB2-CFDE-4B9A-A06D-4628D1DF90A0}"/>
    <cellStyle name="Comma 15 2 4 2 4" xfId="13245" xr:uid="{34081881-730A-4808-9E20-758C15F9526A}"/>
    <cellStyle name="Comma 15 2 4 2 4 2" xfId="35712" xr:uid="{63D5A87D-A8C0-4569-BFDF-3BD6B0EAD44F}"/>
    <cellStyle name="Comma 15 2 4 2 5" xfId="24485" xr:uid="{61AFA827-42B2-4C88-902D-31DAC96D5B56}"/>
    <cellStyle name="Comma 15 2 4 3" xfId="3726" xr:uid="{C3FFCB8D-CB32-48FF-A7B1-6355894F2691}"/>
    <cellStyle name="Comma 15 2 4 3 2" xfId="9329" xr:uid="{34B7E16C-228B-4C5B-932D-C0C4E1169BE0}"/>
    <cellStyle name="Comma 15 2 4 3 2 2" xfId="20557" xr:uid="{9978CFEE-48F4-484E-B589-B01155C75578}"/>
    <cellStyle name="Comma 15 2 4 3 2 2 2" xfId="43024" xr:uid="{07FCDE4A-AF67-4463-BC90-C9A0BFF34F27}"/>
    <cellStyle name="Comma 15 2 4 3 2 3" xfId="31797" xr:uid="{B155071D-5959-4A70-85BB-4D88213A3879}"/>
    <cellStyle name="Comma 15 2 4 3 3" xfId="14954" xr:uid="{E97D0B37-6AFA-4BEE-8FEF-2B174D4CE655}"/>
    <cellStyle name="Comma 15 2 4 3 3 2" xfId="37421" xr:uid="{20089137-BEEC-4B5E-8F58-5594127B8904}"/>
    <cellStyle name="Comma 15 2 4 3 4" xfId="26194" xr:uid="{3C28295E-5C61-4C3F-AC0A-4E2755774ED5}"/>
    <cellStyle name="Comma 15 2 4 4" xfId="6540" xr:uid="{4E113EE6-2B71-40E7-BB66-1EB916B8C84B}"/>
    <cellStyle name="Comma 15 2 4 4 2" xfId="17768" xr:uid="{29E25556-4764-4351-815A-648B7E9D5568}"/>
    <cellStyle name="Comma 15 2 4 4 2 2" xfId="40235" xr:uid="{BD16A2C2-6207-447C-A89E-4720C4B5AE28}"/>
    <cellStyle name="Comma 15 2 4 4 3" xfId="29008" xr:uid="{3AFE9F7A-D668-4D9E-AC96-CD29326F91F6}"/>
    <cellStyle name="Comma 15 2 4 5" xfId="12165" xr:uid="{AC05FB84-9319-49DE-AC30-4394CEF9657C}"/>
    <cellStyle name="Comma 15 2 4 5 2" xfId="34632" xr:uid="{A8E53C03-9C42-45A5-ADD7-6C204DC06045}"/>
    <cellStyle name="Comma 15 2 4 6" xfId="23405" xr:uid="{570A5A49-03FD-4284-8233-2BCC5715CF1F}"/>
    <cellStyle name="Comma 15 2 5" xfId="1479" xr:uid="{00000000-0005-0000-0000-0000EE020000}"/>
    <cellStyle name="Comma 15 2 5 2" xfId="4268" xr:uid="{BC50AB72-81C0-4BA4-91B5-678FD89762D5}"/>
    <cellStyle name="Comma 15 2 5 2 2" xfId="9871" xr:uid="{BB8A84BC-0C95-487C-8018-E791940232CC}"/>
    <cellStyle name="Comma 15 2 5 2 2 2" xfId="21099" xr:uid="{FEC15283-A3A6-4368-8CA3-2254EBC70937}"/>
    <cellStyle name="Comma 15 2 5 2 2 2 2" xfId="43566" xr:uid="{4E4DC496-D852-4747-9E2B-45A6AF308CC4}"/>
    <cellStyle name="Comma 15 2 5 2 2 3" xfId="32339" xr:uid="{F365ABE9-2505-43FA-8ED7-87E8BDFEFADD}"/>
    <cellStyle name="Comma 15 2 5 2 3" xfId="15496" xr:uid="{16158E38-6D17-4B2A-A923-FE01535C9639}"/>
    <cellStyle name="Comma 15 2 5 2 3 2" xfId="37963" xr:uid="{DD674F88-0E1E-4270-9E9C-6E8AC758EDFA}"/>
    <cellStyle name="Comma 15 2 5 2 4" xfId="26736" xr:uid="{F48AFD92-1245-46E7-9EF6-327E0DBDC2B5}"/>
    <cellStyle name="Comma 15 2 5 3" xfId="7082" xr:uid="{474617E9-3659-45A3-A72E-E07F91DB0633}"/>
    <cellStyle name="Comma 15 2 5 3 2" xfId="18310" xr:uid="{D1473390-E3B4-418F-B563-7820308F45FB}"/>
    <cellStyle name="Comma 15 2 5 3 2 2" xfId="40777" xr:uid="{27F54ED3-1FAC-4460-955E-4E1F8EBFC321}"/>
    <cellStyle name="Comma 15 2 5 3 3" xfId="29550" xr:uid="{875A6C63-A2A3-4A35-843F-77D4B809F362}"/>
    <cellStyle name="Comma 15 2 5 4" xfId="12707" xr:uid="{0FDF107C-5E79-4B10-808F-571A94D799A9}"/>
    <cellStyle name="Comma 15 2 5 4 2" xfId="35174" xr:uid="{75917659-99FD-446A-8211-67C0BA3B4C7B}"/>
    <cellStyle name="Comma 15 2 5 5" xfId="23947" xr:uid="{4A913260-5346-418A-8C9B-173F59169F79}"/>
    <cellStyle name="Comma 15 2 6" xfId="2560" xr:uid="{00000000-0005-0000-0000-0000EF020000}"/>
    <cellStyle name="Comma 15 2 6 2" xfId="5349" xr:uid="{0B1533D9-5AFE-4ADB-9BC1-6B00AC472861}"/>
    <cellStyle name="Comma 15 2 6 2 2" xfId="10952" xr:uid="{0DF808E6-A065-4269-84EF-9D9EE8A0FF63}"/>
    <cellStyle name="Comma 15 2 6 2 2 2" xfId="22180" xr:uid="{A4D1E001-10FE-4480-BDE7-300274D93267}"/>
    <cellStyle name="Comma 15 2 6 2 2 2 2" xfId="44647" xr:uid="{CB467819-A49A-400C-B047-4A2C86330BCA}"/>
    <cellStyle name="Comma 15 2 6 2 2 3" xfId="33420" xr:uid="{A4E501E1-81D2-492F-A2D2-1CAD65D551AD}"/>
    <cellStyle name="Comma 15 2 6 2 3" xfId="16577" xr:uid="{500A6A77-5A37-46B5-A0DE-683598F15FC7}"/>
    <cellStyle name="Comma 15 2 6 2 3 2" xfId="39044" xr:uid="{B7A37E5D-3A60-4F19-A34D-675930D405B3}"/>
    <cellStyle name="Comma 15 2 6 2 4" xfId="27817" xr:uid="{41D80048-C418-45BD-A8AA-48ECAEA10CF1}"/>
    <cellStyle name="Comma 15 2 6 3" xfId="8163" xr:uid="{C40FED83-BEC1-475B-9C4E-FA7AAD34D1E8}"/>
    <cellStyle name="Comma 15 2 6 3 2" xfId="19391" xr:uid="{7DAB7221-1608-48AA-9B18-2EDA504CB9D9}"/>
    <cellStyle name="Comma 15 2 6 3 2 2" xfId="41858" xr:uid="{1F3E80A5-9DD8-4F99-9B5D-CBA32E1F9893}"/>
    <cellStyle name="Comma 15 2 6 3 3" xfId="30631" xr:uid="{851F047D-44FD-4654-A4E2-5841860AB30B}"/>
    <cellStyle name="Comma 15 2 6 4" xfId="13788" xr:uid="{6E558917-B05D-414B-9795-79EDE61BAD3D}"/>
    <cellStyle name="Comma 15 2 6 4 2" xfId="36255" xr:uid="{FC8943C1-7D62-4C17-8872-8CCDFBCCD424}"/>
    <cellStyle name="Comma 15 2 6 5" xfId="25028" xr:uid="{39BEAB1E-C7AF-4829-A3E5-8221B92A29D3}"/>
    <cellStyle name="Comma 15 2 7" xfId="399" xr:uid="{00000000-0005-0000-0000-0000F0020000}"/>
    <cellStyle name="Comma 15 2 7 2" xfId="3188" xr:uid="{6D955C18-8BBF-435D-93BA-9D9D385DEBA1}"/>
    <cellStyle name="Comma 15 2 7 2 2" xfId="8791" xr:uid="{8E61A2CD-E6FB-490E-9F28-496E7CE0FE7C}"/>
    <cellStyle name="Comma 15 2 7 2 2 2" xfId="20019" xr:uid="{F68233A1-FB27-4812-A2A7-2633EBF3A2FB}"/>
    <cellStyle name="Comma 15 2 7 2 2 2 2" xfId="42486" xr:uid="{1CFA754E-B79B-4B19-8712-2C3341E50AB1}"/>
    <cellStyle name="Comma 15 2 7 2 2 3" xfId="31259" xr:uid="{06BAB338-6F67-424D-AD88-A1700A402937}"/>
    <cellStyle name="Comma 15 2 7 2 3" xfId="14416" xr:uid="{141668CE-DC70-48BE-A581-71D2313C83EE}"/>
    <cellStyle name="Comma 15 2 7 2 3 2" xfId="36883" xr:uid="{8092DB33-F1C5-48B8-BC61-44D8C9BCA574}"/>
    <cellStyle name="Comma 15 2 7 2 4" xfId="25656" xr:uid="{710C48F3-4888-4226-87F7-2ABFB61A8886}"/>
    <cellStyle name="Comma 15 2 7 3" xfId="6002" xr:uid="{432F3044-D506-4679-A576-A03751EF4BFF}"/>
    <cellStyle name="Comma 15 2 7 3 2" xfId="17230" xr:uid="{1757E561-DB0B-44E5-A26C-6AC3D54A545D}"/>
    <cellStyle name="Comma 15 2 7 3 2 2" xfId="39697" xr:uid="{2CEA481B-86F5-4A1A-88E9-0F8517F3DA2A}"/>
    <cellStyle name="Comma 15 2 7 3 3" xfId="28470" xr:uid="{2E85A272-73A0-43CD-9000-29533EC5FC06}"/>
    <cellStyle name="Comma 15 2 7 4" xfId="11627" xr:uid="{640E8F01-DA4D-44FE-8A29-69AAE02A60F3}"/>
    <cellStyle name="Comma 15 2 7 4 2" xfId="34094" xr:uid="{EA585232-B2E2-4A35-9F65-BD8C325DC1D6}"/>
    <cellStyle name="Comma 15 2 7 5" xfId="22867" xr:uid="{A720AEA3-3354-4BA0-9ABD-63808681C466}"/>
    <cellStyle name="Comma 15 2 8" xfId="2912" xr:uid="{504A2438-7C27-47A1-908E-B1069EF58FAA}"/>
    <cellStyle name="Comma 15 2 8 2" xfId="8515" xr:uid="{25E35C62-B059-4331-A9CE-CFE85936C424}"/>
    <cellStyle name="Comma 15 2 8 2 2" xfId="19743" xr:uid="{22A2BAFD-D700-43BD-96B0-8100E82836A0}"/>
    <cellStyle name="Comma 15 2 8 2 2 2" xfId="42210" xr:uid="{566AF3D6-8D1D-47FB-B337-EABE3C6ADF8E}"/>
    <cellStyle name="Comma 15 2 8 2 3" xfId="30983" xr:uid="{F83F986F-6512-4E33-968F-C489F773E515}"/>
    <cellStyle name="Comma 15 2 8 3" xfId="14140" xr:uid="{6701FA86-A4FE-46DA-B40E-5C2E50CBC6D1}"/>
    <cellStyle name="Comma 15 2 8 3 2" xfId="36607" xr:uid="{E020F0D6-02E9-484A-8809-CE890B9061D3}"/>
    <cellStyle name="Comma 15 2 8 4" xfId="25380" xr:uid="{54E11C31-A2E5-4B8E-B3C4-C78124D7F66C}"/>
    <cellStyle name="Comma 15 2 9" xfId="5727" xr:uid="{AE8A55CE-E322-45F0-8AE6-60211BC9C21E}"/>
    <cellStyle name="Comma 15 2 9 2" xfId="16955" xr:uid="{7FC0F580-3145-46CF-82D7-85FC45AB0AEA}"/>
    <cellStyle name="Comma 15 2 9 2 2" xfId="39422" xr:uid="{F5B8A6F9-1C8A-4FCD-8FF5-514FDE7E440C}"/>
    <cellStyle name="Comma 15 2 9 3" xfId="28195" xr:uid="{3E14866A-9D67-4618-A3AB-3035874F7625}"/>
    <cellStyle name="Comma 15 3" xfId="181" xr:uid="{00000000-0005-0000-0000-0000F1020000}"/>
    <cellStyle name="Comma 15 3 10" xfId="22654" xr:uid="{272E22E4-A61A-4232-B64F-77A5985F94A4}"/>
    <cellStyle name="Comma 15 3 2" xfId="728" xr:uid="{00000000-0005-0000-0000-0000F2020000}"/>
    <cellStyle name="Comma 15 3 2 2" xfId="1266" xr:uid="{00000000-0005-0000-0000-0000F3020000}"/>
    <cellStyle name="Comma 15 3 2 2 2" xfId="2346" xr:uid="{00000000-0005-0000-0000-0000F4020000}"/>
    <cellStyle name="Comma 15 3 2 2 2 2" xfId="5135" xr:uid="{7AED66BF-2666-473F-AE45-43796F3B3EE9}"/>
    <cellStyle name="Comma 15 3 2 2 2 2 2" xfId="10738" xr:uid="{4B61F3B2-7EBC-4976-B3B3-D3012FBDE756}"/>
    <cellStyle name="Comma 15 3 2 2 2 2 2 2" xfId="21966" xr:uid="{D72004E3-350B-43FC-A309-8817ECBED71D}"/>
    <cellStyle name="Comma 15 3 2 2 2 2 2 2 2" xfId="44433" xr:uid="{5D7C9DDC-138A-4E2D-9D47-56ED4D190CCE}"/>
    <cellStyle name="Comma 15 3 2 2 2 2 2 3" xfId="33206" xr:uid="{8FA9C530-CED0-4D99-A1EF-6D27B8BB8186}"/>
    <cellStyle name="Comma 15 3 2 2 2 2 3" xfId="16363" xr:uid="{69D38630-88F3-491C-A3D0-BBADB99F15DC}"/>
    <cellStyle name="Comma 15 3 2 2 2 2 3 2" xfId="38830" xr:uid="{EE93AE87-D4B6-4B69-8D9C-029C20C3CF6E}"/>
    <cellStyle name="Comma 15 3 2 2 2 2 4" xfId="27603" xr:uid="{2A9AABC1-089E-4385-AF79-C50605CBC787}"/>
    <cellStyle name="Comma 15 3 2 2 2 3" xfId="7949" xr:uid="{B012A70A-FE11-40BE-87B1-EFD38207F834}"/>
    <cellStyle name="Comma 15 3 2 2 2 3 2" xfId="19177" xr:uid="{12B48F41-3E2A-4C0F-8583-76BC38676DA8}"/>
    <cellStyle name="Comma 15 3 2 2 2 3 2 2" xfId="41644" xr:uid="{FABB57CC-259C-4CBD-8AEA-58F41B37D180}"/>
    <cellStyle name="Comma 15 3 2 2 2 3 3" xfId="30417" xr:uid="{1B49E0EC-782D-411C-ABA9-B64CB492B4E7}"/>
    <cellStyle name="Comma 15 3 2 2 2 4" xfId="13574" xr:uid="{52F6B8EA-57BC-457D-A4E3-6DC53D62006A}"/>
    <cellStyle name="Comma 15 3 2 2 2 4 2" xfId="36041" xr:uid="{3C0CFD82-D6EC-4F6F-8B38-9A4276DD65A8}"/>
    <cellStyle name="Comma 15 3 2 2 2 5" xfId="24814" xr:uid="{12CA8F67-2F17-4080-91F2-C47A08668D11}"/>
    <cellStyle name="Comma 15 3 2 2 3" xfId="4055" xr:uid="{17AE6A79-D2A8-4F7F-A168-E74B90F651B0}"/>
    <cellStyle name="Comma 15 3 2 2 3 2" xfId="9658" xr:uid="{B246BD09-895F-4F89-B9F6-87D2F598BFAB}"/>
    <cellStyle name="Comma 15 3 2 2 3 2 2" xfId="20886" xr:uid="{DD181600-061A-4CDC-ACD7-D046E084DE1F}"/>
    <cellStyle name="Comma 15 3 2 2 3 2 2 2" xfId="43353" xr:uid="{57064758-5E6F-49F0-9165-5D34AC8214D2}"/>
    <cellStyle name="Comma 15 3 2 2 3 2 3" xfId="32126" xr:uid="{431AEB1E-73A7-4C40-AF41-9DA0A9EAEF8D}"/>
    <cellStyle name="Comma 15 3 2 2 3 3" xfId="15283" xr:uid="{80AA02E2-1DDB-41BC-87F2-474D63A46D5E}"/>
    <cellStyle name="Comma 15 3 2 2 3 3 2" xfId="37750" xr:uid="{989379B1-6264-4637-A0C2-4D0C00EF283E}"/>
    <cellStyle name="Comma 15 3 2 2 3 4" xfId="26523" xr:uid="{2F0198BF-A9C6-46C2-83C9-8273412548C2}"/>
    <cellStyle name="Comma 15 3 2 2 4" xfId="6869" xr:uid="{59CFA3ED-55EB-44FD-8DB6-3F24B3AE89C1}"/>
    <cellStyle name="Comma 15 3 2 2 4 2" xfId="18097" xr:uid="{E8B4649E-C725-4753-B176-FD62802D958D}"/>
    <cellStyle name="Comma 15 3 2 2 4 2 2" xfId="40564" xr:uid="{A7E2F2D9-1681-4A8F-B8D2-C6E0D2333F71}"/>
    <cellStyle name="Comma 15 3 2 2 4 3" xfId="29337" xr:uid="{AE6C8C30-B675-4A4D-85B5-F49087EAED7E}"/>
    <cellStyle name="Comma 15 3 2 2 5" xfId="12494" xr:uid="{C630F673-2646-4FFF-8606-0D9664BFFC96}"/>
    <cellStyle name="Comma 15 3 2 2 5 2" xfId="34961" xr:uid="{E902EA3E-2BB6-4A51-AA70-91CC7D8A9C67}"/>
    <cellStyle name="Comma 15 3 2 2 6" xfId="23734" xr:uid="{270773FF-171B-4F69-9A2A-EE120F82B74C}"/>
    <cellStyle name="Comma 15 3 2 3" xfId="1808" xr:uid="{00000000-0005-0000-0000-0000F5020000}"/>
    <cellStyle name="Comma 15 3 2 3 2" xfId="4597" xr:uid="{0C296C5E-FEE3-4C6A-BC32-5A12F64636EC}"/>
    <cellStyle name="Comma 15 3 2 3 2 2" xfId="10200" xr:uid="{2ADA28CE-BD39-4935-AAF5-EBE3C7E31045}"/>
    <cellStyle name="Comma 15 3 2 3 2 2 2" xfId="21428" xr:uid="{E41D366F-324B-48FC-938E-0E5D6876B0B6}"/>
    <cellStyle name="Comma 15 3 2 3 2 2 2 2" xfId="43895" xr:uid="{015EF445-33B9-43CF-8874-7F6D3A7F5731}"/>
    <cellStyle name="Comma 15 3 2 3 2 2 3" xfId="32668" xr:uid="{C8E7714F-C0F9-4F49-80F2-1B32034C52BB}"/>
    <cellStyle name="Comma 15 3 2 3 2 3" xfId="15825" xr:uid="{62634FE4-9227-4F42-8C96-0347ADDFE4F8}"/>
    <cellStyle name="Comma 15 3 2 3 2 3 2" xfId="38292" xr:uid="{311FB46B-B33E-4A8C-96BE-7A4322E99A91}"/>
    <cellStyle name="Comma 15 3 2 3 2 4" xfId="27065" xr:uid="{F53728DC-BE56-403C-81B0-9999121FD1A8}"/>
    <cellStyle name="Comma 15 3 2 3 3" xfId="7411" xr:uid="{5682CEC0-3CC4-4888-8CBD-67B742501700}"/>
    <cellStyle name="Comma 15 3 2 3 3 2" xfId="18639" xr:uid="{F7905F01-4C3B-4C4D-A53E-EC6E5FD0309A}"/>
    <cellStyle name="Comma 15 3 2 3 3 2 2" xfId="41106" xr:uid="{46466F8A-6602-4CC9-9B86-78272CA48CBE}"/>
    <cellStyle name="Comma 15 3 2 3 3 3" xfId="29879" xr:uid="{A363DD17-6099-44AA-9611-818B86C73486}"/>
    <cellStyle name="Comma 15 3 2 3 4" xfId="13036" xr:uid="{429F73FD-02D7-4FEC-8173-96199BB00146}"/>
    <cellStyle name="Comma 15 3 2 3 4 2" xfId="35503" xr:uid="{66CE82D8-7265-4DAF-8EF8-484E01EAF67E}"/>
    <cellStyle name="Comma 15 3 2 3 5" xfId="24276" xr:uid="{DE4E3068-4BDE-49AE-9D00-2F64357A2FD2}"/>
    <cellStyle name="Comma 15 3 2 4" xfId="3517" xr:uid="{48CDF6F3-DBE1-4A54-BB2B-CF1BA2433C0E}"/>
    <cellStyle name="Comma 15 3 2 4 2" xfId="9120" xr:uid="{9E056993-07A4-4B11-BBA9-E4803C4421D5}"/>
    <cellStyle name="Comma 15 3 2 4 2 2" xfId="20348" xr:uid="{22669E72-34C0-484B-8FF2-0C9020798DFF}"/>
    <cellStyle name="Comma 15 3 2 4 2 2 2" xfId="42815" xr:uid="{67EF0A3A-95F7-4E05-A44B-293D972F5F38}"/>
    <cellStyle name="Comma 15 3 2 4 2 3" xfId="31588" xr:uid="{DE7E04EE-8B1C-4DE0-9593-D8629A7C0394}"/>
    <cellStyle name="Comma 15 3 2 4 3" xfId="14745" xr:uid="{2F5FA666-4841-49A1-921A-862A8C79D4B2}"/>
    <cellStyle name="Comma 15 3 2 4 3 2" xfId="37212" xr:uid="{E8403B8D-9FD5-4943-B3AB-7BCB36848BFB}"/>
    <cellStyle name="Comma 15 3 2 4 4" xfId="25985" xr:uid="{6343CE6B-1E89-49B5-B14B-FE3747095491}"/>
    <cellStyle name="Comma 15 3 2 5" xfId="6331" xr:uid="{2D8A6000-A375-4C53-A8FA-FCDFDF4AA594}"/>
    <cellStyle name="Comma 15 3 2 5 2" xfId="17559" xr:uid="{C8018DD6-8273-4B75-9EF3-524F0C19E7A4}"/>
    <cellStyle name="Comma 15 3 2 5 2 2" xfId="40026" xr:uid="{EC4EDB2D-053A-4665-BC36-09B9855685FB}"/>
    <cellStyle name="Comma 15 3 2 5 3" xfId="28799" xr:uid="{1F0FEDA2-E98A-4880-A3E3-938D007D64EA}"/>
    <cellStyle name="Comma 15 3 2 6" xfId="11956" xr:uid="{2DD79B29-64E1-485F-A798-AEB586EF7132}"/>
    <cellStyle name="Comma 15 3 2 6 2" xfId="34423" xr:uid="{AF0A45CA-C3B3-46EC-ACCD-26CB0A815947}"/>
    <cellStyle name="Comma 15 3 2 7" xfId="23196" xr:uid="{721613FB-D024-47D8-B459-44A0754F7A03}"/>
    <cellStyle name="Comma 15 3 3" xfId="999" xr:uid="{00000000-0005-0000-0000-0000F6020000}"/>
    <cellStyle name="Comma 15 3 3 2" xfId="2079" xr:uid="{00000000-0005-0000-0000-0000F7020000}"/>
    <cellStyle name="Comma 15 3 3 2 2" xfId="4868" xr:uid="{C1CA1244-C5D5-4C2B-90A6-CF326889FBA9}"/>
    <cellStyle name="Comma 15 3 3 2 2 2" xfId="10471" xr:uid="{B4DD910B-E8FD-4457-BB35-B2878B8E94CB}"/>
    <cellStyle name="Comma 15 3 3 2 2 2 2" xfId="21699" xr:uid="{06254F10-DA06-4079-89CC-EF28539DB5DF}"/>
    <cellStyle name="Comma 15 3 3 2 2 2 2 2" xfId="44166" xr:uid="{91F1C4D7-5AA2-4804-8DB6-4F8413C5E551}"/>
    <cellStyle name="Comma 15 3 3 2 2 2 3" xfId="32939" xr:uid="{911369A2-A2E4-4DEA-A77A-571EB7EC85C9}"/>
    <cellStyle name="Comma 15 3 3 2 2 3" xfId="16096" xr:uid="{8FFA19F1-83BB-4B38-86CC-6A0B6967C278}"/>
    <cellStyle name="Comma 15 3 3 2 2 3 2" xfId="38563" xr:uid="{0B8E3711-6A53-4AB3-856D-085BC63D9DB5}"/>
    <cellStyle name="Comma 15 3 3 2 2 4" xfId="27336" xr:uid="{EFC5651E-38B2-4D4C-B9B5-196F751EFB46}"/>
    <cellStyle name="Comma 15 3 3 2 3" xfId="7682" xr:uid="{F2F9CA57-6A1F-4B5F-9652-35C84EBB74ED}"/>
    <cellStyle name="Comma 15 3 3 2 3 2" xfId="18910" xr:uid="{0CD55364-9E79-40CB-905E-5CF6C2766E5C}"/>
    <cellStyle name="Comma 15 3 3 2 3 2 2" xfId="41377" xr:uid="{4DD0636F-33F7-4973-A5EB-AA49CFB37C16}"/>
    <cellStyle name="Comma 15 3 3 2 3 3" xfId="30150" xr:uid="{E0791812-A88A-45B6-9C75-0CE6BB933A2B}"/>
    <cellStyle name="Comma 15 3 3 2 4" xfId="13307" xr:uid="{FEC66B5F-81C9-4B07-9A84-8223DD079C4D}"/>
    <cellStyle name="Comma 15 3 3 2 4 2" xfId="35774" xr:uid="{7E8A6DD7-BE84-4C3A-9B17-3E450DF32506}"/>
    <cellStyle name="Comma 15 3 3 2 5" xfId="24547" xr:uid="{6C513D39-A581-4189-ACC2-3C17F2F2AD0E}"/>
    <cellStyle name="Comma 15 3 3 3" xfId="3788" xr:uid="{5E2040B8-678A-4A44-B562-7131B5F1F51C}"/>
    <cellStyle name="Comma 15 3 3 3 2" xfId="9391" xr:uid="{AA049E97-553C-4C7C-92A2-38B2636DA7AE}"/>
    <cellStyle name="Comma 15 3 3 3 2 2" xfId="20619" xr:uid="{8FEEA0B4-613F-422D-AA79-E2B6DE8C0274}"/>
    <cellStyle name="Comma 15 3 3 3 2 2 2" xfId="43086" xr:uid="{63F061F4-C748-4665-9CD4-58ED9EEAFE2B}"/>
    <cellStyle name="Comma 15 3 3 3 2 3" xfId="31859" xr:uid="{5A7D3657-DAE4-430F-9A7D-F86FAC10C46D}"/>
    <cellStyle name="Comma 15 3 3 3 3" xfId="15016" xr:uid="{928FA9F6-5040-4429-A679-04B4076A6328}"/>
    <cellStyle name="Comma 15 3 3 3 3 2" xfId="37483" xr:uid="{55828E2C-0D44-4AC3-B696-4CE7B9B97DEF}"/>
    <cellStyle name="Comma 15 3 3 3 4" xfId="26256" xr:uid="{A64CCCDE-4AAE-4406-957A-B4A0BC71B34E}"/>
    <cellStyle name="Comma 15 3 3 4" xfId="6602" xr:uid="{5DB77BF8-50CF-4D56-8372-0BA156288265}"/>
    <cellStyle name="Comma 15 3 3 4 2" xfId="17830" xr:uid="{ACA816FC-04F5-4F96-B3B7-D2AAAC50541C}"/>
    <cellStyle name="Comma 15 3 3 4 2 2" xfId="40297" xr:uid="{00AD8803-2EA5-4DAD-975C-32B659776BBC}"/>
    <cellStyle name="Comma 15 3 3 4 3" xfId="29070" xr:uid="{048F1A86-2256-4ED3-8010-D5DB15B5544B}"/>
    <cellStyle name="Comma 15 3 3 5" xfId="12227" xr:uid="{DBA32DD6-4E73-484F-86E1-235CD1AE2798}"/>
    <cellStyle name="Comma 15 3 3 5 2" xfId="34694" xr:uid="{8D2556BD-9B4E-4B8F-BD7D-081DDDC63695}"/>
    <cellStyle name="Comma 15 3 3 6" xfId="23467" xr:uid="{69CCD848-7D7F-4F01-96FB-7A0AB8E78077}"/>
    <cellStyle name="Comma 15 3 4" xfId="1541" xr:uid="{00000000-0005-0000-0000-0000F8020000}"/>
    <cellStyle name="Comma 15 3 4 2" xfId="4330" xr:uid="{DB566DB2-79B0-4625-B5A6-268090625242}"/>
    <cellStyle name="Comma 15 3 4 2 2" xfId="9933" xr:uid="{DB9A052E-1B8C-4D7D-8FAA-E3068EB9667B}"/>
    <cellStyle name="Comma 15 3 4 2 2 2" xfId="21161" xr:uid="{C42F982F-E7AB-461B-97C8-265D499DBCA2}"/>
    <cellStyle name="Comma 15 3 4 2 2 2 2" xfId="43628" xr:uid="{4F93C7E7-408A-44ED-8156-4C4FAA8B9F88}"/>
    <cellStyle name="Comma 15 3 4 2 2 3" xfId="32401" xr:uid="{77E6CE8C-8529-4F2F-9FDC-8A8B4DB0BDC7}"/>
    <cellStyle name="Comma 15 3 4 2 3" xfId="15558" xr:uid="{565A74B3-DA9D-46A4-BC2F-963EBE3DC2EB}"/>
    <cellStyle name="Comma 15 3 4 2 3 2" xfId="38025" xr:uid="{B8F1859B-574B-4CF7-8A26-1F4BF7163959}"/>
    <cellStyle name="Comma 15 3 4 2 4" xfId="26798" xr:uid="{5C054498-357E-4C90-B22B-F80AFA12C3B6}"/>
    <cellStyle name="Comma 15 3 4 3" xfId="7144" xr:uid="{4E2CDDA1-DA03-4419-8E17-29ABBEDA29EF}"/>
    <cellStyle name="Comma 15 3 4 3 2" xfId="18372" xr:uid="{1BA384BA-1D5A-43BF-887E-17233406EF89}"/>
    <cellStyle name="Comma 15 3 4 3 2 2" xfId="40839" xr:uid="{3E43C7A8-9BB8-427E-8E20-80F8109F6C04}"/>
    <cellStyle name="Comma 15 3 4 3 3" xfId="29612" xr:uid="{F326BF93-CDB7-43E7-8803-15D7ECBA1F1B}"/>
    <cellStyle name="Comma 15 3 4 4" xfId="12769" xr:uid="{C9866DA8-F542-4A6F-ABD1-7F2E68E99636}"/>
    <cellStyle name="Comma 15 3 4 4 2" xfId="35236" xr:uid="{1DDFA1C1-8C5D-4A85-857D-6D05D4ABAAC1}"/>
    <cellStyle name="Comma 15 3 4 5" xfId="24009" xr:uid="{CEAC4383-5E32-4201-BF84-369CB1A8D6ED}"/>
    <cellStyle name="Comma 15 3 5" xfId="2622" xr:uid="{00000000-0005-0000-0000-0000F9020000}"/>
    <cellStyle name="Comma 15 3 5 2" xfId="5411" xr:uid="{B50986BA-4468-41E3-965F-65E006A6E59F}"/>
    <cellStyle name="Comma 15 3 5 2 2" xfId="11014" xr:uid="{CE47F7EA-AE83-4869-865A-0AB8CE98227E}"/>
    <cellStyle name="Comma 15 3 5 2 2 2" xfId="22242" xr:uid="{C65BDEEE-75B4-40CF-B85E-1E702B259B35}"/>
    <cellStyle name="Comma 15 3 5 2 2 2 2" xfId="44709" xr:uid="{048B7F11-83D1-4787-A214-268CDAB4F12E}"/>
    <cellStyle name="Comma 15 3 5 2 2 3" xfId="33482" xr:uid="{E59A0A00-6E85-47E9-BBAF-9F42DC5016CE}"/>
    <cellStyle name="Comma 15 3 5 2 3" xfId="16639" xr:uid="{F83C7241-3333-46E1-AB6A-62546AA91EC1}"/>
    <cellStyle name="Comma 15 3 5 2 3 2" xfId="39106" xr:uid="{1088BD96-B340-430C-B85F-BE906983369B}"/>
    <cellStyle name="Comma 15 3 5 2 4" xfId="27879" xr:uid="{302EBE9B-372E-4C40-BB18-31D4D8D725DA}"/>
    <cellStyle name="Comma 15 3 5 3" xfId="8225" xr:uid="{48FF25DD-8EA1-477E-B657-C98B3B24F073}"/>
    <cellStyle name="Comma 15 3 5 3 2" xfId="19453" xr:uid="{AAB8176A-E47A-48B9-B00D-3A71E5917DFA}"/>
    <cellStyle name="Comma 15 3 5 3 2 2" xfId="41920" xr:uid="{86928EA0-880D-4214-87E7-1F2A96BBF8E0}"/>
    <cellStyle name="Comma 15 3 5 3 3" xfId="30693" xr:uid="{5121EC1C-E45D-428B-926D-7F9B5E2E6107}"/>
    <cellStyle name="Comma 15 3 5 4" xfId="13850" xr:uid="{FF6BCEE4-EDF4-42ED-8AD9-05FF2409D7E5}"/>
    <cellStyle name="Comma 15 3 5 4 2" xfId="36317" xr:uid="{37F6FF4D-1835-43F3-B393-A162A2433362}"/>
    <cellStyle name="Comma 15 3 5 5" xfId="25090" xr:uid="{0576D8CB-AE19-4F1F-883A-6F93F7E22B46}"/>
    <cellStyle name="Comma 15 3 6" xfId="461" xr:uid="{00000000-0005-0000-0000-0000FA020000}"/>
    <cellStyle name="Comma 15 3 6 2" xfId="3250" xr:uid="{960A308F-6145-4B59-BDF4-E8E6872C19D3}"/>
    <cellStyle name="Comma 15 3 6 2 2" xfId="8853" xr:uid="{0E16BF95-65D8-447A-BF64-BB0D0DA565C6}"/>
    <cellStyle name="Comma 15 3 6 2 2 2" xfId="20081" xr:uid="{F713C691-3958-4613-87BF-68CBBEF83F72}"/>
    <cellStyle name="Comma 15 3 6 2 2 2 2" xfId="42548" xr:uid="{202D04CC-E5C6-4EDA-B554-E4581F96A137}"/>
    <cellStyle name="Comma 15 3 6 2 2 3" xfId="31321" xr:uid="{15D73584-C671-47A1-975E-9E18E70FC34D}"/>
    <cellStyle name="Comma 15 3 6 2 3" xfId="14478" xr:uid="{902FE24B-4FE1-4F43-9972-405B7F6D7A8C}"/>
    <cellStyle name="Comma 15 3 6 2 3 2" xfId="36945" xr:uid="{ECD9D86F-C057-4F44-9E9A-2248EBD84CC8}"/>
    <cellStyle name="Comma 15 3 6 2 4" xfId="25718" xr:uid="{D2454B7B-5A5E-4FE6-A392-945E412FA077}"/>
    <cellStyle name="Comma 15 3 6 3" xfId="6064" xr:uid="{C4AA8C52-20D5-4AEA-A7F2-830784F193BA}"/>
    <cellStyle name="Comma 15 3 6 3 2" xfId="17292" xr:uid="{59983701-0F27-49D9-97D6-B1FC631A8F39}"/>
    <cellStyle name="Comma 15 3 6 3 2 2" xfId="39759" xr:uid="{54607B66-A05A-456F-9977-0FC2E44088AB}"/>
    <cellStyle name="Comma 15 3 6 3 3" xfId="28532" xr:uid="{BD49C37F-A623-4B2E-BEE0-F4D3E2E31425}"/>
    <cellStyle name="Comma 15 3 6 4" xfId="11689" xr:uid="{03A887DF-277B-4036-8891-F6EF19FB09DF}"/>
    <cellStyle name="Comma 15 3 6 4 2" xfId="34156" xr:uid="{FBA889F2-5E75-4447-9C77-BDA1D6B142C6}"/>
    <cellStyle name="Comma 15 3 6 5" xfId="22929" xr:uid="{4BDB88F2-BF51-4869-9C93-6DF3A234AE2D}"/>
    <cellStyle name="Comma 15 3 7" xfId="2974" xr:uid="{CA49A91E-720C-4407-8DD6-DC3E393C0E23}"/>
    <cellStyle name="Comma 15 3 7 2" xfId="8577" xr:uid="{568FD563-3297-4B3A-ABB5-6B03F7737386}"/>
    <cellStyle name="Comma 15 3 7 2 2" xfId="19805" xr:uid="{B736F7AF-71B2-4992-B359-A8E20CAB2E8B}"/>
    <cellStyle name="Comma 15 3 7 2 2 2" xfId="42272" xr:uid="{61C864E8-C12A-4BC9-B91B-8CA98960F44D}"/>
    <cellStyle name="Comma 15 3 7 2 3" xfId="31045" xr:uid="{6296AE72-CC2B-4C34-9E73-2FB3D224C50E}"/>
    <cellStyle name="Comma 15 3 7 3" xfId="14202" xr:uid="{FE52906D-C668-4941-9538-2251608D9F6B}"/>
    <cellStyle name="Comma 15 3 7 3 2" xfId="36669" xr:uid="{7EF9A50A-56DA-42B0-81CB-A2AFB18963A4}"/>
    <cellStyle name="Comma 15 3 7 4" xfId="25442" xr:uid="{3CCF9779-2923-43DB-A95D-4D9FDC6F1CEA}"/>
    <cellStyle name="Comma 15 3 8" xfId="5789" xr:uid="{CB9782A8-A63C-471E-93A1-E2F915BD4E44}"/>
    <cellStyle name="Comma 15 3 8 2" xfId="17017" xr:uid="{9D77043A-A03A-4DE4-926A-02251B49F48E}"/>
    <cellStyle name="Comma 15 3 8 2 2" xfId="39484" xr:uid="{D396A1F8-7134-4B92-81C7-AA549D78CAB5}"/>
    <cellStyle name="Comma 15 3 8 3" xfId="28257" xr:uid="{73D022FF-A9B8-4210-A58A-F421ECFF9468}"/>
    <cellStyle name="Comma 15 3 9" xfId="11413" xr:uid="{D280A8F8-0D72-428D-B6E4-A0D468470F6A}"/>
    <cellStyle name="Comma 15 3 9 2" xfId="33881" xr:uid="{5304C4FC-E175-4DAA-8FCE-F62F03921BC0}"/>
    <cellStyle name="Comma 15 4" xfId="604" xr:uid="{00000000-0005-0000-0000-0000FB020000}"/>
    <cellStyle name="Comma 15 4 2" xfId="1142" xr:uid="{00000000-0005-0000-0000-0000FC020000}"/>
    <cellStyle name="Comma 15 4 2 2" xfId="2222" xr:uid="{00000000-0005-0000-0000-0000FD020000}"/>
    <cellStyle name="Comma 15 4 2 2 2" xfId="5011" xr:uid="{86FE69B4-1103-4D05-AFE9-64CBE241373F}"/>
    <cellStyle name="Comma 15 4 2 2 2 2" xfId="10614" xr:uid="{40514B5D-DCAF-4065-8413-2F787DFA4F3B}"/>
    <cellStyle name="Comma 15 4 2 2 2 2 2" xfId="21842" xr:uid="{DE2664C9-6BD2-4DDE-BB71-B69E03CF35E7}"/>
    <cellStyle name="Comma 15 4 2 2 2 2 2 2" xfId="44309" xr:uid="{92D45204-97DE-4BE3-B399-6988F475769C}"/>
    <cellStyle name="Comma 15 4 2 2 2 2 3" xfId="33082" xr:uid="{76331021-CFF2-4F41-8BA3-80BCDD72F723}"/>
    <cellStyle name="Comma 15 4 2 2 2 3" xfId="16239" xr:uid="{3DE19D66-5D87-463B-8D36-E3948F78990F}"/>
    <cellStyle name="Comma 15 4 2 2 2 3 2" xfId="38706" xr:uid="{DFDA9D7A-8200-4846-9ABB-B1E157FB1298}"/>
    <cellStyle name="Comma 15 4 2 2 2 4" xfId="27479" xr:uid="{C72485FC-7199-4768-B1D2-FF7084533D5A}"/>
    <cellStyle name="Comma 15 4 2 2 3" xfId="7825" xr:uid="{C0C70429-E2C6-41C2-BB8A-F5800196DB6F}"/>
    <cellStyle name="Comma 15 4 2 2 3 2" xfId="19053" xr:uid="{AE6596C3-0904-4CCE-AA87-59E546E3415D}"/>
    <cellStyle name="Comma 15 4 2 2 3 2 2" xfId="41520" xr:uid="{28D5B4EA-A583-4853-B9F3-A7B845EBCD1C}"/>
    <cellStyle name="Comma 15 4 2 2 3 3" xfId="30293" xr:uid="{94EFB9B5-7FAF-400D-81EF-A18F692B1263}"/>
    <cellStyle name="Comma 15 4 2 2 4" xfId="13450" xr:uid="{C4167041-8027-4EE3-A9D3-FA75C817EE09}"/>
    <cellStyle name="Comma 15 4 2 2 4 2" xfId="35917" xr:uid="{F1FA2147-FEE6-41BB-8375-3DDDA4F7DB2C}"/>
    <cellStyle name="Comma 15 4 2 2 5" xfId="24690" xr:uid="{27448E9C-FF7E-4FFC-BC25-5FF67E256612}"/>
    <cellStyle name="Comma 15 4 2 3" xfId="3931" xr:uid="{9CC67BEE-E06D-45EC-ACFC-959EAED11536}"/>
    <cellStyle name="Comma 15 4 2 3 2" xfId="9534" xr:uid="{A79AEAA7-436B-4B1B-B89F-29EC9BD561A8}"/>
    <cellStyle name="Comma 15 4 2 3 2 2" xfId="20762" xr:uid="{0C943A70-7BF0-4967-8272-49F6A25BFC50}"/>
    <cellStyle name="Comma 15 4 2 3 2 2 2" xfId="43229" xr:uid="{58F9D9DD-CAC2-469A-92DE-EE0691D0EE5D}"/>
    <cellStyle name="Comma 15 4 2 3 2 3" xfId="32002" xr:uid="{76A859CD-8FBF-4631-A8A7-FC320E3488EC}"/>
    <cellStyle name="Comma 15 4 2 3 3" xfId="15159" xr:uid="{C1009038-6201-480B-8101-A1D314C6AAFB}"/>
    <cellStyle name="Comma 15 4 2 3 3 2" xfId="37626" xr:uid="{FFCD2C71-6471-4DE7-8616-6428D717D478}"/>
    <cellStyle name="Comma 15 4 2 3 4" xfId="26399" xr:uid="{8A6786C2-C04B-43BD-BD79-77D7F079C19B}"/>
    <cellStyle name="Comma 15 4 2 4" xfId="6745" xr:uid="{CFD5E0FE-FD08-44F4-B7E6-7FDCC05664C5}"/>
    <cellStyle name="Comma 15 4 2 4 2" xfId="17973" xr:uid="{A90AFBD2-E24D-44DA-8386-2D50D46ADB11}"/>
    <cellStyle name="Comma 15 4 2 4 2 2" xfId="40440" xr:uid="{A6EF26D1-5EB1-41E9-9E9C-9349F1ED5965}"/>
    <cellStyle name="Comma 15 4 2 4 3" xfId="29213" xr:uid="{15CE3003-3E9A-4B64-AD73-B414324A3D8C}"/>
    <cellStyle name="Comma 15 4 2 5" xfId="12370" xr:uid="{E249798A-4642-4233-8469-30059196BABF}"/>
    <cellStyle name="Comma 15 4 2 5 2" xfId="34837" xr:uid="{4EA19999-C23A-4C77-BDAD-6C550F7F2CB7}"/>
    <cellStyle name="Comma 15 4 2 6" xfId="23610" xr:uid="{A8C5973A-FC3F-4C36-83FC-8509DAA56BFF}"/>
    <cellStyle name="Comma 15 4 3" xfId="1684" xr:uid="{00000000-0005-0000-0000-0000FE020000}"/>
    <cellStyle name="Comma 15 4 3 2" xfId="4473" xr:uid="{8A51D80D-5A78-43E8-A7D6-635606AE86A1}"/>
    <cellStyle name="Comma 15 4 3 2 2" xfId="10076" xr:uid="{D80825B1-A027-4974-8A66-606956F3DB43}"/>
    <cellStyle name="Comma 15 4 3 2 2 2" xfId="21304" xr:uid="{08A44E2C-CC5A-4EFE-9795-63F72D4878D4}"/>
    <cellStyle name="Comma 15 4 3 2 2 2 2" xfId="43771" xr:uid="{24C244AA-26B4-439E-AA51-B9E59BAABF13}"/>
    <cellStyle name="Comma 15 4 3 2 2 3" xfId="32544" xr:uid="{B69AACF7-D938-4C2B-9B3F-D840A2F503B7}"/>
    <cellStyle name="Comma 15 4 3 2 3" xfId="15701" xr:uid="{9EC24608-41B8-4E6A-97FE-0393D68AC602}"/>
    <cellStyle name="Comma 15 4 3 2 3 2" xfId="38168" xr:uid="{820D9017-0E8D-4244-A19D-EDA9E911CD11}"/>
    <cellStyle name="Comma 15 4 3 2 4" xfId="26941" xr:uid="{9FBE1EAF-B667-4D57-945C-2667C13F6C3C}"/>
    <cellStyle name="Comma 15 4 3 3" xfId="7287" xr:uid="{9925EC36-901D-4F3B-BF8D-A59A2115344A}"/>
    <cellStyle name="Comma 15 4 3 3 2" xfId="18515" xr:uid="{027C9711-3853-4E5D-BE08-0A16934A813D}"/>
    <cellStyle name="Comma 15 4 3 3 2 2" xfId="40982" xr:uid="{DF44CE2B-2F4E-4D7F-8965-4643C74B09B6}"/>
    <cellStyle name="Comma 15 4 3 3 3" xfId="29755" xr:uid="{FA87E273-E984-4E62-AE30-0033873A7580}"/>
    <cellStyle name="Comma 15 4 3 4" xfId="12912" xr:uid="{9F29B365-DC8B-4231-8339-4DB1DFB4DC69}"/>
    <cellStyle name="Comma 15 4 3 4 2" xfId="35379" xr:uid="{2BBBB5CC-E07A-4341-B50E-902AAFB899AC}"/>
    <cellStyle name="Comma 15 4 3 5" xfId="24152" xr:uid="{BE0F4ABB-BCCB-4B4C-AFF9-4D9822A51B89}"/>
    <cellStyle name="Comma 15 4 4" xfId="3393" xr:uid="{AEA4DAA9-B6B9-4F5E-AD7E-052DA1F76626}"/>
    <cellStyle name="Comma 15 4 4 2" xfId="8996" xr:uid="{258576CE-A863-43B7-8B0E-45B50260A82E}"/>
    <cellStyle name="Comma 15 4 4 2 2" xfId="20224" xr:uid="{5A4251F8-7EB7-4822-8AFA-6DB92422E7EE}"/>
    <cellStyle name="Comma 15 4 4 2 2 2" xfId="42691" xr:uid="{95B58DBB-AE01-4111-998D-5FBE65254E4C}"/>
    <cellStyle name="Comma 15 4 4 2 3" xfId="31464" xr:uid="{9E2A6ED3-B5F8-4E58-905F-732517BAE10E}"/>
    <cellStyle name="Comma 15 4 4 3" xfId="14621" xr:uid="{DFA78D50-C72C-4375-8F8E-DBD1B8B4136A}"/>
    <cellStyle name="Comma 15 4 4 3 2" xfId="37088" xr:uid="{1E15CBC1-A4F8-41D4-AD17-1CD7E284B865}"/>
    <cellStyle name="Comma 15 4 4 4" xfId="25861" xr:uid="{0F49E900-AA53-417A-BDB1-E57D9B4BF1BC}"/>
    <cellStyle name="Comma 15 4 5" xfId="6207" xr:uid="{E3318C1D-8B19-4777-9574-DC32477A27D6}"/>
    <cellStyle name="Comma 15 4 5 2" xfId="17435" xr:uid="{8BA5E938-61F1-4C76-ACE7-F6A26E083B47}"/>
    <cellStyle name="Comma 15 4 5 2 2" xfId="39902" xr:uid="{4D2526D5-3BDF-4A9C-B547-3BA47635CBCB}"/>
    <cellStyle name="Comma 15 4 5 3" xfId="28675" xr:uid="{F10E5B9E-E7D9-423C-850E-EA1E47A129E5}"/>
    <cellStyle name="Comma 15 4 6" xfId="11832" xr:uid="{71A607FC-D1E0-4CFC-8D6C-5018CCDB87EE}"/>
    <cellStyle name="Comma 15 4 6 2" xfId="34299" xr:uid="{150D3B87-5D02-4E42-9438-4CDB67D4C3CF}"/>
    <cellStyle name="Comma 15 4 7" xfId="23072" xr:uid="{CC45ACEB-1A7B-41F0-9649-32E5995CF555}"/>
    <cellStyle name="Comma 15 5" xfId="875" xr:uid="{00000000-0005-0000-0000-0000FF020000}"/>
    <cellStyle name="Comma 15 5 2" xfId="1955" xr:uid="{00000000-0005-0000-0000-000000030000}"/>
    <cellStyle name="Comma 15 5 2 2" xfId="4744" xr:uid="{CEDE054D-3DCA-4E50-91E5-9960E7880E35}"/>
    <cellStyle name="Comma 15 5 2 2 2" xfId="10347" xr:uid="{D9E3060A-28E0-45DA-B35B-81C37F0466CF}"/>
    <cellStyle name="Comma 15 5 2 2 2 2" xfId="21575" xr:uid="{89F9C1DD-5DA7-4546-AD5A-50465DE74E7F}"/>
    <cellStyle name="Comma 15 5 2 2 2 2 2" xfId="44042" xr:uid="{5A63DD96-80E7-483C-9CCC-80E2A579DCA4}"/>
    <cellStyle name="Comma 15 5 2 2 2 3" xfId="32815" xr:uid="{BFC0BAC5-1C7C-4529-9D41-AA3755A35FFB}"/>
    <cellStyle name="Comma 15 5 2 2 3" xfId="15972" xr:uid="{37810B80-6F2B-455C-A186-457D7A56B69A}"/>
    <cellStyle name="Comma 15 5 2 2 3 2" xfId="38439" xr:uid="{4A68D58A-71E1-4D96-A05C-3B1A73EB94C0}"/>
    <cellStyle name="Comma 15 5 2 2 4" xfId="27212" xr:uid="{A11B2ACE-F2D1-4E17-9D55-76F9A7A19418}"/>
    <cellStyle name="Comma 15 5 2 3" xfId="7558" xr:uid="{70D0CD70-1461-425F-991B-38F74E04345F}"/>
    <cellStyle name="Comma 15 5 2 3 2" xfId="18786" xr:uid="{542D4092-1E4E-4FBA-BA4B-E9B9EA02E333}"/>
    <cellStyle name="Comma 15 5 2 3 2 2" xfId="41253" xr:uid="{03286D85-D2EF-4712-ADB4-897F3036E40F}"/>
    <cellStyle name="Comma 15 5 2 3 3" xfId="30026" xr:uid="{7F49295F-45E2-49EA-B496-D6F9B99EDEC1}"/>
    <cellStyle name="Comma 15 5 2 4" xfId="13183" xr:uid="{FC10BF72-7B76-4E1A-A455-B2C3EDD33E5E}"/>
    <cellStyle name="Comma 15 5 2 4 2" xfId="35650" xr:uid="{15CB53A8-85BD-4B69-B9A2-0889218D5DAB}"/>
    <cellStyle name="Comma 15 5 2 5" xfId="24423" xr:uid="{599F79C5-BF5F-40C5-87ED-C0807238BC1A}"/>
    <cellStyle name="Comma 15 5 3" xfId="3664" xr:uid="{BB820C74-6B09-4AF3-B0FB-A9666AD67AD2}"/>
    <cellStyle name="Comma 15 5 3 2" xfId="9267" xr:uid="{5A006742-7168-4EA5-A7FC-65E79AF5AE98}"/>
    <cellStyle name="Comma 15 5 3 2 2" xfId="20495" xr:uid="{C0F87330-D4F5-4A79-AD15-67C4559D7BE6}"/>
    <cellStyle name="Comma 15 5 3 2 2 2" xfId="42962" xr:uid="{F8020DCB-25AE-48CD-A67B-8B57E917C99F}"/>
    <cellStyle name="Comma 15 5 3 2 3" xfId="31735" xr:uid="{18C3D81B-5585-438F-804A-C60D9E565330}"/>
    <cellStyle name="Comma 15 5 3 3" xfId="14892" xr:uid="{480D2B91-F9E9-4C61-B19B-F99432EBA514}"/>
    <cellStyle name="Comma 15 5 3 3 2" xfId="37359" xr:uid="{8E20B15A-4E5D-49DD-A133-FA00DE9CABD7}"/>
    <cellStyle name="Comma 15 5 3 4" xfId="26132" xr:uid="{CACB1DAF-A52D-402C-95B3-2DE91D97153B}"/>
    <cellStyle name="Comma 15 5 4" xfId="6478" xr:uid="{9B77C34F-E206-4CC2-8302-07ADBA417A80}"/>
    <cellStyle name="Comma 15 5 4 2" xfId="17706" xr:uid="{831D7FB1-D084-4A07-AEC6-FD30978D99F5}"/>
    <cellStyle name="Comma 15 5 4 2 2" xfId="40173" xr:uid="{AFF92B03-F68A-4EF6-8FE0-3F66293CBFCA}"/>
    <cellStyle name="Comma 15 5 4 3" xfId="28946" xr:uid="{C688B675-358F-4E4F-871B-BF3728C32E7F}"/>
    <cellStyle name="Comma 15 5 5" xfId="12103" xr:uid="{22A59291-EE3B-4C5A-9476-3E46FB484A19}"/>
    <cellStyle name="Comma 15 5 5 2" xfId="34570" xr:uid="{9069E089-4F90-460C-A41C-DC86A10D5226}"/>
    <cellStyle name="Comma 15 5 6" xfId="23343" xr:uid="{B3A8FFB2-4DDF-4DA7-9FF6-42FE64AD90F4}"/>
    <cellStyle name="Comma 15 6" xfId="1417" xr:uid="{00000000-0005-0000-0000-000001030000}"/>
    <cellStyle name="Comma 15 6 2" xfId="4206" xr:uid="{348AFCE8-3246-46F9-B16C-A7F4A94423F9}"/>
    <cellStyle name="Comma 15 6 2 2" xfId="9809" xr:uid="{1C3366CF-583B-4571-BE2B-246A8488C45F}"/>
    <cellStyle name="Comma 15 6 2 2 2" xfId="21037" xr:uid="{930836BB-35A4-447C-8DAA-BE9554C13BE3}"/>
    <cellStyle name="Comma 15 6 2 2 2 2" xfId="43504" xr:uid="{69250BED-05C3-44D4-BDE4-A17E7FD264CD}"/>
    <cellStyle name="Comma 15 6 2 2 3" xfId="32277" xr:uid="{128BA477-4A6C-4C46-BFF0-9FCF9FAE272B}"/>
    <cellStyle name="Comma 15 6 2 3" xfId="15434" xr:uid="{1F32EBC8-BB35-41E3-B29A-821DBD332A01}"/>
    <cellStyle name="Comma 15 6 2 3 2" xfId="37901" xr:uid="{3732463B-7207-45B4-B1C1-C6DE91AEC090}"/>
    <cellStyle name="Comma 15 6 2 4" xfId="26674" xr:uid="{CE72CDA3-B5C0-4003-88CC-4D0A8C649A54}"/>
    <cellStyle name="Comma 15 6 3" xfId="7020" xr:uid="{737BF8EF-4D05-4C19-B3D4-189EC4E29274}"/>
    <cellStyle name="Comma 15 6 3 2" xfId="18248" xr:uid="{3EF22A20-C29C-42DC-ABFC-283BB767CB0F}"/>
    <cellStyle name="Comma 15 6 3 2 2" xfId="40715" xr:uid="{D6828628-F322-45B0-AA59-7B92DE3E5560}"/>
    <cellStyle name="Comma 15 6 3 3" xfId="29488" xr:uid="{4557CEED-4567-4190-8CD0-424FCEEA7029}"/>
    <cellStyle name="Comma 15 6 4" xfId="12645" xr:uid="{57672F86-B39C-441C-9309-B834F95B26E5}"/>
    <cellStyle name="Comma 15 6 4 2" xfId="35112" xr:uid="{E883E374-894A-43CB-A29E-3B6AC443AF46}"/>
    <cellStyle name="Comma 15 6 5" xfId="23885" xr:uid="{5CA3D7E8-B220-4E49-9C08-7AAF77ECCF8E}"/>
    <cellStyle name="Comma 15 7" xfId="2498" xr:uid="{00000000-0005-0000-0000-000002030000}"/>
    <cellStyle name="Comma 15 7 2" xfId="5287" xr:uid="{0C9BB482-4198-4B81-8AA1-106BF6C3B09D}"/>
    <cellStyle name="Comma 15 7 2 2" xfId="10890" xr:uid="{3D31D609-C62F-4521-910B-A0FA04221D1E}"/>
    <cellStyle name="Comma 15 7 2 2 2" xfId="22118" xr:uid="{C4BABD94-FED2-4C63-ADEE-CDD8F22E97E9}"/>
    <cellStyle name="Comma 15 7 2 2 2 2" xfId="44585" xr:uid="{912B9829-74E5-4A9C-BCE9-22D4256BDA9D}"/>
    <cellStyle name="Comma 15 7 2 2 3" xfId="33358" xr:uid="{A27ADA2B-1E4F-40C0-BAE2-4500653E67D4}"/>
    <cellStyle name="Comma 15 7 2 3" xfId="16515" xr:uid="{B665B0A6-B93B-4A1B-8B99-8154EA424AEE}"/>
    <cellStyle name="Comma 15 7 2 3 2" xfId="38982" xr:uid="{11F20E02-1371-4DB7-B963-070B44CA6921}"/>
    <cellStyle name="Comma 15 7 2 4" xfId="27755" xr:uid="{0D65C296-C10F-4568-9D32-7AB5CA732A0E}"/>
    <cellStyle name="Comma 15 7 3" xfId="8101" xr:uid="{D17F5BC9-BF4C-4C69-8BBB-C4D3443627E6}"/>
    <cellStyle name="Comma 15 7 3 2" xfId="19329" xr:uid="{03239F65-7114-4117-B09F-7CBF8B280AA0}"/>
    <cellStyle name="Comma 15 7 3 2 2" xfId="41796" xr:uid="{33FD6202-E94F-433F-9AAC-460891CD145F}"/>
    <cellStyle name="Comma 15 7 3 3" xfId="30569" xr:uid="{66256C4A-C158-404D-957C-0EF6FDDABA26}"/>
    <cellStyle name="Comma 15 7 4" xfId="13726" xr:uid="{1ED08E20-4309-43CD-9EFC-4A92BB8494B4}"/>
    <cellStyle name="Comma 15 7 4 2" xfId="36193" xr:uid="{7A03C863-9D99-47FF-975F-A82969B2BC3C}"/>
    <cellStyle name="Comma 15 7 5" xfId="24966" xr:uid="{9C1B4CAD-7D83-4906-B31B-4C8A0F3C9592}"/>
    <cellStyle name="Comma 15 8" xfId="337" xr:uid="{00000000-0005-0000-0000-000003030000}"/>
    <cellStyle name="Comma 15 8 2" xfId="3126" xr:uid="{79A9D898-9E31-4683-8F93-865639076989}"/>
    <cellStyle name="Comma 15 8 2 2" xfId="8729" xr:uid="{70D2A942-199C-4765-98D8-EF015435F4B9}"/>
    <cellStyle name="Comma 15 8 2 2 2" xfId="19957" xr:uid="{97EEDF72-3370-4202-9C72-138BB953E22E}"/>
    <cellStyle name="Comma 15 8 2 2 2 2" xfId="42424" xr:uid="{E8D988BA-E290-486D-93F1-4B333E7C65D4}"/>
    <cellStyle name="Comma 15 8 2 2 3" xfId="31197" xr:uid="{5B39632E-8051-4058-A1DB-A01F81BFFC02}"/>
    <cellStyle name="Comma 15 8 2 3" xfId="14354" xr:uid="{86B359A3-FFCB-4E54-B22E-BCE871A7DAB7}"/>
    <cellStyle name="Comma 15 8 2 3 2" xfId="36821" xr:uid="{CF8D53B7-CECD-4C41-8C91-0440D75F53CA}"/>
    <cellStyle name="Comma 15 8 2 4" xfId="25594" xr:uid="{DA9EC483-A37D-4E3D-9705-CB241EC4C098}"/>
    <cellStyle name="Comma 15 8 3" xfId="5940" xr:uid="{380FC14C-6626-45DE-A278-1A2A4B6D311A}"/>
    <cellStyle name="Comma 15 8 3 2" xfId="17168" xr:uid="{DAC629A4-6F7A-4D9A-8F03-C73CD7E8A331}"/>
    <cellStyle name="Comma 15 8 3 2 2" xfId="39635" xr:uid="{DD19F2F3-7B79-43D3-AB6A-505CE685B158}"/>
    <cellStyle name="Comma 15 8 3 3" xfId="28408" xr:uid="{13921A07-2234-4332-80F5-8734D162EB4E}"/>
    <cellStyle name="Comma 15 8 4" xfId="11565" xr:uid="{6C976C1E-35E7-4C76-9405-0F2D985E2851}"/>
    <cellStyle name="Comma 15 8 4 2" xfId="34032" xr:uid="{E90BC264-2558-4D7B-8E31-A5E4464710D0}"/>
    <cellStyle name="Comma 15 8 5" xfId="22805" xr:uid="{11789320-5FB4-4A92-B9CA-4F8B445D61B4}"/>
    <cellStyle name="Comma 15 9" xfId="2850" xr:uid="{6E5F6002-8CFC-4738-9AC0-C06FA4F2236D}"/>
    <cellStyle name="Comma 15 9 2" xfId="8453" xr:uid="{C58048E5-61F1-4C16-8A42-FA30ED66C32F}"/>
    <cellStyle name="Comma 15 9 2 2" xfId="19681" xr:uid="{65C15C6A-8FB6-4D3C-A065-D390470BDBD1}"/>
    <cellStyle name="Comma 15 9 2 2 2" xfId="42148" xr:uid="{BD057620-1145-41AA-B5ED-3503A185ADD9}"/>
    <cellStyle name="Comma 15 9 2 3" xfId="30921" xr:uid="{C687563F-C000-4137-8A27-518C15D64F8F}"/>
    <cellStyle name="Comma 15 9 3" xfId="14078" xr:uid="{CF70164D-1A23-49AE-BCC6-2E92FC325002}"/>
    <cellStyle name="Comma 15 9 3 2" xfId="36545" xr:uid="{2864C6F9-4180-4E12-BC59-8966E105C23E}"/>
    <cellStyle name="Comma 15 9 4" xfId="25318" xr:uid="{62A4C7D3-A707-4A71-BE4F-6F26F86348ED}"/>
    <cellStyle name="Comma 150" xfId="22480" xr:uid="{A58EB213-89FD-48D6-BB8E-E01FE11A0F6A}"/>
    <cellStyle name="Comma 150 2" xfId="44947" xr:uid="{8D00B9D9-F589-494D-8505-AB75FBC6E3A2}"/>
    <cellStyle name="Comma 151" xfId="22481" xr:uid="{5BA78E37-CF68-4B6F-9454-1148ACCEB695}"/>
    <cellStyle name="Comma 151 2" xfId="44948" xr:uid="{9874F705-C043-4190-B182-2C174A1FA371}"/>
    <cellStyle name="Comma 152" xfId="22482" xr:uid="{6B83AA1A-7D60-4613-8390-22CC8DA95656}"/>
    <cellStyle name="Comma 152 2" xfId="44949" xr:uid="{35DE7050-EE9C-4912-BC0B-FF14B5F68DD6}"/>
    <cellStyle name="Comma 153" xfId="22483" xr:uid="{5FF2FB76-67E8-4710-A11E-BA96F43BED17}"/>
    <cellStyle name="Comma 153 2" xfId="44950" xr:uid="{688F0292-FA84-462D-921B-89344C5A842B}"/>
    <cellStyle name="Comma 154" xfId="22484" xr:uid="{669936AB-7E83-4269-B678-8FFD68FAB4E6}"/>
    <cellStyle name="Comma 154 2" xfId="44951" xr:uid="{6A125864-A359-49F5-BFA0-7D93D1BD0D89}"/>
    <cellStyle name="Comma 155" xfId="22485" xr:uid="{CF71321E-D489-4A62-B5F4-9DC9BF6D4231}"/>
    <cellStyle name="Comma 155 2" xfId="44952" xr:uid="{BCA60AF7-4DB1-42BF-B72E-6CF1358E2A43}"/>
    <cellStyle name="Comma 156" xfId="22486" xr:uid="{5248283F-A1BA-43A8-9013-C92BE7781676}"/>
    <cellStyle name="Comma 156 2" xfId="44953" xr:uid="{177143FE-5BF3-42F9-B380-A1C9DD251A7B}"/>
    <cellStyle name="Comma 157" xfId="22487" xr:uid="{E8702572-B15E-4953-B907-24092860C29C}"/>
    <cellStyle name="Comma 157 2" xfId="44954" xr:uid="{04F97F8B-2DE3-495B-8A3E-69A60B00C667}"/>
    <cellStyle name="Comma 158" xfId="22488" xr:uid="{B550707A-4DA6-418B-AB07-7F07B89FEE2B}"/>
    <cellStyle name="Comma 158 2" xfId="44955" xr:uid="{A7D76615-5AC1-4B69-9DB1-F4D6E03E1EBB}"/>
    <cellStyle name="Comma 159" xfId="22489" xr:uid="{B7A79D07-001C-4063-B62A-E85E465C63A3}"/>
    <cellStyle name="Comma 159 2" xfId="44956" xr:uid="{4032657E-6A9D-405F-83D9-A14450BEFA78}"/>
    <cellStyle name="Comma 16" xfId="13" xr:uid="{00000000-0005-0000-0000-000004030000}"/>
    <cellStyle name="Comma 16 10" xfId="11261" xr:uid="{2CD256C3-9CC4-454F-86A3-7AE2A3D44CCA}"/>
    <cellStyle name="Comma 16 10 2" xfId="33729" xr:uid="{49454F55-C706-4DCA-A90F-422925D85611}"/>
    <cellStyle name="Comma 16 11" xfId="22502" xr:uid="{131A41B4-1CB2-45D4-AAA0-A8DAC9B2F047}"/>
    <cellStyle name="Comma 16 2" xfId="213" xr:uid="{00000000-0005-0000-0000-000005030000}"/>
    <cellStyle name="Comma 16 2 10" xfId="22686" xr:uid="{D110DB34-DD70-4A6A-961B-240965C4368A}"/>
    <cellStyle name="Comma 16 2 2" xfId="760" xr:uid="{00000000-0005-0000-0000-000006030000}"/>
    <cellStyle name="Comma 16 2 2 2" xfId="1298" xr:uid="{00000000-0005-0000-0000-000007030000}"/>
    <cellStyle name="Comma 16 2 2 2 2" xfId="2378" xr:uid="{00000000-0005-0000-0000-000008030000}"/>
    <cellStyle name="Comma 16 2 2 2 2 2" xfId="5167" xr:uid="{E124079F-40C3-4098-83B9-93A56A6B3504}"/>
    <cellStyle name="Comma 16 2 2 2 2 2 2" xfId="10770" xr:uid="{00EA7893-A5D3-4F6C-9420-DD9AD3AE75B2}"/>
    <cellStyle name="Comma 16 2 2 2 2 2 2 2" xfId="21998" xr:uid="{2188B49A-4BF2-4DAA-AF50-260F2F54BC07}"/>
    <cellStyle name="Comma 16 2 2 2 2 2 2 2 2" xfId="44465" xr:uid="{57C9AD72-F38C-4518-BE53-A2D0F71B2481}"/>
    <cellStyle name="Comma 16 2 2 2 2 2 2 3" xfId="33238" xr:uid="{99D54E9D-1460-4727-96FB-BFFD7925D989}"/>
    <cellStyle name="Comma 16 2 2 2 2 2 3" xfId="16395" xr:uid="{87D9B1F4-8CD7-417E-BE72-B59E6E031305}"/>
    <cellStyle name="Comma 16 2 2 2 2 2 3 2" xfId="38862" xr:uid="{91DD38C3-AA9E-4A56-A922-D72775F400F6}"/>
    <cellStyle name="Comma 16 2 2 2 2 2 4" xfId="27635" xr:uid="{26146BE7-BD0C-4A95-89AC-872628CE3F26}"/>
    <cellStyle name="Comma 16 2 2 2 2 3" xfId="7981" xr:uid="{75125B6C-EF14-43F4-827E-97D021528971}"/>
    <cellStyle name="Comma 16 2 2 2 2 3 2" xfId="19209" xr:uid="{B4B1365A-3B98-423D-84F5-1ACAC9753AEE}"/>
    <cellStyle name="Comma 16 2 2 2 2 3 2 2" xfId="41676" xr:uid="{A5C68D81-EE47-4A65-81D0-16D30B90ECD7}"/>
    <cellStyle name="Comma 16 2 2 2 2 3 3" xfId="30449" xr:uid="{C5822526-6C71-4501-A87C-6281E26B7634}"/>
    <cellStyle name="Comma 16 2 2 2 2 4" xfId="13606" xr:uid="{E71959D2-1B3C-4CC9-8E89-76B02FDB9BD2}"/>
    <cellStyle name="Comma 16 2 2 2 2 4 2" xfId="36073" xr:uid="{88C79845-477F-4E83-8469-9836960390FD}"/>
    <cellStyle name="Comma 16 2 2 2 2 5" xfId="24846" xr:uid="{A2DDE5C3-B078-492F-9668-9018A3D78818}"/>
    <cellStyle name="Comma 16 2 2 2 3" xfId="4087" xr:uid="{246DCD1D-0283-4C1F-AA3A-D0357296DC1C}"/>
    <cellStyle name="Comma 16 2 2 2 3 2" xfId="9690" xr:uid="{578502BD-1F17-44B7-BEF5-217C5815DA61}"/>
    <cellStyle name="Comma 16 2 2 2 3 2 2" xfId="20918" xr:uid="{1C2120D3-2C72-4C34-A053-4BBE5A41CA5B}"/>
    <cellStyle name="Comma 16 2 2 2 3 2 2 2" xfId="43385" xr:uid="{325BF756-61BA-4D2B-A8DE-86CDB55CA31C}"/>
    <cellStyle name="Comma 16 2 2 2 3 2 3" xfId="32158" xr:uid="{E540D223-3E58-4602-A850-30F3F366B986}"/>
    <cellStyle name="Comma 16 2 2 2 3 3" xfId="15315" xr:uid="{46F84A40-7943-4659-8DBE-D19C0B5C0836}"/>
    <cellStyle name="Comma 16 2 2 2 3 3 2" xfId="37782" xr:uid="{01E93C83-3E9D-4A95-89EE-BDAB947E392D}"/>
    <cellStyle name="Comma 16 2 2 2 3 4" xfId="26555" xr:uid="{B23D01CE-85BF-4167-BED5-43C1AC36EA24}"/>
    <cellStyle name="Comma 16 2 2 2 4" xfId="6901" xr:uid="{B3BE151B-F501-4FFB-953E-217034C6DE90}"/>
    <cellStyle name="Comma 16 2 2 2 4 2" xfId="18129" xr:uid="{4103407A-EB81-429B-9F8E-8908455692A9}"/>
    <cellStyle name="Comma 16 2 2 2 4 2 2" xfId="40596" xr:uid="{1B566D71-D5A9-4EAE-8D5C-E93A125B18C8}"/>
    <cellStyle name="Comma 16 2 2 2 4 3" xfId="29369" xr:uid="{C2504835-3381-4F78-966B-01FBF45E8DD2}"/>
    <cellStyle name="Comma 16 2 2 2 5" xfId="12526" xr:uid="{E84572CD-540F-4EF7-A387-6888AD02DE53}"/>
    <cellStyle name="Comma 16 2 2 2 5 2" xfId="34993" xr:uid="{AD6D2A33-2539-42F6-AF38-D617294C50EC}"/>
    <cellStyle name="Comma 16 2 2 2 6" xfId="23766" xr:uid="{2C8F8FA7-42D0-46DF-9522-832D34B45D14}"/>
    <cellStyle name="Comma 16 2 2 3" xfId="1840" xr:uid="{00000000-0005-0000-0000-000009030000}"/>
    <cellStyle name="Comma 16 2 2 3 2" xfId="4629" xr:uid="{0D026C71-C8A0-48E9-B10D-2A1B90F08D6E}"/>
    <cellStyle name="Comma 16 2 2 3 2 2" xfId="10232" xr:uid="{9015DA43-7F59-4389-884D-0A44916CCE9C}"/>
    <cellStyle name="Comma 16 2 2 3 2 2 2" xfId="21460" xr:uid="{168BFB65-CD75-41CE-A87F-344EA07B719E}"/>
    <cellStyle name="Comma 16 2 2 3 2 2 2 2" xfId="43927" xr:uid="{002884F2-9121-4320-9819-494F8E5ADFDB}"/>
    <cellStyle name="Comma 16 2 2 3 2 2 3" xfId="32700" xr:uid="{6D8261F6-FF1D-4DBA-A015-8E3B6826427D}"/>
    <cellStyle name="Comma 16 2 2 3 2 3" xfId="15857" xr:uid="{FE5FEBC9-7E5B-4C85-A3D4-522B4A2865E0}"/>
    <cellStyle name="Comma 16 2 2 3 2 3 2" xfId="38324" xr:uid="{2DBB09F7-51FA-4932-B067-3794D3BE2363}"/>
    <cellStyle name="Comma 16 2 2 3 2 4" xfId="27097" xr:uid="{9639F441-2FC9-47E9-9F0B-F5F70FEDDA15}"/>
    <cellStyle name="Comma 16 2 2 3 3" xfId="7443" xr:uid="{BB5261C7-9942-40F1-B9EF-324B54777112}"/>
    <cellStyle name="Comma 16 2 2 3 3 2" xfId="18671" xr:uid="{B6983714-8C53-4FD0-8A1F-D4D5C9611626}"/>
    <cellStyle name="Comma 16 2 2 3 3 2 2" xfId="41138" xr:uid="{AB25419C-F0CF-4383-9330-C22AA44DABD4}"/>
    <cellStyle name="Comma 16 2 2 3 3 3" xfId="29911" xr:uid="{A4B87437-4760-426C-A4D4-5C3C41138007}"/>
    <cellStyle name="Comma 16 2 2 3 4" xfId="13068" xr:uid="{9A154686-C1DC-4B64-B73D-2E68F04AEF04}"/>
    <cellStyle name="Comma 16 2 2 3 4 2" xfId="35535" xr:uid="{969396A0-0B83-44EB-8EAF-CC9B4B231D44}"/>
    <cellStyle name="Comma 16 2 2 3 5" xfId="24308" xr:uid="{E4AF3E11-670E-4674-978A-6D606B7E4776}"/>
    <cellStyle name="Comma 16 2 2 4" xfId="3549" xr:uid="{7276440B-C4B3-448B-AE7D-4AC91619AA31}"/>
    <cellStyle name="Comma 16 2 2 4 2" xfId="9152" xr:uid="{08F57C9F-F4BA-4BD0-BB22-3F27ADE1AE2D}"/>
    <cellStyle name="Comma 16 2 2 4 2 2" xfId="20380" xr:uid="{F6C02F47-EC24-49FE-A493-38CB601FF642}"/>
    <cellStyle name="Comma 16 2 2 4 2 2 2" xfId="42847" xr:uid="{2E7F8BF5-1697-40B0-9758-2D30D17BBC2E}"/>
    <cellStyle name="Comma 16 2 2 4 2 3" xfId="31620" xr:uid="{BA2E0223-9DE6-40F2-BF00-8EA34209DD95}"/>
    <cellStyle name="Comma 16 2 2 4 3" xfId="14777" xr:uid="{96F8EC3D-7AE1-4E53-A171-66C8EB515607}"/>
    <cellStyle name="Comma 16 2 2 4 3 2" xfId="37244" xr:uid="{66AD9A6A-3F3F-43E3-90D7-3055F4559913}"/>
    <cellStyle name="Comma 16 2 2 4 4" xfId="26017" xr:uid="{805ED1AD-3DBF-42E8-A813-C2276151EB11}"/>
    <cellStyle name="Comma 16 2 2 5" xfId="6363" xr:uid="{B235A874-3E12-4CC6-9143-DD2334BA6116}"/>
    <cellStyle name="Comma 16 2 2 5 2" xfId="17591" xr:uid="{CF0C685E-F40E-423D-AD41-71FE5FE49131}"/>
    <cellStyle name="Comma 16 2 2 5 2 2" xfId="40058" xr:uid="{B28EDD34-3B47-4538-9ABC-99C96A8C9DC3}"/>
    <cellStyle name="Comma 16 2 2 5 3" xfId="28831" xr:uid="{9C7D70AE-917A-4BE1-BC4C-B4748BED0B37}"/>
    <cellStyle name="Comma 16 2 2 6" xfId="11988" xr:uid="{728BAA9D-F7A4-4381-8593-5E6563C1A363}"/>
    <cellStyle name="Comma 16 2 2 6 2" xfId="34455" xr:uid="{942A45A8-86CB-4734-8762-39E58E3BCCC6}"/>
    <cellStyle name="Comma 16 2 2 7" xfId="23228" xr:uid="{299FEEEE-708C-4892-9D36-5F31F4A24C8E}"/>
    <cellStyle name="Comma 16 2 3" xfId="1031" xr:uid="{00000000-0005-0000-0000-00000A030000}"/>
    <cellStyle name="Comma 16 2 3 2" xfId="2111" xr:uid="{00000000-0005-0000-0000-00000B030000}"/>
    <cellStyle name="Comma 16 2 3 2 2" xfId="4900" xr:uid="{4D6D4FD0-7D04-4725-8423-E8951DD3BD2A}"/>
    <cellStyle name="Comma 16 2 3 2 2 2" xfId="10503" xr:uid="{4F40E6B6-38B3-468B-92F0-EABD2055AF12}"/>
    <cellStyle name="Comma 16 2 3 2 2 2 2" xfId="21731" xr:uid="{4C72E582-E407-4795-8833-F7CB88D8D6C9}"/>
    <cellStyle name="Comma 16 2 3 2 2 2 2 2" xfId="44198" xr:uid="{1D845A14-BBC5-4FF1-B666-82B94D8DF2E4}"/>
    <cellStyle name="Comma 16 2 3 2 2 2 3" xfId="32971" xr:uid="{C291310F-8A2E-47A3-AE44-B2F55EED4F13}"/>
    <cellStyle name="Comma 16 2 3 2 2 3" xfId="16128" xr:uid="{5893E4C2-B01E-497C-A006-0BB28DD02FDA}"/>
    <cellStyle name="Comma 16 2 3 2 2 3 2" xfId="38595" xr:uid="{B5C17BDC-AC43-4DC9-A4E8-379D02EBAB6F}"/>
    <cellStyle name="Comma 16 2 3 2 2 4" xfId="27368" xr:uid="{C271C414-8980-4106-8B17-293DFFF4B151}"/>
    <cellStyle name="Comma 16 2 3 2 3" xfId="7714" xr:uid="{0DC32B17-1C4E-4FF6-9757-6FC019D4237A}"/>
    <cellStyle name="Comma 16 2 3 2 3 2" xfId="18942" xr:uid="{D4F1EA1A-24D3-4B87-AD9E-AE614A5ED8AB}"/>
    <cellStyle name="Comma 16 2 3 2 3 2 2" xfId="41409" xr:uid="{1C6D44AC-ED96-43FC-AD70-3EBA0D9F65ED}"/>
    <cellStyle name="Comma 16 2 3 2 3 3" xfId="30182" xr:uid="{179073F5-125E-49B1-B17A-E3694EF47058}"/>
    <cellStyle name="Comma 16 2 3 2 4" xfId="13339" xr:uid="{1C509B4B-9077-4B77-B4E9-148C2A1F46F9}"/>
    <cellStyle name="Comma 16 2 3 2 4 2" xfId="35806" xr:uid="{88E9FF20-F36B-4D91-BA81-C9E1D72BAE5C}"/>
    <cellStyle name="Comma 16 2 3 2 5" xfId="24579" xr:uid="{25E6097A-4F80-41EF-BC3F-AA634B4B9838}"/>
    <cellStyle name="Comma 16 2 3 3" xfId="3820" xr:uid="{9B1CCAFD-8E5A-44C5-B148-E19D00E66070}"/>
    <cellStyle name="Comma 16 2 3 3 2" xfId="9423" xr:uid="{7B6B1597-FB23-411E-BC57-ACE45623F503}"/>
    <cellStyle name="Comma 16 2 3 3 2 2" xfId="20651" xr:uid="{AEF5D988-1B75-43BF-8E0A-7BEE3B797DD2}"/>
    <cellStyle name="Comma 16 2 3 3 2 2 2" xfId="43118" xr:uid="{199C69F9-D801-43D8-AFB5-9BC0C14EB836}"/>
    <cellStyle name="Comma 16 2 3 3 2 3" xfId="31891" xr:uid="{CC6380BF-763F-4C94-8521-82FDE0313839}"/>
    <cellStyle name="Comma 16 2 3 3 3" xfId="15048" xr:uid="{D41F3C92-EB32-4378-B700-2243C4C51B65}"/>
    <cellStyle name="Comma 16 2 3 3 3 2" xfId="37515" xr:uid="{0E698064-1417-4E93-A1FE-8973DE535848}"/>
    <cellStyle name="Comma 16 2 3 3 4" xfId="26288" xr:uid="{B0DDF05F-8274-45D8-80D9-25178839BDC6}"/>
    <cellStyle name="Comma 16 2 3 4" xfId="6634" xr:uid="{D2D95A50-2A26-4D79-AC8B-CB0F98B7E6FE}"/>
    <cellStyle name="Comma 16 2 3 4 2" xfId="17862" xr:uid="{B025EED4-F57B-4EB6-9101-09A68B61D6A7}"/>
    <cellStyle name="Comma 16 2 3 4 2 2" xfId="40329" xr:uid="{3B231ED9-F968-45B5-AFB8-6C8C9DBA538A}"/>
    <cellStyle name="Comma 16 2 3 4 3" xfId="29102" xr:uid="{E8CDA774-314B-4BFC-833C-E7AE47A7A0CA}"/>
    <cellStyle name="Comma 16 2 3 5" xfId="12259" xr:uid="{23F7AA8D-A20B-406F-9564-6EAF629A2EA3}"/>
    <cellStyle name="Comma 16 2 3 5 2" xfId="34726" xr:uid="{B4EE9151-2904-47C9-9EBA-DB4A50DC21F1}"/>
    <cellStyle name="Comma 16 2 3 6" xfId="23499" xr:uid="{EA1F956C-ADEC-41A0-8A35-EC4317B8D1E3}"/>
    <cellStyle name="Comma 16 2 4" xfId="1573" xr:uid="{00000000-0005-0000-0000-00000C030000}"/>
    <cellStyle name="Comma 16 2 4 2" xfId="4362" xr:uid="{B6FCF73A-0C9B-4F83-8203-AD9F5AFA864C}"/>
    <cellStyle name="Comma 16 2 4 2 2" xfId="9965" xr:uid="{5085040C-1F34-411A-B4A2-6076FD7E80B3}"/>
    <cellStyle name="Comma 16 2 4 2 2 2" xfId="21193" xr:uid="{5DAC078E-57D6-4955-A659-4B8CD1BB7FF6}"/>
    <cellStyle name="Comma 16 2 4 2 2 2 2" xfId="43660" xr:uid="{D916B129-A2EA-43DB-A91B-86CBD22F9470}"/>
    <cellStyle name="Comma 16 2 4 2 2 3" xfId="32433" xr:uid="{CC936275-D45E-4452-BDF6-43F35F05740C}"/>
    <cellStyle name="Comma 16 2 4 2 3" xfId="15590" xr:uid="{4CD0E753-7FDC-4974-BF75-F3DF2851971C}"/>
    <cellStyle name="Comma 16 2 4 2 3 2" xfId="38057" xr:uid="{0DF970E4-23CB-4078-88BF-30664B648654}"/>
    <cellStyle name="Comma 16 2 4 2 4" xfId="26830" xr:uid="{B70E210B-703A-4F94-A0E0-AFBEBA006601}"/>
    <cellStyle name="Comma 16 2 4 3" xfId="7176" xr:uid="{42FF8EC8-0539-494F-88FC-22B19BD17CEE}"/>
    <cellStyle name="Comma 16 2 4 3 2" xfId="18404" xr:uid="{50F62426-F827-4AAB-9083-668833D4D49F}"/>
    <cellStyle name="Comma 16 2 4 3 2 2" xfId="40871" xr:uid="{A7E937A3-BBA0-4D78-B922-4BD66FDB9F48}"/>
    <cellStyle name="Comma 16 2 4 3 3" xfId="29644" xr:uid="{053494B4-7009-4879-8730-70FF5A00AB26}"/>
    <cellStyle name="Comma 16 2 4 4" xfId="12801" xr:uid="{5A01634B-1F8E-4037-B349-13FC04EB4E55}"/>
    <cellStyle name="Comma 16 2 4 4 2" xfId="35268" xr:uid="{D3DCA748-E59A-4D0A-A34A-53052BA57493}"/>
    <cellStyle name="Comma 16 2 4 5" xfId="24041" xr:uid="{3B79C01D-FA4A-4D71-9095-8D31D2ADEBF2}"/>
    <cellStyle name="Comma 16 2 5" xfId="2654" xr:uid="{00000000-0005-0000-0000-00000D030000}"/>
    <cellStyle name="Comma 16 2 5 2" xfId="5443" xr:uid="{FF291D5A-A303-4D73-BF63-D6A8B408B3B1}"/>
    <cellStyle name="Comma 16 2 5 2 2" xfId="11046" xr:uid="{C59FD0C9-EA11-4D64-B9EC-750E9F55F564}"/>
    <cellStyle name="Comma 16 2 5 2 2 2" xfId="22274" xr:uid="{34E986D5-11B7-4E90-A3D2-328D0AB77550}"/>
    <cellStyle name="Comma 16 2 5 2 2 2 2" xfId="44741" xr:uid="{3EDAA3F4-598E-4BB2-97F1-8BF16D65C6D4}"/>
    <cellStyle name="Comma 16 2 5 2 2 3" xfId="33514" xr:uid="{9446FCB7-AA0F-4F74-8BFB-6494FCA6CACF}"/>
    <cellStyle name="Comma 16 2 5 2 3" xfId="16671" xr:uid="{6CAE45F8-9D6A-46E4-944B-A1D3E65DDAF7}"/>
    <cellStyle name="Comma 16 2 5 2 3 2" xfId="39138" xr:uid="{83649B57-D925-46AF-A9CB-98BAB0D54BC5}"/>
    <cellStyle name="Comma 16 2 5 2 4" xfId="27911" xr:uid="{97C413FC-A2E0-41EA-8E7D-DC16392CCC2C}"/>
    <cellStyle name="Comma 16 2 5 3" xfId="8257" xr:uid="{33898D83-DF5A-4F93-A419-F2BD55F06AA6}"/>
    <cellStyle name="Comma 16 2 5 3 2" xfId="19485" xr:uid="{A3B1F36E-FAA2-41B5-8B75-BD62AB63F927}"/>
    <cellStyle name="Comma 16 2 5 3 2 2" xfId="41952" xr:uid="{4F4F6576-BC4A-4198-97C8-E27E631A5455}"/>
    <cellStyle name="Comma 16 2 5 3 3" xfId="30725" xr:uid="{A08A4D96-EC22-4036-AFA6-B2FAECE72404}"/>
    <cellStyle name="Comma 16 2 5 4" xfId="13882" xr:uid="{D249E193-3EA7-4439-86E5-B4C48E4B3377}"/>
    <cellStyle name="Comma 16 2 5 4 2" xfId="36349" xr:uid="{BF2F9012-CE45-4238-A0DB-99C6AE12605C}"/>
    <cellStyle name="Comma 16 2 5 5" xfId="25122" xr:uid="{790BE712-9CE7-439B-AB63-6A65337D85BF}"/>
    <cellStyle name="Comma 16 2 6" xfId="493" xr:uid="{00000000-0005-0000-0000-00000E030000}"/>
    <cellStyle name="Comma 16 2 6 2" xfId="3282" xr:uid="{97CC5F4E-F886-4C5A-AA2C-892E0DE86296}"/>
    <cellStyle name="Comma 16 2 6 2 2" xfId="8885" xr:uid="{FCEA40BD-566E-45A7-A706-717CA0CDB01A}"/>
    <cellStyle name="Comma 16 2 6 2 2 2" xfId="20113" xr:uid="{94D14E26-F91C-42E2-9776-471D5D2D7233}"/>
    <cellStyle name="Comma 16 2 6 2 2 2 2" xfId="42580" xr:uid="{B82DBE1A-7CE4-4284-A4F6-04DDE5CBF03D}"/>
    <cellStyle name="Comma 16 2 6 2 2 3" xfId="31353" xr:uid="{427373CD-58F6-485E-A160-FD772506E520}"/>
    <cellStyle name="Comma 16 2 6 2 3" xfId="14510" xr:uid="{63AFF5D3-F8E2-4F7A-BD12-78091CAA97FA}"/>
    <cellStyle name="Comma 16 2 6 2 3 2" xfId="36977" xr:uid="{81021DED-558C-4261-ADCE-091FBAA79495}"/>
    <cellStyle name="Comma 16 2 6 2 4" xfId="25750" xr:uid="{4222804C-D50F-4DFA-8E02-8B5AF4257F6E}"/>
    <cellStyle name="Comma 16 2 6 3" xfId="6096" xr:uid="{1D6296BD-5B1F-4E9C-BC0E-804FF6316040}"/>
    <cellStyle name="Comma 16 2 6 3 2" xfId="17324" xr:uid="{9345C2CC-ED2E-4250-98F3-0519308CCDBE}"/>
    <cellStyle name="Comma 16 2 6 3 2 2" xfId="39791" xr:uid="{3A80657E-2568-4995-AC0A-894072083806}"/>
    <cellStyle name="Comma 16 2 6 3 3" xfId="28564" xr:uid="{074CF71E-89BC-471E-9BD6-2A24B9AE99C8}"/>
    <cellStyle name="Comma 16 2 6 4" xfId="11721" xr:uid="{089F85B1-A7B1-4669-A50D-17822F5A6836}"/>
    <cellStyle name="Comma 16 2 6 4 2" xfId="34188" xr:uid="{523315C3-816D-4978-AE0E-418121DDD970}"/>
    <cellStyle name="Comma 16 2 6 5" xfId="22961" xr:uid="{28C2ADB1-9FAD-4BA4-8513-0B7F847235B5}"/>
    <cellStyle name="Comma 16 2 7" xfId="3006" xr:uid="{1E172C1B-109D-43FE-BC5B-12D49C6AD6F6}"/>
    <cellStyle name="Comma 16 2 7 2" xfId="8609" xr:uid="{82F63016-322E-4A27-B716-D4AB918559F3}"/>
    <cellStyle name="Comma 16 2 7 2 2" xfId="19837" xr:uid="{F08C982B-918D-4217-A8D7-C57C034DA3C1}"/>
    <cellStyle name="Comma 16 2 7 2 2 2" xfId="42304" xr:uid="{5FB0D697-BFA3-4474-B6F8-546D1B6483EB}"/>
    <cellStyle name="Comma 16 2 7 2 3" xfId="31077" xr:uid="{DCE108C2-DA8C-4CB1-A50E-656D817C1F47}"/>
    <cellStyle name="Comma 16 2 7 3" xfId="14234" xr:uid="{AAFF6CA4-5A8B-4C91-A1D4-23F94FE2070A}"/>
    <cellStyle name="Comma 16 2 7 3 2" xfId="36701" xr:uid="{2330398F-FD5C-4346-9CA6-82CA0F954458}"/>
    <cellStyle name="Comma 16 2 7 4" xfId="25474" xr:uid="{0B066A15-FD9B-46B4-A8A8-08948848B488}"/>
    <cellStyle name="Comma 16 2 8" xfId="5821" xr:uid="{86354624-9B80-46F5-92CB-0E33DB30B5C0}"/>
    <cellStyle name="Comma 16 2 8 2" xfId="17049" xr:uid="{8837ECE5-8055-4E72-9819-DD8E3705FCF4}"/>
    <cellStyle name="Comma 16 2 8 2 2" xfId="39516" xr:uid="{3251C62C-195B-4A8B-A289-3622B38F6F13}"/>
    <cellStyle name="Comma 16 2 8 3" xfId="28289" xr:uid="{AC6F4547-55C0-4BEA-ACDC-D427CFC5D6A2}"/>
    <cellStyle name="Comma 16 2 9" xfId="11445" xr:uid="{418603AD-E0B9-461C-92C0-8FE794A0917A}"/>
    <cellStyle name="Comma 16 2 9 2" xfId="33913" xr:uid="{9AB4545E-53B1-4617-9B3D-0CDBDE75C922}"/>
    <cellStyle name="Comma 16 3" xfId="576" xr:uid="{00000000-0005-0000-0000-00000F030000}"/>
    <cellStyle name="Comma 16 3 2" xfId="1114" xr:uid="{00000000-0005-0000-0000-000010030000}"/>
    <cellStyle name="Comma 16 3 2 2" xfId="2194" xr:uid="{00000000-0005-0000-0000-000011030000}"/>
    <cellStyle name="Comma 16 3 2 2 2" xfId="4983" xr:uid="{D27662EF-9B4B-4D82-AC4A-827B1A0674BA}"/>
    <cellStyle name="Comma 16 3 2 2 2 2" xfId="10586" xr:uid="{676B9393-8C2F-4CFA-B25F-6DF0C79B70FB}"/>
    <cellStyle name="Comma 16 3 2 2 2 2 2" xfId="21814" xr:uid="{53871E87-8172-49D0-B057-FCC76B655B1A}"/>
    <cellStyle name="Comma 16 3 2 2 2 2 2 2" xfId="44281" xr:uid="{82FB4846-D946-485B-BA74-E9A02277F003}"/>
    <cellStyle name="Comma 16 3 2 2 2 2 3" xfId="33054" xr:uid="{3CC4DE65-008A-4AC0-A1DE-B945F330F466}"/>
    <cellStyle name="Comma 16 3 2 2 2 3" xfId="16211" xr:uid="{F7AEB399-7A07-4C49-A5D6-EAA2FAC85200}"/>
    <cellStyle name="Comma 16 3 2 2 2 3 2" xfId="38678" xr:uid="{72CAEF61-DA1A-4295-81D5-D476C8FDE34E}"/>
    <cellStyle name="Comma 16 3 2 2 2 4" xfId="27451" xr:uid="{6D4049FD-2289-44A7-B2B3-0DF3391DF252}"/>
    <cellStyle name="Comma 16 3 2 2 3" xfId="7797" xr:uid="{709FF129-853C-4AEE-BD3B-78F1AD93FB79}"/>
    <cellStyle name="Comma 16 3 2 2 3 2" xfId="19025" xr:uid="{8A4C9B81-A23C-4C55-BB31-D49A423FF986}"/>
    <cellStyle name="Comma 16 3 2 2 3 2 2" xfId="41492" xr:uid="{E4B8221A-E060-44AC-8BB3-2238D64F5750}"/>
    <cellStyle name="Comma 16 3 2 2 3 3" xfId="30265" xr:uid="{33091E82-9E19-4034-9217-C8CF80BC6720}"/>
    <cellStyle name="Comma 16 3 2 2 4" xfId="13422" xr:uid="{5975CF8D-A2AB-4B7E-B607-248DB8F97805}"/>
    <cellStyle name="Comma 16 3 2 2 4 2" xfId="35889" xr:uid="{DC47DC28-B61B-4AFB-9DBA-6A151D4BA471}"/>
    <cellStyle name="Comma 16 3 2 2 5" xfId="24662" xr:uid="{CD06421A-2DDD-4565-8B36-2D345EE284EC}"/>
    <cellStyle name="Comma 16 3 2 3" xfId="3903" xr:uid="{3D48CA31-ADCC-40D6-980C-E8879CA33808}"/>
    <cellStyle name="Comma 16 3 2 3 2" xfId="9506" xr:uid="{DB5703D9-113E-477E-9FE4-894D39C39380}"/>
    <cellStyle name="Comma 16 3 2 3 2 2" xfId="20734" xr:uid="{5B9F55C9-F0F7-4B1A-80D4-6A64FEE6D71E}"/>
    <cellStyle name="Comma 16 3 2 3 2 2 2" xfId="43201" xr:uid="{0F13AFD6-B524-46FE-AC1E-92F88B282B85}"/>
    <cellStyle name="Comma 16 3 2 3 2 3" xfId="31974" xr:uid="{69458CEA-DFD8-4F9E-87A1-E1154C78DAC6}"/>
    <cellStyle name="Comma 16 3 2 3 3" xfId="15131" xr:uid="{32F1A10F-F4C4-4D89-9BA7-9F027646860B}"/>
    <cellStyle name="Comma 16 3 2 3 3 2" xfId="37598" xr:uid="{CFC0686E-5255-4B34-A27F-DAD7438C9446}"/>
    <cellStyle name="Comma 16 3 2 3 4" xfId="26371" xr:uid="{46677839-D23D-4F90-8E21-0917382B3977}"/>
    <cellStyle name="Comma 16 3 2 4" xfId="6717" xr:uid="{1170561E-1E45-409D-B59B-0214C867EF4E}"/>
    <cellStyle name="Comma 16 3 2 4 2" xfId="17945" xr:uid="{5AAB685A-78C7-4137-B8F5-3C5FA15A17AA}"/>
    <cellStyle name="Comma 16 3 2 4 2 2" xfId="40412" xr:uid="{EEA63BD9-A2ED-4743-A20D-87DE5283C5CC}"/>
    <cellStyle name="Comma 16 3 2 4 3" xfId="29185" xr:uid="{6D61CAB4-6129-462B-BA10-AB5656E9B2A4}"/>
    <cellStyle name="Comma 16 3 2 5" xfId="12342" xr:uid="{257429E1-ABDF-447C-80DF-4D35973FF2FB}"/>
    <cellStyle name="Comma 16 3 2 5 2" xfId="34809" xr:uid="{BE7E5438-8EE7-468F-85F6-D29EBE9B78F5}"/>
    <cellStyle name="Comma 16 3 2 6" xfId="23582" xr:uid="{A60FBCD1-8830-4D22-8899-80552C23F158}"/>
    <cellStyle name="Comma 16 3 3" xfId="1656" xr:uid="{00000000-0005-0000-0000-000012030000}"/>
    <cellStyle name="Comma 16 3 3 2" xfId="4445" xr:uid="{1C77228A-4757-4C10-A140-774B6D6690F5}"/>
    <cellStyle name="Comma 16 3 3 2 2" xfId="10048" xr:uid="{1EA1E979-F88C-41AD-A955-E7E40C802710}"/>
    <cellStyle name="Comma 16 3 3 2 2 2" xfId="21276" xr:uid="{632B20A6-AEFA-4515-99BA-8E37F8D0051E}"/>
    <cellStyle name="Comma 16 3 3 2 2 2 2" xfId="43743" xr:uid="{3F12EC85-E320-4DD9-A8BE-0C9652E85FF1}"/>
    <cellStyle name="Comma 16 3 3 2 2 3" xfId="32516" xr:uid="{49417FB1-5DB5-4987-A7C6-503476888689}"/>
    <cellStyle name="Comma 16 3 3 2 3" xfId="15673" xr:uid="{38474C4F-A579-473A-9653-C64F6647989E}"/>
    <cellStyle name="Comma 16 3 3 2 3 2" xfId="38140" xr:uid="{5698E7E3-8852-497A-8FD0-911E415EFCEC}"/>
    <cellStyle name="Comma 16 3 3 2 4" xfId="26913" xr:uid="{FA7EF860-8084-49CC-A574-3C769B1F769A}"/>
    <cellStyle name="Comma 16 3 3 3" xfId="7259" xr:uid="{09D80447-50CD-49D3-AB14-D14DFA066C77}"/>
    <cellStyle name="Comma 16 3 3 3 2" xfId="18487" xr:uid="{F2E51551-B09E-4E88-B788-5E510E919924}"/>
    <cellStyle name="Comma 16 3 3 3 2 2" xfId="40954" xr:uid="{C9F55139-A9FA-4D0C-82A1-7C40FA0986F6}"/>
    <cellStyle name="Comma 16 3 3 3 3" xfId="29727" xr:uid="{09F24BF4-20D9-47D8-903C-7917F4DAD821}"/>
    <cellStyle name="Comma 16 3 3 4" xfId="12884" xr:uid="{6B2E6AFD-3027-4537-A165-8099A78E5EA7}"/>
    <cellStyle name="Comma 16 3 3 4 2" xfId="35351" xr:uid="{F5166FCB-5C6F-4DF1-B411-103509492126}"/>
    <cellStyle name="Comma 16 3 3 5" xfId="24124" xr:uid="{B7FCD091-337B-4D5E-9A8F-BB074014036D}"/>
    <cellStyle name="Comma 16 3 4" xfId="3365" xr:uid="{3EB66283-D2E4-4ED2-95C7-45886F299730}"/>
    <cellStyle name="Comma 16 3 4 2" xfId="8968" xr:uid="{FC0FCD63-1DBD-4D82-B899-A40933F1110F}"/>
    <cellStyle name="Comma 16 3 4 2 2" xfId="20196" xr:uid="{3577BA23-DC14-46E3-A32D-034761B4808C}"/>
    <cellStyle name="Comma 16 3 4 2 2 2" xfId="42663" xr:uid="{04174A0F-C40B-403D-86C8-474C7BF77DE1}"/>
    <cellStyle name="Comma 16 3 4 2 3" xfId="31436" xr:uid="{42687A9A-EDD8-4077-B46F-681236343F12}"/>
    <cellStyle name="Comma 16 3 4 3" xfId="14593" xr:uid="{90950CD0-59D2-4BCF-950F-A95C6F9F278D}"/>
    <cellStyle name="Comma 16 3 4 3 2" xfId="37060" xr:uid="{3EF988C8-64A6-4D26-AD98-D031D3AC8AFE}"/>
    <cellStyle name="Comma 16 3 4 4" xfId="25833" xr:uid="{5981D240-67F6-4644-B345-6D4A50B2DE14}"/>
    <cellStyle name="Comma 16 3 5" xfId="6179" xr:uid="{640FBBAF-9EC6-401A-ADA1-A2C18B7CF4EB}"/>
    <cellStyle name="Comma 16 3 5 2" xfId="17407" xr:uid="{081EA508-639D-4C83-BCF9-CCDEE8DD7238}"/>
    <cellStyle name="Comma 16 3 5 2 2" xfId="39874" xr:uid="{CCC7BAF5-1F7C-453D-9854-E56D1C9E6C62}"/>
    <cellStyle name="Comma 16 3 5 3" xfId="28647" xr:uid="{B25C5B79-2A4C-4284-9EEB-685BFB831D72}"/>
    <cellStyle name="Comma 16 3 6" xfId="11804" xr:uid="{196E3093-712B-4761-A3E1-C686578CF09E}"/>
    <cellStyle name="Comma 16 3 6 2" xfId="34271" xr:uid="{4F912195-6B77-49E8-9FCA-591D7C1FD015}"/>
    <cellStyle name="Comma 16 3 7" xfId="23044" xr:uid="{52FA5479-FCCB-4F63-A22C-8C85D01688A5}"/>
    <cellStyle name="Comma 16 4" xfId="847" xr:uid="{00000000-0005-0000-0000-000013030000}"/>
    <cellStyle name="Comma 16 4 2" xfId="1927" xr:uid="{00000000-0005-0000-0000-000014030000}"/>
    <cellStyle name="Comma 16 4 2 2" xfId="4716" xr:uid="{BF69F5A4-32A4-469E-902C-8CFDE064AEF8}"/>
    <cellStyle name="Comma 16 4 2 2 2" xfId="10319" xr:uid="{B183EB13-F373-48C9-84F6-8F27EDE835EE}"/>
    <cellStyle name="Comma 16 4 2 2 2 2" xfId="21547" xr:uid="{9E5E6172-3867-46D5-8403-510ED6A1AF7C}"/>
    <cellStyle name="Comma 16 4 2 2 2 2 2" xfId="44014" xr:uid="{68A2DA49-9CBD-4E66-B6F7-9F9D8E57B8C1}"/>
    <cellStyle name="Comma 16 4 2 2 2 3" xfId="32787" xr:uid="{1978374B-D1D3-4743-BA84-E41C6B778A26}"/>
    <cellStyle name="Comma 16 4 2 2 3" xfId="15944" xr:uid="{B9A49F0C-1DD7-4D67-9AFC-E7A8F1BB2CBE}"/>
    <cellStyle name="Comma 16 4 2 2 3 2" xfId="38411" xr:uid="{91832181-80EF-4BF8-A0E8-7D9546B0EE16}"/>
    <cellStyle name="Comma 16 4 2 2 4" xfId="27184" xr:uid="{64372F58-31CA-498F-9691-3936ADA71BEE}"/>
    <cellStyle name="Comma 16 4 2 3" xfId="7530" xr:uid="{9A826D2B-B54C-43F9-98C2-4FE9A3F96B0B}"/>
    <cellStyle name="Comma 16 4 2 3 2" xfId="18758" xr:uid="{C145FC1B-BB98-4587-8F96-84E1300B862F}"/>
    <cellStyle name="Comma 16 4 2 3 2 2" xfId="41225" xr:uid="{049B0576-18D2-45C8-BD0C-26B63F3D6707}"/>
    <cellStyle name="Comma 16 4 2 3 3" xfId="29998" xr:uid="{9201E16A-F445-4437-A680-E99205BB8EC5}"/>
    <cellStyle name="Comma 16 4 2 4" xfId="13155" xr:uid="{94652BF1-52F1-4EC7-8FEF-1E5660DAB71E}"/>
    <cellStyle name="Comma 16 4 2 4 2" xfId="35622" xr:uid="{8AB11083-BEFA-4E62-8E31-B0904A5E904F}"/>
    <cellStyle name="Comma 16 4 2 5" xfId="24395" xr:uid="{18520E1E-A591-4312-873C-71EC925DB18E}"/>
    <cellStyle name="Comma 16 4 3" xfId="3636" xr:uid="{53E47497-037C-4027-8324-BA533BDA7C6A}"/>
    <cellStyle name="Comma 16 4 3 2" xfId="9239" xr:uid="{E902299B-B766-465C-9D70-D5C3CCDB3AEC}"/>
    <cellStyle name="Comma 16 4 3 2 2" xfId="20467" xr:uid="{CC39E46D-7D27-4A9E-921E-8DDFC0F8002F}"/>
    <cellStyle name="Comma 16 4 3 2 2 2" xfId="42934" xr:uid="{5417BA43-2028-470F-B05F-5A46F76B7385}"/>
    <cellStyle name="Comma 16 4 3 2 3" xfId="31707" xr:uid="{4FDD0961-9106-49B0-A7D4-FBC240B502D4}"/>
    <cellStyle name="Comma 16 4 3 3" xfId="14864" xr:uid="{30C38C5F-25D2-454B-AB3C-F4D2014AC267}"/>
    <cellStyle name="Comma 16 4 3 3 2" xfId="37331" xr:uid="{FAD00392-A0FD-4CF0-816C-C06BF1B46980}"/>
    <cellStyle name="Comma 16 4 3 4" xfId="26104" xr:uid="{E7A9E01C-DA63-4BCB-8FEC-2C61AA93B1AA}"/>
    <cellStyle name="Comma 16 4 4" xfId="6450" xr:uid="{86A9D4B4-8F84-452A-952D-CA647CC921F9}"/>
    <cellStyle name="Comma 16 4 4 2" xfId="17678" xr:uid="{DB80F2FA-5EBB-4C96-8159-3A5D7D940EF8}"/>
    <cellStyle name="Comma 16 4 4 2 2" xfId="40145" xr:uid="{5D43B523-3FC0-4C37-8E18-E940D02982FC}"/>
    <cellStyle name="Comma 16 4 4 3" xfId="28918" xr:uid="{1FF05B24-F408-4460-BC66-7E831FA8B4B3}"/>
    <cellStyle name="Comma 16 4 5" xfId="12075" xr:uid="{2AE94618-3638-4846-A345-FB1BDC7F0007}"/>
    <cellStyle name="Comma 16 4 5 2" xfId="34542" xr:uid="{93580F7F-2385-4CEA-8734-FA78C3C25E1D}"/>
    <cellStyle name="Comma 16 4 6" xfId="23315" xr:uid="{C6EE4C77-B81F-4FF2-8AF9-6B7091911EA5}"/>
    <cellStyle name="Comma 16 5" xfId="1389" xr:uid="{00000000-0005-0000-0000-000015030000}"/>
    <cellStyle name="Comma 16 5 2" xfId="4178" xr:uid="{C6546645-B1E9-4E72-9B96-BDD6C6ADB73F}"/>
    <cellStyle name="Comma 16 5 2 2" xfId="9781" xr:uid="{99913844-C98E-4A78-80AE-6BB80ECA3A95}"/>
    <cellStyle name="Comma 16 5 2 2 2" xfId="21009" xr:uid="{A4E779BF-FB25-417C-81ED-687661BEE45A}"/>
    <cellStyle name="Comma 16 5 2 2 2 2" xfId="43476" xr:uid="{1C6A2F52-FE2C-40A4-B4FE-E94C3D26A06E}"/>
    <cellStyle name="Comma 16 5 2 2 3" xfId="32249" xr:uid="{4AFF1512-358B-4533-B8C5-46532429117E}"/>
    <cellStyle name="Comma 16 5 2 3" xfId="15406" xr:uid="{13B5940F-93B1-49DD-945B-1D30BECE5714}"/>
    <cellStyle name="Comma 16 5 2 3 2" xfId="37873" xr:uid="{CE88FFD3-0984-4F42-9637-1FB767615EFF}"/>
    <cellStyle name="Comma 16 5 2 4" xfId="26646" xr:uid="{0AD32ED4-C386-4C30-9445-4F606BD023D6}"/>
    <cellStyle name="Comma 16 5 3" xfId="6992" xr:uid="{D3238210-F68E-4441-902F-4CE1FE22DD7A}"/>
    <cellStyle name="Comma 16 5 3 2" xfId="18220" xr:uid="{7ED73D36-96D6-4A76-8A2A-B19246D40CA9}"/>
    <cellStyle name="Comma 16 5 3 2 2" xfId="40687" xr:uid="{C636FE46-9E1F-4AAB-A7F9-89E61073141B}"/>
    <cellStyle name="Comma 16 5 3 3" xfId="29460" xr:uid="{D18147D8-DCC6-4212-9B70-2925774E9266}"/>
    <cellStyle name="Comma 16 5 4" xfId="12617" xr:uid="{08506805-AA19-433A-8D89-538C46E148C0}"/>
    <cellStyle name="Comma 16 5 4 2" xfId="35084" xr:uid="{4C98181D-E678-4A27-842B-8A9D20DB378C}"/>
    <cellStyle name="Comma 16 5 5" xfId="23857" xr:uid="{72F57C44-0447-4D9A-ADE6-551331EC82B7}"/>
    <cellStyle name="Comma 16 6" xfId="2470" xr:uid="{00000000-0005-0000-0000-000016030000}"/>
    <cellStyle name="Comma 16 6 2" xfId="5259" xr:uid="{84CE7D77-0854-456C-9A7E-AAC4A6EDE412}"/>
    <cellStyle name="Comma 16 6 2 2" xfId="10862" xr:uid="{62937CB7-7847-463E-AFBC-2FBF110B85C6}"/>
    <cellStyle name="Comma 16 6 2 2 2" xfId="22090" xr:uid="{8FAD098F-F93A-4A22-ACAC-7C72148B146E}"/>
    <cellStyle name="Comma 16 6 2 2 2 2" xfId="44557" xr:uid="{14C8F770-BF98-40EC-A50C-378D65515CB9}"/>
    <cellStyle name="Comma 16 6 2 2 3" xfId="33330" xr:uid="{BF34696D-9B1B-41E0-B38D-0734EA0DD30E}"/>
    <cellStyle name="Comma 16 6 2 3" xfId="16487" xr:uid="{0DA47D1C-1E1E-4C2C-92C8-D7AC7951B29C}"/>
    <cellStyle name="Comma 16 6 2 3 2" xfId="38954" xr:uid="{C26023D2-6A97-482E-9C75-4BB7FC97C40B}"/>
    <cellStyle name="Comma 16 6 2 4" xfId="27727" xr:uid="{F1D7D711-D37E-48C7-A633-358DC817591B}"/>
    <cellStyle name="Comma 16 6 3" xfId="8073" xr:uid="{5C184CA3-2E27-4947-BECE-F0A8A5FBAF36}"/>
    <cellStyle name="Comma 16 6 3 2" xfId="19301" xr:uid="{C00C18AF-DB99-491E-A410-D88ED6A0B610}"/>
    <cellStyle name="Comma 16 6 3 2 2" xfId="41768" xr:uid="{6D5D263E-FE2C-47F9-A231-985683329074}"/>
    <cellStyle name="Comma 16 6 3 3" xfId="30541" xr:uid="{7462E906-F71E-4C7D-876A-F620B9B99FB6}"/>
    <cellStyle name="Comma 16 6 4" xfId="13698" xr:uid="{A4A08417-4025-414F-B725-40DA92515522}"/>
    <cellStyle name="Comma 16 6 4 2" xfId="36165" xr:uid="{2065F7AE-4260-4CE5-B449-BA796FB00B9A}"/>
    <cellStyle name="Comma 16 6 5" xfId="24938" xr:uid="{339B0789-79AE-4713-BA21-8165723BF9C9}"/>
    <cellStyle name="Comma 16 7" xfId="309" xr:uid="{00000000-0005-0000-0000-000017030000}"/>
    <cellStyle name="Comma 16 7 2" xfId="3098" xr:uid="{32994EFC-0492-43BE-9BC1-C41B07771226}"/>
    <cellStyle name="Comma 16 7 2 2" xfId="8701" xr:uid="{470C43B5-3506-4029-A3EF-FED48F0AEB10}"/>
    <cellStyle name="Comma 16 7 2 2 2" xfId="19929" xr:uid="{9BC4B67C-DD03-4B9C-90D3-9F3D4A4819D4}"/>
    <cellStyle name="Comma 16 7 2 2 2 2" xfId="42396" xr:uid="{F3E62DA3-2E17-4A1B-9024-FE7DBF1ED1AC}"/>
    <cellStyle name="Comma 16 7 2 2 3" xfId="31169" xr:uid="{F08766CF-D93A-4466-8BC7-5FD988583645}"/>
    <cellStyle name="Comma 16 7 2 3" xfId="14326" xr:uid="{C724F2C6-5484-4CD2-82D4-2683341F8DB3}"/>
    <cellStyle name="Comma 16 7 2 3 2" xfId="36793" xr:uid="{B2DE0ADD-3742-4EE0-AC61-FE33C561A7CD}"/>
    <cellStyle name="Comma 16 7 2 4" xfId="25566" xr:uid="{5173B76A-92E3-44B1-992E-CCEF34B77508}"/>
    <cellStyle name="Comma 16 7 3" xfId="5912" xr:uid="{13E77034-9E3D-4AAC-9595-8D58E951D9BE}"/>
    <cellStyle name="Comma 16 7 3 2" xfId="17140" xr:uid="{4B9CB07C-BDCA-40F5-B327-5E163D179050}"/>
    <cellStyle name="Comma 16 7 3 2 2" xfId="39607" xr:uid="{9A6DAFD5-497A-4C87-9E17-552EF0D6AFC8}"/>
    <cellStyle name="Comma 16 7 3 3" xfId="28380" xr:uid="{7635DC80-10A3-4289-B3F6-EC5E8E1F6693}"/>
    <cellStyle name="Comma 16 7 4" xfId="11537" xr:uid="{00244199-01EB-499F-AE92-D9FAE1A619E3}"/>
    <cellStyle name="Comma 16 7 4 2" xfId="34004" xr:uid="{D8BA0AA2-EB06-4BD4-BA5B-7DDD2B260AD4}"/>
    <cellStyle name="Comma 16 7 5" xfId="22777" xr:uid="{8A529B61-A678-45AC-AB2B-A97D0F68325B}"/>
    <cellStyle name="Comma 16 8" xfId="2822" xr:uid="{696A0B83-AFD6-4A37-B7D1-6007FEFD6A27}"/>
    <cellStyle name="Comma 16 8 2" xfId="8425" xr:uid="{4E152151-D9AF-4368-AF1E-4567422FD5BA}"/>
    <cellStyle name="Comma 16 8 2 2" xfId="19653" xr:uid="{E1F544AC-8EAD-452B-B0AF-619FB90E5176}"/>
    <cellStyle name="Comma 16 8 2 2 2" xfId="42120" xr:uid="{E2EC67FD-DCAD-4B0B-AD3F-28DC811D4F51}"/>
    <cellStyle name="Comma 16 8 2 3" xfId="30893" xr:uid="{BA28CFA2-962A-4C4C-BFDF-E0C9014E7EA5}"/>
    <cellStyle name="Comma 16 8 3" xfId="14050" xr:uid="{C82129DF-D173-4C26-B63C-B7640535762F}"/>
    <cellStyle name="Comma 16 8 3 2" xfId="36517" xr:uid="{72943583-DA2D-46ED-9B64-F6816251CE8A}"/>
    <cellStyle name="Comma 16 8 4" xfId="25290" xr:uid="{6E53B096-2B6F-4061-A69A-9E3DA9EAC8E1}"/>
    <cellStyle name="Comma 16 9" xfId="5637" xr:uid="{24F0CEEC-82B9-444F-8DB2-25731A44608D}"/>
    <cellStyle name="Comma 16 9 2" xfId="16865" xr:uid="{0EC33BD1-0DA2-41BC-B104-A42478A470D0}"/>
    <cellStyle name="Comma 16 9 2 2" xfId="39332" xr:uid="{06B417A9-7C67-43B5-9ED5-91D728449CC7}"/>
    <cellStyle name="Comma 16 9 3" xfId="28105" xr:uid="{44E2A750-2EB5-46D5-856E-11931CA8219E}"/>
    <cellStyle name="Comma 160" xfId="22491" xr:uid="{03D5621C-3E86-4F92-9C79-7A6955919165}"/>
    <cellStyle name="Comma 161" xfId="22490" xr:uid="{A923B24A-3314-4B60-AF9D-026021E2EFD3}"/>
    <cellStyle name="Comma 161 2" xfId="44957" xr:uid="{2438403D-1BE9-4697-969E-89711FC2F308}"/>
    <cellStyle name="Comma 17" xfId="12" xr:uid="{00000000-0005-0000-0000-000018030000}"/>
    <cellStyle name="Comma 17 10" xfId="11260" xr:uid="{6271CF11-0627-4DF9-8313-E0B4F5F296D2}"/>
    <cellStyle name="Comma 17 10 2" xfId="33728" xr:uid="{2178B6CE-910B-4903-8C75-0F63B7D2B329}"/>
    <cellStyle name="Comma 17 11" xfId="22501" xr:uid="{89B0199D-DB9A-4323-B40D-90827C18EA16}"/>
    <cellStyle name="Comma 17 2" xfId="277" xr:uid="{00000000-0005-0000-0000-000019030000}"/>
    <cellStyle name="Comma 17 2 10" xfId="22750" xr:uid="{1DB765AA-A17C-4FAA-874B-14C93F40AF82}"/>
    <cellStyle name="Comma 17 2 2" xfId="824" xr:uid="{00000000-0005-0000-0000-00001A030000}"/>
    <cellStyle name="Comma 17 2 2 2" xfId="1362" xr:uid="{00000000-0005-0000-0000-00001B030000}"/>
    <cellStyle name="Comma 17 2 2 2 2" xfId="2442" xr:uid="{00000000-0005-0000-0000-00001C030000}"/>
    <cellStyle name="Comma 17 2 2 2 2 2" xfId="5231" xr:uid="{3B26410C-44A6-4CA9-AD4C-CD575DAF15A0}"/>
    <cellStyle name="Comma 17 2 2 2 2 2 2" xfId="10834" xr:uid="{ADD18A42-7C0E-4526-8666-CD243C6CC114}"/>
    <cellStyle name="Comma 17 2 2 2 2 2 2 2" xfId="22062" xr:uid="{D92CAD78-A1BE-421E-82CF-475EDBFB3A0B}"/>
    <cellStyle name="Comma 17 2 2 2 2 2 2 2 2" xfId="44529" xr:uid="{28EA4A3C-ACD0-461C-BDF0-C0EDD46C6E49}"/>
    <cellStyle name="Comma 17 2 2 2 2 2 2 3" xfId="33302" xr:uid="{2D29AC27-E520-4052-8DCB-C92EB953D2DD}"/>
    <cellStyle name="Comma 17 2 2 2 2 2 3" xfId="16459" xr:uid="{38812466-CD4E-498D-ACFD-56C0F94EDA7D}"/>
    <cellStyle name="Comma 17 2 2 2 2 2 3 2" xfId="38926" xr:uid="{25C187D4-C1D9-4853-8F04-914CB7520EB8}"/>
    <cellStyle name="Comma 17 2 2 2 2 2 4" xfId="27699" xr:uid="{08881E4D-E504-4AE1-B175-59E2E5BB4CD2}"/>
    <cellStyle name="Comma 17 2 2 2 2 3" xfId="8045" xr:uid="{6A931263-C331-46EF-81F6-A4865127D633}"/>
    <cellStyle name="Comma 17 2 2 2 2 3 2" xfId="19273" xr:uid="{1FD00961-DF90-426A-99E8-7FEC0FC2F03D}"/>
    <cellStyle name="Comma 17 2 2 2 2 3 2 2" xfId="41740" xr:uid="{0896525B-881B-4808-B20E-205CFA4CFA09}"/>
    <cellStyle name="Comma 17 2 2 2 2 3 3" xfId="30513" xr:uid="{762BA95C-CE00-429D-9709-482360113B63}"/>
    <cellStyle name="Comma 17 2 2 2 2 4" xfId="13670" xr:uid="{B0910E11-6F0A-4F26-A34E-82D9E82BB0E5}"/>
    <cellStyle name="Comma 17 2 2 2 2 4 2" xfId="36137" xr:uid="{BA70521E-38BA-49DD-9F4A-FCA5D81F603C}"/>
    <cellStyle name="Comma 17 2 2 2 2 5" xfId="24910" xr:uid="{3454507E-3A0F-4D90-889D-58417AE9DE4E}"/>
    <cellStyle name="Comma 17 2 2 2 3" xfId="4151" xr:uid="{761C660C-975E-49EA-BEBB-15D1F3009704}"/>
    <cellStyle name="Comma 17 2 2 2 3 2" xfId="9754" xr:uid="{992031EB-569D-440A-9802-0C192DD3F264}"/>
    <cellStyle name="Comma 17 2 2 2 3 2 2" xfId="20982" xr:uid="{5022ED1A-BB1E-44E4-807C-28E527D7ACD8}"/>
    <cellStyle name="Comma 17 2 2 2 3 2 2 2" xfId="43449" xr:uid="{F8F499E4-6DE0-4F1E-B5A1-F72DDC1F64A9}"/>
    <cellStyle name="Comma 17 2 2 2 3 2 3" xfId="32222" xr:uid="{39CBA6A1-A68D-4C77-B089-1A00977406E3}"/>
    <cellStyle name="Comma 17 2 2 2 3 3" xfId="15379" xr:uid="{674C5D7D-CA50-4FDD-ADBC-2E84B857BA8E}"/>
    <cellStyle name="Comma 17 2 2 2 3 3 2" xfId="37846" xr:uid="{03E718E5-7BFF-426B-A9F2-4B9EDD1409D9}"/>
    <cellStyle name="Comma 17 2 2 2 3 4" xfId="26619" xr:uid="{A27055E5-0CD8-4795-9534-A84E916C2EF9}"/>
    <cellStyle name="Comma 17 2 2 2 4" xfId="6965" xr:uid="{4C0398F3-0F60-4DB0-8A5A-B614E6627ABC}"/>
    <cellStyle name="Comma 17 2 2 2 4 2" xfId="18193" xr:uid="{552E43A6-45B8-4488-B16A-DD1C8FE9B159}"/>
    <cellStyle name="Comma 17 2 2 2 4 2 2" xfId="40660" xr:uid="{6504B16D-4390-46E6-9B64-1EAD39F8DABD}"/>
    <cellStyle name="Comma 17 2 2 2 4 3" xfId="29433" xr:uid="{84E2C590-E43B-41DA-B407-46F689D690AC}"/>
    <cellStyle name="Comma 17 2 2 2 5" xfId="12590" xr:uid="{37B4B520-76A7-49AB-A7FD-9B04C76A57E5}"/>
    <cellStyle name="Comma 17 2 2 2 5 2" xfId="35057" xr:uid="{9BAF4026-6EA0-4D95-AE61-22E386B25C00}"/>
    <cellStyle name="Comma 17 2 2 2 6" xfId="23830" xr:uid="{EBBC9FB7-145E-40F0-BB41-E4B6329C8B63}"/>
    <cellStyle name="Comma 17 2 2 3" xfId="1904" xr:uid="{00000000-0005-0000-0000-00001D030000}"/>
    <cellStyle name="Comma 17 2 2 3 2" xfId="4693" xr:uid="{534C7C4B-B459-4669-9E16-8972B9B7BB9D}"/>
    <cellStyle name="Comma 17 2 2 3 2 2" xfId="10296" xr:uid="{1A12C320-2A26-4F4C-BDFE-AF1FCF4787C8}"/>
    <cellStyle name="Comma 17 2 2 3 2 2 2" xfId="21524" xr:uid="{BD3FCFF0-02F7-4C77-A505-03FF870CDDA4}"/>
    <cellStyle name="Comma 17 2 2 3 2 2 2 2" xfId="43991" xr:uid="{DC09A11F-E0EC-4259-8102-0053F8E54169}"/>
    <cellStyle name="Comma 17 2 2 3 2 2 3" xfId="32764" xr:uid="{D5288206-B982-4A43-8B34-5CD1F3B0802F}"/>
    <cellStyle name="Comma 17 2 2 3 2 3" xfId="15921" xr:uid="{334B5DFA-9527-4606-8E13-CA6D9119B900}"/>
    <cellStyle name="Comma 17 2 2 3 2 3 2" xfId="38388" xr:uid="{15ADE5E5-093A-4D93-B05A-778143FF707F}"/>
    <cellStyle name="Comma 17 2 2 3 2 4" xfId="27161" xr:uid="{285DC6FC-9106-449A-BC0C-6A566627FE2D}"/>
    <cellStyle name="Comma 17 2 2 3 3" xfId="7507" xr:uid="{C300F17A-009C-4A1D-9E19-6B2FD292A94C}"/>
    <cellStyle name="Comma 17 2 2 3 3 2" xfId="18735" xr:uid="{0D8FAEE1-8D6C-493D-B95A-C771B3B31B69}"/>
    <cellStyle name="Comma 17 2 2 3 3 2 2" xfId="41202" xr:uid="{55304D25-9C26-4E0A-8914-EDD7ED1AB218}"/>
    <cellStyle name="Comma 17 2 2 3 3 3" xfId="29975" xr:uid="{3C326013-4950-4915-BA6C-014417A792CC}"/>
    <cellStyle name="Comma 17 2 2 3 4" xfId="13132" xr:uid="{41D2D32B-15C3-4AE6-B2B3-4420785E12B9}"/>
    <cellStyle name="Comma 17 2 2 3 4 2" xfId="35599" xr:uid="{483F6AF3-C25C-4F41-9DA2-20153667BBB3}"/>
    <cellStyle name="Comma 17 2 2 3 5" xfId="24372" xr:uid="{C2919C4B-3414-43D2-9410-CBA90D7FF1C0}"/>
    <cellStyle name="Comma 17 2 2 4" xfId="3613" xr:uid="{1FA31A27-3785-42D2-AE5B-1E9B3E8818CF}"/>
    <cellStyle name="Comma 17 2 2 4 2" xfId="9216" xr:uid="{311155E4-66E4-4A40-99B9-DD50F8589D24}"/>
    <cellStyle name="Comma 17 2 2 4 2 2" xfId="20444" xr:uid="{D24D7700-FAD7-4997-A696-2B7715CC6DC6}"/>
    <cellStyle name="Comma 17 2 2 4 2 2 2" xfId="42911" xr:uid="{7149BF87-C9B0-42F7-BE1A-4B9E98FC2545}"/>
    <cellStyle name="Comma 17 2 2 4 2 3" xfId="31684" xr:uid="{26A592BC-DFC6-4728-808F-045220422B96}"/>
    <cellStyle name="Comma 17 2 2 4 3" xfId="14841" xr:uid="{DF73A02C-0D91-4F3B-A116-927A975D4F4A}"/>
    <cellStyle name="Comma 17 2 2 4 3 2" xfId="37308" xr:uid="{A8C422A3-2CA8-4373-81D7-72A4FCD27273}"/>
    <cellStyle name="Comma 17 2 2 4 4" xfId="26081" xr:uid="{51EA4A88-743F-4CA8-9E29-16FBA03A5B85}"/>
    <cellStyle name="Comma 17 2 2 5" xfId="6427" xr:uid="{982C6F42-D911-4BC6-9541-1046AA8035F1}"/>
    <cellStyle name="Comma 17 2 2 5 2" xfId="17655" xr:uid="{14EECE69-E641-4084-A182-74313BC83897}"/>
    <cellStyle name="Comma 17 2 2 5 2 2" xfId="40122" xr:uid="{0A9232D7-7CC6-499E-999A-820A674C4F04}"/>
    <cellStyle name="Comma 17 2 2 5 3" xfId="28895" xr:uid="{1060DF19-905A-4B28-8492-1F16D2B0F1E8}"/>
    <cellStyle name="Comma 17 2 2 6" xfId="12052" xr:uid="{2CD9B826-4E84-45B9-988E-3730AB8FC616}"/>
    <cellStyle name="Comma 17 2 2 6 2" xfId="34519" xr:uid="{CD7D2686-E6F5-44B4-B9D9-E215F11B8582}"/>
    <cellStyle name="Comma 17 2 2 7" xfId="23292" xr:uid="{7B838A8C-52F3-4421-AE4A-F2372246F0B2}"/>
    <cellStyle name="Comma 17 2 3" xfId="1095" xr:uid="{00000000-0005-0000-0000-00001E030000}"/>
    <cellStyle name="Comma 17 2 3 2" xfId="2175" xr:uid="{00000000-0005-0000-0000-00001F030000}"/>
    <cellStyle name="Comma 17 2 3 2 2" xfId="4964" xr:uid="{9BC441EC-F4B8-4DCB-B4C9-E8D408455423}"/>
    <cellStyle name="Comma 17 2 3 2 2 2" xfId="10567" xr:uid="{39A627A1-9724-473C-A547-51FD103C67FA}"/>
    <cellStyle name="Comma 17 2 3 2 2 2 2" xfId="21795" xr:uid="{1515490C-6F7E-456D-A907-F3134207FF15}"/>
    <cellStyle name="Comma 17 2 3 2 2 2 2 2" xfId="44262" xr:uid="{7BE82EB4-EE60-4837-840B-C6F1F95F3067}"/>
    <cellStyle name="Comma 17 2 3 2 2 2 3" xfId="33035" xr:uid="{09367968-C408-4F34-AE1F-A9F5125227F1}"/>
    <cellStyle name="Comma 17 2 3 2 2 3" xfId="16192" xr:uid="{1121EDE3-2F00-49E0-A387-4D2A90900FF1}"/>
    <cellStyle name="Comma 17 2 3 2 2 3 2" xfId="38659" xr:uid="{A9227669-6344-4024-A6C8-ED7141625CF9}"/>
    <cellStyle name="Comma 17 2 3 2 2 4" xfId="27432" xr:uid="{53E19C38-ED88-4556-8A5E-9B91F3CA71D3}"/>
    <cellStyle name="Comma 17 2 3 2 3" xfId="7778" xr:uid="{875A3A17-EE2B-4179-B455-F39430CCC20B}"/>
    <cellStyle name="Comma 17 2 3 2 3 2" xfId="19006" xr:uid="{23D4FF9B-297A-463F-B00A-9728F422CA29}"/>
    <cellStyle name="Comma 17 2 3 2 3 2 2" xfId="41473" xr:uid="{EF964AB8-2524-453B-97ED-771C2124B940}"/>
    <cellStyle name="Comma 17 2 3 2 3 3" xfId="30246" xr:uid="{CC7703D7-43F8-464C-A533-D3AD684F884F}"/>
    <cellStyle name="Comma 17 2 3 2 4" xfId="13403" xr:uid="{0F911573-AF29-4EE7-818F-57EBD74A2700}"/>
    <cellStyle name="Comma 17 2 3 2 4 2" xfId="35870" xr:uid="{3FF6177B-D5D6-4ECD-B997-AAEA7B46FAE0}"/>
    <cellStyle name="Comma 17 2 3 2 5" xfId="24643" xr:uid="{9CFFAD85-D7A4-4E16-A6B6-83A5227C0562}"/>
    <cellStyle name="Comma 17 2 3 3" xfId="3884" xr:uid="{FC3336DF-8F55-4023-B2E1-89689B55DF3F}"/>
    <cellStyle name="Comma 17 2 3 3 2" xfId="9487" xr:uid="{90A8565B-949D-43EA-86DC-6BD1EB41A28F}"/>
    <cellStyle name="Comma 17 2 3 3 2 2" xfId="20715" xr:uid="{51D8F536-59B7-4559-814F-F2D3FC75BA27}"/>
    <cellStyle name="Comma 17 2 3 3 2 2 2" xfId="43182" xr:uid="{4181BD16-249E-4327-99D8-60D898B92A90}"/>
    <cellStyle name="Comma 17 2 3 3 2 3" xfId="31955" xr:uid="{8287FB63-F163-4EB1-BB94-F93BC2DF6A39}"/>
    <cellStyle name="Comma 17 2 3 3 3" xfId="15112" xr:uid="{6D9FB68B-ED2B-4F00-A445-3FF5F4EC9B11}"/>
    <cellStyle name="Comma 17 2 3 3 3 2" xfId="37579" xr:uid="{F145AEC6-CE35-4203-BD80-DC2E957F79BA}"/>
    <cellStyle name="Comma 17 2 3 3 4" xfId="26352" xr:uid="{590C76FA-6059-4DA7-B49F-EB0DBE6DE52A}"/>
    <cellStyle name="Comma 17 2 3 4" xfId="6698" xr:uid="{9B6A158C-DF2A-45D0-BE41-42AC402A8B77}"/>
    <cellStyle name="Comma 17 2 3 4 2" xfId="17926" xr:uid="{3150FD21-FF73-4DAE-BDA8-A27535079696}"/>
    <cellStyle name="Comma 17 2 3 4 2 2" xfId="40393" xr:uid="{2E2BD067-F6ED-473C-B329-1A5A661964CD}"/>
    <cellStyle name="Comma 17 2 3 4 3" xfId="29166" xr:uid="{37D8688C-C91E-48D3-8E38-9A32578F6DC3}"/>
    <cellStyle name="Comma 17 2 3 5" xfId="12323" xr:uid="{D2A62C55-3863-48D4-B1A4-B939473CA3C3}"/>
    <cellStyle name="Comma 17 2 3 5 2" xfId="34790" xr:uid="{4FB042A8-C25B-4849-AD3F-D5E7AA7A9266}"/>
    <cellStyle name="Comma 17 2 3 6" xfId="23563" xr:uid="{1AECA77D-D0F3-4A98-8CF5-D3A755597A3E}"/>
    <cellStyle name="Comma 17 2 4" xfId="1637" xr:uid="{00000000-0005-0000-0000-000020030000}"/>
    <cellStyle name="Comma 17 2 4 2" xfId="4426" xr:uid="{1EBAFDED-A705-45DB-823F-45FA27FF5289}"/>
    <cellStyle name="Comma 17 2 4 2 2" xfId="10029" xr:uid="{218957A9-2081-4549-BF4D-FE176065A7C7}"/>
    <cellStyle name="Comma 17 2 4 2 2 2" xfId="21257" xr:uid="{6221D898-1F9A-4A34-AB18-BCA53701E428}"/>
    <cellStyle name="Comma 17 2 4 2 2 2 2" xfId="43724" xr:uid="{B7976F31-4D97-4E0F-B250-65C34BA7C29E}"/>
    <cellStyle name="Comma 17 2 4 2 2 3" xfId="32497" xr:uid="{DCE052C3-49B1-4346-B71C-6EF4DDDCAB83}"/>
    <cellStyle name="Comma 17 2 4 2 3" xfId="15654" xr:uid="{4233C74E-D724-48D5-A1BC-2E7AE3152E8E}"/>
    <cellStyle name="Comma 17 2 4 2 3 2" xfId="38121" xr:uid="{4E1545EE-2B30-43E8-B802-0413CB659D77}"/>
    <cellStyle name="Comma 17 2 4 2 4" xfId="26894" xr:uid="{274838AB-589E-4EF6-A050-E9137C649BC6}"/>
    <cellStyle name="Comma 17 2 4 3" xfId="7240" xr:uid="{FA29E2C0-46B2-4D82-AF5D-38CF98FF836D}"/>
    <cellStyle name="Comma 17 2 4 3 2" xfId="18468" xr:uid="{5F7C04F8-304F-4D6F-8EE9-56A611B6D8CB}"/>
    <cellStyle name="Comma 17 2 4 3 2 2" xfId="40935" xr:uid="{9FC929FD-D75B-444E-8105-FB43A4A2B83C}"/>
    <cellStyle name="Comma 17 2 4 3 3" xfId="29708" xr:uid="{D3B36F10-398E-40DD-9691-FA0B4BB7AB56}"/>
    <cellStyle name="Comma 17 2 4 4" xfId="12865" xr:uid="{B912C733-16A6-49F9-90C2-2B649748CF51}"/>
    <cellStyle name="Comma 17 2 4 4 2" xfId="35332" xr:uid="{5C114BF9-BB17-41AD-8921-042B4C096858}"/>
    <cellStyle name="Comma 17 2 4 5" xfId="24105" xr:uid="{F95256D6-7A97-4FC6-B3A3-16B09AAC5CAC}"/>
    <cellStyle name="Comma 17 2 5" xfId="2718" xr:uid="{00000000-0005-0000-0000-000021030000}"/>
    <cellStyle name="Comma 17 2 5 2" xfId="5507" xr:uid="{53075EC5-CEB8-46F7-9D56-9EA22A9E2A4E}"/>
    <cellStyle name="Comma 17 2 5 2 2" xfId="11110" xr:uid="{FBFA2AD9-0D40-4CCB-86B6-B4C7E50EA06E}"/>
    <cellStyle name="Comma 17 2 5 2 2 2" xfId="22338" xr:uid="{3E95F1A7-D544-494B-9DF6-B2E74E442BD1}"/>
    <cellStyle name="Comma 17 2 5 2 2 2 2" xfId="44805" xr:uid="{1229F0F0-2CC8-49EF-9A14-911131CB6759}"/>
    <cellStyle name="Comma 17 2 5 2 2 3" xfId="33578" xr:uid="{36FC2577-1B01-46E4-97B7-2D3681BE7795}"/>
    <cellStyle name="Comma 17 2 5 2 3" xfId="16735" xr:uid="{8A9AA5BC-10BE-4992-A11B-8D9124686113}"/>
    <cellStyle name="Comma 17 2 5 2 3 2" xfId="39202" xr:uid="{CA411ED7-DD5D-48CC-8418-FE59781694A2}"/>
    <cellStyle name="Comma 17 2 5 2 4" xfId="27975" xr:uid="{5697DD21-84D4-4666-A1F2-56D3ABE99A3E}"/>
    <cellStyle name="Comma 17 2 5 3" xfId="8321" xr:uid="{AF62BC65-8F5A-4DD9-A51A-F96EAE74C94F}"/>
    <cellStyle name="Comma 17 2 5 3 2" xfId="19549" xr:uid="{EAFFDBB1-4BF1-46CA-A80D-E16F2F70EBAD}"/>
    <cellStyle name="Comma 17 2 5 3 2 2" xfId="42016" xr:uid="{B9AD1B31-9FAF-443F-A0F2-E7986FE47A9C}"/>
    <cellStyle name="Comma 17 2 5 3 3" xfId="30789" xr:uid="{2E2768CE-BE75-4259-93AD-884B9335632D}"/>
    <cellStyle name="Comma 17 2 5 4" xfId="13946" xr:uid="{E54F5988-06E3-48E0-BEBD-264330B54F0F}"/>
    <cellStyle name="Comma 17 2 5 4 2" xfId="36413" xr:uid="{AE6F5A69-2B83-47C5-85F7-E8735567734D}"/>
    <cellStyle name="Comma 17 2 5 5" xfId="25186" xr:uid="{7BD52C7F-9E8F-4E02-8891-589221777523}"/>
    <cellStyle name="Comma 17 2 6" xfId="557" xr:uid="{00000000-0005-0000-0000-000022030000}"/>
    <cellStyle name="Comma 17 2 6 2" xfId="3346" xr:uid="{71514018-E21F-4251-BA70-BEA11F6B831A}"/>
    <cellStyle name="Comma 17 2 6 2 2" xfId="8949" xr:uid="{F0818B47-FB79-463D-8977-908C1C735E82}"/>
    <cellStyle name="Comma 17 2 6 2 2 2" xfId="20177" xr:uid="{0D374C90-3899-4A27-B9FE-59D1D9F56107}"/>
    <cellStyle name="Comma 17 2 6 2 2 2 2" xfId="42644" xr:uid="{0057A07F-B032-4EBE-8A89-3E15AF573543}"/>
    <cellStyle name="Comma 17 2 6 2 2 3" xfId="31417" xr:uid="{00C20377-2C54-46D3-AA67-9A6B0A5CD6A9}"/>
    <cellStyle name="Comma 17 2 6 2 3" xfId="14574" xr:uid="{704B6268-2815-4329-A097-B39C48D93A20}"/>
    <cellStyle name="Comma 17 2 6 2 3 2" xfId="37041" xr:uid="{80C68219-DAF8-4342-8F7D-89AB58A0FCE5}"/>
    <cellStyle name="Comma 17 2 6 2 4" xfId="25814" xr:uid="{FCF02868-F77F-47C7-9354-2E4363D5AEFA}"/>
    <cellStyle name="Comma 17 2 6 3" xfId="6160" xr:uid="{9A85F52B-5DD7-451B-B142-C25A52513E84}"/>
    <cellStyle name="Comma 17 2 6 3 2" xfId="17388" xr:uid="{7AA38262-CDFE-4C44-AA60-F8A4B2286D9F}"/>
    <cellStyle name="Comma 17 2 6 3 2 2" xfId="39855" xr:uid="{50CA8CEA-C5DD-4E9D-8C3A-6632E591876D}"/>
    <cellStyle name="Comma 17 2 6 3 3" xfId="28628" xr:uid="{33E4A55B-1885-4861-A072-AB496FC02C75}"/>
    <cellStyle name="Comma 17 2 6 4" xfId="11785" xr:uid="{E56BEA6A-4F0C-40FC-BC2F-1EE31F10BDA0}"/>
    <cellStyle name="Comma 17 2 6 4 2" xfId="34252" xr:uid="{8F0B4722-3790-4DD0-851D-9B4DF853A1CD}"/>
    <cellStyle name="Comma 17 2 6 5" xfId="23025" xr:uid="{5EC1460A-233A-4119-A218-002A16954A35}"/>
    <cellStyle name="Comma 17 2 7" xfId="3070" xr:uid="{0156F922-24E1-428D-871C-C7B0F97F903C}"/>
    <cellStyle name="Comma 17 2 7 2" xfId="8673" xr:uid="{3E310DDD-AEA4-41BD-97E0-5035380FA58F}"/>
    <cellStyle name="Comma 17 2 7 2 2" xfId="19901" xr:uid="{67D4B7C3-1A29-4E99-A789-2F4912383DF0}"/>
    <cellStyle name="Comma 17 2 7 2 2 2" xfId="42368" xr:uid="{AAA03CE8-4097-4BEE-8A12-DB94D5E047E4}"/>
    <cellStyle name="Comma 17 2 7 2 3" xfId="31141" xr:uid="{E8FC10E5-58E7-4BEB-B99B-BC129A91FD5F}"/>
    <cellStyle name="Comma 17 2 7 3" xfId="14298" xr:uid="{BE1EADE9-BF92-47F0-B815-C51763301545}"/>
    <cellStyle name="Comma 17 2 7 3 2" xfId="36765" xr:uid="{C16D0AB3-5DFE-4F5B-8AE0-62F101754594}"/>
    <cellStyle name="Comma 17 2 7 4" xfId="25538" xr:uid="{805701A2-70F9-44A8-B1E8-25332B22E816}"/>
    <cellStyle name="Comma 17 2 8" xfId="5885" xr:uid="{A1B00ADA-5FFF-496A-9670-40C225C29203}"/>
    <cellStyle name="Comma 17 2 8 2" xfId="17113" xr:uid="{E9D218E7-4DB3-4451-A157-A50E76CC0F7B}"/>
    <cellStyle name="Comma 17 2 8 2 2" xfId="39580" xr:uid="{F7A357E9-FA40-4899-8CC7-46C96F83A84C}"/>
    <cellStyle name="Comma 17 2 8 3" xfId="28353" xr:uid="{37F92571-5AD4-437B-A01B-F37688B8E663}"/>
    <cellStyle name="Comma 17 2 9" xfId="11509" xr:uid="{1D328717-6581-46DA-A723-09E31975151F}"/>
    <cellStyle name="Comma 17 2 9 2" xfId="33977" xr:uid="{46A8D2DD-9944-4F05-B386-0669C3EF8087}"/>
    <cellStyle name="Comma 17 3" xfId="575" xr:uid="{00000000-0005-0000-0000-000023030000}"/>
    <cellStyle name="Comma 17 3 2" xfId="1113" xr:uid="{00000000-0005-0000-0000-000024030000}"/>
    <cellStyle name="Comma 17 3 2 2" xfId="2193" xr:uid="{00000000-0005-0000-0000-000025030000}"/>
    <cellStyle name="Comma 17 3 2 2 2" xfId="4982" xr:uid="{7ED068D2-6715-4E62-9885-94038C81F34F}"/>
    <cellStyle name="Comma 17 3 2 2 2 2" xfId="10585" xr:uid="{ACD9BC1E-539D-4492-AADA-98341911158E}"/>
    <cellStyle name="Comma 17 3 2 2 2 2 2" xfId="21813" xr:uid="{C39E9397-573F-4D03-A16F-849F0033C08D}"/>
    <cellStyle name="Comma 17 3 2 2 2 2 2 2" xfId="44280" xr:uid="{3BBF30A8-1CD8-4A49-8948-9C2223247BC7}"/>
    <cellStyle name="Comma 17 3 2 2 2 2 3" xfId="33053" xr:uid="{28D986AD-EAC0-4566-A415-2B63876D6875}"/>
    <cellStyle name="Comma 17 3 2 2 2 3" xfId="16210" xr:uid="{D10439E3-94A3-496C-989E-B15F0ECA1EAF}"/>
    <cellStyle name="Comma 17 3 2 2 2 3 2" xfId="38677" xr:uid="{5C4AE53F-A41B-4B65-8932-3A91D3482212}"/>
    <cellStyle name="Comma 17 3 2 2 2 4" xfId="27450" xr:uid="{AA0401B9-0D79-4411-BC66-7593B21006D8}"/>
    <cellStyle name="Comma 17 3 2 2 3" xfId="7796" xr:uid="{7E437692-6E2B-4601-9BB4-5755AD718CCC}"/>
    <cellStyle name="Comma 17 3 2 2 3 2" xfId="19024" xr:uid="{204766B6-A25C-44C5-AF0B-2588BE923402}"/>
    <cellStyle name="Comma 17 3 2 2 3 2 2" xfId="41491" xr:uid="{A0FB346F-7508-4E3A-98BC-E34BE39E6AF0}"/>
    <cellStyle name="Comma 17 3 2 2 3 3" xfId="30264" xr:uid="{A485CAAE-EB39-4144-92C1-77C47026F0F3}"/>
    <cellStyle name="Comma 17 3 2 2 4" xfId="13421" xr:uid="{9CD8D7E1-8944-403E-813E-AA6B1985A893}"/>
    <cellStyle name="Comma 17 3 2 2 4 2" xfId="35888" xr:uid="{57811895-D94B-406E-818B-BB52666E7F6C}"/>
    <cellStyle name="Comma 17 3 2 2 5" xfId="24661" xr:uid="{39C43B18-F607-4D02-A4A8-256FBF719FDA}"/>
    <cellStyle name="Comma 17 3 2 3" xfId="3902" xr:uid="{3BD784A6-2161-4E82-8334-ADF230ACC256}"/>
    <cellStyle name="Comma 17 3 2 3 2" xfId="9505" xr:uid="{F65907A3-1DD7-48ED-9D17-E2AFB6A272C5}"/>
    <cellStyle name="Comma 17 3 2 3 2 2" xfId="20733" xr:uid="{D7051D77-7DCA-4CFE-85EB-E64C86C54017}"/>
    <cellStyle name="Comma 17 3 2 3 2 2 2" xfId="43200" xr:uid="{7E47BC54-E5D8-4581-935E-251B1F72A0AC}"/>
    <cellStyle name="Comma 17 3 2 3 2 3" xfId="31973" xr:uid="{394A5A4B-9CAB-4AF3-B6D2-D2560C872EEA}"/>
    <cellStyle name="Comma 17 3 2 3 3" xfId="15130" xr:uid="{9890FCBB-C7A5-49E8-B723-0A282BA23C98}"/>
    <cellStyle name="Comma 17 3 2 3 3 2" xfId="37597" xr:uid="{8D1E31DB-4A1F-490E-BE34-86CB1A597F21}"/>
    <cellStyle name="Comma 17 3 2 3 4" xfId="26370" xr:uid="{258770FB-39A0-4100-B125-33D938489371}"/>
    <cellStyle name="Comma 17 3 2 4" xfId="6716" xr:uid="{BAA08E1A-89B6-41A5-B585-1EFF9901AAAF}"/>
    <cellStyle name="Comma 17 3 2 4 2" xfId="17944" xr:uid="{9EB13284-2550-477A-8743-8428B825149C}"/>
    <cellStyle name="Comma 17 3 2 4 2 2" xfId="40411" xr:uid="{6EA9CEEF-388C-4050-9D88-04014CFEAA44}"/>
    <cellStyle name="Comma 17 3 2 4 3" xfId="29184" xr:uid="{59CA3DEC-738D-4DFF-8E1C-1CD33D504038}"/>
    <cellStyle name="Comma 17 3 2 5" xfId="12341" xr:uid="{5C0A751C-2F7C-406D-B1E1-11C4006B37F6}"/>
    <cellStyle name="Comma 17 3 2 5 2" xfId="34808" xr:uid="{1F2839C5-E21E-45A5-BB65-306D7646170C}"/>
    <cellStyle name="Comma 17 3 2 6" xfId="23581" xr:uid="{4631ED22-506B-4CB4-A357-AA3D88035FD1}"/>
    <cellStyle name="Comma 17 3 3" xfId="1655" xr:uid="{00000000-0005-0000-0000-000026030000}"/>
    <cellStyle name="Comma 17 3 3 2" xfId="4444" xr:uid="{4DD21455-0DBC-415F-807B-8B7BBA158B7E}"/>
    <cellStyle name="Comma 17 3 3 2 2" xfId="10047" xr:uid="{763C7CCB-8881-4FE3-9A6C-F4FC5813A7BF}"/>
    <cellStyle name="Comma 17 3 3 2 2 2" xfId="21275" xr:uid="{CF9D9798-AA1F-4403-9F2E-BA71D012D9A0}"/>
    <cellStyle name="Comma 17 3 3 2 2 2 2" xfId="43742" xr:uid="{C53F8B61-3A01-4178-A77C-3A957B8F58B3}"/>
    <cellStyle name="Comma 17 3 3 2 2 3" xfId="32515" xr:uid="{9929EE06-F906-47E9-A69D-DD46F3016D9F}"/>
    <cellStyle name="Comma 17 3 3 2 3" xfId="15672" xr:uid="{08F308D0-ACED-41CA-9025-EE34B3F252A4}"/>
    <cellStyle name="Comma 17 3 3 2 3 2" xfId="38139" xr:uid="{D93CC62F-C090-46A5-9CF4-485C878AB665}"/>
    <cellStyle name="Comma 17 3 3 2 4" xfId="26912" xr:uid="{45A8639F-B3AD-4496-89CA-9781AF7E194F}"/>
    <cellStyle name="Comma 17 3 3 3" xfId="7258" xr:uid="{0FDC2BD9-5D68-42E7-89BD-6FCF1658E44D}"/>
    <cellStyle name="Comma 17 3 3 3 2" xfId="18486" xr:uid="{EF215724-24DE-41F0-AE33-69E8180F1E3C}"/>
    <cellStyle name="Comma 17 3 3 3 2 2" xfId="40953" xr:uid="{B60B28EF-DF0A-421A-A889-6A5EF12C4113}"/>
    <cellStyle name="Comma 17 3 3 3 3" xfId="29726" xr:uid="{A5E0E7F3-4D03-4EAF-9614-5D304F298C72}"/>
    <cellStyle name="Comma 17 3 3 4" xfId="12883" xr:uid="{5188C18C-8028-4177-B095-992023F97C06}"/>
    <cellStyle name="Comma 17 3 3 4 2" xfId="35350" xr:uid="{6692641A-D073-4EEF-BEDE-1BF69B11B69D}"/>
    <cellStyle name="Comma 17 3 3 5" xfId="24123" xr:uid="{500D06C3-8C04-46AE-A5EF-72D14E0C60DB}"/>
    <cellStyle name="Comma 17 3 4" xfId="3364" xr:uid="{8D6BE0F8-8B11-4AF4-9711-1659B1A49DB7}"/>
    <cellStyle name="Comma 17 3 4 2" xfId="8967" xr:uid="{04BB5FA6-8C96-47AF-81A7-AA00FB88BC44}"/>
    <cellStyle name="Comma 17 3 4 2 2" xfId="20195" xr:uid="{DEDC4B3E-652F-4A50-93E5-31A7BF216B68}"/>
    <cellStyle name="Comma 17 3 4 2 2 2" xfId="42662" xr:uid="{A0A65C1F-A6F8-44CF-A149-F78E15657FAC}"/>
    <cellStyle name="Comma 17 3 4 2 3" xfId="31435" xr:uid="{8B9B7387-8264-411B-8856-17BEF4420ED0}"/>
    <cellStyle name="Comma 17 3 4 3" xfId="14592" xr:uid="{4539992A-1C21-4E23-88B9-3C5AC4613DA4}"/>
    <cellStyle name="Comma 17 3 4 3 2" xfId="37059" xr:uid="{B7AA6F93-98F0-4032-82CE-FE6C21FCF587}"/>
    <cellStyle name="Comma 17 3 4 4" xfId="25832" xr:uid="{DBF4E476-B5E5-4E6B-99C1-AC1B3326FC74}"/>
    <cellStyle name="Comma 17 3 5" xfId="6178" xr:uid="{15FD3136-917C-435D-801A-47E6AD56D101}"/>
    <cellStyle name="Comma 17 3 5 2" xfId="17406" xr:uid="{A60DE711-17F1-42F3-A12E-02A4E7A6DA76}"/>
    <cellStyle name="Comma 17 3 5 2 2" xfId="39873" xr:uid="{45BF2721-0677-4515-BCB4-4D0C69E027CF}"/>
    <cellStyle name="Comma 17 3 5 3" xfId="28646" xr:uid="{0DB67237-964E-494C-BA2C-9B91358D76A4}"/>
    <cellStyle name="Comma 17 3 6" xfId="11803" xr:uid="{C940C3BE-2FC7-46AA-A2F7-57899B8CD30C}"/>
    <cellStyle name="Comma 17 3 6 2" xfId="34270" xr:uid="{0B318DDC-C820-4D9B-ACA4-772568E0AFEC}"/>
    <cellStyle name="Comma 17 3 7" xfId="23043" xr:uid="{80CA178B-7C52-4BE0-981F-520100E8C099}"/>
    <cellStyle name="Comma 17 4" xfId="846" xr:uid="{00000000-0005-0000-0000-000027030000}"/>
    <cellStyle name="Comma 17 4 2" xfId="1926" xr:uid="{00000000-0005-0000-0000-000028030000}"/>
    <cellStyle name="Comma 17 4 2 2" xfId="4715" xr:uid="{3832552D-8EAC-4A09-AEA8-B0B9D69C3D1C}"/>
    <cellStyle name="Comma 17 4 2 2 2" xfId="10318" xr:uid="{7EFC088E-E4BF-4B4F-9C3B-FA2223E84382}"/>
    <cellStyle name="Comma 17 4 2 2 2 2" xfId="21546" xr:uid="{33AF37DA-FE05-44C2-B422-ECA60D3AE913}"/>
    <cellStyle name="Comma 17 4 2 2 2 2 2" xfId="44013" xr:uid="{1384A9CF-91CB-4C5D-B715-E1ED207F5BFD}"/>
    <cellStyle name="Comma 17 4 2 2 2 3" xfId="32786" xr:uid="{790EC0E3-BA99-42C6-BCF3-01BB91C5CCF0}"/>
    <cellStyle name="Comma 17 4 2 2 3" xfId="15943" xr:uid="{5EDFA27E-3EDA-4D86-ABAD-282B6E2B70D4}"/>
    <cellStyle name="Comma 17 4 2 2 3 2" xfId="38410" xr:uid="{18F6416D-279D-49C3-A289-BBA149E308E2}"/>
    <cellStyle name="Comma 17 4 2 2 4" xfId="27183" xr:uid="{4A6227DF-B9A8-4576-AC73-E7CE3BB1FC7A}"/>
    <cellStyle name="Comma 17 4 2 3" xfId="7529" xr:uid="{71436B66-0589-4F51-ADC9-3D9A69EE16D1}"/>
    <cellStyle name="Comma 17 4 2 3 2" xfId="18757" xr:uid="{92F33EB1-59A3-4DBE-84BA-05F59E3FFE37}"/>
    <cellStyle name="Comma 17 4 2 3 2 2" xfId="41224" xr:uid="{AFEF9695-A8D1-4CD7-B701-2DD94BF8876F}"/>
    <cellStyle name="Comma 17 4 2 3 3" xfId="29997" xr:uid="{EF58BEF6-CEF6-40A4-9B37-3C697ED88C10}"/>
    <cellStyle name="Comma 17 4 2 4" xfId="13154" xr:uid="{12EFBCC9-5942-4A47-8431-419F7CF6EA94}"/>
    <cellStyle name="Comma 17 4 2 4 2" xfId="35621" xr:uid="{33F9CCF2-5720-4B70-B810-B7FFB705ADBC}"/>
    <cellStyle name="Comma 17 4 2 5" xfId="24394" xr:uid="{AC840902-44EA-415F-B043-BFA28D7F0EC9}"/>
    <cellStyle name="Comma 17 4 3" xfId="3635" xr:uid="{E94ECE4E-3C32-46F9-A655-481F69B2F64D}"/>
    <cellStyle name="Comma 17 4 3 2" xfId="9238" xr:uid="{1A7DADB0-CD41-40A6-944F-FD7970A90C36}"/>
    <cellStyle name="Comma 17 4 3 2 2" xfId="20466" xr:uid="{4C544BDF-7F1F-4C7E-9AB5-9FA087F34419}"/>
    <cellStyle name="Comma 17 4 3 2 2 2" xfId="42933" xr:uid="{09A61330-A8B9-4A1E-9281-10ADAB35C9D5}"/>
    <cellStyle name="Comma 17 4 3 2 3" xfId="31706" xr:uid="{0B490F4D-2F4E-4662-B6C2-72CC758B4C1C}"/>
    <cellStyle name="Comma 17 4 3 3" xfId="14863" xr:uid="{1E77CA89-8B72-482B-844F-010AA743AE1C}"/>
    <cellStyle name="Comma 17 4 3 3 2" xfId="37330" xr:uid="{04D042E5-6576-4CFE-BAEC-6DD742BB52FF}"/>
    <cellStyle name="Comma 17 4 3 4" xfId="26103" xr:uid="{8B2A5F5C-EBA3-4638-808E-2C3726BDE236}"/>
    <cellStyle name="Comma 17 4 4" xfId="6449" xr:uid="{B82CA475-E4FD-4BF2-8F06-0F4ED23441E8}"/>
    <cellStyle name="Comma 17 4 4 2" xfId="17677" xr:uid="{D41A408E-89E4-4546-8CAC-77952478B7C1}"/>
    <cellStyle name="Comma 17 4 4 2 2" xfId="40144" xr:uid="{5D711D4E-FD49-4B1A-9A23-35E454D3857F}"/>
    <cellStyle name="Comma 17 4 4 3" xfId="28917" xr:uid="{96BC3E7B-BEFD-4210-A68F-407B2EC4BAE2}"/>
    <cellStyle name="Comma 17 4 5" xfId="12074" xr:uid="{58B5E193-F80B-4718-B2E6-074C6B811CA4}"/>
    <cellStyle name="Comma 17 4 5 2" xfId="34541" xr:uid="{3D30CAF9-B169-4E8D-A0F5-12B262A69C77}"/>
    <cellStyle name="Comma 17 4 6" xfId="23314" xr:uid="{D1BCF845-0C06-4A96-A306-212A2D308DE5}"/>
    <cellStyle name="Comma 17 5" xfId="1388" xr:uid="{00000000-0005-0000-0000-000029030000}"/>
    <cellStyle name="Comma 17 5 2" xfId="4177" xr:uid="{A7AA3BB2-BC1C-4E6B-B4B8-089566552CC1}"/>
    <cellStyle name="Comma 17 5 2 2" xfId="9780" xr:uid="{34964C18-DF57-4CFC-BB3B-7174E58F97C8}"/>
    <cellStyle name="Comma 17 5 2 2 2" xfId="21008" xr:uid="{9C629B73-0152-4CA0-A2B2-8A53B09251C6}"/>
    <cellStyle name="Comma 17 5 2 2 2 2" xfId="43475" xr:uid="{0692AE23-00FB-4C2E-BAD7-057CFDD1BC46}"/>
    <cellStyle name="Comma 17 5 2 2 3" xfId="32248" xr:uid="{43358144-2B8B-4151-90B5-8F9D8224D819}"/>
    <cellStyle name="Comma 17 5 2 3" xfId="15405" xr:uid="{321690D8-9C23-42CE-B872-77FFA6287B78}"/>
    <cellStyle name="Comma 17 5 2 3 2" xfId="37872" xr:uid="{847F27E9-3991-4558-B7BF-C1874518CA08}"/>
    <cellStyle name="Comma 17 5 2 4" xfId="26645" xr:uid="{7F32B202-D955-4F1E-BDB7-74F90C9709AA}"/>
    <cellStyle name="Comma 17 5 3" xfId="6991" xr:uid="{5582CABB-AFAF-4395-87DA-919BB5BD9C14}"/>
    <cellStyle name="Comma 17 5 3 2" xfId="18219" xr:uid="{5007C765-8A5B-4725-8F7A-81BC22618899}"/>
    <cellStyle name="Comma 17 5 3 2 2" xfId="40686" xr:uid="{68CDFC6C-5293-4718-94F9-F01CD1D82CD8}"/>
    <cellStyle name="Comma 17 5 3 3" xfId="29459" xr:uid="{D8564545-68C7-4A3D-A258-937898B95E8B}"/>
    <cellStyle name="Comma 17 5 4" xfId="12616" xr:uid="{B30DCAB8-CA1F-4668-85E9-2E784B181F6E}"/>
    <cellStyle name="Comma 17 5 4 2" xfId="35083" xr:uid="{83F4D139-0941-438D-B92F-4B738A580D54}"/>
    <cellStyle name="Comma 17 5 5" xfId="23856" xr:uid="{23D8F136-B5AD-4263-A585-CF5A0EA084EA}"/>
    <cellStyle name="Comma 17 6" xfId="2469" xr:uid="{00000000-0005-0000-0000-00002A030000}"/>
    <cellStyle name="Comma 17 6 2" xfId="5258" xr:uid="{542A4BEF-45CE-49B7-9BCD-4E84EA6BD88A}"/>
    <cellStyle name="Comma 17 6 2 2" xfId="10861" xr:uid="{948C2028-C169-463B-9EFE-4AAED0DFF52B}"/>
    <cellStyle name="Comma 17 6 2 2 2" xfId="22089" xr:uid="{371069FC-897B-44A3-80A4-D5FB72EE39AA}"/>
    <cellStyle name="Comma 17 6 2 2 2 2" xfId="44556" xr:uid="{259226C6-8AA1-4FE3-A27D-CFCDC5FE3890}"/>
    <cellStyle name="Comma 17 6 2 2 3" xfId="33329" xr:uid="{4AF0B8A5-686A-4167-B387-8F30C652EDC7}"/>
    <cellStyle name="Comma 17 6 2 3" xfId="16486" xr:uid="{17C5B5E2-011F-4A66-A11A-0A3ED1CE38E2}"/>
    <cellStyle name="Comma 17 6 2 3 2" xfId="38953" xr:uid="{3A216612-92AC-46F0-B5FE-5BFCBD0C981B}"/>
    <cellStyle name="Comma 17 6 2 4" xfId="27726" xr:uid="{03B84BB4-C632-4836-8DF6-3F82F59A8C58}"/>
    <cellStyle name="Comma 17 6 3" xfId="8072" xr:uid="{1B658AD3-73FC-46D4-9211-8DD1E91A7D3D}"/>
    <cellStyle name="Comma 17 6 3 2" xfId="19300" xr:uid="{248E9FF4-0F6B-4AED-84EE-C10750727A7C}"/>
    <cellStyle name="Comma 17 6 3 2 2" xfId="41767" xr:uid="{3323DEE7-9DD9-4885-922D-3AE80991B5E1}"/>
    <cellStyle name="Comma 17 6 3 3" xfId="30540" xr:uid="{541150F8-CD26-465D-B424-9BC1036370FE}"/>
    <cellStyle name="Comma 17 6 4" xfId="13697" xr:uid="{77AE64BD-189D-4730-835D-C111795911DC}"/>
    <cellStyle name="Comma 17 6 4 2" xfId="36164" xr:uid="{D8212CB5-C3E3-4DC4-8EF8-50744477684A}"/>
    <cellStyle name="Comma 17 6 5" xfId="24937" xr:uid="{05082E67-6633-4826-A759-FBFD3FDAEACC}"/>
    <cellStyle name="Comma 17 7" xfId="308" xr:uid="{00000000-0005-0000-0000-00002B030000}"/>
    <cellStyle name="Comma 17 7 2" xfId="3097" xr:uid="{C2164010-3742-4F70-8BE3-58B9ADBDCFC7}"/>
    <cellStyle name="Comma 17 7 2 2" xfId="8700" xr:uid="{09E265F0-4518-44A2-A18F-099215976341}"/>
    <cellStyle name="Comma 17 7 2 2 2" xfId="19928" xr:uid="{8AAA349C-5E68-4D5B-9F41-9DAF34C9DA7A}"/>
    <cellStyle name="Comma 17 7 2 2 2 2" xfId="42395" xr:uid="{C590FE50-8932-4682-87A9-5510E8975073}"/>
    <cellStyle name="Comma 17 7 2 2 3" xfId="31168" xr:uid="{641A4C7C-EA9A-4EE0-A7D5-A184DFF5A196}"/>
    <cellStyle name="Comma 17 7 2 3" xfId="14325" xr:uid="{CAF3CFF3-4150-4D5E-B28D-18C9F552D9E2}"/>
    <cellStyle name="Comma 17 7 2 3 2" xfId="36792" xr:uid="{318B07AF-2740-45BA-967D-FF82DF9F7C90}"/>
    <cellStyle name="Comma 17 7 2 4" xfId="25565" xr:uid="{DFB5F0FD-F762-40D4-B1B8-F31A32A3CFED}"/>
    <cellStyle name="Comma 17 7 3" xfId="5911" xr:uid="{F39859A4-73ED-44B3-9430-304F588F2EC2}"/>
    <cellStyle name="Comma 17 7 3 2" xfId="17139" xr:uid="{7E2AB35D-5A66-4B4A-8F80-D831C0992783}"/>
    <cellStyle name="Comma 17 7 3 2 2" xfId="39606" xr:uid="{CC9A4B45-1F50-4226-B9BA-F35CC2B33728}"/>
    <cellStyle name="Comma 17 7 3 3" xfId="28379" xr:uid="{AFBE3F1F-9FAE-4189-8267-A9B50FA725CB}"/>
    <cellStyle name="Comma 17 7 4" xfId="11536" xr:uid="{A86431BD-AF7F-4ED3-87FD-18028B8AA0CC}"/>
    <cellStyle name="Comma 17 7 4 2" xfId="34003" xr:uid="{7B5890D4-EBA7-438F-B345-35D2DF4A9FAD}"/>
    <cellStyle name="Comma 17 7 5" xfId="22776" xr:uid="{FEEAA1AA-1A0C-4D8D-8779-59CC31F74A24}"/>
    <cellStyle name="Comma 17 8" xfId="2821" xr:uid="{F2923519-EDCC-4BC1-B4C8-299D43983F01}"/>
    <cellStyle name="Comma 17 8 2" xfId="8424" xr:uid="{D28491FC-4279-4D39-939E-6685C9D10DE4}"/>
    <cellStyle name="Comma 17 8 2 2" xfId="19652" xr:uid="{E169B782-D19B-4287-8864-59B4E212F271}"/>
    <cellStyle name="Comma 17 8 2 2 2" xfId="42119" xr:uid="{7007CBEA-A2C6-40A5-9333-D63C47129D8E}"/>
    <cellStyle name="Comma 17 8 2 3" xfId="30892" xr:uid="{6EF3412F-F5F4-44A7-90F2-C5D3E843D7FE}"/>
    <cellStyle name="Comma 17 8 3" xfId="14049" xr:uid="{82FCC557-176B-46CA-9905-50FB068BA25E}"/>
    <cellStyle name="Comma 17 8 3 2" xfId="36516" xr:uid="{C1368425-0375-47FA-A058-CF9DFDDCC0ED}"/>
    <cellStyle name="Comma 17 8 4" xfId="25289" xr:uid="{773BB482-C31D-43CB-A440-1A9253C1B819}"/>
    <cellStyle name="Comma 17 9" xfId="5636" xr:uid="{6582DA12-CDDB-43FB-B5DC-0743B34F1D0A}"/>
    <cellStyle name="Comma 17 9 2" xfId="16864" xr:uid="{D2895DFC-C421-407D-AF18-7E1115DF8188}"/>
    <cellStyle name="Comma 17 9 2 2" xfId="39331" xr:uid="{01FD9A30-AA78-451D-9645-AE5B88242581}"/>
    <cellStyle name="Comma 17 9 3" xfId="28104" xr:uid="{22C55B69-7C90-4A1A-8C91-9C93B54D8316}"/>
    <cellStyle name="Comma 18" xfId="18" xr:uid="{00000000-0005-0000-0000-00002C030000}"/>
    <cellStyle name="Comma 18 10" xfId="11263" xr:uid="{ED8C07ED-C87F-4D4D-90A9-7214EDFA49CA}"/>
    <cellStyle name="Comma 18 10 2" xfId="33731" xr:uid="{0A15A0F7-F018-4444-881A-7F4A4A674593}"/>
    <cellStyle name="Comma 18 11" xfId="22504" xr:uid="{2F514A59-8FC8-439B-9F83-C01422FF5629}"/>
    <cellStyle name="Comma 18 2" xfId="278" xr:uid="{00000000-0005-0000-0000-00002D030000}"/>
    <cellStyle name="Comma 18 2 10" xfId="22751" xr:uid="{76605ED4-F4D1-4C18-8828-42410068A471}"/>
    <cellStyle name="Comma 18 2 2" xfId="825" xr:uid="{00000000-0005-0000-0000-00002E030000}"/>
    <cellStyle name="Comma 18 2 2 2" xfId="1363" xr:uid="{00000000-0005-0000-0000-00002F030000}"/>
    <cellStyle name="Comma 18 2 2 2 2" xfId="2443" xr:uid="{00000000-0005-0000-0000-000030030000}"/>
    <cellStyle name="Comma 18 2 2 2 2 2" xfId="5232" xr:uid="{703B6BF4-863A-4A57-8E1B-F31A9EC7D675}"/>
    <cellStyle name="Comma 18 2 2 2 2 2 2" xfId="10835" xr:uid="{6C609912-C231-47D9-80BC-80002EC99D3B}"/>
    <cellStyle name="Comma 18 2 2 2 2 2 2 2" xfId="22063" xr:uid="{2FCF8A65-8721-44C3-9B54-CD259A72EDA4}"/>
    <cellStyle name="Comma 18 2 2 2 2 2 2 2 2" xfId="44530" xr:uid="{977F6DFB-7510-47D2-B15C-97F91D944F4C}"/>
    <cellStyle name="Comma 18 2 2 2 2 2 2 3" xfId="33303" xr:uid="{8C183449-905B-4030-8318-B49278A59E3F}"/>
    <cellStyle name="Comma 18 2 2 2 2 2 3" xfId="16460" xr:uid="{E6E1E0A9-F8CF-4CDE-B203-D5A0E471D1D6}"/>
    <cellStyle name="Comma 18 2 2 2 2 2 3 2" xfId="38927" xr:uid="{8531ED3E-691E-4F01-817B-2139860278B1}"/>
    <cellStyle name="Comma 18 2 2 2 2 2 4" xfId="27700" xr:uid="{8577EDAC-ABB3-4FF5-991E-9E1A1BC56FC2}"/>
    <cellStyle name="Comma 18 2 2 2 2 3" xfId="8046" xr:uid="{90979647-DF88-4E44-B90F-465A22ADA675}"/>
    <cellStyle name="Comma 18 2 2 2 2 3 2" xfId="19274" xr:uid="{E9483035-2D72-4EA9-B072-0BBDFB931E53}"/>
    <cellStyle name="Comma 18 2 2 2 2 3 2 2" xfId="41741" xr:uid="{AA32AB9C-CB1F-4661-8BFC-942D72D490F2}"/>
    <cellStyle name="Comma 18 2 2 2 2 3 3" xfId="30514" xr:uid="{208A45E6-1B4C-4E91-8290-E17B75F58A5A}"/>
    <cellStyle name="Comma 18 2 2 2 2 4" xfId="13671" xr:uid="{7D7E6758-6C2A-4DA0-B934-C028B8DFC0C4}"/>
    <cellStyle name="Comma 18 2 2 2 2 4 2" xfId="36138" xr:uid="{FE512E3B-EAEE-4719-9F00-66B16C9DFEAE}"/>
    <cellStyle name="Comma 18 2 2 2 2 5" xfId="24911" xr:uid="{9AED4A30-DCD9-4531-AF28-86E0B45E1546}"/>
    <cellStyle name="Comma 18 2 2 2 3" xfId="4152" xr:uid="{F9D2E732-DE1D-4843-9DD9-AAE297680483}"/>
    <cellStyle name="Comma 18 2 2 2 3 2" xfId="9755" xr:uid="{5675CCFE-C5C6-4133-A43D-04A2B491E939}"/>
    <cellStyle name="Comma 18 2 2 2 3 2 2" xfId="20983" xr:uid="{4DEC7B23-08EA-4788-865F-6699F714A8C6}"/>
    <cellStyle name="Comma 18 2 2 2 3 2 2 2" xfId="43450" xr:uid="{BC7A83F1-6AF1-4427-9ACF-DDFFF10F25C9}"/>
    <cellStyle name="Comma 18 2 2 2 3 2 3" xfId="32223" xr:uid="{B3DC4E1D-FA3D-4100-9B02-DED1A336A1EA}"/>
    <cellStyle name="Comma 18 2 2 2 3 3" xfId="15380" xr:uid="{64A20B3F-52A3-497F-944E-83671475BE16}"/>
    <cellStyle name="Comma 18 2 2 2 3 3 2" xfId="37847" xr:uid="{5968242B-DA35-4A2F-834B-558DE539C751}"/>
    <cellStyle name="Comma 18 2 2 2 3 4" xfId="26620" xr:uid="{8979DBCC-3ECF-4FFD-A9EF-54F11C4233AB}"/>
    <cellStyle name="Comma 18 2 2 2 4" xfId="6966" xr:uid="{4791077F-685E-4B24-AADF-A9CC82E3C8CB}"/>
    <cellStyle name="Comma 18 2 2 2 4 2" xfId="18194" xr:uid="{85A7D1D0-8DCE-47DC-98B4-C814E7E50179}"/>
    <cellStyle name="Comma 18 2 2 2 4 2 2" xfId="40661" xr:uid="{8EA8A506-7C5F-4C3C-B3EC-798AE1FE4E11}"/>
    <cellStyle name="Comma 18 2 2 2 4 3" xfId="29434" xr:uid="{D9023CB3-62F8-42D0-B152-8A562A4EB29A}"/>
    <cellStyle name="Comma 18 2 2 2 5" xfId="12591" xr:uid="{F0016C4A-AF04-4A52-BBF6-AC0F34F2659C}"/>
    <cellStyle name="Comma 18 2 2 2 5 2" xfId="35058" xr:uid="{D6C52A47-3548-4C0F-B714-02595D782023}"/>
    <cellStyle name="Comma 18 2 2 2 6" xfId="23831" xr:uid="{28636391-BCCB-4D35-B3C6-001E5351231F}"/>
    <cellStyle name="Comma 18 2 2 3" xfId="1905" xr:uid="{00000000-0005-0000-0000-000031030000}"/>
    <cellStyle name="Comma 18 2 2 3 2" xfId="4694" xr:uid="{EDCE1375-F339-43F4-A1E0-BDDCA02A3047}"/>
    <cellStyle name="Comma 18 2 2 3 2 2" xfId="10297" xr:uid="{D7512284-5D89-42B2-8E69-E73456E4E6B1}"/>
    <cellStyle name="Comma 18 2 2 3 2 2 2" xfId="21525" xr:uid="{A6C89BC2-209A-44A1-84EE-DBB2AF12666B}"/>
    <cellStyle name="Comma 18 2 2 3 2 2 2 2" xfId="43992" xr:uid="{EADEF45D-BE22-4EE9-A2AE-825149C4B08E}"/>
    <cellStyle name="Comma 18 2 2 3 2 2 3" xfId="32765" xr:uid="{5E314470-E0B5-4418-8B5C-37BDE9CD58EE}"/>
    <cellStyle name="Comma 18 2 2 3 2 3" xfId="15922" xr:uid="{ED6F9639-087D-43DD-8BFE-15B9E7730072}"/>
    <cellStyle name="Comma 18 2 2 3 2 3 2" xfId="38389" xr:uid="{E1EC9FCD-8B17-4E86-82AB-6F2337358CC0}"/>
    <cellStyle name="Comma 18 2 2 3 2 4" xfId="27162" xr:uid="{4DCEA528-8F10-4BC0-9EB5-66FD8DDFE483}"/>
    <cellStyle name="Comma 18 2 2 3 3" xfId="7508" xr:uid="{E656AAEB-5FF0-4D6A-B4BC-694B329D6BBD}"/>
    <cellStyle name="Comma 18 2 2 3 3 2" xfId="18736" xr:uid="{DDA39764-43C5-450E-A098-15EB177E8C72}"/>
    <cellStyle name="Comma 18 2 2 3 3 2 2" xfId="41203" xr:uid="{771F7769-35A0-43D0-B5B1-86517FA3FF4A}"/>
    <cellStyle name="Comma 18 2 2 3 3 3" xfId="29976" xr:uid="{EFF7B06C-06CA-48FE-902E-A8E3C77FC0B9}"/>
    <cellStyle name="Comma 18 2 2 3 4" xfId="13133" xr:uid="{6F64BCDF-CD17-4897-BCA9-EB0597E38A00}"/>
    <cellStyle name="Comma 18 2 2 3 4 2" xfId="35600" xr:uid="{5F6C40CD-46CD-4416-B433-35B962217A3B}"/>
    <cellStyle name="Comma 18 2 2 3 5" xfId="24373" xr:uid="{8B8DA22D-D885-4F1E-AE79-FA8AD5975D2F}"/>
    <cellStyle name="Comma 18 2 2 4" xfId="3614" xr:uid="{60D44737-7814-4107-9482-E852964461F0}"/>
    <cellStyle name="Comma 18 2 2 4 2" xfId="9217" xr:uid="{49E458D8-F1F7-4309-970C-8FC15AEB6753}"/>
    <cellStyle name="Comma 18 2 2 4 2 2" xfId="20445" xr:uid="{5E6ACFC9-0513-4129-A3AB-7252F26A7D70}"/>
    <cellStyle name="Comma 18 2 2 4 2 2 2" xfId="42912" xr:uid="{175B0B49-FDE6-422B-85EE-7AE1FABD2BE3}"/>
    <cellStyle name="Comma 18 2 2 4 2 3" xfId="31685" xr:uid="{BF051BC4-817E-4283-94F7-B56F236219F1}"/>
    <cellStyle name="Comma 18 2 2 4 3" xfId="14842" xr:uid="{1D4E798C-E13F-4205-9AF2-0DA75A4A4081}"/>
    <cellStyle name="Comma 18 2 2 4 3 2" xfId="37309" xr:uid="{16C99FD3-D5B8-48A2-8CA8-C7F70DFB952E}"/>
    <cellStyle name="Comma 18 2 2 4 4" xfId="26082" xr:uid="{49E64CD6-BABF-4ABF-B364-36B6F18B05E6}"/>
    <cellStyle name="Comma 18 2 2 5" xfId="6428" xr:uid="{28BBEC36-2EA9-47D7-A4D0-7A5D66D073AA}"/>
    <cellStyle name="Comma 18 2 2 5 2" xfId="17656" xr:uid="{5B46A8D1-A2F9-42A0-86C1-718A16786444}"/>
    <cellStyle name="Comma 18 2 2 5 2 2" xfId="40123" xr:uid="{385B2A29-7A36-4224-890F-31B6DAA4A431}"/>
    <cellStyle name="Comma 18 2 2 5 3" xfId="28896" xr:uid="{FF9213E4-B8EF-47CF-AE56-DC9D97922123}"/>
    <cellStyle name="Comma 18 2 2 6" xfId="12053" xr:uid="{6198943F-954E-4B80-A5EE-FA07E2E3DA48}"/>
    <cellStyle name="Comma 18 2 2 6 2" xfId="34520" xr:uid="{2E20E817-9CF0-463E-B0ED-F165666EF1AA}"/>
    <cellStyle name="Comma 18 2 2 7" xfId="23293" xr:uid="{2362B99D-FE2B-474F-9FC2-40ECEA1E4FFB}"/>
    <cellStyle name="Comma 18 2 3" xfId="1096" xr:uid="{00000000-0005-0000-0000-000032030000}"/>
    <cellStyle name="Comma 18 2 3 2" xfId="2176" xr:uid="{00000000-0005-0000-0000-000033030000}"/>
    <cellStyle name="Comma 18 2 3 2 2" xfId="4965" xr:uid="{BEC6F186-7524-4887-B683-4CAEA8D3556F}"/>
    <cellStyle name="Comma 18 2 3 2 2 2" xfId="10568" xr:uid="{0CB89100-5D16-48DD-8CE5-DEE741F9BAAB}"/>
    <cellStyle name="Comma 18 2 3 2 2 2 2" xfId="21796" xr:uid="{A5EA674D-55F3-4F22-87D8-6A522B0309F8}"/>
    <cellStyle name="Comma 18 2 3 2 2 2 2 2" xfId="44263" xr:uid="{3D58778C-922B-4D1E-9A09-4C427E2A7639}"/>
    <cellStyle name="Comma 18 2 3 2 2 2 3" xfId="33036" xr:uid="{7094BEB6-50DC-4F4E-AD2D-60A4CAEA5102}"/>
    <cellStyle name="Comma 18 2 3 2 2 3" xfId="16193" xr:uid="{5E5637D5-FB6D-4B08-9D29-D38F1604B344}"/>
    <cellStyle name="Comma 18 2 3 2 2 3 2" xfId="38660" xr:uid="{00FC7B77-B9D5-4E7D-AF95-CC2C29AF2FF8}"/>
    <cellStyle name="Comma 18 2 3 2 2 4" xfId="27433" xr:uid="{C4A58213-0CA7-4982-802D-84315A463382}"/>
    <cellStyle name="Comma 18 2 3 2 3" xfId="7779" xr:uid="{DC9A7AFF-A61C-4D4E-BDB5-336034A1654C}"/>
    <cellStyle name="Comma 18 2 3 2 3 2" xfId="19007" xr:uid="{38A8A13B-F55B-42B4-A294-BD55A2BB78C5}"/>
    <cellStyle name="Comma 18 2 3 2 3 2 2" xfId="41474" xr:uid="{D7D9FB95-0C27-4519-8B48-C3AB539CE649}"/>
    <cellStyle name="Comma 18 2 3 2 3 3" xfId="30247" xr:uid="{40A87D8B-646D-4976-94CF-474B302ED6FA}"/>
    <cellStyle name="Comma 18 2 3 2 4" xfId="13404" xr:uid="{A0432A8D-217A-4099-BE56-AC8E35ED6200}"/>
    <cellStyle name="Comma 18 2 3 2 4 2" xfId="35871" xr:uid="{29CB48D7-CB65-44D6-ADC2-82FB57CDA931}"/>
    <cellStyle name="Comma 18 2 3 2 5" xfId="24644" xr:uid="{E4A8C557-EAE3-40C7-98F4-FC07F167F3C3}"/>
    <cellStyle name="Comma 18 2 3 3" xfId="3885" xr:uid="{4D4E6CB8-4673-4C0C-B35B-7627E02C53CB}"/>
    <cellStyle name="Comma 18 2 3 3 2" xfId="9488" xr:uid="{9C20BB12-9A32-4688-9C3A-BFBA39E92EC1}"/>
    <cellStyle name="Comma 18 2 3 3 2 2" xfId="20716" xr:uid="{38C0E559-6A66-466D-993D-978E8E3B9F4C}"/>
    <cellStyle name="Comma 18 2 3 3 2 2 2" xfId="43183" xr:uid="{DB77E3A3-B19D-4BFB-9ABA-1A5EDF8ED076}"/>
    <cellStyle name="Comma 18 2 3 3 2 3" xfId="31956" xr:uid="{08C00C28-1583-47EF-8958-18A04900E228}"/>
    <cellStyle name="Comma 18 2 3 3 3" xfId="15113" xr:uid="{9E8A959D-6A7F-4F96-9A40-1FF63FB027B7}"/>
    <cellStyle name="Comma 18 2 3 3 3 2" xfId="37580" xr:uid="{53B3DFC4-95F7-40CD-99E2-66841C338363}"/>
    <cellStyle name="Comma 18 2 3 3 4" xfId="26353" xr:uid="{0A8D5438-F6C4-47A5-BFC6-BD02F5AF2845}"/>
    <cellStyle name="Comma 18 2 3 4" xfId="6699" xr:uid="{26EC5F8A-959A-4184-95E4-42AE4DDFD6BD}"/>
    <cellStyle name="Comma 18 2 3 4 2" xfId="17927" xr:uid="{2C946010-DECF-43EC-BE82-B9C186D399C4}"/>
    <cellStyle name="Comma 18 2 3 4 2 2" xfId="40394" xr:uid="{197B840D-54DB-4A6A-A3A9-6C9CF0B37CB4}"/>
    <cellStyle name="Comma 18 2 3 4 3" xfId="29167" xr:uid="{91E7FB52-23C3-49F1-B099-33EBCAA52E4E}"/>
    <cellStyle name="Comma 18 2 3 5" xfId="12324" xr:uid="{C0ED26F3-DF53-4660-9CD7-FC1FA84DF0E7}"/>
    <cellStyle name="Comma 18 2 3 5 2" xfId="34791" xr:uid="{6A2F79DF-384E-4FB5-9164-6C05312AC087}"/>
    <cellStyle name="Comma 18 2 3 6" xfId="23564" xr:uid="{1EE6EC30-ABC9-4609-ADA5-ABB184A6C8DB}"/>
    <cellStyle name="Comma 18 2 4" xfId="1638" xr:uid="{00000000-0005-0000-0000-000034030000}"/>
    <cellStyle name="Comma 18 2 4 2" xfId="4427" xr:uid="{094241A4-5080-499A-ADC1-CF229963E0F0}"/>
    <cellStyle name="Comma 18 2 4 2 2" xfId="10030" xr:uid="{A545E0A4-2761-4ACF-B20E-C4B953864F23}"/>
    <cellStyle name="Comma 18 2 4 2 2 2" xfId="21258" xr:uid="{CBAC9F86-AA29-4F10-B1E4-590E45BDEE90}"/>
    <cellStyle name="Comma 18 2 4 2 2 2 2" xfId="43725" xr:uid="{2CB84957-AD17-46EE-9744-0E5B5C4AEA21}"/>
    <cellStyle name="Comma 18 2 4 2 2 3" xfId="32498" xr:uid="{854B7760-2CFD-49A9-A873-F5182F8AC537}"/>
    <cellStyle name="Comma 18 2 4 2 3" xfId="15655" xr:uid="{FF3F898B-C953-4AF9-9750-30AC94588B22}"/>
    <cellStyle name="Comma 18 2 4 2 3 2" xfId="38122" xr:uid="{70BF1071-6C51-4F88-8325-DD549B0B3E3A}"/>
    <cellStyle name="Comma 18 2 4 2 4" xfId="26895" xr:uid="{63D1325E-5835-4F45-9D40-4DFED7DDCAD9}"/>
    <cellStyle name="Comma 18 2 4 3" xfId="7241" xr:uid="{9EE163EF-EF2D-40F1-93D7-ADEBEEDDFE2C}"/>
    <cellStyle name="Comma 18 2 4 3 2" xfId="18469" xr:uid="{B650F5F0-AD3F-4B94-8D81-9242A9ABAAA9}"/>
    <cellStyle name="Comma 18 2 4 3 2 2" xfId="40936" xr:uid="{7946B54A-3081-4ED4-89EE-48067A85F40C}"/>
    <cellStyle name="Comma 18 2 4 3 3" xfId="29709" xr:uid="{9AE075C6-2B0F-4C43-9D2D-9B08EA73D139}"/>
    <cellStyle name="Comma 18 2 4 4" xfId="12866" xr:uid="{73A9162C-D5A5-4FAE-9604-30EFA3DDF36B}"/>
    <cellStyle name="Comma 18 2 4 4 2" xfId="35333" xr:uid="{519FAF9F-CF79-4377-A930-98A3D8C71422}"/>
    <cellStyle name="Comma 18 2 4 5" xfId="24106" xr:uid="{5CD38B0D-7130-470A-B418-132BCDAC69DA}"/>
    <cellStyle name="Comma 18 2 5" xfId="2719" xr:uid="{00000000-0005-0000-0000-000035030000}"/>
    <cellStyle name="Comma 18 2 5 2" xfId="5508" xr:uid="{A65D1FA4-E3E0-4154-8690-0C182D8B2B5B}"/>
    <cellStyle name="Comma 18 2 5 2 2" xfId="11111" xr:uid="{33473F0A-6632-4E7C-BBC1-B3E77B78D752}"/>
    <cellStyle name="Comma 18 2 5 2 2 2" xfId="22339" xr:uid="{48791853-8983-4422-825C-1C7B85006CC4}"/>
    <cellStyle name="Comma 18 2 5 2 2 2 2" xfId="44806" xr:uid="{D0B7568E-7300-4728-A56A-4DC6B688F453}"/>
    <cellStyle name="Comma 18 2 5 2 2 3" xfId="33579" xr:uid="{FE02524B-188A-42C4-A3C8-5F3541FF97D5}"/>
    <cellStyle name="Comma 18 2 5 2 3" xfId="16736" xr:uid="{5C21FEB8-0CA7-4EAA-B3B8-CAC33F47B774}"/>
    <cellStyle name="Comma 18 2 5 2 3 2" xfId="39203" xr:uid="{42DD8039-CBA6-45E2-8B68-8B0022524611}"/>
    <cellStyle name="Comma 18 2 5 2 4" xfId="27976" xr:uid="{18805C97-64EE-45DD-B1CF-6FBB2FBC48AB}"/>
    <cellStyle name="Comma 18 2 5 3" xfId="8322" xr:uid="{ED82ACD8-31B8-421B-8361-3313AF79B7EC}"/>
    <cellStyle name="Comma 18 2 5 3 2" xfId="19550" xr:uid="{AEA6B218-BA36-4F2E-8418-A897165CF7E4}"/>
    <cellStyle name="Comma 18 2 5 3 2 2" xfId="42017" xr:uid="{972B91B7-A3DB-4A03-8858-2A12D7D0C97E}"/>
    <cellStyle name="Comma 18 2 5 3 3" xfId="30790" xr:uid="{9B2221A7-E213-405A-9657-EC6A7BA70155}"/>
    <cellStyle name="Comma 18 2 5 4" xfId="13947" xr:uid="{5A2F7A46-208F-4591-A29A-41645173D404}"/>
    <cellStyle name="Comma 18 2 5 4 2" xfId="36414" xr:uid="{803B1716-297C-48B1-B655-AD8C5511F650}"/>
    <cellStyle name="Comma 18 2 5 5" xfId="25187" xr:uid="{E2559EDD-4811-40F2-B28A-E1F3A3335EC7}"/>
    <cellStyle name="Comma 18 2 6" xfId="558" xr:uid="{00000000-0005-0000-0000-000036030000}"/>
    <cellStyle name="Comma 18 2 6 2" xfId="3347" xr:uid="{29FF3BA0-B739-4971-BAC3-10441CBED99B}"/>
    <cellStyle name="Comma 18 2 6 2 2" xfId="8950" xr:uid="{985518E9-E9A8-47D5-B186-4C32D90896EF}"/>
    <cellStyle name="Comma 18 2 6 2 2 2" xfId="20178" xr:uid="{13FFC0AB-AA65-45BA-AFDC-F356CE86A5CD}"/>
    <cellStyle name="Comma 18 2 6 2 2 2 2" xfId="42645" xr:uid="{6E26FB41-DCF5-4256-AEB3-F82548ECB15C}"/>
    <cellStyle name="Comma 18 2 6 2 2 3" xfId="31418" xr:uid="{5E530612-DFEC-4143-A5BB-14E21127DFF3}"/>
    <cellStyle name="Comma 18 2 6 2 3" xfId="14575" xr:uid="{997FE67A-E994-4B99-A938-C543A1A72DC4}"/>
    <cellStyle name="Comma 18 2 6 2 3 2" xfId="37042" xr:uid="{FD9C6159-00BB-47AF-9597-17CAA3F8188C}"/>
    <cellStyle name="Comma 18 2 6 2 4" xfId="25815" xr:uid="{8FB861BC-7CFF-41F6-9029-D4A6CC00FDE6}"/>
    <cellStyle name="Comma 18 2 6 3" xfId="6161" xr:uid="{3D0A542C-7CB1-4E3A-8069-0197169EC1B2}"/>
    <cellStyle name="Comma 18 2 6 3 2" xfId="17389" xr:uid="{856F0A34-685B-44A6-8D55-AF3825F5F898}"/>
    <cellStyle name="Comma 18 2 6 3 2 2" xfId="39856" xr:uid="{4174DC25-4EE2-43F0-B163-7CDEDB7BC784}"/>
    <cellStyle name="Comma 18 2 6 3 3" xfId="28629" xr:uid="{CA27CA85-2DF8-4AE4-BC35-AA97889A46BD}"/>
    <cellStyle name="Comma 18 2 6 4" xfId="11786" xr:uid="{6E283524-A16E-4C89-9832-62C7ABC3BC15}"/>
    <cellStyle name="Comma 18 2 6 4 2" xfId="34253" xr:uid="{BA92CEDD-24CA-41D3-8EA8-E86EB7807246}"/>
    <cellStyle name="Comma 18 2 6 5" xfId="23026" xr:uid="{CE5573A2-CE36-4313-8864-9F0FE8D84FBA}"/>
    <cellStyle name="Comma 18 2 7" xfId="3071" xr:uid="{CB885B91-0F93-46CD-B0CC-2482305CC643}"/>
    <cellStyle name="Comma 18 2 7 2" xfId="8674" xr:uid="{13A2F106-237B-4E2D-8885-192167A4C99B}"/>
    <cellStyle name="Comma 18 2 7 2 2" xfId="19902" xr:uid="{32223C3E-3F29-45D3-B82B-0B24A4DA7726}"/>
    <cellStyle name="Comma 18 2 7 2 2 2" xfId="42369" xr:uid="{536A5AD2-AAE2-4D8C-9475-985947195481}"/>
    <cellStyle name="Comma 18 2 7 2 3" xfId="31142" xr:uid="{F2CD1EEB-E263-402E-BF13-2DEE4DA94F1D}"/>
    <cellStyle name="Comma 18 2 7 3" xfId="14299" xr:uid="{70544E03-A112-4AFD-B4D2-74E51EF94AAC}"/>
    <cellStyle name="Comma 18 2 7 3 2" xfId="36766" xr:uid="{D46D8105-8D78-42F3-9B36-413BB2306511}"/>
    <cellStyle name="Comma 18 2 7 4" xfId="25539" xr:uid="{A77A7C0B-82E5-4E61-B3E8-5E74C4468490}"/>
    <cellStyle name="Comma 18 2 8" xfId="5886" xr:uid="{76739593-F91B-47C5-A599-B9E29436DB07}"/>
    <cellStyle name="Comma 18 2 8 2" xfId="17114" xr:uid="{F21425F6-3F14-4E5B-B304-5A50140C9B34}"/>
    <cellStyle name="Comma 18 2 8 2 2" xfId="39581" xr:uid="{25CC018E-B123-48C3-92E0-7D7B2275CF52}"/>
    <cellStyle name="Comma 18 2 8 3" xfId="28354" xr:uid="{C3BDF6C2-16A3-4952-A20B-358FE1A3F912}"/>
    <cellStyle name="Comma 18 2 9" xfId="11510" xr:uid="{0558BAB1-5A96-443C-B74C-6EDFBD41EA68}"/>
    <cellStyle name="Comma 18 2 9 2" xfId="33978" xr:uid="{716DFB4C-F375-4E00-8F36-74678019E1C2}"/>
    <cellStyle name="Comma 18 3" xfId="578" xr:uid="{00000000-0005-0000-0000-000037030000}"/>
    <cellStyle name="Comma 18 3 2" xfId="1116" xr:uid="{00000000-0005-0000-0000-000038030000}"/>
    <cellStyle name="Comma 18 3 2 2" xfId="2196" xr:uid="{00000000-0005-0000-0000-000039030000}"/>
    <cellStyle name="Comma 18 3 2 2 2" xfId="4985" xr:uid="{30AEEA46-C2E1-4FF4-8D1A-B79F60C2FC0F}"/>
    <cellStyle name="Comma 18 3 2 2 2 2" xfId="10588" xr:uid="{E613AD0A-DACE-46C9-9A9E-7E37B7658496}"/>
    <cellStyle name="Comma 18 3 2 2 2 2 2" xfId="21816" xr:uid="{DD195B6E-0068-45FE-A8D0-44F04A78DE8E}"/>
    <cellStyle name="Comma 18 3 2 2 2 2 2 2" xfId="44283" xr:uid="{C9E2508A-4978-42E3-844F-ED62BC1B3704}"/>
    <cellStyle name="Comma 18 3 2 2 2 2 3" xfId="33056" xr:uid="{82100B31-33DB-4D6D-9128-65E1D4048317}"/>
    <cellStyle name="Comma 18 3 2 2 2 3" xfId="16213" xr:uid="{6145E6F6-44FF-4ACF-9526-7AC30FADA40B}"/>
    <cellStyle name="Comma 18 3 2 2 2 3 2" xfId="38680" xr:uid="{9ECB8785-ED7C-42B0-8A8B-850B6D9C4701}"/>
    <cellStyle name="Comma 18 3 2 2 2 4" xfId="27453" xr:uid="{AC7D7DBC-284E-4C75-8F8D-AAD2DBD81B12}"/>
    <cellStyle name="Comma 18 3 2 2 3" xfId="7799" xr:uid="{6A898965-F2A0-436A-AFD4-C3586262CA1F}"/>
    <cellStyle name="Comma 18 3 2 2 3 2" xfId="19027" xr:uid="{CBBD4F1D-0936-4F22-A4CB-4A536241AED7}"/>
    <cellStyle name="Comma 18 3 2 2 3 2 2" xfId="41494" xr:uid="{C14A1B81-239F-4390-93AE-D28894A671BA}"/>
    <cellStyle name="Comma 18 3 2 2 3 3" xfId="30267" xr:uid="{B08E55AA-B554-4132-9B05-43DAD32D31DB}"/>
    <cellStyle name="Comma 18 3 2 2 4" xfId="13424" xr:uid="{93142E5D-6789-4136-B2BC-7C4FD025B092}"/>
    <cellStyle name="Comma 18 3 2 2 4 2" xfId="35891" xr:uid="{CA2427C0-C91A-4F2D-A6AC-C623BCB70FAB}"/>
    <cellStyle name="Comma 18 3 2 2 5" xfId="24664" xr:uid="{E35761F6-DE71-481E-9D7F-CC2D14EAE415}"/>
    <cellStyle name="Comma 18 3 2 3" xfId="3905" xr:uid="{B672A8AF-D77A-49CB-A0C5-15D6C7697091}"/>
    <cellStyle name="Comma 18 3 2 3 2" xfId="9508" xr:uid="{1EDA5428-67D5-4B1B-B5B3-99FC67879A5B}"/>
    <cellStyle name="Comma 18 3 2 3 2 2" xfId="20736" xr:uid="{C1820E99-8C15-47D5-A85C-531750DF84A6}"/>
    <cellStyle name="Comma 18 3 2 3 2 2 2" xfId="43203" xr:uid="{637798DA-823A-4495-BA80-1D2C2323BC63}"/>
    <cellStyle name="Comma 18 3 2 3 2 3" xfId="31976" xr:uid="{294387E3-83A2-4C8B-89E4-E19123246C1E}"/>
    <cellStyle name="Comma 18 3 2 3 3" xfId="15133" xr:uid="{F44A1C6B-907A-41C8-BDCB-8AC7ADEEB692}"/>
    <cellStyle name="Comma 18 3 2 3 3 2" xfId="37600" xr:uid="{C7C01328-70D7-47A2-97EC-2D06A8849FB0}"/>
    <cellStyle name="Comma 18 3 2 3 4" xfId="26373" xr:uid="{B054052B-AA5A-4CF9-9FFA-F0A87F0B5A8B}"/>
    <cellStyle name="Comma 18 3 2 4" xfId="6719" xr:uid="{C4476F68-7A01-4ECC-A970-0AF962E2E61F}"/>
    <cellStyle name="Comma 18 3 2 4 2" xfId="17947" xr:uid="{C7151638-81EF-489E-895B-3C8A2F2FB767}"/>
    <cellStyle name="Comma 18 3 2 4 2 2" xfId="40414" xr:uid="{092E32F8-C6F7-4D60-8578-16F083977C0F}"/>
    <cellStyle name="Comma 18 3 2 4 3" xfId="29187" xr:uid="{39FE2CB2-63A5-475E-845F-5A82CC223B24}"/>
    <cellStyle name="Comma 18 3 2 5" xfId="12344" xr:uid="{2C8A3C5A-F726-4FED-9024-99E1CEDC9718}"/>
    <cellStyle name="Comma 18 3 2 5 2" xfId="34811" xr:uid="{1AEF0F54-61BB-4B96-B281-E6A82632EEA0}"/>
    <cellStyle name="Comma 18 3 2 6" xfId="23584" xr:uid="{E143B137-9DFE-462E-867C-7A024435BB77}"/>
    <cellStyle name="Comma 18 3 3" xfId="1658" xr:uid="{00000000-0005-0000-0000-00003A030000}"/>
    <cellStyle name="Comma 18 3 3 2" xfId="4447" xr:uid="{86347695-2A65-4E89-BE22-2CE0F4C62DE7}"/>
    <cellStyle name="Comma 18 3 3 2 2" xfId="10050" xr:uid="{3AD333B0-8DF6-47A8-9ABB-FF6D63848F57}"/>
    <cellStyle name="Comma 18 3 3 2 2 2" xfId="21278" xr:uid="{BAFADCA9-9B31-416B-920B-64C0EAD222D4}"/>
    <cellStyle name="Comma 18 3 3 2 2 2 2" xfId="43745" xr:uid="{EF6DB1AD-D929-465B-9FC6-6F7CB5D49E99}"/>
    <cellStyle name="Comma 18 3 3 2 2 3" xfId="32518" xr:uid="{A8C03BA7-09A9-42AC-B72F-07F3020ED75C}"/>
    <cellStyle name="Comma 18 3 3 2 3" xfId="15675" xr:uid="{612F83B5-DE42-4174-82F1-BA1DA06A89B4}"/>
    <cellStyle name="Comma 18 3 3 2 3 2" xfId="38142" xr:uid="{11582896-B2C3-4245-A139-D4A5A01B1E5E}"/>
    <cellStyle name="Comma 18 3 3 2 4" xfId="26915" xr:uid="{DBAFF2C6-BFE6-4071-9CE4-98A281BF1705}"/>
    <cellStyle name="Comma 18 3 3 3" xfId="7261" xr:uid="{F31CB5E7-6076-468C-AFCA-06EA0468BB41}"/>
    <cellStyle name="Comma 18 3 3 3 2" xfId="18489" xr:uid="{DBCCE055-33F0-4CA3-B53E-C8C634A75AA4}"/>
    <cellStyle name="Comma 18 3 3 3 2 2" xfId="40956" xr:uid="{A2318FD2-7A3C-4FB1-86ED-DB83BCA1FE88}"/>
    <cellStyle name="Comma 18 3 3 3 3" xfId="29729" xr:uid="{B812CB26-AA42-42B4-A08F-A90008109019}"/>
    <cellStyle name="Comma 18 3 3 4" xfId="12886" xr:uid="{CC0614BA-FA18-4A40-8585-6EBFE9CC30A2}"/>
    <cellStyle name="Comma 18 3 3 4 2" xfId="35353" xr:uid="{DBF23B4A-036F-4746-8E4E-D3CF11664489}"/>
    <cellStyle name="Comma 18 3 3 5" xfId="24126" xr:uid="{A05F4B99-41ED-4F62-9DE5-16C15C1561C0}"/>
    <cellStyle name="Comma 18 3 4" xfId="3367" xr:uid="{A4414C3B-EE9F-4DD6-9394-E1D499A49563}"/>
    <cellStyle name="Comma 18 3 4 2" xfId="8970" xr:uid="{FB390F44-0C28-4134-B335-7C9828B33287}"/>
    <cellStyle name="Comma 18 3 4 2 2" xfId="20198" xr:uid="{95B8AC4D-5580-44B3-8329-A58A1496F57E}"/>
    <cellStyle name="Comma 18 3 4 2 2 2" xfId="42665" xr:uid="{2AB907B2-808E-4A42-9A24-431CB11E0390}"/>
    <cellStyle name="Comma 18 3 4 2 3" xfId="31438" xr:uid="{3AAD9795-317A-4B39-B555-0A14F74B71A1}"/>
    <cellStyle name="Comma 18 3 4 3" xfId="14595" xr:uid="{73A1AB02-8081-40BE-ACB0-B10AA298979D}"/>
    <cellStyle name="Comma 18 3 4 3 2" xfId="37062" xr:uid="{F6ABEDCE-5A11-41D3-874D-C8222BBCB373}"/>
    <cellStyle name="Comma 18 3 4 4" xfId="25835" xr:uid="{577A10B2-54F9-472E-AEAF-7F255650C55E}"/>
    <cellStyle name="Comma 18 3 5" xfId="6181" xr:uid="{23BD8D12-20E4-46DB-8CF9-FB716B003294}"/>
    <cellStyle name="Comma 18 3 5 2" xfId="17409" xr:uid="{BF77B42F-2817-4333-8ECF-D15D8EFEBADB}"/>
    <cellStyle name="Comma 18 3 5 2 2" xfId="39876" xr:uid="{0B99A5FE-43B8-430F-8458-C7767B6CD5EB}"/>
    <cellStyle name="Comma 18 3 5 3" xfId="28649" xr:uid="{28E87551-478D-496A-A340-6BB9CA0725B7}"/>
    <cellStyle name="Comma 18 3 6" xfId="11806" xr:uid="{10946990-6088-413A-943D-A3BD461D3808}"/>
    <cellStyle name="Comma 18 3 6 2" xfId="34273" xr:uid="{CB0AB52B-4B5B-427B-AC1A-16141EDEF1F8}"/>
    <cellStyle name="Comma 18 3 7" xfId="23046" xr:uid="{7A3E52BA-FD5A-4A7E-AA1F-9FFDCA96D8BC}"/>
    <cellStyle name="Comma 18 4" xfId="849" xr:uid="{00000000-0005-0000-0000-00003B030000}"/>
    <cellStyle name="Comma 18 4 2" xfId="1929" xr:uid="{00000000-0005-0000-0000-00003C030000}"/>
    <cellStyle name="Comma 18 4 2 2" xfId="4718" xr:uid="{B8FA2B36-C312-4E69-B1CD-7F9ED9985E97}"/>
    <cellStyle name="Comma 18 4 2 2 2" xfId="10321" xr:uid="{4299D619-AAD5-4E2C-B67C-1675E2A76C94}"/>
    <cellStyle name="Comma 18 4 2 2 2 2" xfId="21549" xr:uid="{78B2CF1F-C269-4C62-9082-63F15A5D38CC}"/>
    <cellStyle name="Comma 18 4 2 2 2 2 2" xfId="44016" xr:uid="{A423A1B6-4ECA-49B9-9E27-55C303D7792C}"/>
    <cellStyle name="Comma 18 4 2 2 2 3" xfId="32789" xr:uid="{226B6703-7085-449B-B9C1-0019A668DAFB}"/>
    <cellStyle name="Comma 18 4 2 2 3" xfId="15946" xr:uid="{3DBE5BB2-A287-4B85-A624-CD125D46FE18}"/>
    <cellStyle name="Comma 18 4 2 2 3 2" xfId="38413" xr:uid="{9AEEB3B6-5939-43A7-86E7-13723583B66A}"/>
    <cellStyle name="Comma 18 4 2 2 4" xfId="27186" xr:uid="{D1D276A8-57E0-46AC-A110-DD231600CABC}"/>
    <cellStyle name="Comma 18 4 2 3" xfId="7532" xr:uid="{6C22E3D7-221E-42DD-9899-53843C4F7CA3}"/>
    <cellStyle name="Comma 18 4 2 3 2" xfId="18760" xr:uid="{3111DD2A-48BA-4826-B4B1-45DE4140BC89}"/>
    <cellStyle name="Comma 18 4 2 3 2 2" xfId="41227" xr:uid="{C0B2C599-6318-4EE5-B0AE-F2097E76FEAB}"/>
    <cellStyle name="Comma 18 4 2 3 3" xfId="30000" xr:uid="{70065929-7F9F-4018-8692-BA56E9D69C5A}"/>
    <cellStyle name="Comma 18 4 2 4" xfId="13157" xr:uid="{E1BB3654-5C46-4640-887F-9FD1E3E6A26C}"/>
    <cellStyle name="Comma 18 4 2 4 2" xfId="35624" xr:uid="{D1FF379A-2CB0-47D3-9A38-2F219FAE98AB}"/>
    <cellStyle name="Comma 18 4 2 5" xfId="24397" xr:uid="{C303273D-6E6A-408F-A27B-D8D075FB14BD}"/>
    <cellStyle name="Comma 18 4 3" xfId="3638" xr:uid="{2C2176A5-506D-4443-AE80-DE0C873F08B5}"/>
    <cellStyle name="Comma 18 4 3 2" xfId="9241" xr:uid="{C9479F9E-D400-4658-8852-D1A6FA2E2546}"/>
    <cellStyle name="Comma 18 4 3 2 2" xfId="20469" xr:uid="{B6B91ADD-2838-49D1-9C89-A64D8E09BD28}"/>
    <cellStyle name="Comma 18 4 3 2 2 2" xfId="42936" xr:uid="{DC6AD1E2-2486-48B5-B33F-A050501ADC0D}"/>
    <cellStyle name="Comma 18 4 3 2 3" xfId="31709" xr:uid="{05564D78-6167-48B6-9F07-1F6518889FD9}"/>
    <cellStyle name="Comma 18 4 3 3" xfId="14866" xr:uid="{8D06EECC-3737-4D5D-A48D-4963C66FFF77}"/>
    <cellStyle name="Comma 18 4 3 3 2" xfId="37333" xr:uid="{D2185AFD-1052-4E0F-A7F0-6BEF41350CE5}"/>
    <cellStyle name="Comma 18 4 3 4" xfId="26106" xr:uid="{7FF563CB-BA10-47CD-85A3-8B59F25BB711}"/>
    <cellStyle name="Comma 18 4 4" xfId="6452" xr:uid="{6DDADF36-70B6-4F31-9474-DA68F5F918AA}"/>
    <cellStyle name="Comma 18 4 4 2" xfId="17680" xr:uid="{8EF01363-AD86-42B3-94FA-FAA85A13F88D}"/>
    <cellStyle name="Comma 18 4 4 2 2" xfId="40147" xr:uid="{D93F3D26-B144-47FC-9650-9D3502804289}"/>
    <cellStyle name="Comma 18 4 4 3" xfId="28920" xr:uid="{E239E163-D25B-4978-B4AD-BB51F7F243D9}"/>
    <cellStyle name="Comma 18 4 5" xfId="12077" xr:uid="{4F84CBE2-EBA9-49D7-A5E5-D7ACEFE156D8}"/>
    <cellStyle name="Comma 18 4 5 2" xfId="34544" xr:uid="{BCDFD6D0-EDB3-4B13-A784-E84277F8F744}"/>
    <cellStyle name="Comma 18 4 6" xfId="23317" xr:uid="{618EA227-4C6A-4337-B7AD-2FA8AA2D8549}"/>
    <cellStyle name="Comma 18 5" xfId="1391" xr:uid="{00000000-0005-0000-0000-00003D030000}"/>
    <cellStyle name="Comma 18 5 2" xfId="4180" xr:uid="{DC501208-F7E6-40C1-981F-07EE59733131}"/>
    <cellStyle name="Comma 18 5 2 2" xfId="9783" xr:uid="{4091D4DF-AA14-4085-B82E-6BD49897345D}"/>
    <cellStyle name="Comma 18 5 2 2 2" xfId="21011" xr:uid="{0BED5BDF-ACDF-45E4-9154-BDF786E6AA12}"/>
    <cellStyle name="Comma 18 5 2 2 2 2" xfId="43478" xr:uid="{5D3C1A71-CFC5-4803-8F19-C98085BADB33}"/>
    <cellStyle name="Comma 18 5 2 2 3" xfId="32251" xr:uid="{351DE70C-1766-4D22-9AF6-FEA530774CDD}"/>
    <cellStyle name="Comma 18 5 2 3" xfId="15408" xr:uid="{E98714B6-FC85-4F2A-84BD-E4637CE75DAB}"/>
    <cellStyle name="Comma 18 5 2 3 2" xfId="37875" xr:uid="{79BEA05B-F1E8-468B-BAAF-46F7447E8C92}"/>
    <cellStyle name="Comma 18 5 2 4" xfId="26648" xr:uid="{3E20E01A-22DC-40A8-8971-C355258EEF76}"/>
    <cellStyle name="Comma 18 5 3" xfId="6994" xr:uid="{B9323B97-1CA7-4A6B-B0BB-AF90BA886B68}"/>
    <cellStyle name="Comma 18 5 3 2" xfId="18222" xr:uid="{286039E9-CE7C-4671-9B6C-D5EDA67830B2}"/>
    <cellStyle name="Comma 18 5 3 2 2" xfId="40689" xr:uid="{69AC6DCF-AF78-408F-AB89-C97DC769D77B}"/>
    <cellStyle name="Comma 18 5 3 3" xfId="29462" xr:uid="{5DE4D98F-B751-483B-8886-76C4B9E94FC0}"/>
    <cellStyle name="Comma 18 5 4" xfId="12619" xr:uid="{A75C55CC-672D-4C2B-B262-3DFED5DE415C}"/>
    <cellStyle name="Comma 18 5 4 2" xfId="35086" xr:uid="{532BCF82-CD30-4088-8416-F47F852672F3}"/>
    <cellStyle name="Comma 18 5 5" xfId="23859" xr:uid="{7FD239A3-E6F7-452B-BD66-2B3ECD119575}"/>
    <cellStyle name="Comma 18 6" xfId="2472" xr:uid="{00000000-0005-0000-0000-00003E030000}"/>
    <cellStyle name="Comma 18 6 2" xfId="5261" xr:uid="{7BD5A3EB-1B36-47C2-A928-C1D64B09656D}"/>
    <cellStyle name="Comma 18 6 2 2" xfId="10864" xr:uid="{BF5B2E37-E6D5-41B3-AB3E-2495F4F99ABD}"/>
    <cellStyle name="Comma 18 6 2 2 2" xfId="22092" xr:uid="{CFC7227D-B3D3-4535-BF5F-E36896E971E5}"/>
    <cellStyle name="Comma 18 6 2 2 2 2" xfId="44559" xr:uid="{356ECEAD-715C-4E9A-89FF-C06B87516364}"/>
    <cellStyle name="Comma 18 6 2 2 3" xfId="33332" xr:uid="{9B2CF315-DFA9-4625-AB18-7FA99216C8CF}"/>
    <cellStyle name="Comma 18 6 2 3" xfId="16489" xr:uid="{8886296E-8EEF-4380-A07B-B83D9089254A}"/>
    <cellStyle name="Comma 18 6 2 3 2" xfId="38956" xr:uid="{1B97539F-A015-4F1F-B373-8A789D1389D1}"/>
    <cellStyle name="Comma 18 6 2 4" xfId="27729" xr:uid="{E23AA250-55A8-4E35-A2B4-F2FDDA9CF9F0}"/>
    <cellStyle name="Comma 18 6 3" xfId="8075" xr:uid="{AAA807A3-A126-4CA6-8FCA-8E2A65DAEAB6}"/>
    <cellStyle name="Comma 18 6 3 2" xfId="19303" xr:uid="{333CE054-188F-4279-A056-089407556F83}"/>
    <cellStyle name="Comma 18 6 3 2 2" xfId="41770" xr:uid="{8014F7F9-DD93-4F14-8A9A-ECA11C532CD4}"/>
    <cellStyle name="Comma 18 6 3 3" xfId="30543" xr:uid="{0EDC8D9D-B74C-45F6-B790-0817F8536F75}"/>
    <cellStyle name="Comma 18 6 4" xfId="13700" xr:uid="{CD1FE59B-A26B-4350-A943-8527CC75FAC5}"/>
    <cellStyle name="Comma 18 6 4 2" xfId="36167" xr:uid="{44343FC0-B0AD-4B12-9710-EC57996262B1}"/>
    <cellStyle name="Comma 18 6 5" xfId="24940" xr:uid="{105E8BCE-73C1-4079-8684-0C15E21B2E7E}"/>
    <cellStyle name="Comma 18 7" xfId="311" xr:uid="{00000000-0005-0000-0000-00003F030000}"/>
    <cellStyle name="Comma 18 7 2" xfId="3100" xr:uid="{98CA8E33-3040-431A-8298-3FF80BA8AF47}"/>
    <cellStyle name="Comma 18 7 2 2" xfId="8703" xr:uid="{FFB86432-40E4-49AC-A2EB-25F13C41881F}"/>
    <cellStyle name="Comma 18 7 2 2 2" xfId="19931" xr:uid="{E642228E-954B-4A6D-B15A-B42866F79162}"/>
    <cellStyle name="Comma 18 7 2 2 2 2" xfId="42398" xr:uid="{D45C7F40-02B9-4E81-B6AD-75DE33EEFBCA}"/>
    <cellStyle name="Comma 18 7 2 2 3" xfId="31171" xr:uid="{9B4E5366-9B61-48A1-861C-9419D0BC6494}"/>
    <cellStyle name="Comma 18 7 2 3" xfId="14328" xr:uid="{92992A4E-AC46-4BD1-9EAD-8A424EB8309E}"/>
    <cellStyle name="Comma 18 7 2 3 2" xfId="36795" xr:uid="{F30AFF12-E66A-402E-97BE-5D653B3FAB5E}"/>
    <cellStyle name="Comma 18 7 2 4" xfId="25568" xr:uid="{B13EE5E4-A8E6-4EEF-8723-6BFD9B813CB3}"/>
    <cellStyle name="Comma 18 7 3" xfId="5914" xr:uid="{A3A625B0-CC1C-480E-96F5-80C6B2A93BBF}"/>
    <cellStyle name="Comma 18 7 3 2" xfId="17142" xr:uid="{8C0691CF-98B6-4727-A877-37477541C460}"/>
    <cellStyle name="Comma 18 7 3 2 2" xfId="39609" xr:uid="{E7F1728C-7365-47E1-90F6-2ACC0250EEFB}"/>
    <cellStyle name="Comma 18 7 3 3" xfId="28382" xr:uid="{40349CC4-598B-4DC5-BAB4-C9D4F232C8D6}"/>
    <cellStyle name="Comma 18 7 4" xfId="11539" xr:uid="{B64CB489-AF17-4DB9-84CB-54735A78E9F6}"/>
    <cellStyle name="Comma 18 7 4 2" xfId="34006" xr:uid="{E9748E81-4932-4821-BCBF-69ED6725D2B3}"/>
    <cellStyle name="Comma 18 7 5" xfId="22779" xr:uid="{05A44D6F-AD39-449F-9665-A0B7A9966069}"/>
    <cellStyle name="Comma 18 8" xfId="2824" xr:uid="{84C8B9B3-6A5A-49EF-B860-344790A3FF8B}"/>
    <cellStyle name="Comma 18 8 2" xfId="8427" xr:uid="{90E6641C-3662-47E5-8059-FDB051F0064B}"/>
    <cellStyle name="Comma 18 8 2 2" xfId="19655" xr:uid="{724CCD15-486D-46C0-8EFB-6B5387C00E3C}"/>
    <cellStyle name="Comma 18 8 2 2 2" xfId="42122" xr:uid="{F63B37D1-C80C-4374-A6FA-A32583ACA121}"/>
    <cellStyle name="Comma 18 8 2 3" xfId="30895" xr:uid="{E3C29D82-8298-4CD0-BFF9-4D1810A31088}"/>
    <cellStyle name="Comma 18 8 3" xfId="14052" xr:uid="{A48DC984-E4DF-4F5D-B4F3-DDB8B76BAB46}"/>
    <cellStyle name="Comma 18 8 3 2" xfId="36519" xr:uid="{94435843-2C9D-4E49-B3FA-D2E7721AB5BE}"/>
    <cellStyle name="Comma 18 8 4" xfId="25292" xr:uid="{3B801E45-F7EC-4F43-970E-E26D3448FB70}"/>
    <cellStyle name="Comma 18 9" xfId="5639" xr:uid="{397D85D0-B520-4E8C-B878-6B71EAA03187}"/>
    <cellStyle name="Comma 18 9 2" xfId="16867" xr:uid="{212F0858-AAA3-4E7E-B3E3-51BB5214EEF6}"/>
    <cellStyle name="Comma 18 9 2 2" xfId="39334" xr:uid="{5486EB35-B47A-4CAC-A16C-8B5FAEFC2F95}"/>
    <cellStyle name="Comma 18 9 3" xfId="28107" xr:uid="{DF0860D5-ABEE-4B6C-977F-7FA6828CBCCA}"/>
    <cellStyle name="Comma 19" xfId="5" xr:uid="{00000000-0005-0000-0000-000040030000}"/>
    <cellStyle name="Comma 19 10" xfId="11254" xr:uid="{094CB13A-F748-40C8-A121-F49E6F74EE69}"/>
    <cellStyle name="Comma 19 10 2" xfId="33722" xr:uid="{DD097AAC-A187-4D0E-B239-D8FE3A26318D}"/>
    <cellStyle name="Comma 19 11" xfId="22495" xr:uid="{29DC1D24-91E3-4B5E-8295-714BCC2289E6}"/>
    <cellStyle name="Comma 19 2" xfId="279" xr:uid="{00000000-0005-0000-0000-000041030000}"/>
    <cellStyle name="Comma 19 2 10" xfId="22752" xr:uid="{AFC9158D-9105-4519-80B7-A17484E4A05D}"/>
    <cellStyle name="Comma 19 2 2" xfId="826" xr:uid="{00000000-0005-0000-0000-000042030000}"/>
    <cellStyle name="Comma 19 2 2 2" xfId="1364" xr:uid="{00000000-0005-0000-0000-000043030000}"/>
    <cellStyle name="Comma 19 2 2 2 2" xfId="2444" xr:uid="{00000000-0005-0000-0000-000044030000}"/>
    <cellStyle name="Comma 19 2 2 2 2 2" xfId="5233" xr:uid="{A7A8D671-7C55-4E79-8A4F-6B0856780EBC}"/>
    <cellStyle name="Comma 19 2 2 2 2 2 2" xfId="10836" xr:uid="{5EDE87A3-4D96-4CB1-B4C7-38C665C82B60}"/>
    <cellStyle name="Comma 19 2 2 2 2 2 2 2" xfId="22064" xr:uid="{5414EDC7-3FB5-41FC-9242-0E28F3315F75}"/>
    <cellStyle name="Comma 19 2 2 2 2 2 2 2 2" xfId="44531" xr:uid="{A97C5D63-3AF1-497A-9CF1-4ADF15CD4427}"/>
    <cellStyle name="Comma 19 2 2 2 2 2 2 3" xfId="33304" xr:uid="{ACA6B7A1-1999-409B-9CD5-9AC7EDB152A5}"/>
    <cellStyle name="Comma 19 2 2 2 2 2 3" xfId="16461" xr:uid="{B7611E26-D575-4A57-90E3-FCC94013B0C6}"/>
    <cellStyle name="Comma 19 2 2 2 2 2 3 2" xfId="38928" xr:uid="{326E938A-7A07-46DB-B79F-6DB6723C15A8}"/>
    <cellStyle name="Comma 19 2 2 2 2 2 4" xfId="27701" xr:uid="{73268D65-F04E-4D4D-BE53-6EB18F1E2278}"/>
    <cellStyle name="Comma 19 2 2 2 2 3" xfId="8047" xr:uid="{6514F811-181C-4C7D-AB87-6AE528CC1149}"/>
    <cellStyle name="Comma 19 2 2 2 2 3 2" xfId="19275" xr:uid="{729AAAEC-2DC3-48EB-96E6-01F15DF48223}"/>
    <cellStyle name="Comma 19 2 2 2 2 3 2 2" xfId="41742" xr:uid="{5370B808-CB9D-4C39-A881-939BCF28932E}"/>
    <cellStyle name="Comma 19 2 2 2 2 3 3" xfId="30515" xr:uid="{86DAB828-B3AF-47A6-A48B-7F55BF4BA654}"/>
    <cellStyle name="Comma 19 2 2 2 2 4" xfId="13672" xr:uid="{ED9C0775-E0E8-44CE-BC32-F31A122BCD29}"/>
    <cellStyle name="Comma 19 2 2 2 2 4 2" xfId="36139" xr:uid="{B62FCFF9-D186-4703-9FCD-9B34F24D3A9A}"/>
    <cellStyle name="Comma 19 2 2 2 2 5" xfId="24912" xr:uid="{5BDE74A5-5358-41DA-9468-19343B844E23}"/>
    <cellStyle name="Comma 19 2 2 2 3" xfId="4153" xr:uid="{F58E9C25-31D4-4EBC-94D5-C58EBD720593}"/>
    <cellStyle name="Comma 19 2 2 2 3 2" xfId="9756" xr:uid="{C0D629EF-A1FA-4510-AD40-00C76115BA98}"/>
    <cellStyle name="Comma 19 2 2 2 3 2 2" xfId="20984" xr:uid="{6E502149-3B0A-4262-8028-58F466699825}"/>
    <cellStyle name="Comma 19 2 2 2 3 2 2 2" xfId="43451" xr:uid="{1E1414F2-EE2C-4F95-9E09-E21ADE25E8E2}"/>
    <cellStyle name="Comma 19 2 2 2 3 2 3" xfId="32224" xr:uid="{0EAF757A-FE31-461C-88A0-1975B412A02B}"/>
    <cellStyle name="Comma 19 2 2 2 3 3" xfId="15381" xr:uid="{9AF6AEC6-0570-4C6E-9D25-B76C966D478E}"/>
    <cellStyle name="Comma 19 2 2 2 3 3 2" xfId="37848" xr:uid="{025719B9-C822-40C3-BC6B-5634814415B9}"/>
    <cellStyle name="Comma 19 2 2 2 3 4" xfId="26621" xr:uid="{66367D73-87D2-4473-ADB6-B6928341A872}"/>
    <cellStyle name="Comma 19 2 2 2 4" xfId="6967" xr:uid="{BEDC9B1A-5159-4174-AA8E-4A7C927137AD}"/>
    <cellStyle name="Comma 19 2 2 2 4 2" xfId="18195" xr:uid="{6FAAC8AE-7B88-49A6-98F2-66BE3E6BD048}"/>
    <cellStyle name="Comma 19 2 2 2 4 2 2" xfId="40662" xr:uid="{52A8044B-C34D-4A4B-B896-CBF31C07AB5F}"/>
    <cellStyle name="Comma 19 2 2 2 4 3" xfId="29435" xr:uid="{50E7964F-0782-423E-A59B-B6909D8DF070}"/>
    <cellStyle name="Comma 19 2 2 2 5" xfId="12592" xr:uid="{89C4D809-F79D-4EB4-9465-54E3B8C18447}"/>
    <cellStyle name="Comma 19 2 2 2 5 2" xfId="35059" xr:uid="{1A7FC0C5-F7CA-4CAD-A25A-547170B65AAB}"/>
    <cellStyle name="Comma 19 2 2 2 6" xfId="23832" xr:uid="{4044ADEB-BACB-4990-B53A-A9D957042B38}"/>
    <cellStyle name="Comma 19 2 2 3" xfId="1906" xr:uid="{00000000-0005-0000-0000-000045030000}"/>
    <cellStyle name="Comma 19 2 2 3 2" xfId="4695" xr:uid="{2F5D4204-FA39-45D0-A1C8-27431F426CFF}"/>
    <cellStyle name="Comma 19 2 2 3 2 2" xfId="10298" xr:uid="{BDB384B0-7804-49F6-8030-9C24841CAC1D}"/>
    <cellStyle name="Comma 19 2 2 3 2 2 2" xfId="21526" xr:uid="{2B135D5A-AB10-4FEB-9441-FC822DDDFF5D}"/>
    <cellStyle name="Comma 19 2 2 3 2 2 2 2" xfId="43993" xr:uid="{B98419C8-DC6C-49AA-9B70-14AF5EE34CF3}"/>
    <cellStyle name="Comma 19 2 2 3 2 2 3" xfId="32766" xr:uid="{42F63BB1-4F13-4561-BF7C-F98DB7B32682}"/>
    <cellStyle name="Comma 19 2 2 3 2 3" xfId="15923" xr:uid="{5858590C-56DE-4C1F-99D2-ABC035EF862A}"/>
    <cellStyle name="Comma 19 2 2 3 2 3 2" xfId="38390" xr:uid="{44EFF85F-5680-4BE7-91FE-6903A6180DA7}"/>
    <cellStyle name="Comma 19 2 2 3 2 4" xfId="27163" xr:uid="{E856B88C-EA6F-408D-9A3B-A50DC81B737E}"/>
    <cellStyle name="Comma 19 2 2 3 3" xfId="7509" xr:uid="{81603C37-A963-404C-AF41-7357C95E041B}"/>
    <cellStyle name="Comma 19 2 2 3 3 2" xfId="18737" xr:uid="{9F57E61F-2225-439C-9452-4ACCBB9DC53E}"/>
    <cellStyle name="Comma 19 2 2 3 3 2 2" xfId="41204" xr:uid="{5F108455-0863-41F6-98A3-FA178A0F835F}"/>
    <cellStyle name="Comma 19 2 2 3 3 3" xfId="29977" xr:uid="{2B026255-ED9D-4D79-9D20-4A55C94A06B0}"/>
    <cellStyle name="Comma 19 2 2 3 4" xfId="13134" xr:uid="{FBC416AA-C950-4A45-BCBF-B6BA65A19E6B}"/>
    <cellStyle name="Comma 19 2 2 3 4 2" xfId="35601" xr:uid="{C997208C-44A9-4A26-AC03-2ECDF58FAA85}"/>
    <cellStyle name="Comma 19 2 2 3 5" xfId="24374" xr:uid="{F0E3C8C1-5C3D-4795-960E-C61E6A2F4012}"/>
    <cellStyle name="Comma 19 2 2 4" xfId="3615" xr:uid="{A62EE57D-92DB-49BE-BA73-D0930ADFD34F}"/>
    <cellStyle name="Comma 19 2 2 4 2" xfId="9218" xr:uid="{74CEAD24-455D-40E4-8040-9C9AE24764D7}"/>
    <cellStyle name="Comma 19 2 2 4 2 2" xfId="20446" xr:uid="{F03F0410-4A2D-492C-83A1-175E9266B183}"/>
    <cellStyle name="Comma 19 2 2 4 2 2 2" xfId="42913" xr:uid="{5A1385A2-7647-403D-80AA-A0254C82E9D0}"/>
    <cellStyle name="Comma 19 2 2 4 2 3" xfId="31686" xr:uid="{865110FA-61ED-43D7-811B-8743E3FE2116}"/>
    <cellStyle name="Comma 19 2 2 4 3" xfId="14843" xr:uid="{C74061D1-0394-4296-A14C-8BA6A4E8D72C}"/>
    <cellStyle name="Comma 19 2 2 4 3 2" xfId="37310" xr:uid="{9DBB2992-B907-4816-88EF-39FE16A1EB39}"/>
    <cellStyle name="Comma 19 2 2 4 4" xfId="26083" xr:uid="{9FE3AEC4-0312-4A29-A454-1D97A93AED24}"/>
    <cellStyle name="Comma 19 2 2 5" xfId="6429" xr:uid="{810BE402-0A19-4526-A57F-23C6BC14C608}"/>
    <cellStyle name="Comma 19 2 2 5 2" xfId="17657" xr:uid="{62047B2D-13D3-42D9-9870-D216C5F667A0}"/>
    <cellStyle name="Comma 19 2 2 5 2 2" xfId="40124" xr:uid="{5F54F6E3-B879-4D4C-A4D3-0F804B1D592F}"/>
    <cellStyle name="Comma 19 2 2 5 3" xfId="28897" xr:uid="{2DA56883-81C5-4D71-AE07-686E811F4166}"/>
    <cellStyle name="Comma 19 2 2 6" xfId="12054" xr:uid="{84077A97-5974-401D-BBC2-6D9077BAB5A1}"/>
    <cellStyle name="Comma 19 2 2 6 2" xfId="34521" xr:uid="{F5401174-268F-4AB0-9CAD-00746882D7DE}"/>
    <cellStyle name="Comma 19 2 2 7" xfId="23294" xr:uid="{1907C858-67B2-492F-9811-B1D0C755F155}"/>
    <cellStyle name="Comma 19 2 3" xfId="1097" xr:uid="{00000000-0005-0000-0000-000046030000}"/>
    <cellStyle name="Comma 19 2 3 2" xfId="2177" xr:uid="{00000000-0005-0000-0000-000047030000}"/>
    <cellStyle name="Comma 19 2 3 2 2" xfId="4966" xr:uid="{349DBF91-693E-43D3-87FF-303017980144}"/>
    <cellStyle name="Comma 19 2 3 2 2 2" xfId="10569" xr:uid="{7CB9D6E3-C4C0-401B-B4D2-D504F9796AA4}"/>
    <cellStyle name="Comma 19 2 3 2 2 2 2" xfId="21797" xr:uid="{091D7914-C465-4087-A6F9-8D42498EBDAF}"/>
    <cellStyle name="Comma 19 2 3 2 2 2 2 2" xfId="44264" xr:uid="{D1F560CE-CE13-4264-9E7F-324B39F59C48}"/>
    <cellStyle name="Comma 19 2 3 2 2 2 3" xfId="33037" xr:uid="{A44CC519-3016-4982-9D60-0DD6B00EB372}"/>
    <cellStyle name="Comma 19 2 3 2 2 3" xfId="16194" xr:uid="{7726626E-6B6D-486F-9070-6B821FBFFC1D}"/>
    <cellStyle name="Comma 19 2 3 2 2 3 2" xfId="38661" xr:uid="{FDC328F2-E4D6-44B1-850B-5B9D742968E8}"/>
    <cellStyle name="Comma 19 2 3 2 2 4" xfId="27434" xr:uid="{774EFC46-0768-4B35-B222-492FF95E8F29}"/>
    <cellStyle name="Comma 19 2 3 2 3" xfId="7780" xr:uid="{96421D66-28CB-4C15-B362-A401A76F85A7}"/>
    <cellStyle name="Comma 19 2 3 2 3 2" xfId="19008" xr:uid="{9F3AD79A-70C2-41B8-BE82-8680FA008AC8}"/>
    <cellStyle name="Comma 19 2 3 2 3 2 2" xfId="41475" xr:uid="{A276C82B-578C-46D4-89D8-E9942B14FB72}"/>
    <cellStyle name="Comma 19 2 3 2 3 3" xfId="30248" xr:uid="{C8551875-59A5-46B8-A466-FABBA55A2DF7}"/>
    <cellStyle name="Comma 19 2 3 2 4" xfId="13405" xr:uid="{6215B03D-86E5-46F9-99F2-D5D3254DD61B}"/>
    <cellStyle name="Comma 19 2 3 2 4 2" xfId="35872" xr:uid="{E903D4EE-CC1B-424F-9092-52B37FAD7E42}"/>
    <cellStyle name="Comma 19 2 3 2 5" xfId="24645" xr:uid="{FD54F374-E5B2-4F32-B55B-8B94A8AC1121}"/>
    <cellStyle name="Comma 19 2 3 3" xfId="3886" xr:uid="{DF5158D8-338D-493F-BB6D-DCC62D059C90}"/>
    <cellStyle name="Comma 19 2 3 3 2" xfId="9489" xr:uid="{26905EB1-0F60-4FC5-92BF-FBD32EF949A7}"/>
    <cellStyle name="Comma 19 2 3 3 2 2" xfId="20717" xr:uid="{599B2C29-C97F-48B2-B42C-C802A10BE184}"/>
    <cellStyle name="Comma 19 2 3 3 2 2 2" xfId="43184" xr:uid="{807D598A-42CB-4F7A-B719-826570F4A49B}"/>
    <cellStyle name="Comma 19 2 3 3 2 3" xfId="31957" xr:uid="{EBA262E4-0184-4945-B3F3-DDC26BF21A28}"/>
    <cellStyle name="Comma 19 2 3 3 3" xfId="15114" xr:uid="{A221B586-402E-442B-92F2-B6A335D83ABA}"/>
    <cellStyle name="Comma 19 2 3 3 3 2" xfId="37581" xr:uid="{3A2F2539-DA4F-43E2-A782-F4489B6BA000}"/>
    <cellStyle name="Comma 19 2 3 3 4" xfId="26354" xr:uid="{1C3C5A9E-D4DA-4E05-8C4D-1749EFD48702}"/>
    <cellStyle name="Comma 19 2 3 4" xfId="6700" xr:uid="{883F777E-6F63-4C4D-9E08-7812990B9199}"/>
    <cellStyle name="Comma 19 2 3 4 2" xfId="17928" xr:uid="{619C5364-104D-4C33-996F-34E838C91007}"/>
    <cellStyle name="Comma 19 2 3 4 2 2" xfId="40395" xr:uid="{3FB2313B-A573-42F4-B3A8-2D91DD2B598A}"/>
    <cellStyle name="Comma 19 2 3 4 3" xfId="29168" xr:uid="{ADDB5FAC-FB13-44F6-BBD2-B27FBE11B49B}"/>
    <cellStyle name="Comma 19 2 3 5" xfId="12325" xr:uid="{C8194C46-A347-4F2E-AF6B-9D04B0D47E9C}"/>
    <cellStyle name="Comma 19 2 3 5 2" xfId="34792" xr:uid="{94CB791F-0263-46A2-B651-14C83252E054}"/>
    <cellStyle name="Comma 19 2 3 6" xfId="23565" xr:uid="{A1F5815A-CD6F-49A4-B90B-43DFC51C75A0}"/>
    <cellStyle name="Comma 19 2 4" xfId="1639" xr:uid="{00000000-0005-0000-0000-000048030000}"/>
    <cellStyle name="Comma 19 2 4 2" xfId="4428" xr:uid="{2BC92D04-5239-4BE1-9521-6E71D995246F}"/>
    <cellStyle name="Comma 19 2 4 2 2" xfId="10031" xr:uid="{6764244D-A2F7-45BF-9AB9-955AACE411C6}"/>
    <cellStyle name="Comma 19 2 4 2 2 2" xfId="21259" xr:uid="{9587B6BF-B321-470E-9AD5-34D5526836B2}"/>
    <cellStyle name="Comma 19 2 4 2 2 2 2" xfId="43726" xr:uid="{1C44EB48-B068-4E0A-8EF8-7ADEB4808A85}"/>
    <cellStyle name="Comma 19 2 4 2 2 3" xfId="32499" xr:uid="{255CFEBC-0123-487A-90C5-8E712977A43A}"/>
    <cellStyle name="Comma 19 2 4 2 3" xfId="15656" xr:uid="{EC7512EA-2947-4CF1-BF94-BA05FC4386D6}"/>
    <cellStyle name="Comma 19 2 4 2 3 2" xfId="38123" xr:uid="{31B46AFB-F143-4D89-928A-89084866582C}"/>
    <cellStyle name="Comma 19 2 4 2 4" xfId="26896" xr:uid="{6D77EE35-2ED9-427E-A2AD-544F4AD38157}"/>
    <cellStyle name="Comma 19 2 4 3" xfId="7242" xr:uid="{262D6F34-4530-4F12-ABC7-484407343E8C}"/>
    <cellStyle name="Comma 19 2 4 3 2" xfId="18470" xr:uid="{A9ADA090-5006-45F4-A604-23FE76AC428A}"/>
    <cellStyle name="Comma 19 2 4 3 2 2" xfId="40937" xr:uid="{352142D5-44B5-43B3-8133-9CAEA6CAC750}"/>
    <cellStyle name="Comma 19 2 4 3 3" xfId="29710" xr:uid="{6A9ABF8E-1FDE-4C0B-8555-5FF5D008C830}"/>
    <cellStyle name="Comma 19 2 4 4" xfId="12867" xr:uid="{C23825C7-0C0A-413B-8D4B-0919622C69CB}"/>
    <cellStyle name="Comma 19 2 4 4 2" xfId="35334" xr:uid="{7D46C882-D49B-47BA-AAA8-116FDDAF450F}"/>
    <cellStyle name="Comma 19 2 4 5" xfId="24107" xr:uid="{D6341107-DC39-4B3A-8BA2-12389AA4D9A0}"/>
    <cellStyle name="Comma 19 2 5" xfId="2720" xr:uid="{00000000-0005-0000-0000-000049030000}"/>
    <cellStyle name="Comma 19 2 5 2" xfId="5509" xr:uid="{6A8C28FC-083A-4D14-8151-F0D40E1F6E15}"/>
    <cellStyle name="Comma 19 2 5 2 2" xfId="11112" xr:uid="{55712315-A6E4-4029-91B9-9E8C746F23A5}"/>
    <cellStyle name="Comma 19 2 5 2 2 2" xfId="22340" xr:uid="{3DDBD2BA-288C-4C4C-BCC0-51570E715492}"/>
    <cellStyle name="Comma 19 2 5 2 2 2 2" xfId="44807" xr:uid="{8DB98431-76C1-4494-9C00-6C4553D91D48}"/>
    <cellStyle name="Comma 19 2 5 2 2 3" xfId="33580" xr:uid="{95470335-70A1-465E-B96A-D464E54BFC7D}"/>
    <cellStyle name="Comma 19 2 5 2 3" xfId="16737" xr:uid="{EEF37720-4C05-4F52-8441-663D30C5DFF7}"/>
    <cellStyle name="Comma 19 2 5 2 3 2" xfId="39204" xr:uid="{9AE968BA-D4CA-40FC-97DD-08FE93522450}"/>
    <cellStyle name="Comma 19 2 5 2 4" xfId="27977" xr:uid="{05F4C275-37E4-4249-B955-D1180C698F88}"/>
    <cellStyle name="Comma 19 2 5 3" xfId="8323" xr:uid="{9B799696-1E07-46E6-88DB-6006C58BC07D}"/>
    <cellStyle name="Comma 19 2 5 3 2" xfId="19551" xr:uid="{D8555EF9-4791-43C2-B08B-1E8871FFFE31}"/>
    <cellStyle name="Comma 19 2 5 3 2 2" xfId="42018" xr:uid="{7AAD283C-B3E3-426D-ACA1-8E6F07195918}"/>
    <cellStyle name="Comma 19 2 5 3 3" xfId="30791" xr:uid="{EE438A53-EAFA-49F7-A844-B060F18AB3E2}"/>
    <cellStyle name="Comma 19 2 5 4" xfId="13948" xr:uid="{BC84F6BE-75F1-40F6-A2A7-33C8857495EA}"/>
    <cellStyle name="Comma 19 2 5 4 2" xfId="36415" xr:uid="{88A77CFC-B877-429A-A148-0DCA8782AF68}"/>
    <cellStyle name="Comma 19 2 5 5" xfId="25188" xr:uid="{5BB70BEC-04BB-4A6D-B51A-93525921DD1F}"/>
    <cellStyle name="Comma 19 2 6" xfId="559" xr:uid="{00000000-0005-0000-0000-00004A030000}"/>
    <cellStyle name="Comma 19 2 6 2" xfId="3348" xr:uid="{CB54D7B5-1F40-435F-8134-63AAD4E52E38}"/>
    <cellStyle name="Comma 19 2 6 2 2" xfId="8951" xr:uid="{FBB83D41-4DD6-4797-9F16-8D2EDD946867}"/>
    <cellStyle name="Comma 19 2 6 2 2 2" xfId="20179" xr:uid="{4D74AA27-1FF0-4FCC-BDFA-7BEC290EC7AD}"/>
    <cellStyle name="Comma 19 2 6 2 2 2 2" xfId="42646" xr:uid="{03F8A209-F79B-4DB1-9535-820B4330BFAF}"/>
    <cellStyle name="Comma 19 2 6 2 2 3" xfId="31419" xr:uid="{1D5DAB8B-801C-4880-AFBB-105B8580F0E6}"/>
    <cellStyle name="Comma 19 2 6 2 3" xfId="14576" xr:uid="{845780A7-9817-449B-928A-CCFA1B7F9869}"/>
    <cellStyle name="Comma 19 2 6 2 3 2" xfId="37043" xr:uid="{7BF6E2CD-A44E-4488-9B23-F843704184BE}"/>
    <cellStyle name="Comma 19 2 6 2 4" xfId="25816" xr:uid="{A65EF391-F192-45E3-8A00-4BE6638B60C4}"/>
    <cellStyle name="Comma 19 2 6 3" xfId="6162" xr:uid="{8C0C902B-10D0-4AB4-B0CB-A79F46F39A07}"/>
    <cellStyle name="Comma 19 2 6 3 2" xfId="17390" xr:uid="{E21869B6-7910-4DF8-89B9-01280A5E0C3C}"/>
    <cellStyle name="Comma 19 2 6 3 2 2" xfId="39857" xr:uid="{C1614BC5-D550-4E20-A985-9E5277017214}"/>
    <cellStyle name="Comma 19 2 6 3 3" xfId="28630" xr:uid="{F2E0A560-0C9D-48A5-903C-5D676254F169}"/>
    <cellStyle name="Comma 19 2 6 4" xfId="11787" xr:uid="{E80E5EF4-E65C-43D0-B327-A30A468F0397}"/>
    <cellStyle name="Comma 19 2 6 4 2" xfId="34254" xr:uid="{9E06D98B-A29A-4198-A56D-75DD095A0717}"/>
    <cellStyle name="Comma 19 2 6 5" xfId="23027" xr:uid="{57014694-9B87-4DEB-8E31-BABA61733CFA}"/>
    <cellStyle name="Comma 19 2 7" xfId="3072" xr:uid="{B2EA72B4-9BD4-42A1-A809-2E14334853C4}"/>
    <cellStyle name="Comma 19 2 7 2" xfId="8675" xr:uid="{E23E1046-0FC5-462B-BE8F-FBB42CA5751B}"/>
    <cellStyle name="Comma 19 2 7 2 2" xfId="19903" xr:uid="{2B78E1CD-0139-4A4B-BECC-71277B4BEC19}"/>
    <cellStyle name="Comma 19 2 7 2 2 2" xfId="42370" xr:uid="{51D82FDB-527D-4EF6-A091-3E9EB82D508D}"/>
    <cellStyle name="Comma 19 2 7 2 3" xfId="31143" xr:uid="{642B844E-668D-49A2-BDFB-81DA6F0E0403}"/>
    <cellStyle name="Comma 19 2 7 3" xfId="14300" xr:uid="{5417AD04-6F89-46F2-B766-BBA54D56518E}"/>
    <cellStyle name="Comma 19 2 7 3 2" xfId="36767" xr:uid="{0403F695-7DED-4E41-ADB3-451A0F84B971}"/>
    <cellStyle name="Comma 19 2 7 4" xfId="25540" xr:uid="{07CB4C9C-2B0A-4D2A-ACA8-86A59769A07F}"/>
    <cellStyle name="Comma 19 2 8" xfId="5887" xr:uid="{C0ED0292-71B2-4598-8794-30B170E1FC93}"/>
    <cellStyle name="Comma 19 2 8 2" xfId="17115" xr:uid="{60DB4AD1-856B-4EFC-94ED-C1EBFBA11F12}"/>
    <cellStyle name="Comma 19 2 8 2 2" xfId="39582" xr:uid="{E7303067-45BA-4B75-A20A-AC1461A5CADF}"/>
    <cellStyle name="Comma 19 2 8 3" xfId="28355" xr:uid="{D257448C-A8F4-4EBC-9F96-275F61AD1D90}"/>
    <cellStyle name="Comma 19 2 9" xfId="11511" xr:uid="{7AEA444D-06BA-4717-8810-0CDE0253D99D}"/>
    <cellStyle name="Comma 19 2 9 2" xfId="33979" xr:uid="{C9EAA4F6-F22E-4EAE-A9C3-40E12B1F2BE8}"/>
    <cellStyle name="Comma 19 3" xfId="569" xr:uid="{00000000-0005-0000-0000-00004B030000}"/>
    <cellStyle name="Comma 19 3 2" xfId="1107" xr:uid="{00000000-0005-0000-0000-00004C030000}"/>
    <cellStyle name="Comma 19 3 2 2" xfId="2187" xr:uid="{00000000-0005-0000-0000-00004D030000}"/>
    <cellStyle name="Comma 19 3 2 2 2" xfId="4976" xr:uid="{9D2CE041-C99F-4A16-946A-9FEB7837E0DB}"/>
    <cellStyle name="Comma 19 3 2 2 2 2" xfId="10579" xr:uid="{D1676565-21C0-4D8D-B278-FE1F17A36A3D}"/>
    <cellStyle name="Comma 19 3 2 2 2 2 2" xfId="21807" xr:uid="{5780402D-BF4D-4627-824E-335ED141B20E}"/>
    <cellStyle name="Comma 19 3 2 2 2 2 2 2" xfId="44274" xr:uid="{8BE5CA1A-5758-47DD-A9CE-C2A196671CA7}"/>
    <cellStyle name="Comma 19 3 2 2 2 2 3" xfId="33047" xr:uid="{ADE8D407-3C85-4BBF-B214-3D2C2CE9E06A}"/>
    <cellStyle name="Comma 19 3 2 2 2 3" xfId="16204" xr:uid="{7B45D79B-631F-4DFC-8845-65426BEA8FC6}"/>
    <cellStyle name="Comma 19 3 2 2 2 3 2" xfId="38671" xr:uid="{D45E3E55-790F-425C-88C7-AEB259CB39D3}"/>
    <cellStyle name="Comma 19 3 2 2 2 4" xfId="27444" xr:uid="{F89EEFFE-4BBA-4102-B819-6ECFCAE3CEC0}"/>
    <cellStyle name="Comma 19 3 2 2 3" xfId="7790" xr:uid="{A29EF2F6-B7D4-4045-A6B6-B8CFA8A8F984}"/>
    <cellStyle name="Comma 19 3 2 2 3 2" xfId="19018" xr:uid="{B766DACC-5AC8-4A83-8F47-39506F82C50E}"/>
    <cellStyle name="Comma 19 3 2 2 3 2 2" xfId="41485" xr:uid="{39DCEB93-605D-487E-A01F-DF4B9EEA6AE6}"/>
    <cellStyle name="Comma 19 3 2 2 3 3" xfId="30258" xr:uid="{A830358A-D04F-412D-B495-39EA89734EF3}"/>
    <cellStyle name="Comma 19 3 2 2 4" xfId="13415" xr:uid="{A1EED570-A085-4558-A5E8-F5D3AE8CD3FA}"/>
    <cellStyle name="Comma 19 3 2 2 4 2" xfId="35882" xr:uid="{E14E7E9F-67BB-4C66-A28E-3579E5F62F6E}"/>
    <cellStyle name="Comma 19 3 2 2 5" xfId="24655" xr:uid="{482C7843-2C64-4ED1-9314-3B8BF970F1CC}"/>
    <cellStyle name="Comma 19 3 2 3" xfId="3896" xr:uid="{08C7D595-7851-4D2A-941E-39C63F446C75}"/>
    <cellStyle name="Comma 19 3 2 3 2" xfId="9499" xr:uid="{F1CD2043-62FA-4C39-8808-EA63B3A73E56}"/>
    <cellStyle name="Comma 19 3 2 3 2 2" xfId="20727" xr:uid="{06FEFC4A-D582-42FB-80EF-0E670D4646F8}"/>
    <cellStyle name="Comma 19 3 2 3 2 2 2" xfId="43194" xr:uid="{C76E6F3F-F4C2-4604-BA0D-B28E451B077E}"/>
    <cellStyle name="Comma 19 3 2 3 2 3" xfId="31967" xr:uid="{2775C822-9269-48A4-961D-BAFF353B11D7}"/>
    <cellStyle name="Comma 19 3 2 3 3" xfId="15124" xr:uid="{6618ECEF-ADD7-49FA-AAC0-84F78F1A5B91}"/>
    <cellStyle name="Comma 19 3 2 3 3 2" xfId="37591" xr:uid="{3B52FC66-DFFB-42A9-A4D2-2B15C26E2723}"/>
    <cellStyle name="Comma 19 3 2 3 4" xfId="26364" xr:uid="{794EBD74-1CFA-4AEB-A699-E484C2B66089}"/>
    <cellStyle name="Comma 19 3 2 4" xfId="6710" xr:uid="{3AEDBE58-4DC9-4A92-BED3-CBBC904332C2}"/>
    <cellStyle name="Comma 19 3 2 4 2" xfId="17938" xr:uid="{F4042952-FEBA-413A-BECB-31E208ED44DE}"/>
    <cellStyle name="Comma 19 3 2 4 2 2" xfId="40405" xr:uid="{3DD990CD-AD72-4FC4-A4FF-8F835146DA12}"/>
    <cellStyle name="Comma 19 3 2 4 3" xfId="29178" xr:uid="{A12BBF63-1327-4B24-B0F3-6CAFD25BFBCF}"/>
    <cellStyle name="Comma 19 3 2 5" xfId="12335" xr:uid="{9643FBD8-B84B-4337-A423-ACDA4B22A611}"/>
    <cellStyle name="Comma 19 3 2 5 2" xfId="34802" xr:uid="{42C2CE38-2C58-4D5E-9BC8-DA2C7184A31A}"/>
    <cellStyle name="Comma 19 3 2 6" xfId="23575" xr:uid="{9E9953B9-8932-4BD4-9B26-60A15F05876B}"/>
    <cellStyle name="Comma 19 3 3" xfId="1649" xr:uid="{00000000-0005-0000-0000-00004E030000}"/>
    <cellStyle name="Comma 19 3 3 2" xfId="4438" xr:uid="{AE35F639-2ABA-4932-8EF7-A20B40EA3BC5}"/>
    <cellStyle name="Comma 19 3 3 2 2" xfId="10041" xr:uid="{A08C20C2-FED6-45BD-B50D-80753D6C5F6A}"/>
    <cellStyle name="Comma 19 3 3 2 2 2" xfId="21269" xr:uid="{45904E40-6615-4594-89FC-D241E354D489}"/>
    <cellStyle name="Comma 19 3 3 2 2 2 2" xfId="43736" xr:uid="{CC79B8D6-9662-4407-8026-9D8C79DBD9D6}"/>
    <cellStyle name="Comma 19 3 3 2 2 3" xfId="32509" xr:uid="{BDB95FCD-5493-4B24-859D-C1DC248214E6}"/>
    <cellStyle name="Comma 19 3 3 2 3" xfId="15666" xr:uid="{219E72DE-EB65-4537-B19C-652393EEFF7C}"/>
    <cellStyle name="Comma 19 3 3 2 3 2" xfId="38133" xr:uid="{4965665B-D486-4F6D-88AE-29FA7CCFB231}"/>
    <cellStyle name="Comma 19 3 3 2 4" xfId="26906" xr:uid="{68133555-9CE9-48CE-94D2-89721712A8BC}"/>
    <cellStyle name="Comma 19 3 3 3" xfId="7252" xr:uid="{86F1CF1F-CC43-4DA2-8778-E2F5B158EA6D}"/>
    <cellStyle name="Comma 19 3 3 3 2" xfId="18480" xr:uid="{E9C8F9B3-5A80-4F81-950D-DF2A562FF354}"/>
    <cellStyle name="Comma 19 3 3 3 2 2" xfId="40947" xr:uid="{47725550-A686-445D-AD5A-496660AB8440}"/>
    <cellStyle name="Comma 19 3 3 3 3" xfId="29720" xr:uid="{0039BAC3-2257-4A0A-8A52-865A221E1227}"/>
    <cellStyle name="Comma 19 3 3 4" xfId="12877" xr:uid="{6E07E3EF-2AAB-421A-BA98-5B77625A0A19}"/>
    <cellStyle name="Comma 19 3 3 4 2" xfId="35344" xr:uid="{0E6F892E-F164-4346-AC29-B48F8EEC7D68}"/>
    <cellStyle name="Comma 19 3 3 5" xfId="24117" xr:uid="{2717927B-F4CA-4C34-AA37-62967F87EC53}"/>
    <cellStyle name="Comma 19 3 4" xfId="3358" xr:uid="{54F34D49-E508-4D67-B883-801364757B95}"/>
    <cellStyle name="Comma 19 3 4 2" xfId="8961" xr:uid="{97549600-276B-4D6E-8B09-756EF6BB4250}"/>
    <cellStyle name="Comma 19 3 4 2 2" xfId="20189" xr:uid="{9CFA0A98-AA78-445A-BFB1-C16DC1BE4D5D}"/>
    <cellStyle name="Comma 19 3 4 2 2 2" xfId="42656" xr:uid="{9AD3DDEA-C34A-4A35-8223-D7D271145449}"/>
    <cellStyle name="Comma 19 3 4 2 3" xfId="31429" xr:uid="{7BF426F6-6274-4372-ACB4-70EB242042B4}"/>
    <cellStyle name="Comma 19 3 4 3" xfId="14586" xr:uid="{C363AC94-7FEA-4804-A4C4-A28C7260CDB4}"/>
    <cellStyle name="Comma 19 3 4 3 2" xfId="37053" xr:uid="{F853A1BA-4C6B-42B5-8211-66A3CA9CCDC7}"/>
    <cellStyle name="Comma 19 3 4 4" xfId="25826" xr:uid="{30DCC487-E41A-4F52-8C42-105E6F3147E1}"/>
    <cellStyle name="Comma 19 3 5" xfId="6172" xr:uid="{24954925-87A7-444F-B7F0-895357CB04E4}"/>
    <cellStyle name="Comma 19 3 5 2" xfId="17400" xr:uid="{53F6E0BA-B2A5-489B-B14D-8A9015F73183}"/>
    <cellStyle name="Comma 19 3 5 2 2" xfId="39867" xr:uid="{18D79772-C2A8-474E-8E1A-03E99F60C143}"/>
    <cellStyle name="Comma 19 3 5 3" xfId="28640" xr:uid="{54E28A57-B9A8-4CE4-A4C3-24BEB44D29A5}"/>
    <cellStyle name="Comma 19 3 6" xfId="11797" xr:uid="{D0ADDC6A-D735-480A-A39C-4010E494A916}"/>
    <cellStyle name="Comma 19 3 6 2" xfId="34264" xr:uid="{9A22D20B-9A08-4D51-93D0-1900BDA4C5E9}"/>
    <cellStyle name="Comma 19 3 7" xfId="23037" xr:uid="{206F998F-1ECB-4A33-B705-CB1CB3331D2D}"/>
    <cellStyle name="Comma 19 4" xfId="840" xr:uid="{00000000-0005-0000-0000-00004F030000}"/>
    <cellStyle name="Comma 19 4 2" xfId="1920" xr:uid="{00000000-0005-0000-0000-000050030000}"/>
    <cellStyle name="Comma 19 4 2 2" xfId="4709" xr:uid="{3937AEEF-192A-4131-A115-DDC9903E609F}"/>
    <cellStyle name="Comma 19 4 2 2 2" xfId="10312" xr:uid="{ED6B0F63-D24D-4994-83D1-48656846CE0A}"/>
    <cellStyle name="Comma 19 4 2 2 2 2" xfId="21540" xr:uid="{C7FD0168-8710-4F42-B39C-8E126E396BA3}"/>
    <cellStyle name="Comma 19 4 2 2 2 2 2" xfId="44007" xr:uid="{225633C1-67EE-4C42-BA14-D5A7BC59BDEE}"/>
    <cellStyle name="Comma 19 4 2 2 2 3" xfId="32780" xr:uid="{C62121F6-3C30-457C-B913-EBAF5D14C1AE}"/>
    <cellStyle name="Comma 19 4 2 2 3" xfId="15937" xr:uid="{F060D9B5-155D-4661-902C-81064433FBA2}"/>
    <cellStyle name="Comma 19 4 2 2 3 2" xfId="38404" xr:uid="{7CB4D020-BBC2-4698-B9FE-C4710125DB8E}"/>
    <cellStyle name="Comma 19 4 2 2 4" xfId="27177" xr:uid="{6637911B-64BF-4600-BCE8-BA7A86C39053}"/>
    <cellStyle name="Comma 19 4 2 3" xfId="7523" xr:uid="{219320FB-536D-4A2E-8766-BE45B76D6F12}"/>
    <cellStyle name="Comma 19 4 2 3 2" xfId="18751" xr:uid="{2C76C2C2-B20B-442F-8413-9794E89A9093}"/>
    <cellStyle name="Comma 19 4 2 3 2 2" xfId="41218" xr:uid="{E77FB77A-EE31-4FB5-90CD-F5573678AC96}"/>
    <cellStyle name="Comma 19 4 2 3 3" xfId="29991" xr:uid="{25AE79BD-EF1B-4384-8CA7-F8684A14BE83}"/>
    <cellStyle name="Comma 19 4 2 4" xfId="13148" xr:uid="{7D39E0A6-8D3D-4FC6-ADA5-171A83BCFCA6}"/>
    <cellStyle name="Comma 19 4 2 4 2" xfId="35615" xr:uid="{6E073A6A-8171-44FB-8239-2221263A47E4}"/>
    <cellStyle name="Comma 19 4 2 5" xfId="24388" xr:uid="{E2F9CEAF-B1C8-4CF9-8B6A-A45079860EEE}"/>
    <cellStyle name="Comma 19 4 3" xfId="3629" xr:uid="{3FD30017-8A5F-4499-B034-22A2533D1FD1}"/>
    <cellStyle name="Comma 19 4 3 2" xfId="9232" xr:uid="{9BA161D5-C662-4EA6-9853-EDA9063BCB6C}"/>
    <cellStyle name="Comma 19 4 3 2 2" xfId="20460" xr:uid="{E061A3AB-372D-4124-9449-6B94B60A083A}"/>
    <cellStyle name="Comma 19 4 3 2 2 2" xfId="42927" xr:uid="{46DF3411-614C-4276-BBBC-1C0E37D92582}"/>
    <cellStyle name="Comma 19 4 3 2 3" xfId="31700" xr:uid="{9BA77307-E470-4E84-9CF2-1A45AF4D497C}"/>
    <cellStyle name="Comma 19 4 3 3" xfId="14857" xr:uid="{A85146B7-5C02-4076-884F-1568361D5675}"/>
    <cellStyle name="Comma 19 4 3 3 2" xfId="37324" xr:uid="{08313BD2-288E-44D9-9763-2D7C04940926}"/>
    <cellStyle name="Comma 19 4 3 4" xfId="26097" xr:uid="{07F4BFA3-2A57-4578-8337-5E9ACFA69626}"/>
    <cellStyle name="Comma 19 4 4" xfId="6443" xr:uid="{8AE6D634-22B8-49B4-82D7-F781DB58DE55}"/>
    <cellStyle name="Comma 19 4 4 2" xfId="17671" xr:uid="{C9E249E1-4EA3-4149-9782-85FF0B72574E}"/>
    <cellStyle name="Comma 19 4 4 2 2" xfId="40138" xr:uid="{4B0DE989-4DD4-4185-B46E-92A07104AA5E}"/>
    <cellStyle name="Comma 19 4 4 3" xfId="28911" xr:uid="{201F6261-383A-4898-B216-2F04103446F8}"/>
    <cellStyle name="Comma 19 4 5" xfId="12068" xr:uid="{D89EAC43-97B8-4E29-8A47-2C0FDD052477}"/>
    <cellStyle name="Comma 19 4 5 2" xfId="34535" xr:uid="{ABCEFBB0-9400-4692-B2C4-F336A05DF839}"/>
    <cellStyle name="Comma 19 4 6" xfId="23308" xr:uid="{359ED868-0875-4CA5-B6C2-FA3DC9FF14BE}"/>
    <cellStyle name="Comma 19 5" xfId="1382" xr:uid="{00000000-0005-0000-0000-000051030000}"/>
    <cellStyle name="Comma 19 5 2" xfId="4171" xr:uid="{CBC719C4-39F9-47EF-9DB6-6B58A6BE4AEC}"/>
    <cellStyle name="Comma 19 5 2 2" xfId="9774" xr:uid="{FBEDE4D0-0B6C-451C-BA4F-DE69B111B56A}"/>
    <cellStyle name="Comma 19 5 2 2 2" xfId="21002" xr:uid="{3D4A20CA-2E01-4633-85B6-127D8B9E564F}"/>
    <cellStyle name="Comma 19 5 2 2 2 2" xfId="43469" xr:uid="{2411E542-8E87-4157-8784-C1FA356F3CAD}"/>
    <cellStyle name="Comma 19 5 2 2 3" xfId="32242" xr:uid="{13A80699-9EE8-4FDF-A21E-3A77A8A83D77}"/>
    <cellStyle name="Comma 19 5 2 3" xfId="15399" xr:uid="{7DF67562-2ABE-464F-8660-4F42C22D4724}"/>
    <cellStyle name="Comma 19 5 2 3 2" xfId="37866" xr:uid="{A00C3BD2-4AFF-49C4-92C4-C7E290F08286}"/>
    <cellStyle name="Comma 19 5 2 4" xfId="26639" xr:uid="{FCEAC789-CBCC-42FE-A573-0D179C287912}"/>
    <cellStyle name="Comma 19 5 3" xfId="6985" xr:uid="{03FBB259-0C45-45F3-A389-A7E8ADBF85E3}"/>
    <cellStyle name="Comma 19 5 3 2" xfId="18213" xr:uid="{67E14385-A4AE-4883-9146-8C1BEEC7EFA3}"/>
    <cellStyle name="Comma 19 5 3 2 2" xfId="40680" xr:uid="{B4F69933-BB55-4B7B-8A6C-0D63AC3C68CD}"/>
    <cellStyle name="Comma 19 5 3 3" xfId="29453" xr:uid="{0C76EC34-20E3-425F-A2C1-08F16E1831C5}"/>
    <cellStyle name="Comma 19 5 4" xfId="12610" xr:uid="{DEF2BCC6-737E-49DC-A690-D2FC15394D4A}"/>
    <cellStyle name="Comma 19 5 4 2" xfId="35077" xr:uid="{D98B9493-C0BF-40E1-9069-3A9C9D7D4E24}"/>
    <cellStyle name="Comma 19 5 5" xfId="23850" xr:uid="{7AF5599A-F734-4506-834D-C3DAF40FB6BA}"/>
    <cellStyle name="Comma 19 6" xfId="2463" xr:uid="{00000000-0005-0000-0000-000052030000}"/>
    <cellStyle name="Comma 19 6 2" xfId="5252" xr:uid="{5680AF92-2D08-49F6-BB1F-EC3F04CA3FC3}"/>
    <cellStyle name="Comma 19 6 2 2" xfId="10855" xr:uid="{95359EC9-C387-4B79-B712-940E792F981E}"/>
    <cellStyle name="Comma 19 6 2 2 2" xfId="22083" xr:uid="{1DA4D299-13DD-4DB4-84ED-885B8EC434EF}"/>
    <cellStyle name="Comma 19 6 2 2 2 2" xfId="44550" xr:uid="{49BF8DBB-D175-41D5-8C8C-200210A350DE}"/>
    <cellStyle name="Comma 19 6 2 2 3" xfId="33323" xr:uid="{85C6B363-2999-4A44-9309-64B4A1290728}"/>
    <cellStyle name="Comma 19 6 2 3" xfId="16480" xr:uid="{FBE78840-5CC3-49AF-B2A5-9E246EC9BCD2}"/>
    <cellStyle name="Comma 19 6 2 3 2" xfId="38947" xr:uid="{39D54662-D27D-4B18-AEDD-AAE661809180}"/>
    <cellStyle name="Comma 19 6 2 4" xfId="27720" xr:uid="{7857B2AC-2484-41B0-AF27-1950D99B9D00}"/>
    <cellStyle name="Comma 19 6 3" xfId="8066" xr:uid="{9D6D998E-2247-4B4C-B9B6-1E4750D94599}"/>
    <cellStyle name="Comma 19 6 3 2" xfId="19294" xr:uid="{2F484B41-C882-4A32-91B0-959C30E25E01}"/>
    <cellStyle name="Comma 19 6 3 2 2" xfId="41761" xr:uid="{9B3FC1BF-A049-4CD0-9FB7-3F2B011CBE7E}"/>
    <cellStyle name="Comma 19 6 3 3" xfId="30534" xr:uid="{9A1A01AB-646F-4FFD-9375-714416E62A12}"/>
    <cellStyle name="Comma 19 6 4" xfId="13691" xr:uid="{E237B03F-AC61-4AFA-AFDD-067884E278D6}"/>
    <cellStyle name="Comma 19 6 4 2" xfId="36158" xr:uid="{63C82EAB-AA48-4FF4-9C95-8C23CE569ACB}"/>
    <cellStyle name="Comma 19 6 5" xfId="24931" xr:uid="{84CDB938-9BCF-4C51-929C-AC209B761FBC}"/>
    <cellStyle name="Comma 19 7" xfId="302" xr:uid="{00000000-0005-0000-0000-000053030000}"/>
    <cellStyle name="Comma 19 7 2" xfId="3091" xr:uid="{79DA2853-B279-43B1-AE1F-C1470562021F}"/>
    <cellStyle name="Comma 19 7 2 2" xfId="8694" xr:uid="{CC2DA931-B2D9-488A-A497-E7783BF40C46}"/>
    <cellStyle name="Comma 19 7 2 2 2" xfId="19922" xr:uid="{9B13D7C4-B96D-4A14-BCF5-0154AD992A44}"/>
    <cellStyle name="Comma 19 7 2 2 2 2" xfId="42389" xr:uid="{0F0B7125-3A8D-4CA7-BBEF-316CAF0A490D}"/>
    <cellStyle name="Comma 19 7 2 2 3" xfId="31162" xr:uid="{7AF6D7E8-9018-45A5-BC57-3D8288986758}"/>
    <cellStyle name="Comma 19 7 2 3" xfId="14319" xr:uid="{BA4E2448-B406-48FF-A2B4-631A7AAD8CB1}"/>
    <cellStyle name="Comma 19 7 2 3 2" xfId="36786" xr:uid="{91145D11-1287-457D-B79B-96EE511927B2}"/>
    <cellStyle name="Comma 19 7 2 4" xfId="25559" xr:uid="{D0847BB0-DEFE-4400-A88F-249F1787FB2D}"/>
    <cellStyle name="Comma 19 7 3" xfId="5905" xr:uid="{24886250-453A-4971-A5C7-4E7B404D9F44}"/>
    <cellStyle name="Comma 19 7 3 2" xfId="17133" xr:uid="{301713C0-2FFD-48F7-880B-D93B505DEA79}"/>
    <cellStyle name="Comma 19 7 3 2 2" xfId="39600" xr:uid="{12EDE02A-55A0-489E-A210-E8B6B5CCEF50}"/>
    <cellStyle name="Comma 19 7 3 3" xfId="28373" xr:uid="{CFCEFDE7-5D5C-43F9-8167-183FA3D4DE00}"/>
    <cellStyle name="Comma 19 7 4" xfId="11530" xr:uid="{3D31E9E0-AA9E-479F-B22D-76D3C37D60B8}"/>
    <cellStyle name="Comma 19 7 4 2" xfId="33997" xr:uid="{6C0C2FA8-D89E-43DC-9495-7B31A9C9E065}"/>
    <cellStyle name="Comma 19 7 5" xfId="22770" xr:uid="{B0665CAE-7673-437F-A2D2-7346FED89D31}"/>
    <cellStyle name="Comma 19 8" xfId="2815" xr:uid="{AA72C086-123D-41BE-903D-3EDF5F190B4C}"/>
    <cellStyle name="Comma 19 8 2" xfId="8418" xr:uid="{54002760-E24C-4D3B-9F63-4DF8333B379C}"/>
    <cellStyle name="Comma 19 8 2 2" xfId="19646" xr:uid="{A0A466E4-0AF7-4746-A2E2-4E07C00B3477}"/>
    <cellStyle name="Comma 19 8 2 2 2" xfId="42113" xr:uid="{A1E83846-807E-43E3-8E3F-261C7E71A720}"/>
    <cellStyle name="Comma 19 8 2 3" xfId="30886" xr:uid="{1622A6AA-5704-453E-A938-526A826244F0}"/>
    <cellStyle name="Comma 19 8 3" xfId="14043" xr:uid="{F09DD45E-2AB1-41F7-A605-75281376296E}"/>
    <cellStyle name="Comma 19 8 3 2" xfId="36510" xr:uid="{5F67DAC6-E019-4B04-B256-EAF2556A861D}"/>
    <cellStyle name="Comma 19 8 4" xfId="25283" xr:uid="{74BC7536-9C5E-40DC-B989-E19A6470D4C9}"/>
    <cellStyle name="Comma 19 9" xfId="5630" xr:uid="{E81B716B-2ED3-47C3-BC64-115E2C107752}"/>
    <cellStyle name="Comma 19 9 2" xfId="16858" xr:uid="{83A8AA4C-BF6B-4604-BFCC-09AF51ABF3BF}"/>
    <cellStyle name="Comma 19 9 2 2" xfId="39325" xr:uid="{8F2E9185-34FE-417E-933D-D90443116860}"/>
    <cellStyle name="Comma 19 9 3" xfId="28098" xr:uid="{A4AB1F8F-F30E-40FD-ABC1-734DDE4D9F4E}"/>
    <cellStyle name="Comma 2" xfId="2" xr:uid="{00000000-0005-0000-0000-000054030000}"/>
    <cellStyle name="Comma 2 10" xfId="837" xr:uid="{00000000-0005-0000-0000-000055030000}"/>
    <cellStyle name="Comma 2 10 2" xfId="1917" xr:uid="{00000000-0005-0000-0000-000056030000}"/>
    <cellStyle name="Comma 2 10 2 2" xfId="4706" xr:uid="{2E9EBCD6-4EC3-479F-975C-C34D0F1EDA25}"/>
    <cellStyle name="Comma 2 10 2 2 2" xfId="10309" xr:uid="{F6928B69-70B7-4CA4-97AF-9EF9226D2545}"/>
    <cellStyle name="Comma 2 10 2 2 2 2" xfId="21537" xr:uid="{52FFE015-55B3-4CA0-8668-E82E21399746}"/>
    <cellStyle name="Comma 2 10 2 2 2 2 2" xfId="44004" xr:uid="{E4F80307-C5B6-438C-BDF0-06540CB25313}"/>
    <cellStyle name="Comma 2 10 2 2 2 3" xfId="32777" xr:uid="{B6F99127-C22B-4604-AD3F-A698ACE98DA0}"/>
    <cellStyle name="Comma 2 10 2 2 3" xfId="15934" xr:uid="{274DC2B1-B74B-463D-B869-F95D9D2B37BF}"/>
    <cellStyle name="Comma 2 10 2 2 3 2" xfId="38401" xr:uid="{ED68D286-C9C5-47BF-9DC3-3A6807D1AFB9}"/>
    <cellStyle name="Comma 2 10 2 2 4" xfId="27174" xr:uid="{7DBB2488-FABD-481B-9A87-9B76510EA9F8}"/>
    <cellStyle name="Comma 2 10 2 3" xfId="7520" xr:uid="{9D2D8516-9E28-47C9-9ADA-2F2BD640C933}"/>
    <cellStyle name="Comma 2 10 2 3 2" xfId="18748" xr:uid="{D2CFBC82-32F4-4407-87E6-FC7C0100633C}"/>
    <cellStyle name="Comma 2 10 2 3 2 2" xfId="41215" xr:uid="{4EFAD710-2F5F-48D1-B2C4-2EE85448B54E}"/>
    <cellStyle name="Comma 2 10 2 3 3" xfId="29988" xr:uid="{2A4FCBE5-92AF-4575-8E72-E3CBE2B17E3E}"/>
    <cellStyle name="Comma 2 10 2 4" xfId="13145" xr:uid="{3A5295BF-230C-4E91-BF40-B7D3DA7DC38D}"/>
    <cellStyle name="Comma 2 10 2 4 2" xfId="35612" xr:uid="{BB9D8A7B-468E-40AF-95E4-110F38FB6128}"/>
    <cellStyle name="Comma 2 10 2 5" xfId="24385" xr:uid="{CE4B42D8-EE97-4674-ACCB-1FA656013EA8}"/>
    <cellStyle name="Comma 2 10 3" xfId="3626" xr:uid="{4C51C637-0A64-4E96-9F5C-BB2E95316F20}"/>
    <cellStyle name="Comma 2 10 3 2" xfId="9229" xr:uid="{8F2CAFD5-9EC4-4F46-838F-E7BDD34E2C7A}"/>
    <cellStyle name="Comma 2 10 3 2 2" xfId="20457" xr:uid="{50885C77-D0A4-4895-B0C3-2CDD48FF7F46}"/>
    <cellStyle name="Comma 2 10 3 2 2 2" xfId="42924" xr:uid="{A3898E3D-F7F9-4D18-A04B-8EBC6ED74F58}"/>
    <cellStyle name="Comma 2 10 3 2 3" xfId="31697" xr:uid="{B999DB37-3FE3-40A4-9C6F-AB4D4159405F}"/>
    <cellStyle name="Comma 2 10 3 3" xfId="14854" xr:uid="{1D1BE979-F457-43E3-8A8E-0E83430185E4}"/>
    <cellStyle name="Comma 2 10 3 3 2" xfId="37321" xr:uid="{A680C590-BC91-4D0A-820B-42D02D6047F6}"/>
    <cellStyle name="Comma 2 10 3 4" xfId="26094" xr:uid="{64B0DC32-9EB8-47EE-A867-E7EF6501091C}"/>
    <cellStyle name="Comma 2 10 4" xfId="6440" xr:uid="{6D21D044-23D5-4640-B0A8-918339CC8B57}"/>
    <cellStyle name="Comma 2 10 4 2" xfId="17668" xr:uid="{D09B0E31-67D9-4838-9236-24BD249C639E}"/>
    <cellStyle name="Comma 2 10 4 2 2" xfId="40135" xr:uid="{F1F69DE1-DDA4-4E45-91B2-E376BBAED4C8}"/>
    <cellStyle name="Comma 2 10 4 3" xfId="28908" xr:uid="{92BD4ED8-0C93-4339-A04A-E8B975B9BADB}"/>
    <cellStyle name="Comma 2 10 5" xfId="12065" xr:uid="{58813359-BE57-4F9E-9941-4B358E7F7A23}"/>
    <cellStyle name="Comma 2 10 5 2" xfId="34532" xr:uid="{61964B81-028C-4035-A67C-35090EDD532F}"/>
    <cellStyle name="Comma 2 10 6" xfId="23305" xr:uid="{2877D4B8-B636-491D-BD98-87C817B0CC2D}"/>
    <cellStyle name="Comma 2 11" xfId="1379" xr:uid="{00000000-0005-0000-0000-000057030000}"/>
    <cellStyle name="Comma 2 11 2" xfId="4168" xr:uid="{184A714D-16E4-4D61-AF08-CF0E479A222B}"/>
    <cellStyle name="Comma 2 11 2 2" xfId="9771" xr:uid="{1A242BAE-4F16-4CFA-AC53-AC8A60660822}"/>
    <cellStyle name="Comma 2 11 2 2 2" xfId="20999" xr:uid="{699D26C9-28E5-4829-B0DC-82C1EB8551E5}"/>
    <cellStyle name="Comma 2 11 2 2 2 2" xfId="43466" xr:uid="{C444115D-861D-4A40-A90C-2DFF6515143E}"/>
    <cellStyle name="Comma 2 11 2 2 3" xfId="32239" xr:uid="{DE71283B-32E2-47F0-BFF1-EFA2FD544988}"/>
    <cellStyle name="Comma 2 11 2 3" xfId="15396" xr:uid="{9E4294E4-D258-46F3-AED0-DC4CFED489E8}"/>
    <cellStyle name="Comma 2 11 2 3 2" xfId="37863" xr:uid="{00D4BF81-AA65-42FA-A42D-A06920A46A58}"/>
    <cellStyle name="Comma 2 11 2 4" xfId="26636" xr:uid="{F0614C40-8B96-4861-9F0B-2089F53011D3}"/>
    <cellStyle name="Comma 2 11 3" xfId="6982" xr:uid="{4AC0BC15-1D9F-4BBB-8543-06CA7018B496}"/>
    <cellStyle name="Comma 2 11 3 2" xfId="18210" xr:uid="{B53E6AA7-F54F-4918-A582-5BCE251635FB}"/>
    <cellStyle name="Comma 2 11 3 2 2" xfId="40677" xr:uid="{D9F6F0AC-3C4E-4035-9448-0AA3379CE46A}"/>
    <cellStyle name="Comma 2 11 3 3" xfId="29450" xr:uid="{DE1188E4-6EF4-40AA-909E-15C822D5E2EF}"/>
    <cellStyle name="Comma 2 11 4" xfId="12607" xr:uid="{1AE0EB60-27F4-4715-A9C1-63A4DFCE8E9D}"/>
    <cellStyle name="Comma 2 11 4 2" xfId="35074" xr:uid="{119BC6C8-1F10-4A11-B08D-9BE0CE9D4C18}"/>
    <cellStyle name="Comma 2 11 5" xfId="23847" xr:uid="{E5F84CB2-4836-4A7D-9CEF-EA503E0E0AAC}"/>
    <cellStyle name="Comma 2 12" xfId="2460" xr:uid="{00000000-0005-0000-0000-000058030000}"/>
    <cellStyle name="Comma 2 12 2" xfId="5249" xr:uid="{892A1E87-90DA-4FD5-ABB8-35D45DA86850}"/>
    <cellStyle name="Comma 2 12 2 2" xfId="10852" xr:uid="{52B8627C-BC3E-44B1-AE62-B828D4D71D7D}"/>
    <cellStyle name="Comma 2 12 2 2 2" xfId="22080" xr:uid="{C524E3B7-2CE0-4AC5-B410-F216459FD979}"/>
    <cellStyle name="Comma 2 12 2 2 2 2" xfId="44547" xr:uid="{BD6B6143-114B-4B23-9D4D-D4AE8F17A88D}"/>
    <cellStyle name="Comma 2 12 2 2 3" xfId="33320" xr:uid="{6EC302E2-3C5D-41C9-B3C4-52B60DD795D8}"/>
    <cellStyle name="Comma 2 12 2 3" xfId="16477" xr:uid="{BB6A485D-C0B8-4B0F-AA42-85B1EA69BA28}"/>
    <cellStyle name="Comma 2 12 2 3 2" xfId="38944" xr:uid="{CFAD3F1A-07D4-4012-90AC-934DFE3D27D8}"/>
    <cellStyle name="Comma 2 12 2 4" xfId="27717" xr:uid="{BD3C9C38-3AE2-488D-A94D-D5F474E7BFFC}"/>
    <cellStyle name="Comma 2 12 3" xfId="8063" xr:uid="{E620C5FE-014B-4F5E-8CA3-7056827E69E3}"/>
    <cellStyle name="Comma 2 12 3 2" xfId="19291" xr:uid="{D724115A-9756-4300-9EAD-B61F027995EB}"/>
    <cellStyle name="Comma 2 12 3 2 2" xfId="41758" xr:uid="{2B620CAC-C5B1-4CAA-A3FB-820D3177DD39}"/>
    <cellStyle name="Comma 2 12 3 3" xfId="30531" xr:uid="{C7E3BFC1-1AF7-4CDB-9FDA-E5A26005F8E0}"/>
    <cellStyle name="Comma 2 12 4" xfId="13688" xr:uid="{ABB8B138-B883-482B-8795-3E8975FFF35D}"/>
    <cellStyle name="Comma 2 12 4 2" xfId="36155" xr:uid="{307D1FD9-80AC-4020-BC52-C60CE4764B3E}"/>
    <cellStyle name="Comma 2 12 5" xfId="24928" xr:uid="{15486944-5173-486F-B8FB-062FECBBA50A}"/>
    <cellStyle name="Comma 2 13" xfId="299" xr:uid="{00000000-0005-0000-0000-000059030000}"/>
    <cellStyle name="Comma 2 13 2" xfId="3088" xr:uid="{CE16B825-A0E0-4C58-9A6A-A4A8F2B44DDA}"/>
    <cellStyle name="Comma 2 13 2 2" xfId="8691" xr:uid="{2B47D235-B19F-420C-82E3-BD111D464186}"/>
    <cellStyle name="Comma 2 13 2 2 2" xfId="19919" xr:uid="{FA54861B-31AF-42D4-8993-D6E0821881AA}"/>
    <cellStyle name="Comma 2 13 2 2 2 2" xfId="42386" xr:uid="{4498D857-14A7-4B1A-A0AB-41527C6233E3}"/>
    <cellStyle name="Comma 2 13 2 2 3" xfId="31159" xr:uid="{B20DD478-594C-4FBA-9D78-8A07733C35F4}"/>
    <cellStyle name="Comma 2 13 2 3" xfId="14316" xr:uid="{569D650E-6306-4FE2-8B13-35914C55F104}"/>
    <cellStyle name="Comma 2 13 2 3 2" xfId="36783" xr:uid="{9B983908-967A-4504-87C0-D90B39550973}"/>
    <cellStyle name="Comma 2 13 2 4" xfId="25556" xr:uid="{F9082061-6D15-410A-BA37-A78CC98B4929}"/>
    <cellStyle name="Comma 2 13 3" xfId="5902" xr:uid="{51AE7485-A287-45BE-8AC5-F14B3C1DC6CE}"/>
    <cellStyle name="Comma 2 13 3 2" xfId="17130" xr:uid="{DA8917C2-8BEE-4A26-B473-94A5C4192814}"/>
    <cellStyle name="Comma 2 13 3 2 2" xfId="39597" xr:uid="{DFB68CE6-27C6-46B6-B052-5DEA82EC6CB5}"/>
    <cellStyle name="Comma 2 13 3 3" xfId="28370" xr:uid="{5EAFEB5B-F333-4D85-BAB5-9D9CF36344E9}"/>
    <cellStyle name="Comma 2 13 4" xfId="11527" xr:uid="{DE8E26A3-912D-48DA-B25E-2E5EC0615C6F}"/>
    <cellStyle name="Comma 2 13 4 2" xfId="33994" xr:uid="{B2D7FF86-3F92-426B-A7D7-D626E6B560A7}"/>
    <cellStyle name="Comma 2 13 5" xfId="22767" xr:uid="{F1165A6E-C7E4-488C-875A-1D1DA9B2107A}"/>
    <cellStyle name="Comma 2 14" xfId="2742" xr:uid="{00000000-0005-0000-0000-00005A030000}"/>
    <cellStyle name="Comma 2 14 2" xfId="5531" xr:uid="{9D1BE9A5-006D-459A-AA7D-44E74A118A89}"/>
    <cellStyle name="Comma 2 14 2 2" xfId="11134" xr:uid="{CADBAA1F-E5D7-440C-9FF2-4846C87F941D}"/>
    <cellStyle name="Comma 2 14 2 2 2" xfId="22362" xr:uid="{5E2DE8D2-4B71-489E-B78C-2F2E0F307558}"/>
    <cellStyle name="Comma 2 14 2 2 2 2" xfId="44829" xr:uid="{14D379CC-CADD-45C5-B250-005B71C4C698}"/>
    <cellStyle name="Comma 2 14 2 2 3" xfId="33602" xr:uid="{03322690-6BA1-41D7-8F7E-111F0503BC4D}"/>
    <cellStyle name="Comma 2 14 2 3" xfId="16759" xr:uid="{49A36600-84CA-4103-9D43-F3CA4104BA98}"/>
    <cellStyle name="Comma 2 14 2 3 2" xfId="39226" xr:uid="{01B7C362-603D-403D-9432-CD9F31E62A3D}"/>
    <cellStyle name="Comma 2 14 2 4" xfId="27999" xr:uid="{CEBB3D9E-9330-418D-AADC-839C9969650B}"/>
    <cellStyle name="Comma 2 14 3" xfId="8345" xr:uid="{5AF67DAE-0B31-4B1E-9C5E-E0EED23ED57E}"/>
    <cellStyle name="Comma 2 14 3 2" xfId="19573" xr:uid="{93EFE4AC-CF1F-4E88-930E-0EF69E374B53}"/>
    <cellStyle name="Comma 2 14 3 2 2" xfId="42040" xr:uid="{A2801F07-9F8E-4582-888D-D2B3C7B19168}"/>
    <cellStyle name="Comma 2 14 3 3" xfId="30813" xr:uid="{77E1BB59-E2A1-4DDF-8AD2-4D815017FFC5}"/>
    <cellStyle name="Comma 2 14 4" xfId="13970" xr:uid="{99CD2371-87AB-47EB-8D9C-5A73DF6F7C57}"/>
    <cellStyle name="Comma 2 14 4 2" xfId="36437" xr:uid="{220B8702-0094-4254-B464-7D3D231958DB}"/>
    <cellStyle name="Comma 2 14 5" xfId="25210" xr:uid="{321B4505-CDC0-413A-80A3-35B5FFBD4EE7}"/>
    <cellStyle name="Comma 2 15" xfId="2812" xr:uid="{0D31C4A7-8506-4BA4-9795-920F9A566007}"/>
    <cellStyle name="Comma 2 15 2" xfId="8415" xr:uid="{C811AD80-24AB-4954-AF03-22C61562A9AD}"/>
    <cellStyle name="Comma 2 15 2 2" xfId="19643" xr:uid="{9153E9D0-B079-45A7-BB46-A0F8905442A2}"/>
    <cellStyle name="Comma 2 15 2 2 2" xfId="42110" xr:uid="{7AF16E37-1585-424C-A2A1-D61D0D157462}"/>
    <cellStyle name="Comma 2 15 2 3" xfId="30883" xr:uid="{36732CD3-E041-476A-B24C-369C1517C7CA}"/>
    <cellStyle name="Comma 2 15 3" xfId="14040" xr:uid="{3A1D0F7D-E5A1-4CAF-9EFC-08280B7F1E68}"/>
    <cellStyle name="Comma 2 15 3 2" xfId="36507" xr:uid="{3AC0FE29-662D-49CE-BD5D-2720B61CA146}"/>
    <cellStyle name="Comma 2 15 4" xfId="25280" xr:uid="{89EC3EAA-279C-48AB-AF79-AAE34189F13B}"/>
    <cellStyle name="Comma 2 16" xfId="5603" xr:uid="{B23A0488-7A8E-4945-BDEE-D6217AA191AA}"/>
    <cellStyle name="Comma 2 16 2" xfId="11206" xr:uid="{6EB291EB-4857-4652-879F-691E138AA9B1}"/>
    <cellStyle name="Comma 2 16 2 2" xfId="22434" xr:uid="{040B5FAA-4448-4437-A2F0-B4AEC8D508F4}"/>
    <cellStyle name="Comma 2 16 2 2 2" xfId="44901" xr:uid="{0EA5AE26-6AF9-4B7B-B6AD-7D87D07A2A56}"/>
    <cellStyle name="Comma 2 16 2 3" xfId="33674" xr:uid="{F5B22095-C73D-46A2-AE6A-F11B2B3EC7AF}"/>
    <cellStyle name="Comma 2 16 3" xfId="16831" xr:uid="{305B26D9-40D9-4B65-8B49-505C31A692DE}"/>
    <cellStyle name="Comma 2 16 3 2" xfId="39298" xr:uid="{F83A29C8-0128-409A-AEA3-1918FE8E69F2}"/>
    <cellStyle name="Comma 2 16 4" xfId="28071" xr:uid="{87F73752-16D5-43BB-9D4B-5C5F41C86C96}"/>
    <cellStyle name="Comma 2 17" xfId="2760" xr:uid="{00000000-0005-0000-0000-00005B030000}"/>
    <cellStyle name="Comma 2 17 2" xfId="5549" xr:uid="{E0B79970-5925-4465-8175-66184C467934}"/>
    <cellStyle name="Comma 2 17 2 2" xfId="11152" xr:uid="{B8757B38-104D-41E0-B1EF-32E6FF5F6105}"/>
    <cellStyle name="Comma 2 17 2 2 2" xfId="22380" xr:uid="{3EC59B2C-2395-4E00-989C-D127FC13D3A9}"/>
    <cellStyle name="Comma 2 17 2 2 2 2" xfId="44847" xr:uid="{775C8089-E62E-4AAF-B908-3D7D44C7E0FC}"/>
    <cellStyle name="Comma 2 17 2 2 3" xfId="33620" xr:uid="{4B8F8EA8-BD43-4AE0-A92A-B651EDB81BC3}"/>
    <cellStyle name="Comma 2 17 2 3" xfId="16777" xr:uid="{6499ABFD-993A-45EC-A95E-FC97F7614865}"/>
    <cellStyle name="Comma 2 17 2 3 2" xfId="39244" xr:uid="{8D27C5BE-D645-4785-A8B1-E15789364D82}"/>
    <cellStyle name="Comma 2 17 2 4" xfId="28017" xr:uid="{08BA5523-26AC-4A14-82EB-A8537169AE31}"/>
    <cellStyle name="Comma 2 17 3" xfId="8363" xr:uid="{75B1E403-7654-4E63-910C-8CA8DCA87546}"/>
    <cellStyle name="Comma 2 17 3 2" xfId="19591" xr:uid="{1BB0FA6A-7B05-47C7-8244-C17C30203BDF}"/>
    <cellStyle name="Comma 2 17 3 2 2" xfId="42058" xr:uid="{E2331AC6-7156-42BC-8CF9-374438AE6D7F}"/>
    <cellStyle name="Comma 2 17 3 3" xfId="30831" xr:uid="{E25DB972-3961-492C-AC97-A0670F25018F}"/>
    <cellStyle name="Comma 2 17 4" xfId="13988" xr:uid="{82FD6046-1AF2-418C-912F-19D6F3717BFF}"/>
    <cellStyle name="Comma 2 17 4 2" xfId="36455" xr:uid="{88BC1A94-699E-4721-9867-16A346879091}"/>
    <cellStyle name="Comma 2 17 5" xfId="25228" xr:uid="{FBF9A7F4-FC4F-475F-907A-69A6E1F79AEC}"/>
    <cellStyle name="Comma 2 18" xfId="2799" xr:uid="{00000000-0005-0000-0000-00005C030000}"/>
    <cellStyle name="Comma 2 18 2" xfId="5588" xr:uid="{757332A6-B9E7-487A-AC04-3EC46D210ECE}"/>
    <cellStyle name="Comma 2 18 2 2" xfId="11191" xr:uid="{668D29B3-5A5C-4296-A02A-F7B0D9002833}"/>
    <cellStyle name="Comma 2 18 2 2 2" xfId="22419" xr:uid="{55137372-08C4-41D8-BA58-5DEAE2CC7AEA}"/>
    <cellStyle name="Comma 2 18 2 2 2 2" xfId="44886" xr:uid="{524C9DEC-3F81-438E-9AB8-01408189141A}"/>
    <cellStyle name="Comma 2 18 2 2 3" xfId="33659" xr:uid="{EC0AD155-830E-4F98-9981-31E289FA68B2}"/>
    <cellStyle name="Comma 2 18 2 3" xfId="16816" xr:uid="{D8B2730A-A834-424E-A77F-6B9049F44ADC}"/>
    <cellStyle name="Comma 2 18 2 3 2" xfId="39283" xr:uid="{E1B61930-4B3C-47EF-A1D1-5EA178170A33}"/>
    <cellStyle name="Comma 2 18 2 4" xfId="28056" xr:uid="{A3707355-C11A-4DD9-B023-D444BD911689}"/>
    <cellStyle name="Comma 2 18 3" xfId="8402" xr:uid="{F9BE30AA-DC1B-448F-8268-19F0E18151E8}"/>
    <cellStyle name="Comma 2 18 3 2" xfId="19630" xr:uid="{C232EF16-031D-4999-ABA4-3AFFFB851863}"/>
    <cellStyle name="Comma 2 18 3 2 2" xfId="42097" xr:uid="{DFDA9603-D55F-4DF3-AF15-E0DC6003C70F}"/>
    <cellStyle name="Comma 2 18 3 3" xfId="30870" xr:uid="{75ECBC2F-1FEC-4BAE-BCC3-2468179F4D8E}"/>
    <cellStyle name="Comma 2 18 4" xfId="14027" xr:uid="{AE721FD9-4364-4F2A-9CDA-46A233B32B70}"/>
    <cellStyle name="Comma 2 18 4 2" xfId="36494" xr:uid="{F3FD3AF3-8071-4BA7-9193-33FF5AF173CF}"/>
    <cellStyle name="Comma 2 18 5" xfId="25267" xr:uid="{C8C54DB4-5A5A-4C44-AABE-99EB9A7771B5}"/>
    <cellStyle name="Comma 2 19" xfId="5627" xr:uid="{72CFC8B4-5040-4915-8188-E80D540E0183}"/>
    <cellStyle name="Comma 2 19 2" xfId="16855" xr:uid="{AA88A3C2-19B4-4887-B9C1-17EA63EECD35}"/>
    <cellStyle name="Comma 2 19 2 2" xfId="39322" xr:uid="{593346A1-0FAC-4A6D-A4DB-8F4215C43407}"/>
    <cellStyle name="Comma 2 19 3" xfId="28095" xr:uid="{16AEB2A6-411B-40AF-93A6-418C1C35BE2A}"/>
    <cellStyle name="Comma 2 2" xfId="40" xr:uid="{00000000-0005-0000-0000-00005D030000}"/>
    <cellStyle name="Comma 2 2 10" xfId="320" xr:uid="{00000000-0005-0000-0000-00005E030000}"/>
    <cellStyle name="Comma 2 2 10 2" xfId="3109" xr:uid="{140126C0-8311-4CC3-8038-7FFB48A5A24D}"/>
    <cellStyle name="Comma 2 2 10 2 2" xfId="8712" xr:uid="{1528F8B1-B65E-40E5-B62E-9E488D93E58E}"/>
    <cellStyle name="Comma 2 2 10 2 2 2" xfId="19940" xr:uid="{B0B8F823-8A48-428E-BFA3-384A94B5E5D3}"/>
    <cellStyle name="Comma 2 2 10 2 2 2 2" xfId="42407" xr:uid="{70E8431D-F3DC-42A7-ABF1-F849B05A07A1}"/>
    <cellStyle name="Comma 2 2 10 2 2 3" xfId="31180" xr:uid="{A56A3B72-A35B-46D1-B19A-94A1A8B44218}"/>
    <cellStyle name="Comma 2 2 10 2 3" xfId="14337" xr:uid="{20C688CB-0F26-4F9F-9F4B-1634442BF5DD}"/>
    <cellStyle name="Comma 2 2 10 2 3 2" xfId="36804" xr:uid="{E061E1C6-BFA0-4D19-B60A-8306FAE5AD21}"/>
    <cellStyle name="Comma 2 2 10 2 4" xfId="25577" xr:uid="{489B36B6-E2B7-44A9-8E41-155EB93A9CE7}"/>
    <cellStyle name="Comma 2 2 10 3" xfId="5923" xr:uid="{37F01CAE-E300-46E9-93A4-52AB39EE883E}"/>
    <cellStyle name="Comma 2 2 10 3 2" xfId="17151" xr:uid="{3D212A6A-F377-4E6D-B255-4D99F1DA420F}"/>
    <cellStyle name="Comma 2 2 10 3 2 2" xfId="39618" xr:uid="{055E5775-C32A-4934-A87E-972F3443A584}"/>
    <cellStyle name="Comma 2 2 10 3 3" xfId="28391" xr:uid="{C4EB6611-E07C-4AB9-8BF7-333A3BC94D05}"/>
    <cellStyle name="Comma 2 2 10 4" xfId="11548" xr:uid="{8B915BF5-9B83-4C37-AC6E-76BCC594EBDF}"/>
    <cellStyle name="Comma 2 2 10 4 2" xfId="34015" xr:uid="{37B60F1E-888A-4E5C-B4E5-E91593772639}"/>
    <cellStyle name="Comma 2 2 10 5" xfId="22788" xr:uid="{0AFC6F7E-97FA-4EC6-B3AA-60C8E632A900}"/>
    <cellStyle name="Comma 2 2 11" xfId="2833" xr:uid="{E1FA7415-03C6-481C-AD93-1A7ED1263C49}"/>
    <cellStyle name="Comma 2 2 11 2" xfId="8436" xr:uid="{937CF5E8-1785-40D6-A2E7-91033FD0E52B}"/>
    <cellStyle name="Comma 2 2 11 2 2" xfId="19664" xr:uid="{B7B85EDB-CA9A-4B7E-B1E8-C939505EF285}"/>
    <cellStyle name="Comma 2 2 11 2 2 2" xfId="42131" xr:uid="{DF9E5C6C-F65C-4EBB-B50D-873A5783A454}"/>
    <cellStyle name="Comma 2 2 11 2 3" xfId="30904" xr:uid="{A066014F-7C17-42FB-BEC8-38D44B602B19}"/>
    <cellStyle name="Comma 2 2 11 3" xfId="14061" xr:uid="{C5156B03-237F-40DC-B847-C9C65454C4FA}"/>
    <cellStyle name="Comma 2 2 11 3 2" xfId="36528" xr:uid="{D64C0E52-3789-4795-A0FA-5421372A0C47}"/>
    <cellStyle name="Comma 2 2 11 4" xfId="25301" xr:uid="{5D25A4B4-2E00-45BB-99FE-7376B75FE5C3}"/>
    <cellStyle name="Comma 2 2 12" xfId="5648" xr:uid="{9A53E595-3E8B-407A-8FA5-2A5E27326D2C}"/>
    <cellStyle name="Comma 2 2 12 2" xfId="16876" xr:uid="{BE5BE445-BF7C-412E-89E9-92E349E7A64F}"/>
    <cellStyle name="Comma 2 2 12 2 2" xfId="39343" xr:uid="{723CA233-D696-48EE-A10B-D70E1C530B19}"/>
    <cellStyle name="Comma 2 2 12 3" xfId="28116" xr:uid="{DC46942E-70C2-4283-86D1-07900900BE1B}"/>
    <cellStyle name="Comma 2 2 13" xfId="11272" xr:uid="{1BDA57B7-8319-4B10-BFF3-3405D1ED7B9A}"/>
    <cellStyle name="Comma 2 2 13 2" xfId="33740" xr:uid="{A1AD70AB-EBF9-4816-A512-7050CFD42D50}"/>
    <cellStyle name="Comma 2 2 14" xfId="22513" xr:uid="{018D8987-127D-46C3-9C88-4764AAE88BEC}"/>
    <cellStyle name="Comma 2 2 2" xfId="54" xr:uid="{00000000-0005-0000-0000-00005F030000}"/>
    <cellStyle name="Comma 2 2 2 10" xfId="2847" xr:uid="{5D9F0622-CB46-4C7B-A6E9-5ADCE8F0C0FE}"/>
    <cellStyle name="Comma 2 2 2 10 2" xfId="8450" xr:uid="{9260CB43-56C4-45CA-BE3C-532E88334E4E}"/>
    <cellStyle name="Comma 2 2 2 10 2 2" xfId="19678" xr:uid="{7D0FA9EC-6B57-4017-960E-91621FEEEBD9}"/>
    <cellStyle name="Comma 2 2 2 10 2 2 2" xfId="42145" xr:uid="{37B091E8-1CE6-4560-B540-3691E2104D19}"/>
    <cellStyle name="Comma 2 2 2 10 2 3" xfId="30918" xr:uid="{16BAE75E-3E5C-4679-9950-6EB7C741AD4A}"/>
    <cellStyle name="Comma 2 2 2 10 3" xfId="14075" xr:uid="{97B3AB8E-5430-4647-8F0E-687F328B9E0B}"/>
    <cellStyle name="Comma 2 2 2 10 3 2" xfId="36542" xr:uid="{182C5F40-7CBC-453E-AD2E-2CFA7B4C9BC9}"/>
    <cellStyle name="Comma 2 2 2 10 4" xfId="25315" xr:uid="{56CA7289-F636-495D-AF71-C898B8DC1A1E}"/>
    <cellStyle name="Comma 2 2 2 11" xfId="5662" xr:uid="{F83C0412-D511-4342-80A1-742C75EAAA2B}"/>
    <cellStyle name="Comma 2 2 2 11 2" xfId="16890" xr:uid="{11114D8F-D8AB-43F0-8E01-91B261BA64A2}"/>
    <cellStyle name="Comma 2 2 2 11 2 2" xfId="39357" xr:uid="{D27C29F8-F3CD-4D54-A06C-E074AFE085AC}"/>
    <cellStyle name="Comma 2 2 2 11 3" xfId="28130" xr:uid="{0B066C37-D310-45D6-9699-BB99249A559A}"/>
    <cellStyle name="Comma 2 2 2 12" xfId="11286" xr:uid="{6C432303-1F57-41EF-8D8D-3974373CC062}"/>
    <cellStyle name="Comma 2 2 2 12 2" xfId="33754" xr:uid="{DDE8B148-83E0-4540-9D53-D98143140BE8}"/>
    <cellStyle name="Comma 2 2 2 13" xfId="22527" xr:uid="{00207FA3-04FD-470C-BD9A-4D42CFD0CA3D}"/>
    <cellStyle name="Comma 2 2 2 2" xfId="83" xr:uid="{00000000-0005-0000-0000-000060030000}"/>
    <cellStyle name="Comma 2 2 2 2 10" xfId="5691" xr:uid="{C367593E-22A1-43E0-A1AF-86559E492C1F}"/>
    <cellStyle name="Comma 2 2 2 2 10 2" xfId="16919" xr:uid="{825CDF50-BCDA-49D3-B9AF-56E847701756}"/>
    <cellStyle name="Comma 2 2 2 2 10 2 2" xfId="39386" xr:uid="{CDD556AD-5F74-4906-ADB9-D19E77277E06}"/>
    <cellStyle name="Comma 2 2 2 2 10 3" xfId="28159" xr:uid="{D1B6A357-459D-4609-AFDE-AAE3956612E8}"/>
    <cellStyle name="Comma 2 2 2 2 11" xfId="11315" xr:uid="{0A387A5B-1C4F-46BE-81D9-71B3A9E3E5B5}"/>
    <cellStyle name="Comma 2 2 2 2 11 2" xfId="33783" xr:uid="{BE06CBDC-DFD3-406C-A0EA-9658EB8EACDF}"/>
    <cellStyle name="Comma 2 2 2 2 12" xfId="22556" xr:uid="{7019A04C-0DF6-4E27-8A77-F715B345D690}"/>
    <cellStyle name="Comma 2 2 2 2 2" xfId="145" xr:uid="{00000000-0005-0000-0000-000061030000}"/>
    <cellStyle name="Comma 2 2 2 2 2 10" xfId="11377" xr:uid="{C474198C-AF65-4A3A-A224-4971202567D5}"/>
    <cellStyle name="Comma 2 2 2 2 2 10 2" xfId="33845" xr:uid="{2A4BAB05-9642-43E2-80D7-9EDDB34B2AAA}"/>
    <cellStyle name="Comma 2 2 2 2 2 11" xfId="22618" xr:uid="{4F091015-9571-42C1-844D-58083327FC54}"/>
    <cellStyle name="Comma 2 2 2 2 2 2" xfId="271" xr:uid="{00000000-0005-0000-0000-000062030000}"/>
    <cellStyle name="Comma 2 2 2 2 2 2 10" xfId="22744" xr:uid="{9533AF0E-144D-461C-8172-A62FD516CB9B}"/>
    <cellStyle name="Comma 2 2 2 2 2 2 2" xfId="818" xr:uid="{00000000-0005-0000-0000-000063030000}"/>
    <cellStyle name="Comma 2 2 2 2 2 2 2 2" xfId="1356" xr:uid="{00000000-0005-0000-0000-000064030000}"/>
    <cellStyle name="Comma 2 2 2 2 2 2 2 2 2" xfId="2436" xr:uid="{00000000-0005-0000-0000-000065030000}"/>
    <cellStyle name="Comma 2 2 2 2 2 2 2 2 2 2" xfId="5225" xr:uid="{EE17E574-600D-479A-B86E-B8E01A878D37}"/>
    <cellStyle name="Comma 2 2 2 2 2 2 2 2 2 2 2" xfId="10828" xr:uid="{35D8312A-966B-4C5A-8D73-422E8AC1559D}"/>
    <cellStyle name="Comma 2 2 2 2 2 2 2 2 2 2 2 2" xfId="22056" xr:uid="{022B8BA3-60A4-4ADC-A381-C4EECD313C9A}"/>
    <cellStyle name="Comma 2 2 2 2 2 2 2 2 2 2 2 2 2" xfId="44523" xr:uid="{70650350-D1A2-4B63-B064-6E43D1DE28D0}"/>
    <cellStyle name="Comma 2 2 2 2 2 2 2 2 2 2 2 3" xfId="33296" xr:uid="{E28708DE-0453-48E5-9305-737DC30EA6FC}"/>
    <cellStyle name="Comma 2 2 2 2 2 2 2 2 2 2 3" xfId="16453" xr:uid="{140586BA-1030-43B1-B30C-0424EC76E688}"/>
    <cellStyle name="Comma 2 2 2 2 2 2 2 2 2 2 3 2" xfId="38920" xr:uid="{8D00E5BF-3C5C-4B0D-B994-9300B5E51F20}"/>
    <cellStyle name="Comma 2 2 2 2 2 2 2 2 2 2 4" xfId="27693" xr:uid="{E8A29845-E719-4CA1-871F-FFA6D534E073}"/>
    <cellStyle name="Comma 2 2 2 2 2 2 2 2 2 3" xfId="8039" xr:uid="{C068C49E-018D-4C47-8765-042D7A32E513}"/>
    <cellStyle name="Comma 2 2 2 2 2 2 2 2 2 3 2" xfId="19267" xr:uid="{20DA4799-D6C9-4351-8B88-DF8245D958EB}"/>
    <cellStyle name="Comma 2 2 2 2 2 2 2 2 2 3 2 2" xfId="41734" xr:uid="{E14A7E29-5C57-497A-9367-662C804DE7D4}"/>
    <cellStyle name="Comma 2 2 2 2 2 2 2 2 2 3 3" xfId="30507" xr:uid="{7EC994E1-32A6-4BAF-B74D-8C141DA0246C}"/>
    <cellStyle name="Comma 2 2 2 2 2 2 2 2 2 4" xfId="13664" xr:uid="{3940A4DB-7CA0-47D5-AEF2-641C67F8D6D0}"/>
    <cellStyle name="Comma 2 2 2 2 2 2 2 2 2 4 2" xfId="36131" xr:uid="{45FE5CF3-4553-4AAE-B3EC-0C6B340A1A03}"/>
    <cellStyle name="Comma 2 2 2 2 2 2 2 2 2 5" xfId="24904" xr:uid="{8B159DEE-E44D-468F-8E07-7AEC8F705585}"/>
    <cellStyle name="Comma 2 2 2 2 2 2 2 2 3" xfId="4145" xr:uid="{B3EE1040-027A-46E2-9C57-C03F31ABFC30}"/>
    <cellStyle name="Comma 2 2 2 2 2 2 2 2 3 2" xfId="9748" xr:uid="{DD434933-E820-4BD7-99AD-DC4FE971E427}"/>
    <cellStyle name="Comma 2 2 2 2 2 2 2 2 3 2 2" xfId="20976" xr:uid="{2AA06378-AA23-407F-8C7B-9C32FA6086AA}"/>
    <cellStyle name="Comma 2 2 2 2 2 2 2 2 3 2 2 2" xfId="43443" xr:uid="{129E8E38-7259-4413-9A9F-EAFD8ECE9F22}"/>
    <cellStyle name="Comma 2 2 2 2 2 2 2 2 3 2 3" xfId="32216" xr:uid="{4D2A0812-E850-49F6-A39E-6EBBC74E8246}"/>
    <cellStyle name="Comma 2 2 2 2 2 2 2 2 3 3" xfId="15373" xr:uid="{E13097C3-DBD9-440E-913C-DABE90B380DF}"/>
    <cellStyle name="Comma 2 2 2 2 2 2 2 2 3 3 2" xfId="37840" xr:uid="{7975BEA1-4A1F-4231-8AFA-47B97FBE8B84}"/>
    <cellStyle name="Comma 2 2 2 2 2 2 2 2 3 4" xfId="26613" xr:uid="{4CC22957-A62C-42F4-86C9-AE50AB7274EE}"/>
    <cellStyle name="Comma 2 2 2 2 2 2 2 2 4" xfId="6959" xr:uid="{52EE2BD9-8A5A-42B2-96A3-A85458187ED3}"/>
    <cellStyle name="Comma 2 2 2 2 2 2 2 2 4 2" xfId="18187" xr:uid="{6749EC04-2241-401C-BD5C-0DF5E0057484}"/>
    <cellStyle name="Comma 2 2 2 2 2 2 2 2 4 2 2" xfId="40654" xr:uid="{2579A372-9A9C-4F4F-887F-846B4AD5420D}"/>
    <cellStyle name="Comma 2 2 2 2 2 2 2 2 4 3" xfId="29427" xr:uid="{4EFFD94E-3EBB-410D-ADA8-B768B5732DE7}"/>
    <cellStyle name="Comma 2 2 2 2 2 2 2 2 5" xfId="12584" xr:uid="{F8FAFD2C-805D-49AB-B05F-29C59DFCCE87}"/>
    <cellStyle name="Comma 2 2 2 2 2 2 2 2 5 2" xfId="35051" xr:uid="{74724D8F-281F-4E77-8217-335DE77EA3FF}"/>
    <cellStyle name="Comma 2 2 2 2 2 2 2 2 6" xfId="23824" xr:uid="{CD9808AC-7E9E-4718-9186-D2903FF1AFFF}"/>
    <cellStyle name="Comma 2 2 2 2 2 2 2 3" xfId="1898" xr:uid="{00000000-0005-0000-0000-000066030000}"/>
    <cellStyle name="Comma 2 2 2 2 2 2 2 3 2" xfId="4687" xr:uid="{11A55CB3-13DC-48E1-8C55-F0529277BF7E}"/>
    <cellStyle name="Comma 2 2 2 2 2 2 2 3 2 2" xfId="10290" xr:uid="{9B2CE32E-71EA-40A2-A059-493C19BCCCFE}"/>
    <cellStyle name="Comma 2 2 2 2 2 2 2 3 2 2 2" xfId="21518" xr:uid="{C3A18645-C5F5-4CB5-81C0-98CEB379DBB3}"/>
    <cellStyle name="Comma 2 2 2 2 2 2 2 3 2 2 2 2" xfId="43985" xr:uid="{C8882D22-6971-48D5-8884-3860294512F4}"/>
    <cellStyle name="Comma 2 2 2 2 2 2 2 3 2 2 3" xfId="32758" xr:uid="{E8951555-DFE4-41CE-8637-38D2A5D0F302}"/>
    <cellStyle name="Comma 2 2 2 2 2 2 2 3 2 3" xfId="15915" xr:uid="{6C8C990D-4A11-4D8F-9520-770755E13F9C}"/>
    <cellStyle name="Comma 2 2 2 2 2 2 2 3 2 3 2" xfId="38382" xr:uid="{431C46BA-3E6B-4870-935F-8EFF1D6B3C96}"/>
    <cellStyle name="Comma 2 2 2 2 2 2 2 3 2 4" xfId="27155" xr:uid="{5B1916E9-A662-4A1A-8EDB-B34353A8116F}"/>
    <cellStyle name="Comma 2 2 2 2 2 2 2 3 3" xfId="7501" xr:uid="{DCB7B4E4-D9B0-4B38-AE4C-5FC361EEE1A9}"/>
    <cellStyle name="Comma 2 2 2 2 2 2 2 3 3 2" xfId="18729" xr:uid="{6F67F825-68A7-40A7-9C1C-617147F9F636}"/>
    <cellStyle name="Comma 2 2 2 2 2 2 2 3 3 2 2" xfId="41196" xr:uid="{E59C0AFD-9082-4B20-A035-88AD5CF0DAE4}"/>
    <cellStyle name="Comma 2 2 2 2 2 2 2 3 3 3" xfId="29969" xr:uid="{E8075ECB-EFE0-4BF2-93BC-1D939218DA6D}"/>
    <cellStyle name="Comma 2 2 2 2 2 2 2 3 4" xfId="13126" xr:uid="{DF3C4F9A-32F6-4CAC-A054-205D7AD6FF37}"/>
    <cellStyle name="Comma 2 2 2 2 2 2 2 3 4 2" xfId="35593" xr:uid="{B95267DA-44FE-4EAA-B65E-AD431FD93115}"/>
    <cellStyle name="Comma 2 2 2 2 2 2 2 3 5" xfId="24366" xr:uid="{4876A64A-F731-43A7-9157-74B50BAF2E93}"/>
    <cellStyle name="Comma 2 2 2 2 2 2 2 4" xfId="3607" xr:uid="{6ACBE349-2307-4B5C-9492-0D679F6104AB}"/>
    <cellStyle name="Comma 2 2 2 2 2 2 2 4 2" xfId="9210" xr:uid="{E372ADB6-3124-4F6F-9EBF-13715ACD04C1}"/>
    <cellStyle name="Comma 2 2 2 2 2 2 2 4 2 2" xfId="20438" xr:uid="{5D3186CA-7767-4671-9423-934EFB3EB1AE}"/>
    <cellStyle name="Comma 2 2 2 2 2 2 2 4 2 2 2" xfId="42905" xr:uid="{A6BB0695-FE83-4CAD-979A-45505FC2A596}"/>
    <cellStyle name="Comma 2 2 2 2 2 2 2 4 2 3" xfId="31678" xr:uid="{22952AC0-1C2A-44B9-B250-E62126B0E0A0}"/>
    <cellStyle name="Comma 2 2 2 2 2 2 2 4 3" xfId="14835" xr:uid="{A259237D-FB8F-472B-8B9C-58B65C8FBB96}"/>
    <cellStyle name="Comma 2 2 2 2 2 2 2 4 3 2" xfId="37302" xr:uid="{DDC5049C-6670-4A9A-B1A0-D568F0020E8C}"/>
    <cellStyle name="Comma 2 2 2 2 2 2 2 4 4" xfId="26075" xr:uid="{EDDAB19C-1333-4382-842E-1A5DD49A6041}"/>
    <cellStyle name="Comma 2 2 2 2 2 2 2 5" xfId="6421" xr:uid="{9F9D36FF-EF3C-4AD9-BCE0-19FA088B54F0}"/>
    <cellStyle name="Comma 2 2 2 2 2 2 2 5 2" xfId="17649" xr:uid="{B550B965-6241-458A-893F-5A96953DCED8}"/>
    <cellStyle name="Comma 2 2 2 2 2 2 2 5 2 2" xfId="40116" xr:uid="{BFC5CE64-5090-4B97-B797-FFB910574F92}"/>
    <cellStyle name="Comma 2 2 2 2 2 2 2 5 3" xfId="28889" xr:uid="{D7DFABC5-021B-4B04-BEB4-97105237706D}"/>
    <cellStyle name="Comma 2 2 2 2 2 2 2 6" xfId="12046" xr:uid="{28280B9D-B121-42A3-A459-27798C6FA30D}"/>
    <cellStyle name="Comma 2 2 2 2 2 2 2 6 2" xfId="34513" xr:uid="{8BE590D3-5C0C-4800-BF27-10679A4EAC47}"/>
    <cellStyle name="Comma 2 2 2 2 2 2 2 7" xfId="23286" xr:uid="{E212CE05-A60D-4304-B0BD-0E3BC3704701}"/>
    <cellStyle name="Comma 2 2 2 2 2 2 3" xfId="1089" xr:uid="{00000000-0005-0000-0000-000067030000}"/>
    <cellStyle name="Comma 2 2 2 2 2 2 3 2" xfId="2169" xr:uid="{00000000-0005-0000-0000-000068030000}"/>
    <cellStyle name="Comma 2 2 2 2 2 2 3 2 2" xfId="4958" xr:uid="{65F21944-12BA-45CC-A15B-44FE25AECCEF}"/>
    <cellStyle name="Comma 2 2 2 2 2 2 3 2 2 2" xfId="10561" xr:uid="{8E3906D8-D719-4FD3-8C8D-44B7F5B79DA9}"/>
    <cellStyle name="Comma 2 2 2 2 2 2 3 2 2 2 2" xfId="21789" xr:uid="{087EFA4D-EADB-4562-B1D3-66D8E1F536A4}"/>
    <cellStyle name="Comma 2 2 2 2 2 2 3 2 2 2 2 2" xfId="44256" xr:uid="{13834B7C-C44E-466E-9D4F-C6BA7B84E3C1}"/>
    <cellStyle name="Comma 2 2 2 2 2 2 3 2 2 2 3" xfId="33029" xr:uid="{07585BAF-FF2D-4B6C-880E-00BC5E547A15}"/>
    <cellStyle name="Comma 2 2 2 2 2 2 3 2 2 3" xfId="16186" xr:uid="{EF952703-F3AE-4582-8BEB-6896B0C14CDD}"/>
    <cellStyle name="Comma 2 2 2 2 2 2 3 2 2 3 2" xfId="38653" xr:uid="{83676B9B-F864-4844-9BD3-4E39E776534A}"/>
    <cellStyle name="Comma 2 2 2 2 2 2 3 2 2 4" xfId="27426" xr:uid="{EC9B131A-8AB1-4441-AB2F-152A60D31D0F}"/>
    <cellStyle name="Comma 2 2 2 2 2 2 3 2 3" xfId="7772" xr:uid="{64C9DF31-2CE6-47E4-A7CA-53FAB04BC56A}"/>
    <cellStyle name="Comma 2 2 2 2 2 2 3 2 3 2" xfId="19000" xr:uid="{2B43FE40-ABF7-4D3D-A7CF-7920F246ACED}"/>
    <cellStyle name="Comma 2 2 2 2 2 2 3 2 3 2 2" xfId="41467" xr:uid="{39EF1B64-AB3C-4566-A340-6840CD62FE9B}"/>
    <cellStyle name="Comma 2 2 2 2 2 2 3 2 3 3" xfId="30240" xr:uid="{8194CD7C-5069-4DCC-84E9-D44FB707A206}"/>
    <cellStyle name="Comma 2 2 2 2 2 2 3 2 4" xfId="13397" xr:uid="{C9EAFA37-FF20-4E9D-B8BE-2806659159BC}"/>
    <cellStyle name="Comma 2 2 2 2 2 2 3 2 4 2" xfId="35864" xr:uid="{B822FB4C-3F9F-4DBA-9486-2BFAC91B2FB9}"/>
    <cellStyle name="Comma 2 2 2 2 2 2 3 2 5" xfId="24637" xr:uid="{1C9BCE11-255B-424F-903C-A44D1BCE5F0C}"/>
    <cellStyle name="Comma 2 2 2 2 2 2 3 3" xfId="3878" xr:uid="{30418F01-59DB-41CF-AA20-14F61F4E10ED}"/>
    <cellStyle name="Comma 2 2 2 2 2 2 3 3 2" xfId="9481" xr:uid="{E49197CD-94DD-4643-9D8D-85F4243EFF44}"/>
    <cellStyle name="Comma 2 2 2 2 2 2 3 3 2 2" xfId="20709" xr:uid="{15EDDA6E-8BA6-4034-9C8E-548BC2FFB9BD}"/>
    <cellStyle name="Comma 2 2 2 2 2 2 3 3 2 2 2" xfId="43176" xr:uid="{5ECDB965-E99C-4E40-8B32-F93C15B5C909}"/>
    <cellStyle name="Comma 2 2 2 2 2 2 3 3 2 3" xfId="31949" xr:uid="{8BF73EDF-3CC2-4981-BE52-6394CEBD754A}"/>
    <cellStyle name="Comma 2 2 2 2 2 2 3 3 3" xfId="15106" xr:uid="{59E443A3-91E6-4581-8656-CADEA493AC2B}"/>
    <cellStyle name="Comma 2 2 2 2 2 2 3 3 3 2" xfId="37573" xr:uid="{6D904AB8-7B00-4419-BA09-D6CF32AB1EF3}"/>
    <cellStyle name="Comma 2 2 2 2 2 2 3 3 4" xfId="26346" xr:uid="{0923E7BC-D1AB-4C3F-8CD2-90BD77ABFECE}"/>
    <cellStyle name="Comma 2 2 2 2 2 2 3 4" xfId="6692" xr:uid="{E2A09E30-17DA-4E14-AE69-A1D8F180350E}"/>
    <cellStyle name="Comma 2 2 2 2 2 2 3 4 2" xfId="17920" xr:uid="{9EC02A9C-8E15-45C3-B25E-4DD5FD34D66A}"/>
    <cellStyle name="Comma 2 2 2 2 2 2 3 4 2 2" xfId="40387" xr:uid="{BA909ED5-15D8-477A-A07D-5F76A1CF141B}"/>
    <cellStyle name="Comma 2 2 2 2 2 2 3 4 3" xfId="29160" xr:uid="{E467981E-1896-4D35-8BB0-3C005A312E1B}"/>
    <cellStyle name="Comma 2 2 2 2 2 2 3 5" xfId="12317" xr:uid="{8B98305A-0888-46DF-B836-B4AC6772F026}"/>
    <cellStyle name="Comma 2 2 2 2 2 2 3 5 2" xfId="34784" xr:uid="{C20E6F24-5798-48CD-9598-887F26856BF9}"/>
    <cellStyle name="Comma 2 2 2 2 2 2 3 6" xfId="23557" xr:uid="{49B1A3AA-900D-44FE-8CBB-AA76F8AD2D0D}"/>
    <cellStyle name="Comma 2 2 2 2 2 2 4" xfId="1631" xr:uid="{00000000-0005-0000-0000-000069030000}"/>
    <cellStyle name="Comma 2 2 2 2 2 2 4 2" xfId="4420" xr:uid="{45F331AD-480E-4B6B-9A96-795CD18B7753}"/>
    <cellStyle name="Comma 2 2 2 2 2 2 4 2 2" xfId="10023" xr:uid="{BF9BA106-0DF0-496B-993F-837924B71139}"/>
    <cellStyle name="Comma 2 2 2 2 2 2 4 2 2 2" xfId="21251" xr:uid="{0EF76B4A-1D0A-45AC-887D-6FC1C0E102E4}"/>
    <cellStyle name="Comma 2 2 2 2 2 2 4 2 2 2 2" xfId="43718" xr:uid="{AE33A19E-D2A0-41BF-928E-D2DF6788EDD0}"/>
    <cellStyle name="Comma 2 2 2 2 2 2 4 2 2 3" xfId="32491" xr:uid="{987C389B-C9CA-4CE6-B365-1400A45CC88D}"/>
    <cellStyle name="Comma 2 2 2 2 2 2 4 2 3" xfId="15648" xr:uid="{C0C16999-8073-4F55-87BD-8546E136D2C9}"/>
    <cellStyle name="Comma 2 2 2 2 2 2 4 2 3 2" xfId="38115" xr:uid="{8892DA84-BBD8-4E5A-B8EA-ADCBEDBE4144}"/>
    <cellStyle name="Comma 2 2 2 2 2 2 4 2 4" xfId="26888" xr:uid="{4B3567CD-3881-4B9D-89B6-B724EE2B1812}"/>
    <cellStyle name="Comma 2 2 2 2 2 2 4 3" xfId="7234" xr:uid="{C41CE09D-7B7F-4CDC-97DF-BE9EE98BE0BD}"/>
    <cellStyle name="Comma 2 2 2 2 2 2 4 3 2" xfId="18462" xr:uid="{A9E589CD-4AD4-4764-8E51-F8B7D597C00B}"/>
    <cellStyle name="Comma 2 2 2 2 2 2 4 3 2 2" xfId="40929" xr:uid="{DCA59963-7526-44A2-8EE7-910477BB6C17}"/>
    <cellStyle name="Comma 2 2 2 2 2 2 4 3 3" xfId="29702" xr:uid="{04864E39-6750-412A-A99D-E67F509ED027}"/>
    <cellStyle name="Comma 2 2 2 2 2 2 4 4" xfId="12859" xr:uid="{9590A35C-CF6A-4DA1-B1D3-F7091B442486}"/>
    <cellStyle name="Comma 2 2 2 2 2 2 4 4 2" xfId="35326" xr:uid="{B9D5E8FC-30C6-4564-B961-CBDA319F69CE}"/>
    <cellStyle name="Comma 2 2 2 2 2 2 4 5" xfId="24099" xr:uid="{705603AE-DFF9-4D7E-B23B-69314A25B272}"/>
    <cellStyle name="Comma 2 2 2 2 2 2 5" xfId="2712" xr:uid="{00000000-0005-0000-0000-00006A030000}"/>
    <cellStyle name="Comma 2 2 2 2 2 2 5 2" xfId="5501" xr:uid="{545939E5-3963-467C-B46D-B81E8C54178F}"/>
    <cellStyle name="Comma 2 2 2 2 2 2 5 2 2" xfId="11104" xr:uid="{6BBFCE35-893F-4DC7-8D1B-581A7AD32F82}"/>
    <cellStyle name="Comma 2 2 2 2 2 2 5 2 2 2" xfId="22332" xr:uid="{D5064CF0-4F8B-4B0B-A9F7-F999DB06C41D}"/>
    <cellStyle name="Comma 2 2 2 2 2 2 5 2 2 2 2" xfId="44799" xr:uid="{BA5BA795-71F7-43B7-92BC-2A564B98F562}"/>
    <cellStyle name="Comma 2 2 2 2 2 2 5 2 2 3" xfId="33572" xr:uid="{6D73FF77-21EB-419D-A2AC-EE3876FB4157}"/>
    <cellStyle name="Comma 2 2 2 2 2 2 5 2 3" xfId="16729" xr:uid="{6B9FB660-6057-413C-9BDB-A4FD4D651B13}"/>
    <cellStyle name="Comma 2 2 2 2 2 2 5 2 3 2" xfId="39196" xr:uid="{3F43C3C3-BD29-4DEC-941C-C6B69B127BA4}"/>
    <cellStyle name="Comma 2 2 2 2 2 2 5 2 4" xfId="27969" xr:uid="{6CD129A9-A0EE-476A-A134-374635855E90}"/>
    <cellStyle name="Comma 2 2 2 2 2 2 5 3" xfId="8315" xr:uid="{71D7B1D7-D6F8-4882-876A-6B24149E50F4}"/>
    <cellStyle name="Comma 2 2 2 2 2 2 5 3 2" xfId="19543" xr:uid="{F2A42ED3-D64B-49FE-8FC2-4F83BA44907F}"/>
    <cellStyle name="Comma 2 2 2 2 2 2 5 3 2 2" xfId="42010" xr:uid="{FEF83D87-D120-4BCD-A14E-C41932BA75B9}"/>
    <cellStyle name="Comma 2 2 2 2 2 2 5 3 3" xfId="30783" xr:uid="{0B6EFE49-A794-438B-8451-2F96A7F16CED}"/>
    <cellStyle name="Comma 2 2 2 2 2 2 5 4" xfId="13940" xr:uid="{0AE4D944-F6AA-4FEA-BA9E-B683FF20F442}"/>
    <cellStyle name="Comma 2 2 2 2 2 2 5 4 2" xfId="36407" xr:uid="{039489EF-4BAB-4CE6-B210-451C5B986373}"/>
    <cellStyle name="Comma 2 2 2 2 2 2 5 5" xfId="25180" xr:uid="{BF579796-3302-48D9-A755-C7E528C255D3}"/>
    <cellStyle name="Comma 2 2 2 2 2 2 6" xfId="551" xr:uid="{00000000-0005-0000-0000-00006B030000}"/>
    <cellStyle name="Comma 2 2 2 2 2 2 6 2" xfId="3340" xr:uid="{B2C56863-7B2F-46C6-A3B4-709DD6C77138}"/>
    <cellStyle name="Comma 2 2 2 2 2 2 6 2 2" xfId="8943" xr:uid="{6F8178F5-2CA4-4E17-9223-8679B4EC7FA4}"/>
    <cellStyle name="Comma 2 2 2 2 2 2 6 2 2 2" xfId="20171" xr:uid="{1639A7BE-E119-4DEF-B4AC-3BF80848FD78}"/>
    <cellStyle name="Comma 2 2 2 2 2 2 6 2 2 2 2" xfId="42638" xr:uid="{AE1BDB4E-BA13-42B2-A8AD-9D5990FE564E}"/>
    <cellStyle name="Comma 2 2 2 2 2 2 6 2 2 3" xfId="31411" xr:uid="{C0923A1B-6A80-49B2-AD36-C842567CB253}"/>
    <cellStyle name="Comma 2 2 2 2 2 2 6 2 3" xfId="14568" xr:uid="{C8C39E29-1C97-491D-B94B-5CBA2FEF377D}"/>
    <cellStyle name="Comma 2 2 2 2 2 2 6 2 3 2" xfId="37035" xr:uid="{ED9A5DE0-9A13-4840-A5A3-5B0648830833}"/>
    <cellStyle name="Comma 2 2 2 2 2 2 6 2 4" xfId="25808" xr:uid="{5083CA42-6C16-48CF-99EE-8760E7EF0761}"/>
    <cellStyle name="Comma 2 2 2 2 2 2 6 3" xfId="6154" xr:uid="{0CE0890A-D89D-4D4C-B9B8-DAF9308133BE}"/>
    <cellStyle name="Comma 2 2 2 2 2 2 6 3 2" xfId="17382" xr:uid="{8F2F0006-B1CB-4180-AE75-9EC1C893497A}"/>
    <cellStyle name="Comma 2 2 2 2 2 2 6 3 2 2" xfId="39849" xr:uid="{D5E5BBA9-BEF9-4214-B8CB-3FDF29AB3051}"/>
    <cellStyle name="Comma 2 2 2 2 2 2 6 3 3" xfId="28622" xr:uid="{95942D9C-BE30-457D-AE75-18C64EC1FAF4}"/>
    <cellStyle name="Comma 2 2 2 2 2 2 6 4" xfId="11779" xr:uid="{1BC26649-EA01-49EB-9948-80BA2E3DBAE3}"/>
    <cellStyle name="Comma 2 2 2 2 2 2 6 4 2" xfId="34246" xr:uid="{BAD17745-1145-43C7-8194-62D11BD20D20}"/>
    <cellStyle name="Comma 2 2 2 2 2 2 6 5" xfId="23019" xr:uid="{6FC756A1-90DC-477E-A992-82C836D24BAA}"/>
    <cellStyle name="Comma 2 2 2 2 2 2 7" xfId="3064" xr:uid="{4FD23B03-3394-49D8-957C-B37451CE146A}"/>
    <cellStyle name="Comma 2 2 2 2 2 2 7 2" xfId="8667" xr:uid="{5B19D7F5-70CD-40FE-ADAB-128FE9745197}"/>
    <cellStyle name="Comma 2 2 2 2 2 2 7 2 2" xfId="19895" xr:uid="{2836B52F-3126-462F-81CA-76B8854062B6}"/>
    <cellStyle name="Comma 2 2 2 2 2 2 7 2 2 2" xfId="42362" xr:uid="{57F3B065-9DAD-4037-8CAD-A2903279B6CC}"/>
    <cellStyle name="Comma 2 2 2 2 2 2 7 2 3" xfId="31135" xr:uid="{4DCA8E5E-4269-4997-886F-AB1F53054B8E}"/>
    <cellStyle name="Comma 2 2 2 2 2 2 7 3" xfId="14292" xr:uid="{E9B991F1-9037-4DD8-9F2C-F50C93AC573B}"/>
    <cellStyle name="Comma 2 2 2 2 2 2 7 3 2" xfId="36759" xr:uid="{F41D9DF7-0FA4-41AE-A335-F23CD77B0938}"/>
    <cellStyle name="Comma 2 2 2 2 2 2 7 4" xfId="25532" xr:uid="{9E4029C4-1EB3-47F0-8355-B8FEB96A1B1A}"/>
    <cellStyle name="Comma 2 2 2 2 2 2 8" xfId="5879" xr:uid="{675FFE81-A2FD-4806-AFDA-F06053C7578D}"/>
    <cellStyle name="Comma 2 2 2 2 2 2 8 2" xfId="17107" xr:uid="{E218ADC6-1289-4898-869D-B355F5299151}"/>
    <cellStyle name="Comma 2 2 2 2 2 2 8 2 2" xfId="39574" xr:uid="{0DD30E56-003A-4C79-A6D6-DAF1B0A8AF47}"/>
    <cellStyle name="Comma 2 2 2 2 2 2 8 3" xfId="28347" xr:uid="{9139338D-8720-43D0-A813-83E89499F6E9}"/>
    <cellStyle name="Comma 2 2 2 2 2 2 9" xfId="11503" xr:uid="{E991B6A5-CD1E-43EA-B9A6-146B3121318E}"/>
    <cellStyle name="Comma 2 2 2 2 2 2 9 2" xfId="33971" xr:uid="{F2D3C101-7DA1-4243-B6F3-28DB43925E30}"/>
    <cellStyle name="Comma 2 2 2 2 2 3" xfId="692" xr:uid="{00000000-0005-0000-0000-00006C030000}"/>
    <cellStyle name="Comma 2 2 2 2 2 3 2" xfId="1230" xr:uid="{00000000-0005-0000-0000-00006D030000}"/>
    <cellStyle name="Comma 2 2 2 2 2 3 2 2" xfId="2310" xr:uid="{00000000-0005-0000-0000-00006E030000}"/>
    <cellStyle name="Comma 2 2 2 2 2 3 2 2 2" xfId="5099" xr:uid="{BEC830D9-1D19-4508-B7D4-53961B192DB0}"/>
    <cellStyle name="Comma 2 2 2 2 2 3 2 2 2 2" xfId="10702" xr:uid="{FCA45D23-CD77-4A69-A5F0-9B946D5AE71C}"/>
    <cellStyle name="Comma 2 2 2 2 2 3 2 2 2 2 2" xfId="21930" xr:uid="{C78B16BB-ED40-42F3-BDD4-299FD7994C25}"/>
    <cellStyle name="Comma 2 2 2 2 2 3 2 2 2 2 2 2" xfId="44397" xr:uid="{56845FE2-6DF3-47C9-A477-D1D1F464F632}"/>
    <cellStyle name="Comma 2 2 2 2 2 3 2 2 2 2 3" xfId="33170" xr:uid="{5DAD4ECF-F28C-4A09-904C-E96ECB9E139A}"/>
    <cellStyle name="Comma 2 2 2 2 2 3 2 2 2 3" xfId="16327" xr:uid="{4678E9E6-2677-4D84-AD5F-31E11A131223}"/>
    <cellStyle name="Comma 2 2 2 2 2 3 2 2 2 3 2" xfId="38794" xr:uid="{1061DF5B-1EA6-432D-B115-33E32E03D42B}"/>
    <cellStyle name="Comma 2 2 2 2 2 3 2 2 2 4" xfId="27567" xr:uid="{61A45BC1-2E0D-4912-B981-D6299EDED4E9}"/>
    <cellStyle name="Comma 2 2 2 2 2 3 2 2 3" xfId="7913" xr:uid="{B2968011-29F3-4A7B-86B4-6DD504DCE8C4}"/>
    <cellStyle name="Comma 2 2 2 2 2 3 2 2 3 2" xfId="19141" xr:uid="{A773D1F5-D154-4003-BE53-FB01F9129DEC}"/>
    <cellStyle name="Comma 2 2 2 2 2 3 2 2 3 2 2" xfId="41608" xr:uid="{2070820C-DD37-4DC0-AF72-351E79BC4D58}"/>
    <cellStyle name="Comma 2 2 2 2 2 3 2 2 3 3" xfId="30381" xr:uid="{E6933D51-AC76-421D-B807-3B66416F2705}"/>
    <cellStyle name="Comma 2 2 2 2 2 3 2 2 4" xfId="13538" xr:uid="{150E61B7-F102-4784-A38A-2F180F6BBD95}"/>
    <cellStyle name="Comma 2 2 2 2 2 3 2 2 4 2" xfId="36005" xr:uid="{805554E4-4719-43DE-B29A-6AB333C12F9F}"/>
    <cellStyle name="Comma 2 2 2 2 2 3 2 2 5" xfId="24778" xr:uid="{CE25B5EE-3C26-4DE1-AF2E-727D43018F4D}"/>
    <cellStyle name="Comma 2 2 2 2 2 3 2 3" xfId="4019" xr:uid="{F4D44F19-3525-4016-A3ED-116BEB04D4C1}"/>
    <cellStyle name="Comma 2 2 2 2 2 3 2 3 2" xfId="9622" xr:uid="{2EF5E6D9-2870-4436-BF64-749FF63C2642}"/>
    <cellStyle name="Comma 2 2 2 2 2 3 2 3 2 2" xfId="20850" xr:uid="{67B9218A-178C-4E07-9126-850DAD2609B7}"/>
    <cellStyle name="Comma 2 2 2 2 2 3 2 3 2 2 2" xfId="43317" xr:uid="{A443D4F6-399B-4296-9635-2808EB59B382}"/>
    <cellStyle name="Comma 2 2 2 2 2 3 2 3 2 3" xfId="32090" xr:uid="{A9CABFFE-D276-4E05-BB80-BF55E3BCDDE7}"/>
    <cellStyle name="Comma 2 2 2 2 2 3 2 3 3" xfId="15247" xr:uid="{689DA5AE-994C-4D77-9A78-3C217ED684E3}"/>
    <cellStyle name="Comma 2 2 2 2 2 3 2 3 3 2" xfId="37714" xr:uid="{98B7305F-EA09-4C0B-8025-941F3C440341}"/>
    <cellStyle name="Comma 2 2 2 2 2 3 2 3 4" xfId="26487" xr:uid="{C262A82A-EEED-4052-A639-1ECE16D30017}"/>
    <cellStyle name="Comma 2 2 2 2 2 3 2 4" xfId="6833" xr:uid="{6D9E2FC8-C990-40C2-897A-BFDD274BFAE9}"/>
    <cellStyle name="Comma 2 2 2 2 2 3 2 4 2" xfId="18061" xr:uid="{A8DFC9FE-98B4-4A39-987A-7DC13579CEE5}"/>
    <cellStyle name="Comma 2 2 2 2 2 3 2 4 2 2" xfId="40528" xr:uid="{D58707EF-BF7D-4EC0-A32C-4ABB9AA7C57E}"/>
    <cellStyle name="Comma 2 2 2 2 2 3 2 4 3" xfId="29301" xr:uid="{A4EE77CC-2E10-4127-BE54-8478C1E82E44}"/>
    <cellStyle name="Comma 2 2 2 2 2 3 2 5" xfId="12458" xr:uid="{1CA24B2E-B1D7-4051-9FC2-9FF651D4BBE3}"/>
    <cellStyle name="Comma 2 2 2 2 2 3 2 5 2" xfId="34925" xr:uid="{E7B15E83-015C-4831-A020-BCE07E796BE4}"/>
    <cellStyle name="Comma 2 2 2 2 2 3 2 6" xfId="23698" xr:uid="{30A14610-2672-4B5D-A076-B3AB072AC639}"/>
    <cellStyle name="Comma 2 2 2 2 2 3 3" xfId="1772" xr:uid="{00000000-0005-0000-0000-00006F030000}"/>
    <cellStyle name="Comma 2 2 2 2 2 3 3 2" xfId="4561" xr:uid="{1B33CAD2-B3AF-4AD9-BE71-B7289104AF4F}"/>
    <cellStyle name="Comma 2 2 2 2 2 3 3 2 2" xfId="10164" xr:uid="{6257983B-6F78-4BF3-BDD7-0363F386C39D}"/>
    <cellStyle name="Comma 2 2 2 2 2 3 3 2 2 2" xfId="21392" xr:uid="{C6DDD25E-8F20-4598-86EF-B39CA1256548}"/>
    <cellStyle name="Comma 2 2 2 2 2 3 3 2 2 2 2" xfId="43859" xr:uid="{37DCCE37-2278-4EF3-A2F4-97922FC764B5}"/>
    <cellStyle name="Comma 2 2 2 2 2 3 3 2 2 3" xfId="32632" xr:uid="{C2EC2187-93A5-4B9B-98BC-B5FA5771821E}"/>
    <cellStyle name="Comma 2 2 2 2 2 3 3 2 3" xfId="15789" xr:uid="{95B2B66A-B7B4-42F4-90DE-A5F6A320295C}"/>
    <cellStyle name="Comma 2 2 2 2 2 3 3 2 3 2" xfId="38256" xr:uid="{A2042AE0-C1B6-415C-8992-D433F60E3477}"/>
    <cellStyle name="Comma 2 2 2 2 2 3 3 2 4" xfId="27029" xr:uid="{11347C59-83F0-44D4-A3AB-34ECE5921516}"/>
    <cellStyle name="Comma 2 2 2 2 2 3 3 3" xfId="7375" xr:uid="{B8F400CA-1E66-49B7-99D1-11311CD21BD0}"/>
    <cellStyle name="Comma 2 2 2 2 2 3 3 3 2" xfId="18603" xr:uid="{907C2574-4143-41FE-83ED-2743212A8680}"/>
    <cellStyle name="Comma 2 2 2 2 2 3 3 3 2 2" xfId="41070" xr:uid="{B730DD4C-F362-4BEF-88B8-A5B9E328D56A}"/>
    <cellStyle name="Comma 2 2 2 2 2 3 3 3 3" xfId="29843" xr:uid="{70301CA4-5FAD-4327-A70B-798ECE031E39}"/>
    <cellStyle name="Comma 2 2 2 2 2 3 3 4" xfId="13000" xr:uid="{588BF91F-3E2B-4239-B0F7-2FAAD4713ED2}"/>
    <cellStyle name="Comma 2 2 2 2 2 3 3 4 2" xfId="35467" xr:uid="{00C10825-73B5-4AE0-916C-9C251FA71304}"/>
    <cellStyle name="Comma 2 2 2 2 2 3 3 5" xfId="24240" xr:uid="{EA429068-F71C-4A79-B947-AE56D17FA8B3}"/>
    <cellStyle name="Comma 2 2 2 2 2 3 4" xfId="3481" xr:uid="{3726DD3B-D5B8-4ACB-8A49-83E88BC4A829}"/>
    <cellStyle name="Comma 2 2 2 2 2 3 4 2" xfId="9084" xr:uid="{D5B1ED2F-3C59-45B5-93C4-0BC910903ED4}"/>
    <cellStyle name="Comma 2 2 2 2 2 3 4 2 2" xfId="20312" xr:uid="{DB518225-823E-4CB5-ABC1-F55BA50B38F4}"/>
    <cellStyle name="Comma 2 2 2 2 2 3 4 2 2 2" xfId="42779" xr:uid="{6E03860F-F4FB-4856-9155-F2CDEF6E356F}"/>
    <cellStyle name="Comma 2 2 2 2 2 3 4 2 3" xfId="31552" xr:uid="{346A316D-346D-4336-BE8D-330F958ED119}"/>
    <cellStyle name="Comma 2 2 2 2 2 3 4 3" xfId="14709" xr:uid="{48E93BD3-06D4-41B3-BDBA-1C4FBC06BBAC}"/>
    <cellStyle name="Comma 2 2 2 2 2 3 4 3 2" xfId="37176" xr:uid="{1AFB2CCE-3419-45DA-8E4F-227835547375}"/>
    <cellStyle name="Comma 2 2 2 2 2 3 4 4" xfId="25949" xr:uid="{0580CF5B-71FB-490E-9111-A8D363FFC866}"/>
    <cellStyle name="Comma 2 2 2 2 2 3 5" xfId="6295" xr:uid="{0EE26A4F-E04F-4942-9340-8B0091B4B4AA}"/>
    <cellStyle name="Comma 2 2 2 2 2 3 5 2" xfId="17523" xr:uid="{3BE6BF54-4BFB-4138-9C33-1C1AC5318EE9}"/>
    <cellStyle name="Comma 2 2 2 2 2 3 5 2 2" xfId="39990" xr:uid="{2D0ABD2A-F56C-4B49-8281-3BC4BA90350C}"/>
    <cellStyle name="Comma 2 2 2 2 2 3 5 3" xfId="28763" xr:uid="{189B0F14-840F-4685-9BBB-243CCE2739E7}"/>
    <cellStyle name="Comma 2 2 2 2 2 3 6" xfId="11920" xr:uid="{049D75EB-11B3-4055-A15F-976D3C1279FD}"/>
    <cellStyle name="Comma 2 2 2 2 2 3 6 2" xfId="34387" xr:uid="{7E96A6F0-06FF-41A0-BC02-D2118443C361}"/>
    <cellStyle name="Comma 2 2 2 2 2 3 7" xfId="23160" xr:uid="{B6FB3F49-BB95-4583-9177-E8BA7AA87E72}"/>
    <cellStyle name="Comma 2 2 2 2 2 4" xfId="963" xr:uid="{00000000-0005-0000-0000-000070030000}"/>
    <cellStyle name="Comma 2 2 2 2 2 4 2" xfId="2043" xr:uid="{00000000-0005-0000-0000-000071030000}"/>
    <cellStyle name="Comma 2 2 2 2 2 4 2 2" xfId="4832" xr:uid="{17D3FCFB-DE55-4F1C-B96C-58ED51B3DC81}"/>
    <cellStyle name="Comma 2 2 2 2 2 4 2 2 2" xfId="10435" xr:uid="{D9A8F0A6-118E-4834-8B8A-A670B8829890}"/>
    <cellStyle name="Comma 2 2 2 2 2 4 2 2 2 2" xfId="21663" xr:uid="{1D83B654-7C3A-4A98-A42A-1395FE6CCDFB}"/>
    <cellStyle name="Comma 2 2 2 2 2 4 2 2 2 2 2" xfId="44130" xr:uid="{493FC858-6270-42E1-B810-EA47288F638E}"/>
    <cellStyle name="Comma 2 2 2 2 2 4 2 2 2 3" xfId="32903" xr:uid="{5F92F7EB-AAB7-4CA0-91A5-5F14CD10383C}"/>
    <cellStyle name="Comma 2 2 2 2 2 4 2 2 3" xfId="16060" xr:uid="{67B5DA60-92CC-4D70-8E9F-B01A49C5D939}"/>
    <cellStyle name="Comma 2 2 2 2 2 4 2 2 3 2" xfId="38527" xr:uid="{810F9C92-0D00-497D-8C10-C20A960D063A}"/>
    <cellStyle name="Comma 2 2 2 2 2 4 2 2 4" xfId="27300" xr:uid="{DE720EE9-11E4-4855-B14B-7E27FE606CF5}"/>
    <cellStyle name="Comma 2 2 2 2 2 4 2 3" xfId="7646" xr:uid="{27FD609B-FD94-4C02-8683-605033650B30}"/>
    <cellStyle name="Comma 2 2 2 2 2 4 2 3 2" xfId="18874" xr:uid="{A573E153-1D90-41CF-B1D9-2776DF2CCD49}"/>
    <cellStyle name="Comma 2 2 2 2 2 4 2 3 2 2" xfId="41341" xr:uid="{26CA95C5-126E-4E78-9F83-41BFEC75ED64}"/>
    <cellStyle name="Comma 2 2 2 2 2 4 2 3 3" xfId="30114" xr:uid="{B1D5CB17-8796-47EC-BE78-507478BF1D1D}"/>
    <cellStyle name="Comma 2 2 2 2 2 4 2 4" xfId="13271" xr:uid="{57DE8032-C37C-4F8F-94A8-02BB55C92714}"/>
    <cellStyle name="Comma 2 2 2 2 2 4 2 4 2" xfId="35738" xr:uid="{848E152C-9B46-4D08-9161-0B46B7ECB749}"/>
    <cellStyle name="Comma 2 2 2 2 2 4 2 5" xfId="24511" xr:uid="{31659C2C-B7BE-41C7-8BF2-C940ED3FF858}"/>
    <cellStyle name="Comma 2 2 2 2 2 4 3" xfId="3752" xr:uid="{82D30619-B87F-4331-8441-FFA90064C4F4}"/>
    <cellStyle name="Comma 2 2 2 2 2 4 3 2" xfId="9355" xr:uid="{8AEFF933-A04D-4B66-9D69-B261CB95ABF5}"/>
    <cellStyle name="Comma 2 2 2 2 2 4 3 2 2" xfId="20583" xr:uid="{72F5ECA8-DEBD-480C-A491-61B9DC6D737B}"/>
    <cellStyle name="Comma 2 2 2 2 2 4 3 2 2 2" xfId="43050" xr:uid="{F7B36166-EB66-4F3D-A05A-A51230671AE4}"/>
    <cellStyle name="Comma 2 2 2 2 2 4 3 2 3" xfId="31823" xr:uid="{BBCDB130-907B-40BD-9022-379C4302B78B}"/>
    <cellStyle name="Comma 2 2 2 2 2 4 3 3" xfId="14980" xr:uid="{F8CF6EE8-C47F-4CE3-A3C0-CD8A4E2DF552}"/>
    <cellStyle name="Comma 2 2 2 2 2 4 3 3 2" xfId="37447" xr:uid="{F70321E4-A3E9-4456-93E8-819575F8EDC4}"/>
    <cellStyle name="Comma 2 2 2 2 2 4 3 4" xfId="26220" xr:uid="{01C32E65-F830-466A-A695-5901513F5885}"/>
    <cellStyle name="Comma 2 2 2 2 2 4 4" xfId="6566" xr:uid="{71C59EB7-022B-44D8-A8F5-30C0C9648E6A}"/>
    <cellStyle name="Comma 2 2 2 2 2 4 4 2" xfId="17794" xr:uid="{718209D7-0B80-4FC7-B62C-EA3DB059489E}"/>
    <cellStyle name="Comma 2 2 2 2 2 4 4 2 2" xfId="40261" xr:uid="{A03BBC8A-65F4-4646-96A0-CE16AC6975B2}"/>
    <cellStyle name="Comma 2 2 2 2 2 4 4 3" xfId="29034" xr:uid="{0457AFBD-1E93-44AD-BDC5-BE26625B973B}"/>
    <cellStyle name="Comma 2 2 2 2 2 4 5" xfId="12191" xr:uid="{9829CE1C-6564-4AF0-9FB7-C70115200F53}"/>
    <cellStyle name="Comma 2 2 2 2 2 4 5 2" xfId="34658" xr:uid="{BFFE758F-5981-4042-A639-D54E5C1DA0D1}"/>
    <cellStyle name="Comma 2 2 2 2 2 4 6" xfId="23431" xr:uid="{2FBD8E2D-EE73-4D61-8AC2-222B9A13FA6F}"/>
    <cellStyle name="Comma 2 2 2 2 2 5" xfId="1505" xr:uid="{00000000-0005-0000-0000-000072030000}"/>
    <cellStyle name="Comma 2 2 2 2 2 5 2" xfId="4294" xr:uid="{1E4CC86E-BBCE-4A8F-98FE-7538A3515B10}"/>
    <cellStyle name="Comma 2 2 2 2 2 5 2 2" xfId="9897" xr:uid="{A809B78A-8780-471E-BEB1-0723A1CB4EF1}"/>
    <cellStyle name="Comma 2 2 2 2 2 5 2 2 2" xfId="21125" xr:uid="{B1A42F94-6E60-430D-AB48-74BBC9F7F99B}"/>
    <cellStyle name="Comma 2 2 2 2 2 5 2 2 2 2" xfId="43592" xr:uid="{2DE85D12-B5BC-4522-9368-A191565A2180}"/>
    <cellStyle name="Comma 2 2 2 2 2 5 2 2 3" xfId="32365" xr:uid="{5CFF8CBC-A0DD-461E-8D12-CAA9AF808C1C}"/>
    <cellStyle name="Comma 2 2 2 2 2 5 2 3" xfId="15522" xr:uid="{53A421D2-E2C6-41F2-BE27-96519EE8003D}"/>
    <cellStyle name="Comma 2 2 2 2 2 5 2 3 2" xfId="37989" xr:uid="{6D78CFCE-C516-48BE-B881-514F676CB375}"/>
    <cellStyle name="Comma 2 2 2 2 2 5 2 4" xfId="26762" xr:uid="{8AA95955-ED1A-4DCD-A81D-19F23430B0FE}"/>
    <cellStyle name="Comma 2 2 2 2 2 5 3" xfId="7108" xr:uid="{5296E8C8-1684-44F8-846D-7B562F30BEF0}"/>
    <cellStyle name="Comma 2 2 2 2 2 5 3 2" xfId="18336" xr:uid="{A7E6D2A4-54B9-44B1-9614-B1C88B28474D}"/>
    <cellStyle name="Comma 2 2 2 2 2 5 3 2 2" xfId="40803" xr:uid="{54257CAD-7938-465B-9CFA-FE33A9EF1E64}"/>
    <cellStyle name="Comma 2 2 2 2 2 5 3 3" xfId="29576" xr:uid="{6E425093-0A33-45B3-8EC5-52EC424B7C19}"/>
    <cellStyle name="Comma 2 2 2 2 2 5 4" xfId="12733" xr:uid="{26991D36-81B2-4B35-9E59-6C51F0BD6CDD}"/>
    <cellStyle name="Comma 2 2 2 2 2 5 4 2" xfId="35200" xr:uid="{3595E0EA-5F47-48C2-906B-15330EBDE191}"/>
    <cellStyle name="Comma 2 2 2 2 2 5 5" xfId="23973" xr:uid="{E0DE8E3F-42AE-4AE6-A3E4-02237718AA5D}"/>
    <cellStyle name="Comma 2 2 2 2 2 6" xfId="2586" xr:uid="{00000000-0005-0000-0000-000073030000}"/>
    <cellStyle name="Comma 2 2 2 2 2 6 2" xfId="5375" xr:uid="{45863BCE-7647-4059-9E6B-1993411A0117}"/>
    <cellStyle name="Comma 2 2 2 2 2 6 2 2" xfId="10978" xr:uid="{628B60F2-3159-4902-96B4-6CF3E3C8D84F}"/>
    <cellStyle name="Comma 2 2 2 2 2 6 2 2 2" xfId="22206" xr:uid="{25825CD9-477B-4562-84D6-9E076931944D}"/>
    <cellStyle name="Comma 2 2 2 2 2 6 2 2 2 2" xfId="44673" xr:uid="{E408080D-9070-4839-B5A3-9B6EA4DE252C}"/>
    <cellStyle name="Comma 2 2 2 2 2 6 2 2 3" xfId="33446" xr:uid="{AEE7BB9F-F416-4F50-91F8-13334060AD5B}"/>
    <cellStyle name="Comma 2 2 2 2 2 6 2 3" xfId="16603" xr:uid="{3AAB16B5-4E15-44E2-858D-40B128E86DDE}"/>
    <cellStyle name="Comma 2 2 2 2 2 6 2 3 2" xfId="39070" xr:uid="{EA6AB97C-60F2-4EDC-B036-444A7EA39BDD}"/>
    <cellStyle name="Comma 2 2 2 2 2 6 2 4" xfId="27843" xr:uid="{A9F62FB2-FBE5-40AC-8148-804E0C785D1A}"/>
    <cellStyle name="Comma 2 2 2 2 2 6 3" xfId="8189" xr:uid="{439D454A-3017-4BDF-A359-ABC431B5C928}"/>
    <cellStyle name="Comma 2 2 2 2 2 6 3 2" xfId="19417" xr:uid="{D07A8F56-4D05-4FD6-AA21-91CD13BDD8FC}"/>
    <cellStyle name="Comma 2 2 2 2 2 6 3 2 2" xfId="41884" xr:uid="{99AA99E6-ACE8-4A04-A12B-092874A86017}"/>
    <cellStyle name="Comma 2 2 2 2 2 6 3 3" xfId="30657" xr:uid="{9A430580-86AD-4D21-BDA8-26B0539DAAF4}"/>
    <cellStyle name="Comma 2 2 2 2 2 6 4" xfId="13814" xr:uid="{1E476677-AE6D-48E6-994D-7535B6D0BD5B}"/>
    <cellStyle name="Comma 2 2 2 2 2 6 4 2" xfId="36281" xr:uid="{B01C36AA-3087-403F-971C-22597906AA89}"/>
    <cellStyle name="Comma 2 2 2 2 2 6 5" xfId="25054" xr:uid="{CFDB026C-A934-4FC5-B94B-B0F04ACAD60C}"/>
    <cellStyle name="Comma 2 2 2 2 2 7" xfId="425" xr:uid="{00000000-0005-0000-0000-000074030000}"/>
    <cellStyle name="Comma 2 2 2 2 2 7 2" xfId="3214" xr:uid="{AB199E5A-8000-4CE5-9739-739D33A666FC}"/>
    <cellStyle name="Comma 2 2 2 2 2 7 2 2" xfId="8817" xr:uid="{6AD4A226-960F-4847-AD28-F60B7EDE8F93}"/>
    <cellStyle name="Comma 2 2 2 2 2 7 2 2 2" xfId="20045" xr:uid="{D0302442-58E4-4568-9C40-FD47ED81A66E}"/>
    <cellStyle name="Comma 2 2 2 2 2 7 2 2 2 2" xfId="42512" xr:uid="{2F9E02CA-F217-4B20-89A0-F02A976336DB}"/>
    <cellStyle name="Comma 2 2 2 2 2 7 2 2 3" xfId="31285" xr:uid="{D4988925-8414-469F-B69B-4FC60158264D}"/>
    <cellStyle name="Comma 2 2 2 2 2 7 2 3" xfId="14442" xr:uid="{55EDDB7C-4334-4CAF-882E-D52A91819868}"/>
    <cellStyle name="Comma 2 2 2 2 2 7 2 3 2" xfId="36909" xr:uid="{610E1F83-7CDD-46F7-9720-8A849CF487A3}"/>
    <cellStyle name="Comma 2 2 2 2 2 7 2 4" xfId="25682" xr:uid="{4CD3DA21-6475-42B4-807F-6D6EC4EFB5B2}"/>
    <cellStyle name="Comma 2 2 2 2 2 7 3" xfId="6028" xr:uid="{8A6685C0-FB7D-4D3E-B866-97F1AD14CCDB}"/>
    <cellStyle name="Comma 2 2 2 2 2 7 3 2" xfId="17256" xr:uid="{34D5887E-9860-4924-97EC-243DDE4A64C3}"/>
    <cellStyle name="Comma 2 2 2 2 2 7 3 2 2" xfId="39723" xr:uid="{27E426BD-67A8-41E5-BF7F-63CB5F333E65}"/>
    <cellStyle name="Comma 2 2 2 2 2 7 3 3" xfId="28496" xr:uid="{7ECA4EB5-CB46-41A9-8704-EBE74708F2D2}"/>
    <cellStyle name="Comma 2 2 2 2 2 7 4" xfId="11653" xr:uid="{A01B404B-29EC-4C36-A022-AFF225CFD971}"/>
    <cellStyle name="Comma 2 2 2 2 2 7 4 2" xfId="34120" xr:uid="{BAD001C6-868B-4323-8BE1-DE2FBB3E526A}"/>
    <cellStyle name="Comma 2 2 2 2 2 7 5" xfId="22893" xr:uid="{9E3B891B-9942-4FF7-8942-87E9DACF88E0}"/>
    <cellStyle name="Comma 2 2 2 2 2 8" xfId="2938" xr:uid="{6ED166B1-30E1-4D9A-AD3A-2CD162B779EA}"/>
    <cellStyle name="Comma 2 2 2 2 2 8 2" xfId="8541" xr:uid="{8C663101-88F7-4BC5-8B95-998869907E9F}"/>
    <cellStyle name="Comma 2 2 2 2 2 8 2 2" xfId="19769" xr:uid="{6D5C9BDE-9309-43DE-A4FA-BB723F119C41}"/>
    <cellStyle name="Comma 2 2 2 2 2 8 2 2 2" xfId="42236" xr:uid="{E96EA67A-7A36-4D60-BE16-218499427ED2}"/>
    <cellStyle name="Comma 2 2 2 2 2 8 2 3" xfId="31009" xr:uid="{3F60270A-2E12-432C-B768-D6FA27D8D9CC}"/>
    <cellStyle name="Comma 2 2 2 2 2 8 3" xfId="14166" xr:uid="{D19256CB-32A7-4385-9683-AB02891596A5}"/>
    <cellStyle name="Comma 2 2 2 2 2 8 3 2" xfId="36633" xr:uid="{BBC1EA08-F1E2-419A-9C85-31584A896CC3}"/>
    <cellStyle name="Comma 2 2 2 2 2 8 4" xfId="25406" xr:uid="{050B1C55-E350-41BE-9ADA-44FBA98D4C66}"/>
    <cellStyle name="Comma 2 2 2 2 2 9" xfId="5753" xr:uid="{0904C575-3676-4444-88F9-EEA39B5D7402}"/>
    <cellStyle name="Comma 2 2 2 2 2 9 2" xfId="16981" xr:uid="{8D55BC7E-B5CB-4A49-8BE9-01BB4A78EE88}"/>
    <cellStyle name="Comma 2 2 2 2 2 9 2 2" xfId="39448" xr:uid="{18D6FB04-C749-4D5F-ACA0-3157EAA07BAB}"/>
    <cellStyle name="Comma 2 2 2 2 2 9 3" xfId="28221" xr:uid="{ABAB5FBC-3328-4565-BD25-454D860B7768}"/>
    <cellStyle name="Comma 2 2 2 2 3" xfId="207" xr:uid="{00000000-0005-0000-0000-000075030000}"/>
    <cellStyle name="Comma 2 2 2 2 3 10" xfId="22680" xr:uid="{D5D63435-8930-4F02-BBD5-DBEB28C61246}"/>
    <cellStyle name="Comma 2 2 2 2 3 2" xfId="754" xr:uid="{00000000-0005-0000-0000-000076030000}"/>
    <cellStyle name="Comma 2 2 2 2 3 2 2" xfId="1292" xr:uid="{00000000-0005-0000-0000-000077030000}"/>
    <cellStyle name="Comma 2 2 2 2 3 2 2 2" xfId="2372" xr:uid="{00000000-0005-0000-0000-000078030000}"/>
    <cellStyle name="Comma 2 2 2 2 3 2 2 2 2" xfId="5161" xr:uid="{51559068-A0C6-4570-A683-84902BAD6B1B}"/>
    <cellStyle name="Comma 2 2 2 2 3 2 2 2 2 2" xfId="10764" xr:uid="{3CAD5A64-390E-4418-B1E3-96410D0A53C9}"/>
    <cellStyle name="Comma 2 2 2 2 3 2 2 2 2 2 2" xfId="21992" xr:uid="{BE466174-EC23-42B2-9DF7-75BDD783763A}"/>
    <cellStyle name="Comma 2 2 2 2 3 2 2 2 2 2 2 2" xfId="44459" xr:uid="{88AC87EE-0F8F-41ED-AB8B-404C530E98A3}"/>
    <cellStyle name="Comma 2 2 2 2 3 2 2 2 2 2 3" xfId="33232" xr:uid="{2D17BA94-0CE0-4127-9E36-1A6ECDBBAA71}"/>
    <cellStyle name="Comma 2 2 2 2 3 2 2 2 2 3" xfId="16389" xr:uid="{327FAA81-F5FF-450B-82A2-D96B4F8A170E}"/>
    <cellStyle name="Comma 2 2 2 2 3 2 2 2 2 3 2" xfId="38856" xr:uid="{FC84A0FB-A5F9-40A6-B990-F703D2E691C6}"/>
    <cellStyle name="Comma 2 2 2 2 3 2 2 2 2 4" xfId="27629" xr:uid="{C6BC822D-2825-49DE-865F-F64E4CCFF18A}"/>
    <cellStyle name="Comma 2 2 2 2 3 2 2 2 3" xfId="7975" xr:uid="{6C904F71-DD27-4BCD-BB2F-D901535CEAF0}"/>
    <cellStyle name="Comma 2 2 2 2 3 2 2 2 3 2" xfId="19203" xr:uid="{C82D78F6-24FB-4C3F-8870-1B4CB87DB99F}"/>
    <cellStyle name="Comma 2 2 2 2 3 2 2 2 3 2 2" xfId="41670" xr:uid="{06B9244F-6F6A-4171-8AE8-1C2EB8A77E42}"/>
    <cellStyle name="Comma 2 2 2 2 3 2 2 2 3 3" xfId="30443" xr:uid="{9C92432D-F5C4-4B69-B657-FDB79D14DFB6}"/>
    <cellStyle name="Comma 2 2 2 2 3 2 2 2 4" xfId="13600" xr:uid="{4CF1F564-8EAD-4B36-A679-1AB757B78EF6}"/>
    <cellStyle name="Comma 2 2 2 2 3 2 2 2 4 2" xfId="36067" xr:uid="{7321CD70-BF40-430B-8E40-D3A5236F519C}"/>
    <cellStyle name="Comma 2 2 2 2 3 2 2 2 5" xfId="24840" xr:uid="{4B83F2A5-2986-47FD-B222-A0AA7D3CB657}"/>
    <cellStyle name="Comma 2 2 2 2 3 2 2 3" xfId="4081" xr:uid="{DC329560-16CB-4F6E-8A8A-B86EAFAA3F90}"/>
    <cellStyle name="Comma 2 2 2 2 3 2 2 3 2" xfId="9684" xr:uid="{08073A70-0B68-44AE-99C3-AD1115D739A0}"/>
    <cellStyle name="Comma 2 2 2 2 3 2 2 3 2 2" xfId="20912" xr:uid="{0B8856C6-8BE5-413B-B84D-95F5CB08C2B1}"/>
    <cellStyle name="Comma 2 2 2 2 3 2 2 3 2 2 2" xfId="43379" xr:uid="{7B899EB9-F5AF-41E6-814B-20138A9C72B1}"/>
    <cellStyle name="Comma 2 2 2 2 3 2 2 3 2 3" xfId="32152" xr:uid="{F469E0D4-78CC-427D-8E78-2504BFE73B46}"/>
    <cellStyle name="Comma 2 2 2 2 3 2 2 3 3" xfId="15309" xr:uid="{D58968AC-A60D-4014-AD1D-31806F41E7F0}"/>
    <cellStyle name="Comma 2 2 2 2 3 2 2 3 3 2" xfId="37776" xr:uid="{BC854DF1-978F-41F0-B6D5-D5B3DE27BAF1}"/>
    <cellStyle name="Comma 2 2 2 2 3 2 2 3 4" xfId="26549" xr:uid="{BE6D5DAE-AB19-469A-BC59-1741B1DC8EED}"/>
    <cellStyle name="Comma 2 2 2 2 3 2 2 4" xfId="6895" xr:uid="{AB97A31E-E2D3-4842-A1B8-F209DC3CC695}"/>
    <cellStyle name="Comma 2 2 2 2 3 2 2 4 2" xfId="18123" xr:uid="{3AEAC9CC-333A-45CE-BC89-39B754FECA59}"/>
    <cellStyle name="Comma 2 2 2 2 3 2 2 4 2 2" xfId="40590" xr:uid="{49E97051-DDEF-48AF-98DB-47FBBF7B60EB}"/>
    <cellStyle name="Comma 2 2 2 2 3 2 2 4 3" xfId="29363" xr:uid="{A99952E2-418D-4B00-B468-00E3C0979356}"/>
    <cellStyle name="Comma 2 2 2 2 3 2 2 5" xfId="12520" xr:uid="{C67D1583-C123-4C65-A815-1638A5044AE5}"/>
    <cellStyle name="Comma 2 2 2 2 3 2 2 5 2" xfId="34987" xr:uid="{EE580739-04DD-4F2F-8828-1AFF9AAD12DF}"/>
    <cellStyle name="Comma 2 2 2 2 3 2 2 6" xfId="23760" xr:uid="{ACD99DD8-DAFE-4D04-A972-44CD3E3961E5}"/>
    <cellStyle name="Comma 2 2 2 2 3 2 3" xfId="1834" xr:uid="{00000000-0005-0000-0000-000079030000}"/>
    <cellStyle name="Comma 2 2 2 2 3 2 3 2" xfId="4623" xr:uid="{968CE91E-330D-4A28-8983-A318CC2E05C9}"/>
    <cellStyle name="Comma 2 2 2 2 3 2 3 2 2" xfId="10226" xr:uid="{EABE263B-B7BD-4BAC-B545-95EA897B1B66}"/>
    <cellStyle name="Comma 2 2 2 2 3 2 3 2 2 2" xfId="21454" xr:uid="{7146C897-F43B-4F53-8BED-6226F7F1E89F}"/>
    <cellStyle name="Comma 2 2 2 2 3 2 3 2 2 2 2" xfId="43921" xr:uid="{91253E93-9F61-4ED9-B8B0-A3C4CDF6E627}"/>
    <cellStyle name="Comma 2 2 2 2 3 2 3 2 2 3" xfId="32694" xr:uid="{F4CFE649-F30E-4E5A-809C-6F4AC8A1BE4B}"/>
    <cellStyle name="Comma 2 2 2 2 3 2 3 2 3" xfId="15851" xr:uid="{22581498-6820-4848-8952-1B018164D0BF}"/>
    <cellStyle name="Comma 2 2 2 2 3 2 3 2 3 2" xfId="38318" xr:uid="{A45728E2-3A4C-449D-AAE0-E5FAB9BFCCBD}"/>
    <cellStyle name="Comma 2 2 2 2 3 2 3 2 4" xfId="27091" xr:uid="{D0183C5F-2901-4BC4-8D78-7D833F48A198}"/>
    <cellStyle name="Comma 2 2 2 2 3 2 3 3" xfId="7437" xr:uid="{159DC5FA-616C-451F-A610-8A9E832E7340}"/>
    <cellStyle name="Comma 2 2 2 2 3 2 3 3 2" xfId="18665" xr:uid="{3EB5C468-7D6A-4281-B4AF-3CCCC9E5EF3C}"/>
    <cellStyle name="Comma 2 2 2 2 3 2 3 3 2 2" xfId="41132" xr:uid="{AD27CD2A-D9AD-496E-B121-242424A25A15}"/>
    <cellStyle name="Comma 2 2 2 2 3 2 3 3 3" xfId="29905" xr:uid="{F1FC780D-7431-439E-A9BC-80532F423C34}"/>
    <cellStyle name="Comma 2 2 2 2 3 2 3 4" xfId="13062" xr:uid="{1A015046-66A7-40EE-BF9D-6BB31CB13288}"/>
    <cellStyle name="Comma 2 2 2 2 3 2 3 4 2" xfId="35529" xr:uid="{8D950288-0FCE-417D-AB52-15038CEF5892}"/>
    <cellStyle name="Comma 2 2 2 2 3 2 3 5" xfId="24302" xr:uid="{0127A99B-CEF6-464E-B22E-6F318EC5FEBF}"/>
    <cellStyle name="Comma 2 2 2 2 3 2 4" xfId="3543" xr:uid="{9B97B8D0-D00A-4112-9F37-BAAC53541C2A}"/>
    <cellStyle name="Comma 2 2 2 2 3 2 4 2" xfId="9146" xr:uid="{0AE90C67-C4E1-4A09-9D8E-59DB47C13420}"/>
    <cellStyle name="Comma 2 2 2 2 3 2 4 2 2" xfId="20374" xr:uid="{51E50952-A192-41B0-BAA8-D61CE9A38568}"/>
    <cellStyle name="Comma 2 2 2 2 3 2 4 2 2 2" xfId="42841" xr:uid="{E69D8CC1-5F08-4014-A157-8BE599E7793D}"/>
    <cellStyle name="Comma 2 2 2 2 3 2 4 2 3" xfId="31614" xr:uid="{A32EDE10-4B68-4789-85E1-0DF1CF602D1E}"/>
    <cellStyle name="Comma 2 2 2 2 3 2 4 3" xfId="14771" xr:uid="{53C1BC03-B707-4AB7-B49C-0341F0E07DE5}"/>
    <cellStyle name="Comma 2 2 2 2 3 2 4 3 2" xfId="37238" xr:uid="{A2401D1D-5618-440F-9186-6D4BEBB4A5BD}"/>
    <cellStyle name="Comma 2 2 2 2 3 2 4 4" xfId="26011" xr:uid="{B9EC39C0-F80F-4820-8E42-64CAE2A63689}"/>
    <cellStyle name="Comma 2 2 2 2 3 2 5" xfId="6357" xr:uid="{A615CEC8-69E4-409A-B401-3747BB37E44D}"/>
    <cellStyle name="Comma 2 2 2 2 3 2 5 2" xfId="17585" xr:uid="{D972D5E9-F184-4200-89F1-C80B805D6C42}"/>
    <cellStyle name="Comma 2 2 2 2 3 2 5 2 2" xfId="40052" xr:uid="{C795276A-C527-4C18-8DAC-8402B6D16239}"/>
    <cellStyle name="Comma 2 2 2 2 3 2 5 3" xfId="28825" xr:uid="{C8160F88-401D-4DEA-AF3D-F93CC2C76B7E}"/>
    <cellStyle name="Comma 2 2 2 2 3 2 6" xfId="11982" xr:uid="{92DBB449-E4B5-4ABE-A460-B89D743DFB29}"/>
    <cellStyle name="Comma 2 2 2 2 3 2 6 2" xfId="34449" xr:uid="{CA2CB264-F535-4964-AB41-58D880392215}"/>
    <cellStyle name="Comma 2 2 2 2 3 2 7" xfId="23222" xr:uid="{975FAA5B-CA4E-437F-8ABF-5D7BEE513738}"/>
    <cellStyle name="Comma 2 2 2 2 3 3" xfId="1025" xr:uid="{00000000-0005-0000-0000-00007A030000}"/>
    <cellStyle name="Comma 2 2 2 2 3 3 2" xfId="2105" xr:uid="{00000000-0005-0000-0000-00007B030000}"/>
    <cellStyle name="Comma 2 2 2 2 3 3 2 2" xfId="4894" xr:uid="{D5BCB1DD-BD10-4861-BC65-BE9B0CBE4F45}"/>
    <cellStyle name="Comma 2 2 2 2 3 3 2 2 2" xfId="10497" xr:uid="{6C136A4D-DE6B-4CBF-A1F8-B84002DA880C}"/>
    <cellStyle name="Comma 2 2 2 2 3 3 2 2 2 2" xfId="21725" xr:uid="{1DEA8FC0-8BD6-4E57-9533-F4445E694480}"/>
    <cellStyle name="Comma 2 2 2 2 3 3 2 2 2 2 2" xfId="44192" xr:uid="{086E7A60-96E0-4268-A0A7-849830120D85}"/>
    <cellStyle name="Comma 2 2 2 2 3 3 2 2 2 3" xfId="32965" xr:uid="{8A77BB43-1D8F-4EE9-BCB4-8637402E2F9B}"/>
    <cellStyle name="Comma 2 2 2 2 3 3 2 2 3" xfId="16122" xr:uid="{2BD8C75B-6D79-4746-B1D6-8B31ABF564EC}"/>
    <cellStyle name="Comma 2 2 2 2 3 3 2 2 3 2" xfId="38589" xr:uid="{E1492E3D-96F1-426D-B235-97A82D912967}"/>
    <cellStyle name="Comma 2 2 2 2 3 3 2 2 4" xfId="27362" xr:uid="{A2542ED7-087F-4F76-9EFE-AF2EC5419E6C}"/>
    <cellStyle name="Comma 2 2 2 2 3 3 2 3" xfId="7708" xr:uid="{7AD228EB-72E2-40A5-A80E-08E84168F6BA}"/>
    <cellStyle name="Comma 2 2 2 2 3 3 2 3 2" xfId="18936" xr:uid="{74988AF7-12F0-429B-A419-AF09AB280C51}"/>
    <cellStyle name="Comma 2 2 2 2 3 3 2 3 2 2" xfId="41403" xr:uid="{D98C45CF-8B00-4C96-8F84-D811AE4445F1}"/>
    <cellStyle name="Comma 2 2 2 2 3 3 2 3 3" xfId="30176" xr:uid="{37408FF3-27A5-4956-B35E-B5AA383D9155}"/>
    <cellStyle name="Comma 2 2 2 2 3 3 2 4" xfId="13333" xr:uid="{D0B63DA8-00DF-4FFC-B487-7BC8FC0F95C0}"/>
    <cellStyle name="Comma 2 2 2 2 3 3 2 4 2" xfId="35800" xr:uid="{36672690-5870-4F9D-8600-6350E2B15AC2}"/>
    <cellStyle name="Comma 2 2 2 2 3 3 2 5" xfId="24573" xr:uid="{E452A563-B228-4AEA-9B30-A6DA773534E5}"/>
    <cellStyle name="Comma 2 2 2 2 3 3 3" xfId="3814" xr:uid="{5C3EEEF6-A5C7-4B92-8AD0-F28FC5E71379}"/>
    <cellStyle name="Comma 2 2 2 2 3 3 3 2" xfId="9417" xr:uid="{5B7D9DD2-2142-4B32-8434-95234A844842}"/>
    <cellStyle name="Comma 2 2 2 2 3 3 3 2 2" xfId="20645" xr:uid="{B84E5F9D-B23A-4571-8BE9-1158074D941F}"/>
    <cellStyle name="Comma 2 2 2 2 3 3 3 2 2 2" xfId="43112" xr:uid="{B71FE7E3-F0A8-4A2A-AA4A-79DB2298EE7D}"/>
    <cellStyle name="Comma 2 2 2 2 3 3 3 2 3" xfId="31885" xr:uid="{4D8AFBE4-5CAF-482E-9B86-2F80F8645E5C}"/>
    <cellStyle name="Comma 2 2 2 2 3 3 3 3" xfId="15042" xr:uid="{04A625B6-FA90-4EE4-BE4F-3C54DDECE5FF}"/>
    <cellStyle name="Comma 2 2 2 2 3 3 3 3 2" xfId="37509" xr:uid="{09AC7289-9A8F-4316-B21F-8C15EB528C14}"/>
    <cellStyle name="Comma 2 2 2 2 3 3 3 4" xfId="26282" xr:uid="{5B277F60-FEE0-4DF4-8DF2-FE1C7488DEAC}"/>
    <cellStyle name="Comma 2 2 2 2 3 3 4" xfId="6628" xr:uid="{3650E326-FA06-46FB-9F07-CF915EF8EE5C}"/>
    <cellStyle name="Comma 2 2 2 2 3 3 4 2" xfId="17856" xr:uid="{83C6E144-EA6E-4630-9544-4615600EBE30}"/>
    <cellStyle name="Comma 2 2 2 2 3 3 4 2 2" xfId="40323" xr:uid="{72A4453D-7BF6-4FA8-AD3D-2B3C536A359E}"/>
    <cellStyle name="Comma 2 2 2 2 3 3 4 3" xfId="29096" xr:uid="{7A2B6F17-3D90-4B5B-BA2C-CF3BA1D619DF}"/>
    <cellStyle name="Comma 2 2 2 2 3 3 5" xfId="12253" xr:uid="{C9C55EE0-227F-4755-BA42-00C1682B11A3}"/>
    <cellStyle name="Comma 2 2 2 2 3 3 5 2" xfId="34720" xr:uid="{EF463148-3874-4C37-8665-0ED70E41162B}"/>
    <cellStyle name="Comma 2 2 2 2 3 3 6" xfId="23493" xr:uid="{8A2A400D-7072-4942-94F8-35A8C9498BF9}"/>
    <cellStyle name="Comma 2 2 2 2 3 4" xfId="1567" xr:uid="{00000000-0005-0000-0000-00007C030000}"/>
    <cellStyle name="Comma 2 2 2 2 3 4 2" xfId="4356" xr:uid="{38789327-872A-4D23-9677-D686061C2860}"/>
    <cellStyle name="Comma 2 2 2 2 3 4 2 2" xfId="9959" xr:uid="{9495B65E-88EE-4E44-A515-6612E09E2C0B}"/>
    <cellStyle name="Comma 2 2 2 2 3 4 2 2 2" xfId="21187" xr:uid="{488C80B2-47F1-498A-961D-6A4DFBB2FCF7}"/>
    <cellStyle name="Comma 2 2 2 2 3 4 2 2 2 2" xfId="43654" xr:uid="{58499472-9EF9-48DF-9E70-B33A4BEA2B5E}"/>
    <cellStyle name="Comma 2 2 2 2 3 4 2 2 3" xfId="32427" xr:uid="{E7E2D670-1D85-4293-8408-75DEBA44ADB6}"/>
    <cellStyle name="Comma 2 2 2 2 3 4 2 3" xfId="15584" xr:uid="{D65CA60B-AF66-4B99-9EDF-572878064F1C}"/>
    <cellStyle name="Comma 2 2 2 2 3 4 2 3 2" xfId="38051" xr:uid="{D003EAB1-940D-4BB9-8F6A-37AAC93B3556}"/>
    <cellStyle name="Comma 2 2 2 2 3 4 2 4" xfId="26824" xr:uid="{98886028-141F-4BB9-AFE5-3E5ADB4BF36E}"/>
    <cellStyle name="Comma 2 2 2 2 3 4 3" xfId="7170" xr:uid="{A039FFE2-4C1B-44F8-9156-B2112E4048F4}"/>
    <cellStyle name="Comma 2 2 2 2 3 4 3 2" xfId="18398" xr:uid="{4F89D8DA-AFF6-4C29-80BF-63B1A96C7CF9}"/>
    <cellStyle name="Comma 2 2 2 2 3 4 3 2 2" xfId="40865" xr:uid="{8145BA09-3291-47E4-A02D-CB2619C34CB1}"/>
    <cellStyle name="Comma 2 2 2 2 3 4 3 3" xfId="29638" xr:uid="{555FED90-8447-4B1F-9FDF-54968CD55F95}"/>
    <cellStyle name="Comma 2 2 2 2 3 4 4" xfId="12795" xr:uid="{56A540CF-2C25-4280-AEBA-08F9F2A71875}"/>
    <cellStyle name="Comma 2 2 2 2 3 4 4 2" xfId="35262" xr:uid="{9C42B747-7501-4089-9F4C-AC0D80D13B4C}"/>
    <cellStyle name="Comma 2 2 2 2 3 4 5" xfId="24035" xr:uid="{28B8EF7C-7B95-4BF0-B468-C2B064881014}"/>
    <cellStyle name="Comma 2 2 2 2 3 5" xfId="2648" xr:uid="{00000000-0005-0000-0000-00007D030000}"/>
    <cellStyle name="Comma 2 2 2 2 3 5 2" xfId="5437" xr:uid="{0FCF3B25-8FBB-403B-B927-1D5E27BBBC22}"/>
    <cellStyle name="Comma 2 2 2 2 3 5 2 2" xfId="11040" xr:uid="{88BF7A2D-4286-40A6-AD6A-09EBBC55C1A4}"/>
    <cellStyle name="Comma 2 2 2 2 3 5 2 2 2" xfId="22268" xr:uid="{895FD718-8E94-464C-AE80-26D5AB5006CB}"/>
    <cellStyle name="Comma 2 2 2 2 3 5 2 2 2 2" xfId="44735" xr:uid="{1A619D83-35A5-42A9-B31A-2113AE93D8B3}"/>
    <cellStyle name="Comma 2 2 2 2 3 5 2 2 3" xfId="33508" xr:uid="{80C671C3-4148-40D4-8C2A-7B07EBA115C8}"/>
    <cellStyle name="Comma 2 2 2 2 3 5 2 3" xfId="16665" xr:uid="{7A771B0D-F4CF-4D36-9055-CF5026B7ED3C}"/>
    <cellStyle name="Comma 2 2 2 2 3 5 2 3 2" xfId="39132" xr:uid="{84A6D175-7AF2-42CF-BA1B-6702612E889F}"/>
    <cellStyle name="Comma 2 2 2 2 3 5 2 4" xfId="27905" xr:uid="{C4045D55-4FDF-451A-AB94-CC9CACFB0EEB}"/>
    <cellStyle name="Comma 2 2 2 2 3 5 3" xfId="8251" xr:uid="{4F738326-1AFD-4CE7-B39F-AD30AE4B09B1}"/>
    <cellStyle name="Comma 2 2 2 2 3 5 3 2" xfId="19479" xr:uid="{A0F02FC1-EAB4-4BE5-8C2F-891BB1E189A7}"/>
    <cellStyle name="Comma 2 2 2 2 3 5 3 2 2" xfId="41946" xr:uid="{7686F0ED-2328-45EA-BAFA-AF324D65534A}"/>
    <cellStyle name="Comma 2 2 2 2 3 5 3 3" xfId="30719" xr:uid="{7D182453-1EB1-41B8-BB6B-F04C4B7E2A15}"/>
    <cellStyle name="Comma 2 2 2 2 3 5 4" xfId="13876" xr:uid="{C2E4FB8A-7CA3-4DDE-BC97-B387D315F7E8}"/>
    <cellStyle name="Comma 2 2 2 2 3 5 4 2" xfId="36343" xr:uid="{A25CB031-FF58-446B-9828-0BBE4C79E911}"/>
    <cellStyle name="Comma 2 2 2 2 3 5 5" xfId="25116" xr:uid="{E40FBC90-5333-4178-8241-0F8EF73E9818}"/>
    <cellStyle name="Comma 2 2 2 2 3 6" xfId="487" xr:uid="{00000000-0005-0000-0000-00007E030000}"/>
    <cellStyle name="Comma 2 2 2 2 3 6 2" xfId="3276" xr:uid="{011CA79C-89E7-4C74-966A-C6A98259BA1A}"/>
    <cellStyle name="Comma 2 2 2 2 3 6 2 2" xfId="8879" xr:uid="{163D372C-D2A1-47E7-82C0-160538AE4811}"/>
    <cellStyle name="Comma 2 2 2 2 3 6 2 2 2" xfId="20107" xr:uid="{48C21812-E3C7-45B2-A35D-2189567A3276}"/>
    <cellStyle name="Comma 2 2 2 2 3 6 2 2 2 2" xfId="42574" xr:uid="{F4DA2C1B-F753-479D-A9A7-E8A970F1A7E7}"/>
    <cellStyle name="Comma 2 2 2 2 3 6 2 2 3" xfId="31347" xr:uid="{951ADF44-B495-4B33-989D-8342EC97E769}"/>
    <cellStyle name="Comma 2 2 2 2 3 6 2 3" xfId="14504" xr:uid="{BD40EC90-FCA6-4172-AB88-8E8A936868D2}"/>
    <cellStyle name="Comma 2 2 2 2 3 6 2 3 2" xfId="36971" xr:uid="{30E752FE-C876-4BB7-8CE7-5696C0480E5E}"/>
    <cellStyle name="Comma 2 2 2 2 3 6 2 4" xfId="25744" xr:uid="{65A32239-8550-4A8A-9197-2D43F7F72DCB}"/>
    <cellStyle name="Comma 2 2 2 2 3 6 3" xfId="6090" xr:uid="{D18293BB-4462-40C4-8309-12D35052D49C}"/>
    <cellStyle name="Comma 2 2 2 2 3 6 3 2" xfId="17318" xr:uid="{3DD11DAB-C082-4E9C-B8B2-C0E9985794CA}"/>
    <cellStyle name="Comma 2 2 2 2 3 6 3 2 2" xfId="39785" xr:uid="{704D7EF8-D7B5-46AC-9D85-4AAD13E89FDF}"/>
    <cellStyle name="Comma 2 2 2 2 3 6 3 3" xfId="28558" xr:uid="{984BA819-18DB-4109-AD5D-31D0C8DB099E}"/>
    <cellStyle name="Comma 2 2 2 2 3 6 4" xfId="11715" xr:uid="{6305028B-35FF-42EA-A75A-4739B304971E}"/>
    <cellStyle name="Comma 2 2 2 2 3 6 4 2" xfId="34182" xr:uid="{9C1A7587-B5C0-43A7-B6F5-001F4DF72C44}"/>
    <cellStyle name="Comma 2 2 2 2 3 6 5" xfId="22955" xr:uid="{FA64544A-D7E5-478D-916D-287E2D0B6EEF}"/>
    <cellStyle name="Comma 2 2 2 2 3 7" xfId="3000" xr:uid="{3AC8FB98-F616-42A4-9438-84DA0DA2591A}"/>
    <cellStyle name="Comma 2 2 2 2 3 7 2" xfId="8603" xr:uid="{9B05904C-4EF8-43E5-B1EB-EECD5282DEF1}"/>
    <cellStyle name="Comma 2 2 2 2 3 7 2 2" xfId="19831" xr:uid="{0CFDEB0F-217F-4948-9EFF-C427E3BA6033}"/>
    <cellStyle name="Comma 2 2 2 2 3 7 2 2 2" xfId="42298" xr:uid="{4D4211AE-CECC-4393-9C3D-753A5AE112C0}"/>
    <cellStyle name="Comma 2 2 2 2 3 7 2 3" xfId="31071" xr:uid="{A07AC6E3-4A04-460E-BB75-60D8C892CB90}"/>
    <cellStyle name="Comma 2 2 2 2 3 7 3" xfId="14228" xr:uid="{9B61A896-FF1E-4AC5-B452-69FCF342362B}"/>
    <cellStyle name="Comma 2 2 2 2 3 7 3 2" xfId="36695" xr:uid="{355F7102-98D6-4044-AEA7-CABA2D5E7A60}"/>
    <cellStyle name="Comma 2 2 2 2 3 7 4" xfId="25468" xr:uid="{25953077-EF9A-48E4-88F8-E84191F8BBE2}"/>
    <cellStyle name="Comma 2 2 2 2 3 8" xfId="5815" xr:uid="{E62347E0-BC64-491B-8B9C-AF833DB13148}"/>
    <cellStyle name="Comma 2 2 2 2 3 8 2" xfId="17043" xr:uid="{2EA3B8F3-8BE5-4B17-A4CE-08B8E44ACA7B}"/>
    <cellStyle name="Comma 2 2 2 2 3 8 2 2" xfId="39510" xr:uid="{34D4CFD6-8508-4DE4-9EED-626E246A770F}"/>
    <cellStyle name="Comma 2 2 2 2 3 8 3" xfId="28283" xr:uid="{82E2B63A-FAA1-47F6-9CED-D609AD0E52AF}"/>
    <cellStyle name="Comma 2 2 2 2 3 9" xfId="11439" xr:uid="{E5C1B158-4875-4773-A356-5149224D44C0}"/>
    <cellStyle name="Comma 2 2 2 2 3 9 2" xfId="33907" xr:uid="{D9842AF5-FF19-489A-B0AE-14EE8C4E0E79}"/>
    <cellStyle name="Comma 2 2 2 2 4" xfId="630" xr:uid="{00000000-0005-0000-0000-00007F030000}"/>
    <cellStyle name="Comma 2 2 2 2 4 2" xfId="1168" xr:uid="{00000000-0005-0000-0000-000080030000}"/>
    <cellStyle name="Comma 2 2 2 2 4 2 2" xfId="2248" xr:uid="{00000000-0005-0000-0000-000081030000}"/>
    <cellStyle name="Comma 2 2 2 2 4 2 2 2" xfId="5037" xr:uid="{B7BB3D62-7222-440A-B40B-DE0147FB6FC0}"/>
    <cellStyle name="Comma 2 2 2 2 4 2 2 2 2" xfId="10640" xr:uid="{067B6A7A-C07D-483F-8FA9-0D545C922F57}"/>
    <cellStyle name="Comma 2 2 2 2 4 2 2 2 2 2" xfId="21868" xr:uid="{C0CE2AAC-DA3C-40C8-AD43-F29F0F87348F}"/>
    <cellStyle name="Comma 2 2 2 2 4 2 2 2 2 2 2" xfId="44335" xr:uid="{A133AAC2-7113-4F3E-95FA-A5E3DD4FAB88}"/>
    <cellStyle name="Comma 2 2 2 2 4 2 2 2 2 3" xfId="33108" xr:uid="{BB9A01F5-E3F4-499F-AEAD-15E46735AEFB}"/>
    <cellStyle name="Comma 2 2 2 2 4 2 2 2 3" xfId="16265" xr:uid="{51A75D10-188C-4AA7-9DC3-5BD4C729EC0A}"/>
    <cellStyle name="Comma 2 2 2 2 4 2 2 2 3 2" xfId="38732" xr:uid="{AA094805-D71E-49BA-AA7D-50226D115D58}"/>
    <cellStyle name="Comma 2 2 2 2 4 2 2 2 4" xfId="27505" xr:uid="{C2BCBBE4-1082-4DA3-922F-25CDFB2CA505}"/>
    <cellStyle name="Comma 2 2 2 2 4 2 2 3" xfId="7851" xr:uid="{AF1901A3-4373-46C1-ADBA-E853C76AA15C}"/>
    <cellStyle name="Comma 2 2 2 2 4 2 2 3 2" xfId="19079" xr:uid="{E9EE31CC-B7A7-491B-81F9-420FB421D6D7}"/>
    <cellStyle name="Comma 2 2 2 2 4 2 2 3 2 2" xfId="41546" xr:uid="{1CADEDF8-1FF0-408E-AF28-D443E123754B}"/>
    <cellStyle name="Comma 2 2 2 2 4 2 2 3 3" xfId="30319" xr:uid="{B819E9B8-A36D-4B54-81F6-A4BBB73D119A}"/>
    <cellStyle name="Comma 2 2 2 2 4 2 2 4" xfId="13476" xr:uid="{D5C08678-49AB-437F-8A91-49FDF52E9AEB}"/>
    <cellStyle name="Comma 2 2 2 2 4 2 2 4 2" xfId="35943" xr:uid="{E066CBFE-D7D8-4C91-843E-EB7EBD1DAFBB}"/>
    <cellStyle name="Comma 2 2 2 2 4 2 2 5" xfId="24716" xr:uid="{E18AA0FB-E966-49CF-BA8A-9963395A55EC}"/>
    <cellStyle name="Comma 2 2 2 2 4 2 3" xfId="3957" xr:uid="{577B0A05-A007-456F-A439-56943A86265E}"/>
    <cellStyle name="Comma 2 2 2 2 4 2 3 2" xfId="9560" xr:uid="{5A779D6E-E5E5-4B49-8A05-9A9C995E0973}"/>
    <cellStyle name="Comma 2 2 2 2 4 2 3 2 2" xfId="20788" xr:uid="{E75EFF6C-3CDB-4048-AEDD-7F05F36E3A45}"/>
    <cellStyle name="Comma 2 2 2 2 4 2 3 2 2 2" xfId="43255" xr:uid="{8739DF34-2B91-4C03-92F6-6EFC160F3BC3}"/>
    <cellStyle name="Comma 2 2 2 2 4 2 3 2 3" xfId="32028" xr:uid="{C2BBAEEF-7A61-4A8C-A2FF-EE164130FBDD}"/>
    <cellStyle name="Comma 2 2 2 2 4 2 3 3" xfId="15185" xr:uid="{199E6E91-F0D2-4397-9A89-36E7350AB0C4}"/>
    <cellStyle name="Comma 2 2 2 2 4 2 3 3 2" xfId="37652" xr:uid="{903067EB-56A0-4229-A9C8-DD1D496F4864}"/>
    <cellStyle name="Comma 2 2 2 2 4 2 3 4" xfId="26425" xr:uid="{FF853296-F4B7-4A80-9D6B-CFAE9ABE77BE}"/>
    <cellStyle name="Comma 2 2 2 2 4 2 4" xfId="6771" xr:uid="{0FE92861-78B3-4602-B068-37CF005334CC}"/>
    <cellStyle name="Comma 2 2 2 2 4 2 4 2" xfId="17999" xr:uid="{9257E3D2-D206-40FC-A624-432DCDB94D07}"/>
    <cellStyle name="Comma 2 2 2 2 4 2 4 2 2" xfId="40466" xr:uid="{E119CA0D-915A-4BF0-8CC3-7F74F768D3C1}"/>
    <cellStyle name="Comma 2 2 2 2 4 2 4 3" xfId="29239" xr:uid="{A83E6209-83E5-4B03-ABDC-852FDA4CE08E}"/>
    <cellStyle name="Comma 2 2 2 2 4 2 5" xfId="12396" xr:uid="{4A6F6EC8-BDD7-4F30-9F6C-EF5CB375CBD7}"/>
    <cellStyle name="Comma 2 2 2 2 4 2 5 2" xfId="34863" xr:uid="{A7A0C625-ADE4-4D8A-9236-B4ACA87D1EF0}"/>
    <cellStyle name="Comma 2 2 2 2 4 2 6" xfId="23636" xr:uid="{969149B2-8B16-457B-847A-447ACD2EC38E}"/>
    <cellStyle name="Comma 2 2 2 2 4 3" xfId="1710" xr:uid="{00000000-0005-0000-0000-000082030000}"/>
    <cellStyle name="Comma 2 2 2 2 4 3 2" xfId="4499" xr:uid="{201D496B-8255-44B2-82E2-3F617E425BE4}"/>
    <cellStyle name="Comma 2 2 2 2 4 3 2 2" xfId="10102" xr:uid="{01B874D8-EACD-410C-91E9-D81A972CF8AB}"/>
    <cellStyle name="Comma 2 2 2 2 4 3 2 2 2" xfId="21330" xr:uid="{B89E7317-8B0C-47F2-9777-91016AED5013}"/>
    <cellStyle name="Comma 2 2 2 2 4 3 2 2 2 2" xfId="43797" xr:uid="{4D2D31EF-CD62-40FE-950E-958DE5EC8B6D}"/>
    <cellStyle name="Comma 2 2 2 2 4 3 2 2 3" xfId="32570" xr:uid="{E87F5515-D5C0-4A64-A37C-744F7288824D}"/>
    <cellStyle name="Comma 2 2 2 2 4 3 2 3" xfId="15727" xr:uid="{6E08B593-C780-4641-AC86-A22766161427}"/>
    <cellStyle name="Comma 2 2 2 2 4 3 2 3 2" xfId="38194" xr:uid="{B08F2627-A0BE-4FE6-9A7C-5C5C3CCB274B}"/>
    <cellStyle name="Comma 2 2 2 2 4 3 2 4" xfId="26967" xr:uid="{9E2C6318-F163-49D1-A021-4279A1419C20}"/>
    <cellStyle name="Comma 2 2 2 2 4 3 3" xfId="7313" xr:uid="{D7D2AE48-F818-4AA2-95DA-1B735B979589}"/>
    <cellStyle name="Comma 2 2 2 2 4 3 3 2" xfId="18541" xr:uid="{15D51FAF-B367-44BD-A933-73A6C54F2AA0}"/>
    <cellStyle name="Comma 2 2 2 2 4 3 3 2 2" xfId="41008" xr:uid="{6EDC587B-D2E7-4098-B760-C6DBBC9B9116}"/>
    <cellStyle name="Comma 2 2 2 2 4 3 3 3" xfId="29781" xr:uid="{EC65F4E2-2C6A-4F63-8475-8893BCFC8E59}"/>
    <cellStyle name="Comma 2 2 2 2 4 3 4" xfId="12938" xr:uid="{E3E63EFE-5C8B-4265-93FC-F9511E9BC73A}"/>
    <cellStyle name="Comma 2 2 2 2 4 3 4 2" xfId="35405" xr:uid="{AC90B279-83BE-4C63-9B31-BE824E2ADD8A}"/>
    <cellStyle name="Comma 2 2 2 2 4 3 5" xfId="24178" xr:uid="{C0A83566-E8AE-4017-AC27-DFF9A6B748FD}"/>
    <cellStyle name="Comma 2 2 2 2 4 4" xfId="3419" xr:uid="{C8D5BBB1-A7D1-48AC-8C63-6B652FB06BE3}"/>
    <cellStyle name="Comma 2 2 2 2 4 4 2" xfId="9022" xr:uid="{4A421C18-9737-4D95-B3B1-12ADD37B6532}"/>
    <cellStyle name="Comma 2 2 2 2 4 4 2 2" xfId="20250" xr:uid="{BFE47ABF-1E0A-4E1C-AA41-85E6454E22A3}"/>
    <cellStyle name="Comma 2 2 2 2 4 4 2 2 2" xfId="42717" xr:uid="{4431E8E7-AE67-4CF2-93F6-7FD45F66DF72}"/>
    <cellStyle name="Comma 2 2 2 2 4 4 2 3" xfId="31490" xr:uid="{E696DBC7-0299-4D2B-A866-8AF65CEEBEF6}"/>
    <cellStyle name="Comma 2 2 2 2 4 4 3" xfId="14647" xr:uid="{44B835E9-45F5-4243-B9FE-CD099DA36A43}"/>
    <cellStyle name="Comma 2 2 2 2 4 4 3 2" xfId="37114" xr:uid="{7DF9A958-A7C6-43BF-B220-128292AC7B06}"/>
    <cellStyle name="Comma 2 2 2 2 4 4 4" xfId="25887" xr:uid="{F0D55EDD-0A62-4D22-9CE9-8F04B5BBBCE3}"/>
    <cellStyle name="Comma 2 2 2 2 4 5" xfId="6233" xr:uid="{48ED996E-DF15-497E-8403-A37C9EB2DCC6}"/>
    <cellStyle name="Comma 2 2 2 2 4 5 2" xfId="17461" xr:uid="{34F1FF63-0D09-4570-9262-6C7814C55A77}"/>
    <cellStyle name="Comma 2 2 2 2 4 5 2 2" xfId="39928" xr:uid="{F0FDB8A6-FA3F-4F83-A260-2884F1BD4381}"/>
    <cellStyle name="Comma 2 2 2 2 4 5 3" xfId="28701" xr:uid="{F9E12449-8B3B-4F32-858D-0D77BED04AF2}"/>
    <cellStyle name="Comma 2 2 2 2 4 6" xfId="11858" xr:uid="{222C9D23-1279-4AD5-8B99-F9F3CCD9204D}"/>
    <cellStyle name="Comma 2 2 2 2 4 6 2" xfId="34325" xr:uid="{87C714DD-AD88-4194-90A1-5D9DBC2B22CA}"/>
    <cellStyle name="Comma 2 2 2 2 4 7" xfId="23098" xr:uid="{A2EE5DB8-3E49-42BA-8236-7173BC9ED1C5}"/>
    <cellStyle name="Comma 2 2 2 2 5" xfId="901" xr:uid="{00000000-0005-0000-0000-000083030000}"/>
    <cellStyle name="Comma 2 2 2 2 5 2" xfId="1981" xr:uid="{00000000-0005-0000-0000-000084030000}"/>
    <cellStyle name="Comma 2 2 2 2 5 2 2" xfId="4770" xr:uid="{E00A68A7-B8E4-4B2A-BE33-B9FB58275E8B}"/>
    <cellStyle name="Comma 2 2 2 2 5 2 2 2" xfId="10373" xr:uid="{CF0CE490-82D9-4118-BA91-814C8C1A2011}"/>
    <cellStyle name="Comma 2 2 2 2 5 2 2 2 2" xfId="21601" xr:uid="{CD9377EB-8263-43F1-A22D-FDBEB3A6B6F1}"/>
    <cellStyle name="Comma 2 2 2 2 5 2 2 2 2 2" xfId="44068" xr:uid="{E016C796-E872-42AF-BC82-45B4F01AA061}"/>
    <cellStyle name="Comma 2 2 2 2 5 2 2 2 3" xfId="32841" xr:uid="{83F7E78F-93B9-46AC-907E-502C9081B4FD}"/>
    <cellStyle name="Comma 2 2 2 2 5 2 2 3" xfId="15998" xr:uid="{C469D9B0-D89E-447B-98B2-5EED37ABC496}"/>
    <cellStyle name="Comma 2 2 2 2 5 2 2 3 2" xfId="38465" xr:uid="{BF644620-57C3-43A4-BC75-6B8811A501EF}"/>
    <cellStyle name="Comma 2 2 2 2 5 2 2 4" xfId="27238" xr:uid="{E704A9B9-AAE9-4A88-8BD5-9484611DAF97}"/>
    <cellStyle name="Comma 2 2 2 2 5 2 3" xfId="7584" xr:uid="{341333DC-B252-40DF-B946-6ADDA24009E4}"/>
    <cellStyle name="Comma 2 2 2 2 5 2 3 2" xfId="18812" xr:uid="{BDEC9542-74D0-4B64-B7CF-A17AC8C9A987}"/>
    <cellStyle name="Comma 2 2 2 2 5 2 3 2 2" xfId="41279" xr:uid="{76F0228D-0427-4C16-B303-701591B3AAAB}"/>
    <cellStyle name="Comma 2 2 2 2 5 2 3 3" xfId="30052" xr:uid="{65583CC4-475B-41F5-BD5F-C38875C63A24}"/>
    <cellStyle name="Comma 2 2 2 2 5 2 4" xfId="13209" xr:uid="{C7F70C56-0492-4882-929C-308C7376B596}"/>
    <cellStyle name="Comma 2 2 2 2 5 2 4 2" xfId="35676" xr:uid="{0ED90AAD-569C-4ECA-9A28-E52A67830C11}"/>
    <cellStyle name="Comma 2 2 2 2 5 2 5" xfId="24449" xr:uid="{401EF0B8-AEF6-418F-B1D4-D8B135A5B508}"/>
    <cellStyle name="Comma 2 2 2 2 5 3" xfId="3690" xr:uid="{F1B43674-8597-4F9D-99C5-C03B130A2BB2}"/>
    <cellStyle name="Comma 2 2 2 2 5 3 2" xfId="9293" xr:uid="{C78C6226-FE03-4CC8-A21B-2A9621D6A0C2}"/>
    <cellStyle name="Comma 2 2 2 2 5 3 2 2" xfId="20521" xr:uid="{45DD016E-07B7-4B7B-8132-27B79DDFB79A}"/>
    <cellStyle name="Comma 2 2 2 2 5 3 2 2 2" xfId="42988" xr:uid="{275BB258-F020-4767-AB94-05091FB297CB}"/>
    <cellStyle name="Comma 2 2 2 2 5 3 2 3" xfId="31761" xr:uid="{99F0994A-3203-4A56-85D8-9C492674B253}"/>
    <cellStyle name="Comma 2 2 2 2 5 3 3" xfId="14918" xr:uid="{6C8639FD-8F3D-4CD7-B073-8CD512072C91}"/>
    <cellStyle name="Comma 2 2 2 2 5 3 3 2" xfId="37385" xr:uid="{357E3061-18D3-4ABE-A804-BF25D687C236}"/>
    <cellStyle name="Comma 2 2 2 2 5 3 4" xfId="26158" xr:uid="{2989565A-CD76-4B0C-B020-994C7452A00B}"/>
    <cellStyle name="Comma 2 2 2 2 5 4" xfId="6504" xr:uid="{A5A46A95-70F5-4990-9A39-56DD934953BB}"/>
    <cellStyle name="Comma 2 2 2 2 5 4 2" xfId="17732" xr:uid="{E1DFF7B6-0C8B-45DA-A739-4D35D433AEAE}"/>
    <cellStyle name="Comma 2 2 2 2 5 4 2 2" xfId="40199" xr:uid="{DD4AA235-186E-4BCC-B567-CD1BD0FC4C0E}"/>
    <cellStyle name="Comma 2 2 2 2 5 4 3" xfId="28972" xr:uid="{7C4DF818-DA5A-48BE-B076-8B2F65E228F3}"/>
    <cellStyle name="Comma 2 2 2 2 5 5" xfId="12129" xr:uid="{2779341A-CE0B-4749-9899-253B0CC96A1F}"/>
    <cellStyle name="Comma 2 2 2 2 5 5 2" xfId="34596" xr:uid="{51D2C83C-1142-439E-B060-2E6193BE1D17}"/>
    <cellStyle name="Comma 2 2 2 2 5 6" xfId="23369" xr:uid="{02EA1453-96E0-4CE3-82D6-096B12DE1EC5}"/>
    <cellStyle name="Comma 2 2 2 2 6" xfId="1443" xr:uid="{00000000-0005-0000-0000-000085030000}"/>
    <cellStyle name="Comma 2 2 2 2 6 2" xfId="4232" xr:uid="{D80FB8BA-A5F5-413D-B3FE-85099A60F85B}"/>
    <cellStyle name="Comma 2 2 2 2 6 2 2" xfId="9835" xr:uid="{C20F41A0-24CD-4415-A0D9-25FAF74ACA06}"/>
    <cellStyle name="Comma 2 2 2 2 6 2 2 2" xfId="21063" xr:uid="{A1DE960A-5738-42B0-AA16-237215BCEA19}"/>
    <cellStyle name="Comma 2 2 2 2 6 2 2 2 2" xfId="43530" xr:uid="{DB8A2BDB-1FF9-4063-B44C-F7102D57933D}"/>
    <cellStyle name="Comma 2 2 2 2 6 2 2 3" xfId="32303" xr:uid="{0342B2BC-0E05-4EE2-9B38-53D6AE201560}"/>
    <cellStyle name="Comma 2 2 2 2 6 2 3" xfId="15460" xr:uid="{DA4EF33C-661F-4E3D-83DB-F246BB776A9F}"/>
    <cellStyle name="Comma 2 2 2 2 6 2 3 2" xfId="37927" xr:uid="{BC18418D-E794-4BE7-8390-0517C005BBB9}"/>
    <cellStyle name="Comma 2 2 2 2 6 2 4" xfId="26700" xr:uid="{A68328A1-6B24-4D3C-9714-899060DFBB37}"/>
    <cellStyle name="Comma 2 2 2 2 6 3" xfId="7046" xr:uid="{0F803331-B5E1-43B1-9D23-707622BE5641}"/>
    <cellStyle name="Comma 2 2 2 2 6 3 2" xfId="18274" xr:uid="{DB0214A0-0C83-492C-8D15-E045CB3C05E7}"/>
    <cellStyle name="Comma 2 2 2 2 6 3 2 2" xfId="40741" xr:uid="{83A8C737-023B-4426-B50D-6E58B494F468}"/>
    <cellStyle name="Comma 2 2 2 2 6 3 3" xfId="29514" xr:uid="{9739BDF1-A62C-4245-A52E-CC0EEDF005A0}"/>
    <cellStyle name="Comma 2 2 2 2 6 4" xfId="12671" xr:uid="{96473A45-6BE5-4E82-A3DE-45A1022C9F34}"/>
    <cellStyle name="Comma 2 2 2 2 6 4 2" xfId="35138" xr:uid="{E5BCA137-4DAD-4544-B4F9-A9888C96957E}"/>
    <cellStyle name="Comma 2 2 2 2 6 5" xfId="23911" xr:uid="{3EBD192C-0E43-4749-BF7E-CD96B36C0797}"/>
    <cellStyle name="Comma 2 2 2 2 7" xfId="2524" xr:uid="{00000000-0005-0000-0000-000086030000}"/>
    <cellStyle name="Comma 2 2 2 2 7 2" xfId="5313" xr:uid="{307AEDC6-EFA7-43A6-AC82-DC8D5E486327}"/>
    <cellStyle name="Comma 2 2 2 2 7 2 2" xfId="10916" xr:uid="{6A37392D-E527-4082-A9D2-57E16A56F787}"/>
    <cellStyle name="Comma 2 2 2 2 7 2 2 2" xfId="22144" xr:uid="{3D5D126C-7688-457E-8E8A-E53C551D39ED}"/>
    <cellStyle name="Comma 2 2 2 2 7 2 2 2 2" xfId="44611" xr:uid="{0158B424-B26A-4E3B-872B-D6E07C5E619D}"/>
    <cellStyle name="Comma 2 2 2 2 7 2 2 3" xfId="33384" xr:uid="{3301DC49-4938-4433-B892-658D408D165E}"/>
    <cellStyle name="Comma 2 2 2 2 7 2 3" xfId="16541" xr:uid="{FE5FDF5E-EE0B-4D1B-A94A-4B5CF854605E}"/>
    <cellStyle name="Comma 2 2 2 2 7 2 3 2" xfId="39008" xr:uid="{7E3BD122-152E-4498-A07B-1EF33B3800F0}"/>
    <cellStyle name="Comma 2 2 2 2 7 2 4" xfId="27781" xr:uid="{CCEA7139-357B-44BD-A095-5F019FF7272B}"/>
    <cellStyle name="Comma 2 2 2 2 7 3" xfId="8127" xr:uid="{65C7488B-F368-4EFE-AB88-D7F5EC7ED3D9}"/>
    <cellStyle name="Comma 2 2 2 2 7 3 2" xfId="19355" xr:uid="{552472C0-1E7B-48F1-A5BE-60E476FB1069}"/>
    <cellStyle name="Comma 2 2 2 2 7 3 2 2" xfId="41822" xr:uid="{847A1464-245A-4D23-973E-69D3A6E3AA52}"/>
    <cellStyle name="Comma 2 2 2 2 7 3 3" xfId="30595" xr:uid="{DD16B9AA-313F-49D5-BED2-C5C78A58DFE6}"/>
    <cellStyle name="Comma 2 2 2 2 7 4" xfId="13752" xr:uid="{6F9BD90C-2402-4AA8-8BD5-C454D9DCF303}"/>
    <cellStyle name="Comma 2 2 2 2 7 4 2" xfId="36219" xr:uid="{03FF9968-19C9-4D05-B105-0C244C9B1B35}"/>
    <cellStyle name="Comma 2 2 2 2 7 5" xfId="24992" xr:uid="{CC574D67-7593-4DEE-9007-8301812845DC}"/>
    <cellStyle name="Comma 2 2 2 2 8" xfId="363" xr:uid="{00000000-0005-0000-0000-000087030000}"/>
    <cellStyle name="Comma 2 2 2 2 8 2" xfId="3152" xr:uid="{40BCC8BF-5814-4879-9D9E-BF85704205E9}"/>
    <cellStyle name="Comma 2 2 2 2 8 2 2" xfId="8755" xr:uid="{0B55AE77-50EC-40F0-AC8F-977920BC6D22}"/>
    <cellStyle name="Comma 2 2 2 2 8 2 2 2" xfId="19983" xr:uid="{46751071-D3C0-43A7-A5B0-57DBFB8F1480}"/>
    <cellStyle name="Comma 2 2 2 2 8 2 2 2 2" xfId="42450" xr:uid="{5463115F-2025-457A-AEE2-B9E895182A65}"/>
    <cellStyle name="Comma 2 2 2 2 8 2 2 3" xfId="31223" xr:uid="{D07AFFD4-0C10-45B4-B845-521589880310}"/>
    <cellStyle name="Comma 2 2 2 2 8 2 3" xfId="14380" xr:uid="{75503D5D-FB7B-4874-8403-C39FDD4AD195}"/>
    <cellStyle name="Comma 2 2 2 2 8 2 3 2" xfId="36847" xr:uid="{B3310E8B-65E6-44C2-8537-5590DC143CBB}"/>
    <cellStyle name="Comma 2 2 2 2 8 2 4" xfId="25620" xr:uid="{7D97B0D9-2D47-4CD6-B060-5A8429A84A97}"/>
    <cellStyle name="Comma 2 2 2 2 8 3" xfId="5966" xr:uid="{76F1D781-5912-400C-A4D6-F83399C820E3}"/>
    <cellStyle name="Comma 2 2 2 2 8 3 2" xfId="17194" xr:uid="{D8D8FCF8-0DBB-4405-91D4-5482F428E5C1}"/>
    <cellStyle name="Comma 2 2 2 2 8 3 2 2" xfId="39661" xr:uid="{31775F8B-7808-4658-9D78-9581E827B92E}"/>
    <cellStyle name="Comma 2 2 2 2 8 3 3" xfId="28434" xr:uid="{EB240F62-98ED-4D38-B328-D831A9C59C79}"/>
    <cellStyle name="Comma 2 2 2 2 8 4" xfId="11591" xr:uid="{2DC68E9A-D928-4C71-B7D0-6999AF6AD247}"/>
    <cellStyle name="Comma 2 2 2 2 8 4 2" xfId="34058" xr:uid="{03CA6034-70E7-44BD-8E65-088FD7E15300}"/>
    <cellStyle name="Comma 2 2 2 2 8 5" xfId="22831" xr:uid="{90F84CBC-08ED-46FB-B8EB-2D38343265C9}"/>
    <cellStyle name="Comma 2 2 2 2 9" xfId="2876" xr:uid="{4FF6211D-6E4F-4785-ADDF-9575B4F9D7A9}"/>
    <cellStyle name="Comma 2 2 2 2 9 2" xfId="8479" xr:uid="{8CCAA063-155E-479A-A28D-78EB28581159}"/>
    <cellStyle name="Comma 2 2 2 2 9 2 2" xfId="19707" xr:uid="{B87930D1-B65C-4571-967A-CB62A7D1D1ED}"/>
    <cellStyle name="Comma 2 2 2 2 9 2 2 2" xfId="42174" xr:uid="{674E5059-3DDE-43F7-8DBC-132C3CEB7BBB}"/>
    <cellStyle name="Comma 2 2 2 2 9 2 3" xfId="30947" xr:uid="{3EEDF863-F98E-4B67-86C3-058FB558757E}"/>
    <cellStyle name="Comma 2 2 2 2 9 3" xfId="14104" xr:uid="{BBC3E8F9-516F-4E2F-BDDD-FFB3561EA072}"/>
    <cellStyle name="Comma 2 2 2 2 9 3 2" xfId="36571" xr:uid="{68FEAD55-CF68-445D-9302-637220AE87E5}"/>
    <cellStyle name="Comma 2 2 2 2 9 4" xfId="25344" xr:uid="{546E9CCD-C677-4605-999D-6FAA8B1FCA09}"/>
    <cellStyle name="Comma 2 2 2 3" xfId="113" xr:uid="{00000000-0005-0000-0000-000088030000}"/>
    <cellStyle name="Comma 2 2 2 3 10" xfId="11345" xr:uid="{3D59FCF6-50C1-4D98-B815-9E2CABC15453}"/>
    <cellStyle name="Comma 2 2 2 3 10 2" xfId="33813" xr:uid="{18EBD69F-83E5-461B-AEF3-F1ADC747A5AA}"/>
    <cellStyle name="Comma 2 2 2 3 11" xfId="22586" xr:uid="{C9EF3391-329B-44E2-BBA7-C1D8BDC4F1F9}"/>
    <cellStyle name="Comma 2 2 2 3 2" xfId="239" xr:uid="{00000000-0005-0000-0000-000089030000}"/>
    <cellStyle name="Comma 2 2 2 3 2 10" xfId="22712" xr:uid="{0CA05691-FE16-4A32-B34C-1B77D4EC589D}"/>
    <cellStyle name="Comma 2 2 2 3 2 2" xfId="786" xr:uid="{00000000-0005-0000-0000-00008A030000}"/>
    <cellStyle name="Comma 2 2 2 3 2 2 2" xfId="1324" xr:uid="{00000000-0005-0000-0000-00008B030000}"/>
    <cellStyle name="Comma 2 2 2 3 2 2 2 2" xfId="2404" xr:uid="{00000000-0005-0000-0000-00008C030000}"/>
    <cellStyle name="Comma 2 2 2 3 2 2 2 2 2" xfId="5193" xr:uid="{F954EB58-C729-46E8-9401-5EAA7F6068C9}"/>
    <cellStyle name="Comma 2 2 2 3 2 2 2 2 2 2" xfId="10796" xr:uid="{EE89583E-5BFF-4C6D-AB37-595CC6289031}"/>
    <cellStyle name="Comma 2 2 2 3 2 2 2 2 2 2 2" xfId="22024" xr:uid="{6EDB32FA-AD34-43CD-9F6C-31DAA11D4C45}"/>
    <cellStyle name="Comma 2 2 2 3 2 2 2 2 2 2 2 2" xfId="44491" xr:uid="{69DF65F8-C933-421B-9C96-7F0B3C932B8E}"/>
    <cellStyle name="Comma 2 2 2 3 2 2 2 2 2 2 3" xfId="33264" xr:uid="{BE686352-2E1F-454C-AA48-A64D27216A05}"/>
    <cellStyle name="Comma 2 2 2 3 2 2 2 2 2 3" xfId="16421" xr:uid="{69E155EF-D222-486C-8182-AB463F45E2A8}"/>
    <cellStyle name="Comma 2 2 2 3 2 2 2 2 2 3 2" xfId="38888" xr:uid="{EAC4363A-E0DB-4EE1-99EE-F2D283D5E839}"/>
    <cellStyle name="Comma 2 2 2 3 2 2 2 2 2 4" xfId="27661" xr:uid="{B98A2CF3-CAC5-42A1-9E31-8579BF62EC6A}"/>
    <cellStyle name="Comma 2 2 2 3 2 2 2 2 3" xfId="8007" xr:uid="{0B572483-FB90-45AB-9717-557B714F3B16}"/>
    <cellStyle name="Comma 2 2 2 3 2 2 2 2 3 2" xfId="19235" xr:uid="{DCEE4628-B702-44D7-840B-F56BEA6103AC}"/>
    <cellStyle name="Comma 2 2 2 3 2 2 2 2 3 2 2" xfId="41702" xr:uid="{48BE1EAD-DD29-49AC-B3D4-7979E5018A95}"/>
    <cellStyle name="Comma 2 2 2 3 2 2 2 2 3 3" xfId="30475" xr:uid="{BB1D9447-3AB9-4ACF-BD13-6E18CECD0A18}"/>
    <cellStyle name="Comma 2 2 2 3 2 2 2 2 4" xfId="13632" xr:uid="{A4955476-0BD0-4B3E-85EC-0696373414FF}"/>
    <cellStyle name="Comma 2 2 2 3 2 2 2 2 4 2" xfId="36099" xr:uid="{DAEDEF5F-A52B-4B50-9755-C6473239CF2F}"/>
    <cellStyle name="Comma 2 2 2 3 2 2 2 2 5" xfId="24872" xr:uid="{EFD01C59-32D8-421E-9749-9E408B07FBC7}"/>
    <cellStyle name="Comma 2 2 2 3 2 2 2 3" xfId="4113" xr:uid="{FF3E8288-A57D-4219-BCCF-62950DD32110}"/>
    <cellStyle name="Comma 2 2 2 3 2 2 2 3 2" xfId="9716" xr:uid="{70B2469C-B87E-49FF-A720-CFF984659A41}"/>
    <cellStyle name="Comma 2 2 2 3 2 2 2 3 2 2" xfId="20944" xr:uid="{BD5A1447-A877-470E-907B-9A69159D13C0}"/>
    <cellStyle name="Comma 2 2 2 3 2 2 2 3 2 2 2" xfId="43411" xr:uid="{B53649DC-EC01-45F9-AA78-B6E43D22962C}"/>
    <cellStyle name="Comma 2 2 2 3 2 2 2 3 2 3" xfId="32184" xr:uid="{EEF0ADC4-1070-4A83-ABC3-A8A7E8AB6CE2}"/>
    <cellStyle name="Comma 2 2 2 3 2 2 2 3 3" xfId="15341" xr:uid="{6A2B7BB8-E3E0-4BB6-A1E4-E7D1A3008D6D}"/>
    <cellStyle name="Comma 2 2 2 3 2 2 2 3 3 2" xfId="37808" xr:uid="{BA3DEF51-6DE9-4AF4-8BEF-739DED67C2FD}"/>
    <cellStyle name="Comma 2 2 2 3 2 2 2 3 4" xfId="26581" xr:uid="{A24B93B3-F71A-4CF6-A08B-61C473A2D25C}"/>
    <cellStyle name="Comma 2 2 2 3 2 2 2 4" xfId="6927" xr:uid="{3B2F162D-6C3B-46E6-9EC1-3D3EC6396D96}"/>
    <cellStyle name="Comma 2 2 2 3 2 2 2 4 2" xfId="18155" xr:uid="{4F023608-BB31-492D-9143-F45D2EDB2265}"/>
    <cellStyle name="Comma 2 2 2 3 2 2 2 4 2 2" xfId="40622" xr:uid="{098757A3-BB4B-4DE6-A93D-0B4268FAA7F5}"/>
    <cellStyle name="Comma 2 2 2 3 2 2 2 4 3" xfId="29395" xr:uid="{949F54F7-4CF8-4B62-BB3E-215EE00735AD}"/>
    <cellStyle name="Comma 2 2 2 3 2 2 2 5" xfId="12552" xr:uid="{4FBBC7BC-DC36-4812-BD02-820E0AE336E7}"/>
    <cellStyle name="Comma 2 2 2 3 2 2 2 5 2" xfId="35019" xr:uid="{796FDA2D-8E9C-4197-BC79-A330D614E18D}"/>
    <cellStyle name="Comma 2 2 2 3 2 2 2 6" xfId="23792" xr:uid="{D121DEEB-5BBC-4B75-A8A2-F8DDB526037A}"/>
    <cellStyle name="Comma 2 2 2 3 2 2 3" xfId="1866" xr:uid="{00000000-0005-0000-0000-00008D030000}"/>
    <cellStyle name="Comma 2 2 2 3 2 2 3 2" xfId="4655" xr:uid="{EB03398E-2677-45B4-A8CD-128B1B6E3B6C}"/>
    <cellStyle name="Comma 2 2 2 3 2 2 3 2 2" xfId="10258" xr:uid="{3D3DEB70-ED79-46CE-A790-18631104397E}"/>
    <cellStyle name="Comma 2 2 2 3 2 2 3 2 2 2" xfId="21486" xr:uid="{8E732F32-8654-4741-96C6-AC4030604D83}"/>
    <cellStyle name="Comma 2 2 2 3 2 2 3 2 2 2 2" xfId="43953" xr:uid="{6F088C54-08FA-48A6-85F8-380CD1474395}"/>
    <cellStyle name="Comma 2 2 2 3 2 2 3 2 2 3" xfId="32726" xr:uid="{9566B0C6-8B45-4B08-BAFF-7FBEEC3F348F}"/>
    <cellStyle name="Comma 2 2 2 3 2 2 3 2 3" xfId="15883" xr:uid="{575D7673-C8A1-49B3-9DFC-C8B91AB9262D}"/>
    <cellStyle name="Comma 2 2 2 3 2 2 3 2 3 2" xfId="38350" xr:uid="{614F4443-409A-4C57-B702-B004F70CEA51}"/>
    <cellStyle name="Comma 2 2 2 3 2 2 3 2 4" xfId="27123" xr:uid="{61CCCA99-61B4-43E8-AC82-6205CC7E2E5C}"/>
    <cellStyle name="Comma 2 2 2 3 2 2 3 3" xfId="7469" xr:uid="{E0916D34-ADD9-46BC-A164-94FFE0EE6C45}"/>
    <cellStyle name="Comma 2 2 2 3 2 2 3 3 2" xfId="18697" xr:uid="{7215FBE8-1CF0-4DAA-B5E1-878A7BAD84B2}"/>
    <cellStyle name="Comma 2 2 2 3 2 2 3 3 2 2" xfId="41164" xr:uid="{B0FC83F5-51BE-4BA9-B3CB-21018B68BFEB}"/>
    <cellStyle name="Comma 2 2 2 3 2 2 3 3 3" xfId="29937" xr:uid="{2CE938B8-C4BC-4926-84D2-172B3C6E8E94}"/>
    <cellStyle name="Comma 2 2 2 3 2 2 3 4" xfId="13094" xr:uid="{09E16875-C97B-467F-93ED-4F4C1194D260}"/>
    <cellStyle name="Comma 2 2 2 3 2 2 3 4 2" xfId="35561" xr:uid="{BC3D1028-1264-40A5-83E0-25096D1A045E}"/>
    <cellStyle name="Comma 2 2 2 3 2 2 3 5" xfId="24334" xr:uid="{2EA607A6-5AF3-494C-B4C6-1838FF6E68A5}"/>
    <cellStyle name="Comma 2 2 2 3 2 2 4" xfId="3575" xr:uid="{F7C56FB5-4BDF-4E5C-B081-6C9E5187DC54}"/>
    <cellStyle name="Comma 2 2 2 3 2 2 4 2" xfId="9178" xr:uid="{2453E3E8-3185-4A66-BD6A-B2DEBE5BF4D4}"/>
    <cellStyle name="Comma 2 2 2 3 2 2 4 2 2" xfId="20406" xr:uid="{9728DE63-BA39-44CE-8823-ABA3F3A35400}"/>
    <cellStyle name="Comma 2 2 2 3 2 2 4 2 2 2" xfId="42873" xr:uid="{8797FE03-69FB-44B7-8076-D555E07348A2}"/>
    <cellStyle name="Comma 2 2 2 3 2 2 4 2 3" xfId="31646" xr:uid="{FBAF5AA9-5522-4825-AFE5-B4EA59C65DEE}"/>
    <cellStyle name="Comma 2 2 2 3 2 2 4 3" xfId="14803" xr:uid="{1837CF6F-5365-4441-A428-A5722069535B}"/>
    <cellStyle name="Comma 2 2 2 3 2 2 4 3 2" xfId="37270" xr:uid="{2DDB94F3-C785-42C1-A423-F84A0318107B}"/>
    <cellStyle name="Comma 2 2 2 3 2 2 4 4" xfId="26043" xr:uid="{F0A0B01C-BF28-46FC-911B-3D78D387D496}"/>
    <cellStyle name="Comma 2 2 2 3 2 2 5" xfId="6389" xr:uid="{3D02D103-0447-45EC-A6E8-5D05DD1A3FB4}"/>
    <cellStyle name="Comma 2 2 2 3 2 2 5 2" xfId="17617" xr:uid="{6558A4B1-75BC-42F5-A060-DE7F35C3D6B2}"/>
    <cellStyle name="Comma 2 2 2 3 2 2 5 2 2" xfId="40084" xr:uid="{5908A0FF-B31C-49F0-822F-31148D5A86BF}"/>
    <cellStyle name="Comma 2 2 2 3 2 2 5 3" xfId="28857" xr:uid="{5DC696F3-EB3B-496D-98A5-30E47B7DB190}"/>
    <cellStyle name="Comma 2 2 2 3 2 2 6" xfId="12014" xr:uid="{FBD515A4-6981-4678-977F-F1B8E0AFE161}"/>
    <cellStyle name="Comma 2 2 2 3 2 2 6 2" xfId="34481" xr:uid="{16152356-915D-4CF4-849A-F368274C8806}"/>
    <cellStyle name="Comma 2 2 2 3 2 2 7" xfId="23254" xr:uid="{68014936-4BA5-4A53-B700-2CC60EB2814E}"/>
    <cellStyle name="Comma 2 2 2 3 2 3" xfId="1057" xr:uid="{00000000-0005-0000-0000-00008E030000}"/>
    <cellStyle name="Comma 2 2 2 3 2 3 2" xfId="2137" xr:uid="{00000000-0005-0000-0000-00008F030000}"/>
    <cellStyle name="Comma 2 2 2 3 2 3 2 2" xfId="4926" xr:uid="{9C208996-F937-420C-9591-B17D0D543600}"/>
    <cellStyle name="Comma 2 2 2 3 2 3 2 2 2" xfId="10529" xr:uid="{BD9CD368-50E1-41FF-848E-79283F6888DA}"/>
    <cellStyle name="Comma 2 2 2 3 2 3 2 2 2 2" xfId="21757" xr:uid="{26700279-5921-499A-A173-5AA0C71AABFC}"/>
    <cellStyle name="Comma 2 2 2 3 2 3 2 2 2 2 2" xfId="44224" xr:uid="{37856CCA-887A-46D3-99BC-56CDF0E12314}"/>
    <cellStyle name="Comma 2 2 2 3 2 3 2 2 2 3" xfId="32997" xr:uid="{4075D169-4B0E-4753-A2AE-C8D577ED2EA0}"/>
    <cellStyle name="Comma 2 2 2 3 2 3 2 2 3" xfId="16154" xr:uid="{54BB1A9A-526B-40AD-A40E-544BAC0D7B4C}"/>
    <cellStyle name="Comma 2 2 2 3 2 3 2 2 3 2" xfId="38621" xr:uid="{37E8260E-0F59-4CAE-96F6-041FE96018A5}"/>
    <cellStyle name="Comma 2 2 2 3 2 3 2 2 4" xfId="27394" xr:uid="{61272BEA-1D54-4DC3-8E12-F043487210C5}"/>
    <cellStyle name="Comma 2 2 2 3 2 3 2 3" xfId="7740" xr:uid="{75918134-7C34-4F30-88E5-E0943F22A0B5}"/>
    <cellStyle name="Comma 2 2 2 3 2 3 2 3 2" xfId="18968" xr:uid="{C12DF9E3-6ECF-4C52-A42E-4075FE132E31}"/>
    <cellStyle name="Comma 2 2 2 3 2 3 2 3 2 2" xfId="41435" xr:uid="{CB1B4893-43A2-402F-A0F0-0334BEDB50B8}"/>
    <cellStyle name="Comma 2 2 2 3 2 3 2 3 3" xfId="30208" xr:uid="{9C684C03-EF40-4EB8-B1BD-11656943915C}"/>
    <cellStyle name="Comma 2 2 2 3 2 3 2 4" xfId="13365" xr:uid="{3702F5F2-9246-4EDF-8943-1F929332BB99}"/>
    <cellStyle name="Comma 2 2 2 3 2 3 2 4 2" xfId="35832" xr:uid="{67F84A17-E786-4390-BC06-A3A9ECA2E8D5}"/>
    <cellStyle name="Comma 2 2 2 3 2 3 2 5" xfId="24605" xr:uid="{F3FE8001-0818-497D-8D70-9FA0734C9A49}"/>
    <cellStyle name="Comma 2 2 2 3 2 3 3" xfId="3846" xr:uid="{7EB17AE2-879B-4C8B-8E83-417B05EF8084}"/>
    <cellStyle name="Comma 2 2 2 3 2 3 3 2" xfId="9449" xr:uid="{D1603A8E-A6DE-414F-9C08-9255186D62D8}"/>
    <cellStyle name="Comma 2 2 2 3 2 3 3 2 2" xfId="20677" xr:uid="{79ECE166-E1BC-4C63-9ADA-5746BE03FAD0}"/>
    <cellStyle name="Comma 2 2 2 3 2 3 3 2 2 2" xfId="43144" xr:uid="{CF976E09-6B5F-400D-8E70-8ED4E2142ADB}"/>
    <cellStyle name="Comma 2 2 2 3 2 3 3 2 3" xfId="31917" xr:uid="{4D49ECD1-B625-40E0-8FE9-1CB56709FCF1}"/>
    <cellStyle name="Comma 2 2 2 3 2 3 3 3" xfId="15074" xr:uid="{A7D49E45-0A40-403C-92BC-7A902F72E175}"/>
    <cellStyle name="Comma 2 2 2 3 2 3 3 3 2" xfId="37541" xr:uid="{6F0EF7DD-FFB2-464B-A821-45FE073C2067}"/>
    <cellStyle name="Comma 2 2 2 3 2 3 3 4" xfId="26314" xr:uid="{43E74580-75BF-4154-9F49-0D4A7AE4D580}"/>
    <cellStyle name="Comma 2 2 2 3 2 3 4" xfId="6660" xr:uid="{4093D0EB-E87B-4B30-A76D-995338EE7940}"/>
    <cellStyle name="Comma 2 2 2 3 2 3 4 2" xfId="17888" xr:uid="{0C500C5B-6BC2-451B-8F29-82A4CD0E1C6C}"/>
    <cellStyle name="Comma 2 2 2 3 2 3 4 2 2" xfId="40355" xr:uid="{80DBFD23-F215-4DF0-AAE3-3E64BDC69B97}"/>
    <cellStyle name="Comma 2 2 2 3 2 3 4 3" xfId="29128" xr:uid="{6FDEF29E-CB16-4C09-A36A-8571A6CFABA8}"/>
    <cellStyle name="Comma 2 2 2 3 2 3 5" xfId="12285" xr:uid="{E6D10766-6F45-4986-B607-CA5EEF93A0F9}"/>
    <cellStyle name="Comma 2 2 2 3 2 3 5 2" xfId="34752" xr:uid="{02FF389A-457F-4513-B040-B57B77F92033}"/>
    <cellStyle name="Comma 2 2 2 3 2 3 6" xfId="23525" xr:uid="{DA2146B3-FBEF-4F03-BC3E-03040DD9EA2E}"/>
    <cellStyle name="Comma 2 2 2 3 2 4" xfId="1599" xr:uid="{00000000-0005-0000-0000-000090030000}"/>
    <cellStyle name="Comma 2 2 2 3 2 4 2" xfId="4388" xr:uid="{390BF214-CD28-4C6D-919D-287263A4F93F}"/>
    <cellStyle name="Comma 2 2 2 3 2 4 2 2" xfId="9991" xr:uid="{95C7F413-716A-48E4-ABB6-F13BF2606841}"/>
    <cellStyle name="Comma 2 2 2 3 2 4 2 2 2" xfId="21219" xr:uid="{112945A6-A24E-4B21-9EC0-5E4FA4BDF0AA}"/>
    <cellStyle name="Comma 2 2 2 3 2 4 2 2 2 2" xfId="43686" xr:uid="{92B372BB-B0FD-4177-ACB9-EB81664D184D}"/>
    <cellStyle name="Comma 2 2 2 3 2 4 2 2 3" xfId="32459" xr:uid="{E2250C2F-7E87-4EDB-9D40-B686E57C2187}"/>
    <cellStyle name="Comma 2 2 2 3 2 4 2 3" xfId="15616" xr:uid="{D2E85EBF-AD3D-4D79-9233-1DF6E3A40ED0}"/>
    <cellStyle name="Comma 2 2 2 3 2 4 2 3 2" xfId="38083" xr:uid="{1EC1D883-2A69-46D2-B320-C06768E5DEE6}"/>
    <cellStyle name="Comma 2 2 2 3 2 4 2 4" xfId="26856" xr:uid="{5917755E-6B9D-4D28-A81F-3F4BBB8F52C8}"/>
    <cellStyle name="Comma 2 2 2 3 2 4 3" xfId="7202" xr:uid="{EBEEAE9E-A4C6-4D24-AFCA-201635A6D9AA}"/>
    <cellStyle name="Comma 2 2 2 3 2 4 3 2" xfId="18430" xr:uid="{2FB4F7C6-77B8-40CF-9A4F-BFE2B6649C64}"/>
    <cellStyle name="Comma 2 2 2 3 2 4 3 2 2" xfId="40897" xr:uid="{39E92A8A-D0C6-459B-9274-FB35AE254972}"/>
    <cellStyle name="Comma 2 2 2 3 2 4 3 3" xfId="29670" xr:uid="{82FA8E86-15A4-4524-8B13-B5705871F6F2}"/>
    <cellStyle name="Comma 2 2 2 3 2 4 4" xfId="12827" xr:uid="{FF30E7AB-AFD7-40BE-B7AC-28BB7C51AA01}"/>
    <cellStyle name="Comma 2 2 2 3 2 4 4 2" xfId="35294" xr:uid="{70F8FBBD-600D-4AB4-AC97-B460CA9D87AB}"/>
    <cellStyle name="Comma 2 2 2 3 2 4 5" xfId="24067" xr:uid="{174C8EF1-1254-430E-A207-52FCFB48C193}"/>
    <cellStyle name="Comma 2 2 2 3 2 5" xfId="2680" xr:uid="{00000000-0005-0000-0000-000091030000}"/>
    <cellStyle name="Comma 2 2 2 3 2 5 2" xfId="5469" xr:uid="{A77DEE36-78E2-4095-806F-48F04104BB4B}"/>
    <cellStyle name="Comma 2 2 2 3 2 5 2 2" xfId="11072" xr:uid="{9132F5B8-CBD3-4FF0-B58F-940F042165DC}"/>
    <cellStyle name="Comma 2 2 2 3 2 5 2 2 2" xfId="22300" xr:uid="{20430DD4-7E25-4A62-9C4F-C73D7F1DB749}"/>
    <cellStyle name="Comma 2 2 2 3 2 5 2 2 2 2" xfId="44767" xr:uid="{6EF8CE95-D0A1-4501-A378-A6D9EAA66F48}"/>
    <cellStyle name="Comma 2 2 2 3 2 5 2 2 3" xfId="33540" xr:uid="{A9491E18-C76A-46DC-96C7-CF20B60A9890}"/>
    <cellStyle name="Comma 2 2 2 3 2 5 2 3" xfId="16697" xr:uid="{05DD85DA-53E9-4AD7-9B9E-6B6DB1ABB500}"/>
    <cellStyle name="Comma 2 2 2 3 2 5 2 3 2" xfId="39164" xr:uid="{BDDA8B04-17AB-4900-904C-72B080D6E267}"/>
    <cellStyle name="Comma 2 2 2 3 2 5 2 4" xfId="27937" xr:uid="{AC8DBF13-D126-4663-AE51-0E945CEE1739}"/>
    <cellStyle name="Comma 2 2 2 3 2 5 3" xfId="8283" xr:uid="{229E0597-D62C-43B7-9781-FDEE390043A9}"/>
    <cellStyle name="Comma 2 2 2 3 2 5 3 2" xfId="19511" xr:uid="{6C9FED87-F40C-4607-92BF-63C799E102B0}"/>
    <cellStyle name="Comma 2 2 2 3 2 5 3 2 2" xfId="41978" xr:uid="{23760924-9F2C-49B2-98F6-1B4C12F8A6D3}"/>
    <cellStyle name="Comma 2 2 2 3 2 5 3 3" xfId="30751" xr:uid="{2441C53B-4042-4B3F-97C5-E1C24A6A4254}"/>
    <cellStyle name="Comma 2 2 2 3 2 5 4" xfId="13908" xr:uid="{FAC94C87-5446-4DC1-943C-90E1D44A89B9}"/>
    <cellStyle name="Comma 2 2 2 3 2 5 4 2" xfId="36375" xr:uid="{C70B0955-4DE5-4A1A-B385-C67EA1A18BB7}"/>
    <cellStyle name="Comma 2 2 2 3 2 5 5" xfId="25148" xr:uid="{E23B8480-E732-4B7B-8DDA-B19D7A49E8C8}"/>
    <cellStyle name="Comma 2 2 2 3 2 6" xfId="519" xr:uid="{00000000-0005-0000-0000-000092030000}"/>
    <cellStyle name="Comma 2 2 2 3 2 6 2" xfId="3308" xr:uid="{AA1FF02B-0F7C-462A-96D1-6A0AAD4A86A6}"/>
    <cellStyle name="Comma 2 2 2 3 2 6 2 2" xfId="8911" xr:uid="{126BF041-67D3-4957-B2EE-50FD283FF48F}"/>
    <cellStyle name="Comma 2 2 2 3 2 6 2 2 2" xfId="20139" xr:uid="{BBB2A18A-0317-436A-91A0-43CAEB81A8D2}"/>
    <cellStyle name="Comma 2 2 2 3 2 6 2 2 2 2" xfId="42606" xr:uid="{89EA96D4-F12C-4471-9B29-808A9EA04E3E}"/>
    <cellStyle name="Comma 2 2 2 3 2 6 2 2 3" xfId="31379" xr:uid="{20254EA7-4330-4FF6-9A61-E74B75640FF2}"/>
    <cellStyle name="Comma 2 2 2 3 2 6 2 3" xfId="14536" xr:uid="{4D8BDEC0-9C6B-4A9A-A950-CF1BC9DF889B}"/>
    <cellStyle name="Comma 2 2 2 3 2 6 2 3 2" xfId="37003" xr:uid="{EBBAA619-F817-44D7-9E23-C13CAC692836}"/>
    <cellStyle name="Comma 2 2 2 3 2 6 2 4" xfId="25776" xr:uid="{FA3C65E7-E78F-4BA1-8A92-C6F0BB11563C}"/>
    <cellStyle name="Comma 2 2 2 3 2 6 3" xfId="6122" xr:uid="{013B669B-6ABA-4E94-A3F4-B5C22CCB67FA}"/>
    <cellStyle name="Comma 2 2 2 3 2 6 3 2" xfId="17350" xr:uid="{09DDE6A8-EA7A-44C5-A6EA-6CE7FBDCC178}"/>
    <cellStyle name="Comma 2 2 2 3 2 6 3 2 2" xfId="39817" xr:uid="{A9CD08A5-ECAC-4CCA-9B2A-4350DA479240}"/>
    <cellStyle name="Comma 2 2 2 3 2 6 3 3" xfId="28590" xr:uid="{B224F427-6AF3-40A6-8590-EF6AE46735AE}"/>
    <cellStyle name="Comma 2 2 2 3 2 6 4" xfId="11747" xr:uid="{91571DD8-C51D-423E-A599-FD015519A530}"/>
    <cellStyle name="Comma 2 2 2 3 2 6 4 2" xfId="34214" xr:uid="{F751F865-B072-4DED-8D9F-6D64022F5E21}"/>
    <cellStyle name="Comma 2 2 2 3 2 6 5" xfId="22987" xr:uid="{761FB6DB-442B-4DE0-B3EF-6EA353D2F1CE}"/>
    <cellStyle name="Comma 2 2 2 3 2 7" xfId="3032" xr:uid="{A36A697A-3E5A-4061-AA2D-3A2736A687B7}"/>
    <cellStyle name="Comma 2 2 2 3 2 7 2" xfId="8635" xr:uid="{83AE4633-4AC9-4D72-B876-D6843876478D}"/>
    <cellStyle name="Comma 2 2 2 3 2 7 2 2" xfId="19863" xr:uid="{9BB886AB-60B9-49CA-BBA0-13B32BF0824E}"/>
    <cellStyle name="Comma 2 2 2 3 2 7 2 2 2" xfId="42330" xr:uid="{9B063211-927E-4FFF-9E9E-2BEEAE16051B}"/>
    <cellStyle name="Comma 2 2 2 3 2 7 2 3" xfId="31103" xr:uid="{62251105-9D10-480E-8475-DC43FEACF4F1}"/>
    <cellStyle name="Comma 2 2 2 3 2 7 3" xfId="14260" xr:uid="{C7C84EEA-79AA-40BC-8ABB-E9BA185CF0C2}"/>
    <cellStyle name="Comma 2 2 2 3 2 7 3 2" xfId="36727" xr:uid="{93E2CAFE-DA77-4CA0-8707-EDBCB0726836}"/>
    <cellStyle name="Comma 2 2 2 3 2 7 4" xfId="25500" xr:uid="{20F45AF9-0182-4CD6-A8E9-549EDE727347}"/>
    <cellStyle name="Comma 2 2 2 3 2 8" xfId="5847" xr:uid="{509A7ADA-0601-4092-BD4F-A8FFE9D4734D}"/>
    <cellStyle name="Comma 2 2 2 3 2 8 2" xfId="17075" xr:uid="{CE89D41D-D2CC-4A90-B5C1-865BCE85B274}"/>
    <cellStyle name="Comma 2 2 2 3 2 8 2 2" xfId="39542" xr:uid="{E0CAF1DF-8AA8-4914-A776-E1B191EC5C94}"/>
    <cellStyle name="Comma 2 2 2 3 2 8 3" xfId="28315" xr:uid="{48CDD748-C1F9-4600-A412-EC0A66A908E7}"/>
    <cellStyle name="Comma 2 2 2 3 2 9" xfId="11471" xr:uid="{FD10E802-C548-4E89-BF15-2D133B318F6C}"/>
    <cellStyle name="Comma 2 2 2 3 2 9 2" xfId="33939" xr:uid="{EBE0EB86-9A34-42C6-9F93-1A1BEFB2F152}"/>
    <cellStyle name="Comma 2 2 2 3 3" xfId="660" xr:uid="{00000000-0005-0000-0000-000093030000}"/>
    <cellStyle name="Comma 2 2 2 3 3 2" xfId="1198" xr:uid="{00000000-0005-0000-0000-000094030000}"/>
    <cellStyle name="Comma 2 2 2 3 3 2 2" xfId="2278" xr:uid="{00000000-0005-0000-0000-000095030000}"/>
    <cellStyle name="Comma 2 2 2 3 3 2 2 2" xfId="5067" xr:uid="{E0347D8F-D13C-4A3A-8222-564F8312FF9C}"/>
    <cellStyle name="Comma 2 2 2 3 3 2 2 2 2" xfId="10670" xr:uid="{D0C46600-594A-4074-A9E8-1B3DD525239B}"/>
    <cellStyle name="Comma 2 2 2 3 3 2 2 2 2 2" xfId="21898" xr:uid="{AA311005-21A2-4B78-BF64-1D6714A4D7C7}"/>
    <cellStyle name="Comma 2 2 2 3 3 2 2 2 2 2 2" xfId="44365" xr:uid="{CE646178-793E-4CAF-8995-8C28DA05EBA1}"/>
    <cellStyle name="Comma 2 2 2 3 3 2 2 2 2 3" xfId="33138" xr:uid="{7BE6B99F-4995-4815-944A-7CD8F8158FED}"/>
    <cellStyle name="Comma 2 2 2 3 3 2 2 2 3" xfId="16295" xr:uid="{01C43325-30F1-4837-838C-27FAA3659BA5}"/>
    <cellStyle name="Comma 2 2 2 3 3 2 2 2 3 2" xfId="38762" xr:uid="{E659AB8A-A314-40ED-AC27-32B721A81C3E}"/>
    <cellStyle name="Comma 2 2 2 3 3 2 2 2 4" xfId="27535" xr:uid="{1F65DE44-814C-4EAA-BF20-29725A11CACF}"/>
    <cellStyle name="Comma 2 2 2 3 3 2 2 3" xfId="7881" xr:uid="{1E6B0382-8B44-454F-9A70-9137F5883344}"/>
    <cellStyle name="Comma 2 2 2 3 3 2 2 3 2" xfId="19109" xr:uid="{8AB0D143-C4CC-413F-8699-001DBA5AA6EC}"/>
    <cellStyle name="Comma 2 2 2 3 3 2 2 3 2 2" xfId="41576" xr:uid="{12C72787-94CB-4D7D-8602-C8D0189FF684}"/>
    <cellStyle name="Comma 2 2 2 3 3 2 2 3 3" xfId="30349" xr:uid="{41F200CD-5028-4529-8367-67B636FBB9E5}"/>
    <cellStyle name="Comma 2 2 2 3 3 2 2 4" xfId="13506" xr:uid="{89B0D734-2233-4309-A5C2-6D163D0DADBA}"/>
    <cellStyle name="Comma 2 2 2 3 3 2 2 4 2" xfId="35973" xr:uid="{B7D4BFE6-7B3C-4105-87AC-FFBD197CCE0C}"/>
    <cellStyle name="Comma 2 2 2 3 3 2 2 5" xfId="24746" xr:uid="{AA4E13A6-5C07-4D52-9135-CBDAFD5537EE}"/>
    <cellStyle name="Comma 2 2 2 3 3 2 3" xfId="3987" xr:uid="{0A0ECB92-0B49-4F75-AF9C-ACEB9E5077AE}"/>
    <cellStyle name="Comma 2 2 2 3 3 2 3 2" xfId="9590" xr:uid="{5BD23220-20DB-458D-B21E-17FA8BC5929A}"/>
    <cellStyle name="Comma 2 2 2 3 3 2 3 2 2" xfId="20818" xr:uid="{1D619B89-DCCF-4647-8996-EDF94F73890B}"/>
    <cellStyle name="Comma 2 2 2 3 3 2 3 2 2 2" xfId="43285" xr:uid="{7C71CBE1-3791-42CE-A7A0-339E8C213E26}"/>
    <cellStyle name="Comma 2 2 2 3 3 2 3 2 3" xfId="32058" xr:uid="{C40DAAE1-CB39-4228-86F2-3A217F445735}"/>
    <cellStyle name="Comma 2 2 2 3 3 2 3 3" xfId="15215" xr:uid="{253BD433-E52F-4B9F-BFE7-31E5B486D61C}"/>
    <cellStyle name="Comma 2 2 2 3 3 2 3 3 2" xfId="37682" xr:uid="{E9C04A14-79AC-48D0-81F1-7296486B1E96}"/>
    <cellStyle name="Comma 2 2 2 3 3 2 3 4" xfId="26455" xr:uid="{91558128-C3C1-4D7A-AB3F-8DD91C0A2F27}"/>
    <cellStyle name="Comma 2 2 2 3 3 2 4" xfId="6801" xr:uid="{8486AF05-6E66-47C8-B2C3-1987AB9FA09B}"/>
    <cellStyle name="Comma 2 2 2 3 3 2 4 2" xfId="18029" xr:uid="{BCBD9174-3276-42A6-8551-BCFE845EBB95}"/>
    <cellStyle name="Comma 2 2 2 3 3 2 4 2 2" xfId="40496" xr:uid="{40CB0F96-290B-4D7B-998C-8775817A1423}"/>
    <cellStyle name="Comma 2 2 2 3 3 2 4 3" xfId="29269" xr:uid="{2B36FB45-F1C1-4781-B9CD-1CF473F58AFF}"/>
    <cellStyle name="Comma 2 2 2 3 3 2 5" xfId="12426" xr:uid="{9836B796-46D6-4351-BE3D-09B5E2BC98AA}"/>
    <cellStyle name="Comma 2 2 2 3 3 2 5 2" xfId="34893" xr:uid="{61D4CB26-7A2D-4CB0-B9C4-5CBC3CC49783}"/>
    <cellStyle name="Comma 2 2 2 3 3 2 6" xfId="23666" xr:uid="{9AFDE5AC-EBD0-4933-8361-6A3B6E5FBDFA}"/>
    <cellStyle name="Comma 2 2 2 3 3 3" xfId="1740" xr:uid="{00000000-0005-0000-0000-000096030000}"/>
    <cellStyle name="Comma 2 2 2 3 3 3 2" xfId="4529" xr:uid="{7C5B4B9C-9C66-429E-BCCA-A9A9485BD29D}"/>
    <cellStyle name="Comma 2 2 2 3 3 3 2 2" xfId="10132" xr:uid="{A961E11A-F439-448B-8C9C-6E6D990E388C}"/>
    <cellStyle name="Comma 2 2 2 3 3 3 2 2 2" xfId="21360" xr:uid="{37374754-3863-471E-9A36-2F0CEC1B8325}"/>
    <cellStyle name="Comma 2 2 2 3 3 3 2 2 2 2" xfId="43827" xr:uid="{5B888F66-7A0F-49D8-BA65-2F4EA623BBC6}"/>
    <cellStyle name="Comma 2 2 2 3 3 3 2 2 3" xfId="32600" xr:uid="{D29F4D27-B9D7-446B-BC06-DF010AB40399}"/>
    <cellStyle name="Comma 2 2 2 3 3 3 2 3" xfId="15757" xr:uid="{953FC034-5494-4C02-9B7E-4327DBFCEC52}"/>
    <cellStyle name="Comma 2 2 2 3 3 3 2 3 2" xfId="38224" xr:uid="{05C06426-1E21-4A0E-9978-9487769D19D8}"/>
    <cellStyle name="Comma 2 2 2 3 3 3 2 4" xfId="26997" xr:uid="{2D46E21A-0459-4851-B74F-10A0DE711D4C}"/>
    <cellStyle name="Comma 2 2 2 3 3 3 3" xfId="7343" xr:uid="{52B02300-6469-4580-963F-58417D8BD032}"/>
    <cellStyle name="Comma 2 2 2 3 3 3 3 2" xfId="18571" xr:uid="{F0FA663F-F265-43AA-A283-E50EAAD42102}"/>
    <cellStyle name="Comma 2 2 2 3 3 3 3 2 2" xfId="41038" xr:uid="{A1BAA4D1-9EEF-4B46-A318-71A496CDA548}"/>
    <cellStyle name="Comma 2 2 2 3 3 3 3 3" xfId="29811" xr:uid="{A9F0AD3B-0E63-4373-A11F-E2BC0781BC45}"/>
    <cellStyle name="Comma 2 2 2 3 3 3 4" xfId="12968" xr:uid="{B333E0C8-10F7-4F8A-A39C-5F12894D31ED}"/>
    <cellStyle name="Comma 2 2 2 3 3 3 4 2" xfId="35435" xr:uid="{8A4FD16C-3527-4237-9397-FFD5442066A4}"/>
    <cellStyle name="Comma 2 2 2 3 3 3 5" xfId="24208" xr:uid="{ED53D368-0C67-416E-BA02-589E0C4511F0}"/>
    <cellStyle name="Comma 2 2 2 3 3 4" xfId="3449" xr:uid="{C0809EAD-5680-4523-BE35-7C15357F4106}"/>
    <cellStyle name="Comma 2 2 2 3 3 4 2" xfId="9052" xr:uid="{D42FD519-B3DF-44FE-A620-E7E04E81B50A}"/>
    <cellStyle name="Comma 2 2 2 3 3 4 2 2" xfId="20280" xr:uid="{DEB1B2EB-2075-4507-8FCB-89509519B558}"/>
    <cellStyle name="Comma 2 2 2 3 3 4 2 2 2" xfId="42747" xr:uid="{41F4A423-D65D-4407-8797-46707D42736F}"/>
    <cellStyle name="Comma 2 2 2 3 3 4 2 3" xfId="31520" xr:uid="{4261DD8C-9DA7-4A4F-98B1-D0E409A15C94}"/>
    <cellStyle name="Comma 2 2 2 3 3 4 3" xfId="14677" xr:uid="{8E2375AC-6769-431D-9B43-3162C65366DF}"/>
    <cellStyle name="Comma 2 2 2 3 3 4 3 2" xfId="37144" xr:uid="{2693B360-1094-4127-ACF5-F12B59D90CAD}"/>
    <cellStyle name="Comma 2 2 2 3 3 4 4" xfId="25917" xr:uid="{39F71888-5E73-4638-82AD-7A36EEE96B85}"/>
    <cellStyle name="Comma 2 2 2 3 3 5" xfId="6263" xr:uid="{AE5AE2FF-A47A-42E7-8DF4-30DDB77A723A}"/>
    <cellStyle name="Comma 2 2 2 3 3 5 2" xfId="17491" xr:uid="{8AF676CB-CF1D-4C4D-B4EC-24520079B2EB}"/>
    <cellStyle name="Comma 2 2 2 3 3 5 2 2" xfId="39958" xr:uid="{BCA10376-779A-4635-9E63-F79FCF8375A1}"/>
    <cellStyle name="Comma 2 2 2 3 3 5 3" xfId="28731" xr:uid="{D9BD4604-08EE-4B83-927B-541D02553A3A}"/>
    <cellStyle name="Comma 2 2 2 3 3 6" xfId="11888" xr:uid="{02A32579-6B11-46BE-BB70-3661D1CFE583}"/>
    <cellStyle name="Comma 2 2 2 3 3 6 2" xfId="34355" xr:uid="{1CD21D54-C782-427D-9D33-291C20570151}"/>
    <cellStyle name="Comma 2 2 2 3 3 7" xfId="23128" xr:uid="{5FFFD03B-4998-42CF-8003-2E62A3302766}"/>
    <cellStyle name="Comma 2 2 2 3 4" xfId="931" xr:uid="{00000000-0005-0000-0000-000097030000}"/>
    <cellStyle name="Comma 2 2 2 3 4 2" xfId="2011" xr:uid="{00000000-0005-0000-0000-000098030000}"/>
    <cellStyle name="Comma 2 2 2 3 4 2 2" xfId="4800" xr:uid="{57F625A4-C3F4-4120-91C1-7098C4D3F4BE}"/>
    <cellStyle name="Comma 2 2 2 3 4 2 2 2" xfId="10403" xr:uid="{59AFD77E-A9D7-4FAF-B3BB-57AF9B548FBE}"/>
    <cellStyle name="Comma 2 2 2 3 4 2 2 2 2" xfId="21631" xr:uid="{E7B11FE5-51A7-4740-A8D3-50F2D2CF2221}"/>
    <cellStyle name="Comma 2 2 2 3 4 2 2 2 2 2" xfId="44098" xr:uid="{7E55F8C9-CE8D-436D-A279-CECE5E57DF7B}"/>
    <cellStyle name="Comma 2 2 2 3 4 2 2 2 3" xfId="32871" xr:uid="{1DE3D279-69B0-42A2-95B0-654D23DC9671}"/>
    <cellStyle name="Comma 2 2 2 3 4 2 2 3" xfId="16028" xr:uid="{38DCC5D9-5B98-4213-8838-B1C35F7EAD17}"/>
    <cellStyle name="Comma 2 2 2 3 4 2 2 3 2" xfId="38495" xr:uid="{AB1BBA7A-7FF4-41A1-BD05-EA20CFD961F7}"/>
    <cellStyle name="Comma 2 2 2 3 4 2 2 4" xfId="27268" xr:uid="{10462511-D6CC-47A8-9297-9EA063C1C009}"/>
    <cellStyle name="Comma 2 2 2 3 4 2 3" xfId="7614" xr:uid="{814BACE4-C5FD-4214-9117-5C1512777BFD}"/>
    <cellStyle name="Comma 2 2 2 3 4 2 3 2" xfId="18842" xr:uid="{F9C20E99-7ACD-4CC2-B8D2-1F1CB6F0E208}"/>
    <cellStyle name="Comma 2 2 2 3 4 2 3 2 2" xfId="41309" xr:uid="{9C0E2B35-0CA8-4662-BA84-7361397DF31F}"/>
    <cellStyle name="Comma 2 2 2 3 4 2 3 3" xfId="30082" xr:uid="{32F2B68F-104B-4D52-B95B-F23D92A1796B}"/>
    <cellStyle name="Comma 2 2 2 3 4 2 4" xfId="13239" xr:uid="{15F4DF0A-239F-4EF4-AB5C-FE7B042D7B54}"/>
    <cellStyle name="Comma 2 2 2 3 4 2 4 2" xfId="35706" xr:uid="{14C92667-EF86-48B1-A06B-DC92E76AE6D9}"/>
    <cellStyle name="Comma 2 2 2 3 4 2 5" xfId="24479" xr:uid="{8ACF4BC7-EE59-451D-903B-C7CF69E06140}"/>
    <cellStyle name="Comma 2 2 2 3 4 3" xfId="3720" xr:uid="{C134012D-B9FE-4908-994F-959EAE1BE54F}"/>
    <cellStyle name="Comma 2 2 2 3 4 3 2" xfId="9323" xr:uid="{7A6B8E32-88FB-4E66-94A8-4E2E6B37855C}"/>
    <cellStyle name="Comma 2 2 2 3 4 3 2 2" xfId="20551" xr:uid="{BD2E7E80-8D3E-4DAB-A6E5-6E16ED1BF812}"/>
    <cellStyle name="Comma 2 2 2 3 4 3 2 2 2" xfId="43018" xr:uid="{7996B195-1466-4A6A-940D-73B06C065F7F}"/>
    <cellStyle name="Comma 2 2 2 3 4 3 2 3" xfId="31791" xr:uid="{F7C3BE10-D0DC-4B6C-889B-6FD5D0B0A4AA}"/>
    <cellStyle name="Comma 2 2 2 3 4 3 3" xfId="14948" xr:uid="{A736F0A3-4CC9-4420-8C1F-29B295EFAA72}"/>
    <cellStyle name="Comma 2 2 2 3 4 3 3 2" xfId="37415" xr:uid="{C5FB41DD-1E86-4F38-97F5-D55A057497F3}"/>
    <cellStyle name="Comma 2 2 2 3 4 3 4" xfId="26188" xr:uid="{2C16D8A7-2638-4CE3-B647-3443E432AC3D}"/>
    <cellStyle name="Comma 2 2 2 3 4 4" xfId="6534" xr:uid="{E7F215C1-8159-4BB4-B803-48205D1C97D3}"/>
    <cellStyle name="Comma 2 2 2 3 4 4 2" xfId="17762" xr:uid="{B9DEDED6-A37C-48BE-A7EF-540ED1DA931D}"/>
    <cellStyle name="Comma 2 2 2 3 4 4 2 2" xfId="40229" xr:uid="{D4328AFE-C8AA-4AD0-BBE7-A7BDAAB2FA43}"/>
    <cellStyle name="Comma 2 2 2 3 4 4 3" xfId="29002" xr:uid="{4D543E12-3022-4B93-9320-1CF34A108208}"/>
    <cellStyle name="Comma 2 2 2 3 4 5" xfId="12159" xr:uid="{8A2E653E-52AE-46B8-8A70-F8F955A50331}"/>
    <cellStyle name="Comma 2 2 2 3 4 5 2" xfId="34626" xr:uid="{B999074C-1297-48AC-8EA2-23CB9F759905}"/>
    <cellStyle name="Comma 2 2 2 3 4 6" xfId="23399" xr:uid="{8ACB36D8-EB2C-42C3-B4F5-DE03AB5E2BDF}"/>
    <cellStyle name="Comma 2 2 2 3 5" xfId="1473" xr:uid="{00000000-0005-0000-0000-000099030000}"/>
    <cellStyle name="Comma 2 2 2 3 5 2" xfId="4262" xr:uid="{A33C5F8B-BA9D-4C29-B9D0-507ADCE0EA5E}"/>
    <cellStyle name="Comma 2 2 2 3 5 2 2" xfId="9865" xr:uid="{B8F2CC95-E010-45CE-AB0F-5C13010960D2}"/>
    <cellStyle name="Comma 2 2 2 3 5 2 2 2" xfId="21093" xr:uid="{09771EC7-03C5-474C-A2B9-6CB0F75CF3D2}"/>
    <cellStyle name="Comma 2 2 2 3 5 2 2 2 2" xfId="43560" xr:uid="{526A21CD-25B3-4463-88CF-F744E084A92F}"/>
    <cellStyle name="Comma 2 2 2 3 5 2 2 3" xfId="32333" xr:uid="{3D4922C4-46A6-400B-A247-B293631EC9C5}"/>
    <cellStyle name="Comma 2 2 2 3 5 2 3" xfId="15490" xr:uid="{F3E7941F-F124-421E-B704-6E9A97E448BD}"/>
    <cellStyle name="Comma 2 2 2 3 5 2 3 2" xfId="37957" xr:uid="{F37D1D6C-C518-4B98-99C9-D09C3C554727}"/>
    <cellStyle name="Comma 2 2 2 3 5 2 4" xfId="26730" xr:uid="{8DF5C802-4B7F-463A-B5DC-1D525D197A5A}"/>
    <cellStyle name="Comma 2 2 2 3 5 3" xfId="7076" xr:uid="{C6781D8B-F793-4A63-A5F5-FF03F92AD24F}"/>
    <cellStyle name="Comma 2 2 2 3 5 3 2" xfId="18304" xr:uid="{94448B78-D09E-458B-A0EE-8A5685B4CC41}"/>
    <cellStyle name="Comma 2 2 2 3 5 3 2 2" xfId="40771" xr:uid="{7B76F386-9C13-4012-955D-CD9C4FB879D9}"/>
    <cellStyle name="Comma 2 2 2 3 5 3 3" xfId="29544" xr:uid="{FD3A5FA1-3C8C-4162-9185-38BBDB5BD4C6}"/>
    <cellStyle name="Comma 2 2 2 3 5 4" xfId="12701" xr:uid="{3A42B318-F071-4E55-A941-5EBB326D440F}"/>
    <cellStyle name="Comma 2 2 2 3 5 4 2" xfId="35168" xr:uid="{552BB2CD-A174-48C4-B554-49A830687534}"/>
    <cellStyle name="Comma 2 2 2 3 5 5" xfId="23941" xr:uid="{0DFEE146-8651-4463-A500-C647C8098971}"/>
    <cellStyle name="Comma 2 2 2 3 6" xfId="2554" xr:uid="{00000000-0005-0000-0000-00009A030000}"/>
    <cellStyle name="Comma 2 2 2 3 6 2" xfId="5343" xr:uid="{84DBAC03-CF76-4D67-A583-6BBF86BFB007}"/>
    <cellStyle name="Comma 2 2 2 3 6 2 2" xfId="10946" xr:uid="{9AFA5773-58ED-48FD-873C-E1C776AF6AB7}"/>
    <cellStyle name="Comma 2 2 2 3 6 2 2 2" xfId="22174" xr:uid="{F511783E-CADF-4719-986A-66494910EF7F}"/>
    <cellStyle name="Comma 2 2 2 3 6 2 2 2 2" xfId="44641" xr:uid="{643A20AA-5DC6-4995-9390-AB67FC63096E}"/>
    <cellStyle name="Comma 2 2 2 3 6 2 2 3" xfId="33414" xr:uid="{FA32626D-D7D2-4287-8E2E-7C056FB4FFD4}"/>
    <cellStyle name="Comma 2 2 2 3 6 2 3" xfId="16571" xr:uid="{D059C5BE-AF39-49F4-90DF-607041B33058}"/>
    <cellStyle name="Comma 2 2 2 3 6 2 3 2" xfId="39038" xr:uid="{8E502FA4-9115-4125-9743-997E1CC87B04}"/>
    <cellStyle name="Comma 2 2 2 3 6 2 4" xfId="27811" xr:uid="{D3A0A02A-BC55-4068-8E67-9E66BF41FDE9}"/>
    <cellStyle name="Comma 2 2 2 3 6 3" xfId="8157" xr:uid="{9056E326-1BD6-404C-AB0A-956F8CA516E0}"/>
    <cellStyle name="Comma 2 2 2 3 6 3 2" xfId="19385" xr:uid="{315C5616-A872-443E-9A90-D933D4BC463D}"/>
    <cellStyle name="Comma 2 2 2 3 6 3 2 2" xfId="41852" xr:uid="{439E74C5-26EB-4FC7-B2B4-97DAC939950B}"/>
    <cellStyle name="Comma 2 2 2 3 6 3 3" xfId="30625" xr:uid="{D1BEB716-2CB5-47A2-A79D-92FE4AB7F3C0}"/>
    <cellStyle name="Comma 2 2 2 3 6 4" xfId="13782" xr:uid="{41FBA9BF-302A-4F63-A569-D4BC10E7F684}"/>
    <cellStyle name="Comma 2 2 2 3 6 4 2" xfId="36249" xr:uid="{9D285F2B-1844-4450-BA53-40B17F4AD90A}"/>
    <cellStyle name="Comma 2 2 2 3 6 5" xfId="25022" xr:uid="{7AC1C434-BF42-4472-97B2-5E76ECD04857}"/>
    <cellStyle name="Comma 2 2 2 3 7" xfId="393" xr:uid="{00000000-0005-0000-0000-00009B030000}"/>
    <cellStyle name="Comma 2 2 2 3 7 2" xfId="3182" xr:uid="{8FA3B0BB-941C-48C9-82F9-45D0AD1BCCBB}"/>
    <cellStyle name="Comma 2 2 2 3 7 2 2" xfId="8785" xr:uid="{93D95A8A-06B8-462C-8780-EBEE557303FF}"/>
    <cellStyle name="Comma 2 2 2 3 7 2 2 2" xfId="20013" xr:uid="{EFAA2218-4EEA-4EE8-B897-A02078D54D95}"/>
    <cellStyle name="Comma 2 2 2 3 7 2 2 2 2" xfId="42480" xr:uid="{2C7034EA-4D1F-4418-8458-28A531C76B9B}"/>
    <cellStyle name="Comma 2 2 2 3 7 2 2 3" xfId="31253" xr:uid="{5BB3A662-EA96-4A8A-8329-C05F5F34A302}"/>
    <cellStyle name="Comma 2 2 2 3 7 2 3" xfId="14410" xr:uid="{C9175CEE-698E-4C55-9969-BCE9E403D926}"/>
    <cellStyle name="Comma 2 2 2 3 7 2 3 2" xfId="36877" xr:uid="{F20301E4-AAE9-4328-A2F8-C009EA7BB94C}"/>
    <cellStyle name="Comma 2 2 2 3 7 2 4" xfId="25650" xr:uid="{E24C071B-386A-49F3-BC29-4D8F43578FBE}"/>
    <cellStyle name="Comma 2 2 2 3 7 3" xfId="5996" xr:uid="{46A60FE8-38EA-49FB-A057-58FB99D53015}"/>
    <cellStyle name="Comma 2 2 2 3 7 3 2" xfId="17224" xr:uid="{F8DB908E-EAAE-40DC-9063-25041C02169D}"/>
    <cellStyle name="Comma 2 2 2 3 7 3 2 2" xfId="39691" xr:uid="{00C65C3E-9206-4BE8-A786-545FECEF45B5}"/>
    <cellStyle name="Comma 2 2 2 3 7 3 3" xfId="28464" xr:uid="{55D8B410-4C36-4C82-AA90-C2010F653D1F}"/>
    <cellStyle name="Comma 2 2 2 3 7 4" xfId="11621" xr:uid="{A7A03A9A-8C2F-4CA4-95D3-0D6626DC7FBF}"/>
    <cellStyle name="Comma 2 2 2 3 7 4 2" xfId="34088" xr:uid="{2FE40706-79CB-4174-813E-B169B6AC7CFA}"/>
    <cellStyle name="Comma 2 2 2 3 7 5" xfId="22861" xr:uid="{17F0ACC0-C70E-4A16-A813-699E9C515ED4}"/>
    <cellStyle name="Comma 2 2 2 3 8" xfId="2906" xr:uid="{CAFF6A13-9D1B-4768-8EEF-F046EF43B1FF}"/>
    <cellStyle name="Comma 2 2 2 3 8 2" xfId="8509" xr:uid="{C2E5E630-F7CA-43B3-B59C-B1246FC3287E}"/>
    <cellStyle name="Comma 2 2 2 3 8 2 2" xfId="19737" xr:uid="{F402E4C8-7A9D-4376-A968-ABEBA7ACB3AF}"/>
    <cellStyle name="Comma 2 2 2 3 8 2 2 2" xfId="42204" xr:uid="{4FAFE1DA-D432-405C-96D3-96B95A6FBBDC}"/>
    <cellStyle name="Comma 2 2 2 3 8 2 3" xfId="30977" xr:uid="{4995CA55-EE66-4702-9EA6-7F64BBC12843}"/>
    <cellStyle name="Comma 2 2 2 3 8 3" xfId="14134" xr:uid="{DDF150F3-AAE9-4DF6-9439-3B852F1BE0DC}"/>
    <cellStyle name="Comma 2 2 2 3 8 3 2" xfId="36601" xr:uid="{BFEA3911-1D04-405C-A969-A7EFC520CD88}"/>
    <cellStyle name="Comma 2 2 2 3 8 4" xfId="25374" xr:uid="{7A3CD89B-2F9D-45B2-8D42-207FBE7905FE}"/>
    <cellStyle name="Comma 2 2 2 3 9" xfId="5721" xr:uid="{C7FAEA2A-4495-49D8-A972-0C8145045342}"/>
    <cellStyle name="Comma 2 2 2 3 9 2" xfId="16949" xr:uid="{F77E84E1-B895-41DF-8969-C0F8E6892F63}"/>
    <cellStyle name="Comma 2 2 2 3 9 2 2" xfId="39416" xr:uid="{AA04F456-C287-4409-BCAD-DBB4C550267A}"/>
    <cellStyle name="Comma 2 2 2 3 9 3" xfId="28189" xr:uid="{F40F117A-4BF4-4557-A392-12BFB85E15FF}"/>
    <cellStyle name="Comma 2 2 2 4" xfId="175" xr:uid="{00000000-0005-0000-0000-00009C030000}"/>
    <cellStyle name="Comma 2 2 2 4 10" xfId="22648" xr:uid="{C0FC96C8-D6EE-4D1A-905E-E8A9608A78F6}"/>
    <cellStyle name="Comma 2 2 2 4 2" xfId="722" xr:uid="{00000000-0005-0000-0000-00009D030000}"/>
    <cellStyle name="Comma 2 2 2 4 2 2" xfId="1260" xr:uid="{00000000-0005-0000-0000-00009E030000}"/>
    <cellStyle name="Comma 2 2 2 4 2 2 2" xfId="2340" xr:uid="{00000000-0005-0000-0000-00009F030000}"/>
    <cellStyle name="Comma 2 2 2 4 2 2 2 2" xfId="5129" xr:uid="{E97F8D8C-2450-4291-B802-DF73B369BFFC}"/>
    <cellStyle name="Comma 2 2 2 4 2 2 2 2 2" xfId="10732" xr:uid="{8E0410AD-EAD3-4D2C-8FF9-BA983AB46EE3}"/>
    <cellStyle name="Comma 2 2 2 4 2 2 2 2 2 2" xfId="21960" xr:uid="{EFECCA7C-8726-403D-83C1-647F458E7434}"/>
    <cellStyle name="Comma 2 2 2 4 2 2 2 2 2 2 2" xfId="44427" xr:uid="{99F1B1E7-24A3-4617-832E-A7923FADA09C}"/>
    <cellStyle name="Comma 2 2 2 4 2 2 2 2 2 3" xfId="33200" xr:uid="{57055831-91EB-4FB2-A4CF-8FB6296DA8A4}"/>
    <cellStyle name="Comma 2 2 2 4 2 2 2 2 3" xfId="16357" xr:uid="{8B55EE59-44FC-4691-91BC-69178B241CB4}"/>
    <cellStyle name="Comma 2 2 2 4 2 2 2 2 3 2" xfId="38824" xr:uid="{2D0AE8FC-2666-418E-B785-AB86C3AD0382}"/>
    <cellStyle name="Comma 2 2 2 4 2 2 2 2 4" xfId="27597" xr:uid="{DC366E93-11EA-45BE-9A87-D4FF6C5FE194}"/>
    <cellStyle name="Comma 2 2 2 4 2 2 2 3" xfId="7943" xr:uid="{2C4314A4-9032-4396-A1F6-0E53D8E1CC54}"/>
    <cellStyle name="Comma 2 2 2 4 2 2 2 3 2" xfId="19171" xr:uid="{29B90E38-D773-4A2E-9BBD-B5320DBCDE84}"/>
    <cellStyle name="Comma 2 2 2 4 2 2 2 3 2 2" xfId="41638" xr:uid="{DAF06D91-6233-4248-BFD7-4AFF0D47DA7C}"/>
    <cellStyle name="Comma 2 2 2 4 2 2 2 3 3" xfId="30411" xr:uid="{0414E16B-1779-4D2B-AA83-248D09B00F9D}"/>
    <cellStyle name="Comma 2 2 2 4 2 2 2 4" xfId="13568" xr:uid="{9EE95263-E04E-4D17-8D1A-52D4A4F914BF}"/>
    <cellStyle name="Comma 2 2 2 4 2 2 2 4 2" xfId="36035" xr:uid="{E69F2B8D-CB6A-4D77-B71E-15228CEADF46}"/>
    <cellStyle name="Comma 2 2 2 4 2 2 2 5" xfId="24808" xr:uid="{19991D34-CEDE-4E96-A2F0-AE65463C8D90}"/>
    <cellStyle name="Comma 2 2 2 4 2 2 3" xfId="4049" xr:uid="{E8F96CAF-7F9D-4F23-BC9C-82742E3F9BB9}"/>
    <cellStyle name="Comma 2 2 2 4 2 2 3 2" xfId="9652" xr:uid="{2434261C-CE2C-4760-A102-04DFEFAA63A7}"/>
    <cellStyle name="Comma 2 2 2 4 2 2 3 2 2" xfId="20880" xr:uid="{DC3D4E0C-A6EF-4F2E-B3B3-745CFE728057}"/>
    <cellStyle name="Comma 2 2 2 4 2 2 3 2 2 2" xfId="43347" xr:uid="{4761F408-43A3-4572-94C4-952911C6C56A}"/>
    <cellStyle name="Comma 2 2 2 4 2 2 3 2 3" xfId="32120" xr:uid="{A00EB6ED-E591-418F-8B5A-C6AFAAEB838D}"/>
    <cellStyle name="Comma 2 2 2 4 2 2 3 3" xfId="15277" xr:uid="{52415DE3-318F-4EFD-A342-A3410507FCB9}"/>
    <cellStyle name="Comma 2 2 2 4 2 2 3 3 2" xfId="37744" xr:uid="{48039B4E-F5D9-4D21-94D7-9AA759F5C390}"/>
    <cellStyle name="Comma 2 2 2 4 2 2 3 4" xfId="26517" xr:uid="{C93C5346-B8CA-48A8-9AAC-33193FA082D8}"/>
    <cellStyle name="Comma 2 2 2 4 2 2 4" xfId="6863" xr:uid="{C2561DDB-D032-4033-BA47-8231F2B8FC2A}"/>
    <cellStyle name="Comma 2 2 2 4 2 2 4 2" xfId="18091" xr:uid="{856F7D3A-906D-49E1-9E7F-67C4802B66CB}"/>
    <cellStyle name="Comma 2 2 2 4 2 2 4 2 2" xfId="40558" xr:uid="{0F7FC45C-455D-4505-97CE-EA28B9E75A4C}"/>
    <cellStyle name="Comma 2 2 2 4 2 2 4 3" xfId="29331" xr:uid="{177D2163-14DC-44E7-A7E0-8EFDD5247879}"/>
    <cellStyle name="Comma 2 2 2 4 2 2 5" xfId="12488" xr:uid="{EF0636D1-870E-4851-A6D5-B0A791F59C3C}"/>
    <cellStyle name="Comma 2 2 2 4 2 2 5 2" xfId="34955" xr:uid="{D566B976-0D2E-444E-A09D-95C628F8B11F}"/>
    <cellStyle name="Comma 2 2 2 4 2 2 6" xfId="23728" xr:uid="{07BF1598-A260-4360-A74D-79B249A50B80}"/>
    <cellStyle name="Comma 2 2 2 4 2 3" xfId="1802" xr:uid="{00000000-0005-0000-0000-0000A0030000}"/>
    <cellStyle name="Comma 2 2 2 4 2 3 2" xfId="4591" xr:uid="{F7D7BF29-4859-4233-819D-1A88CB942AD6}"/>
    <cellStyle name="Comma 2 2 2 4 2 3 2 2" xfId="10194" xr:uid="{3F25DB3C-050B-466A-A307-9EFE987D517E}"/>
    <cellStyle name="Comma 2 2 2 4 2 3 2 2 2" xfId="21422" xr:uid="{EA39A5A4-CDCC-4C42-86A9-6E0253851860}"/>
    <cellStyle name="Comma 2 2 2 4 2 3 2 2 2 2" xfId="43889" xr:uid="{1D9F28A3-5D26-4653-B21E-B987098E3213}"/>
    <cellStyle name="Comma 2 2 2 4 2 3 2 2 3" xfId="32662" xr:uid="{1982CDF8-131A-4003-BE6D-F534C1151A46}"/>
    <cellStyle name="Comma 2 2 2 4 2 3 2 3" xfId="15819" xr:uid="{32D6FA4B-4822-4823-88AA-7C0B41FFC6E4}"/>
    <cellStyle name="Comma 2 2 2 4 2 3 2 3 2" xfId="38286" xr:uid="{0449B601-CC77-4DB4-8F75-91850D2B61B6}"/>
    <cellStyle name="Comma 2 2 2 4 2 3 2 4" xfId="27059" xr:uid="{6591DC15-0AC9-4E59-9E33-7B25A1525162}"/>
    <cellStyle name="Comma 2 2 2 4 2 3 3" xfId="7405" xr:uid="{612DC8DB-C177-4652-9E91-C800C830326E}"/>
    <cellStyle name="Comma 2 2 2 4 2 3 3 2" xfId="18633" xr:uid="{B471248B-9FAD-48A9-AA79-D3FCCF4515B2}"/>
    <cellStyle name="Comma 2 2 2 4 2 3 3 2 2" xfId="41100" xr:uid="{A628AC9F-CE15-47C7-83F0-820C1BE7722D}"/>
    <cellStyle name="Comma 2 2 2 4 2 3 3 3" xfId="29873" xr:uid="{5396E611-AA5E-4524-AA7C-B879996BE9C3}"/>
    <cellStyle name="Comma 2 2 2 4 2 3 4" xfId="13030" xr:uid="{106ECA7E-BF28-488C-A6EB-FD5BD018A983}"/>
    <cellStyle name="Comma 2 2 2 4 2 3 4 2" xfId="35497" xr:uid="{2C71E4E4-5DFF-43C9-A678-F59B5F0EDBD8}"/>
    <cellStyle name="Comma 2 2 2 4 2 3 5" xfId="24270" xr:uid="{835B120E-C049-420D-B745-D0AD2B3AF279}"/>
    <cellStyle name="Comma 2 2 2 4 2 4" xfId="3511" xr:uid="{AF0B8BCC-2395-40E7-B0B5-66484A8CF0A6}"/>
    <cellStyle name="Comma 2 2 2 4 2 4 2" xfId="9114" xr:uid="{1338355A-3133-4AEB-96C0-E1C7C0394C11}"/>
    <cellStyle name="Comma 2 2 2 4 2 4 2 2" xfId="20342" xr:uid="{314AAA96-F31D-4376-B1C2-469BA0B16FB0}"/>
    <cellStyle name="Comma 2 2 2 4 2 4 2 2 2" xfId="42809" xr:uid="{168219C6-800C-40B4-9579-DEA4FAF9C348}"/>
    <cellStyle name="Comma 2 2 2 4 2 4 2 3" xfId="31582" xr:uid="{C97BF498-7DA2-4004-AAD2-8A4550EFFAEB}"/>
    <cellStyle name="Comma 2 2 2 4 2 4 3" xfId="14739" xr:uid="{7B233753-2143-4E91-988D-7628D51CD286}"/>
    <cellStyle name="Comma 2 2 2 4 2 4 3 2" xfId="37206" xr:uid="{F87AC6E4-AD87-4561-A0E0-F114D15E64B7}"/>
    <cellStyle name="Comma 2 2 2 4 2 4 4" xfId="25979" xr:uid="{4CF06D20-665B-4539-8039-51113A986F7C}"/>
    <cellStyle name="Comma 2 2 2 4 2 5" xfId="6325" xr:uid="{E6009389-8D19-455C-B50B-2EFCF8CC5532}"/>
    <cellStyle name="Comma 2 2 2 4 2 5 2" xfId="17553" xr:uid="{18FC8078-FB43-445F-8609-0465951E81A5}"/>
    <cellStyle name="Comma 2 2 2 4 2 5 2 2" xfId="40020" xr:uid="{C729F7C9-2D3A-4C24-B1CE-F427D4A55A5F}"/>
    <cellStyle name="Comma 2 2 2 4 2 5 3" xfId="28793" xr:uid="{A2DD9184-B765-462D-A5D9-329A8309DCFE}"/>
    <cellStyle name="Comma 2 2 2 4 2 6" xfId="11950" xr:uid="{70CBC2A0-032D-48D6-9D8E-058F98708495}"/>
    <cellStyle name="Comma 2 2 2 4 2 6 2" xfId="34417" xr:uid="{D4A69F09-ED7F-42F6-8488-9830CB23ADC8}"/>
    <cellStyle name="Comma 2 2 2 4 2 7" xfId="23190" xr:uid="{845E68B6-7626-4B39-BEDD-20A6275297C9}"/>
    <cellStyle name="Comma 2 2 2 4 3" xfId="993" xr:uid="{00000000-0005-0000-0000-0000A1030000}"/>
    <cellStyle name="Comma 2 2 2 4 3 2" xfId="2073" xr:uid="{00000000-0005-0000-0000-0000A2030000}"/>
    <cellStyle name="Comma 2 2 2 4 3 2 2" xfId="4862" xr:uid="{29CFEAA4-3158-4DEC-AA38-4A34E1D713CB}"/>
    <cellStyle name="Comma 2 2 2 4 3 2 2 2" xfId="10465" xr:uid="{D45F75EC-2326-4F43-BE5A-F2F1B68C1C62}"/>
    <cellStyle name="Comma 2 2 2 4 3 2 2 2 2" xfId="21693" xr:uid="{088BFB98-C8F6-490D-BC9A-3AD764FA1002}"/>
    <cellStyle name="Comma 2 2 2 4 3 2 2 2 2 2" xfId="44160" xr:uid="{F5702D47-F9E1-4847-A389-DD4176D6538A}"/>
    <cellStyle name="Comma 2 2 2 4 3 2 2 2 3" xfId="32933" xr:uid="{B8C43D20-225E-44C6-91E0-4F96C8B6AF82}"/>
    <cellStyle name="Comma 2 2 2 4 3 2 2 3" xfId="16090" xr:uid="{0789CAD2-EEBA-472D-9AF2-D52C257864E8}"/>
    <cellStyle name="Comma 2 2 2 4 3 2 2 3 2" xfId="38557" xr:uid="{C6C24C46-352A-46D2-AABB-E296380BA671}"/>
    <cellStyle name="Comma 2 2 2 4 3 2 2 4" xfId="27330" xr:uid="{502921A5-700C-4ACD-A1BD-F5E218ACD25F}"/>
    <cellStyle name="Comma 2 2 2 4 3 2 3" xfId="7676" xr:uid="{E6B1CE75-EE9B-43D3-89C3-38CC919479E1}"/>
    <cellStyle name="Comma 2 2 2 4 3 2 3 2" xfId="18904" xr:uid="{421F6F13-F93D-4AB2-ACE4-961EA4AF6352}"/>
    <cellStyle name="Comma 2 2 2 4 3 2 3 2 2" xfId="41371" xr:uid="{D9302085-691D-4E0A-931F-DE90A772D351}"/>
    <cellStyle name="Comma 2 2 2 4 3 2 3 3" xfId="30144" xr:uid="{7F9B83C5-B113-4E0C-83E8-86D1634B76BC}"/>
    <cellStyle name="Comma 2 2 2 4 3 2 4" xfId="13301" xr:uid="{8F98E3AD-DBFE-4845-9EEE-28348CCD41D4}"/>
    <cellStyle name="Comma 2 2 2 4 3 2 4 2" xfId="35768" xr:uid="{7350C0CF-89B8-4FE1-A002-AC578A8E1361}"/>
    <cellStyle name="Comma 2 2 2 4 3 2 5" xfId="24541" xr:uid="{D4F060DC-00F1-4FB0-9B37-981914AF499A}"/>
    <cellStyle name="Comma 2 2 2 4 3 3" xfId="3782" xr:uid="{E5202271-F0B7-4D9F-8F76-B3050E6AD52C}"/>
    <cellStyle name="Comma 2 2 2 4 3 3 2" xfId="9385" xr:uid="{DA72B2F4-1C21-47F0-97EF-9F318B76E688}"/>
    <cellStyle name="Comma 2 2 2 4 3 3 2 2" xfId="20613" xr:uid="{48259BB0-5597-43FC-98E0-94C32CF36F5A}"/>
    <cellStyle name="Comma 2 2 2 4 3 3 2 2 2" xfId="43080" xr:uid="{3FDF72F6-FDF8-4E00-AA9D-A7359FA30F1D}"/>
    <cellStyle name="Comma 2 2 2 4 3 3 2 3" xfId="31853" xr:uid="{0BD50812-4162-4CEC-90E7-B4798DCB8B58}"/>
    <cellStyle name="Comma 2 2 2 4 3 3 3" xfId="15010" xr:uid="{6C3FB372-6BD7-4FA1-8F9D-936D984FD228}"/>
    <cellStyle name="Comma 2 2 2 4 3 3 3 2" xfId="37477" xr:uid="{F980298E-C266-4AAB-937F-22CC3F69B802}"/>
    <cellStyle name="Comma 2 2 2 4 3 3 4" xfId="26250" xr:uid="{EC9A39A1-584B-41F3-8635-6A5EDC8AD6FF}"/>
    <cellStyle name="Comma 2 2 2 4 3 4" xfId="6596" xr:uid="{FD337E68-B1EA-4223-8B7E-4A92EC0A1F30}"/>
    <cellStyle name="Comma 2 2 2 4 3 4 2" xfId="17824" xr:uid="{775A6AF9-53A2-4725-83CD-3ACF0D5AC0EA}"/>
    <cellStyle name="Comma 2 2 2 4 3 4 2 2" xfId="40291" xr:uid="{8473062C-476F-432C-8D43-7CEC7F69F11B}"/>
    <cellStyle name="Comma 2 2 2 4 3 4 3" xfId="29064" xr:uid="{0D37F2B2-F4B4-4E16-966F-6519C3A90E00}"/>
    <cellStyle name="Comma 2 2 2 4 3 5" xfId="12221" xr:uid="{CBE08A76-3FC5-4B57-93FF-605DA1202B93}"/>
    <cellStyle name="Comma 2 2 2 4 3 5 2" xfId="34688" xr:uid="{BD8C2804-1566-414A-A349-F2E05B31263F}"/>
    <cellStyle name="Comma 2 2 2 4 3 6" xfId="23461" xr:uid="{9A83CBAF-2E4B-4F7A-BCBE-A389FEFB206F}"/>
    <cellStyle name="Comma 2 2 2 4 4" xfId="1535" xr:uid="{00000000-0005-0000-0000-0000A3030000}"/>
    <cellStyle name="Comma 2 2 2 4 4 2" xfId="4324" xr:uid="{BBEE5BB6-0E2E-4698-9498-F6F4C88D4CCA}"/>
    <cellStyle name="Comma 2 2 2 4 4 2 2" xfId="9927" xr:uid="{8D19CDC7-4F1E-4E44-9252-C38FA3AE38BD}"/>
    <cellStyle name="Comma 2 2 2 4 4 2 2 2" xfId="21155" xr:uid="{2B0C878A-0DBC-4B8C-91A2-639AB7F3A19B}"/>
    <cellStyle name="Comma 2 2 2 4 4 2 2 2 2" xfId="43622" xr:uid="{635FC4CE-EBA6-4C49-B2F5-377248180234}"/>
    <cellStyle name="Comma 2 2 2 4 4 2 2 3" xfId="32395" xr:uid="{469AAB7D-B337-487D-993C-5F2A80EA9D91}"/>
    <cellStyle name="Comma 2 2 2 4 4 2 3" xfId="15552" xr:uid="{1930A601-F030-4939-A180-B1FA48443CE7}"/>
    <cellStyle name="Comma 2 2 2 4 4 2 3 2" xfId="38019" xr:uid="{2BA8FFA9-8EB5-4FA1-90FC-8E82F6166315}"/>
    <cellStyle name="Comma 2 2 2 4 4 2 4" xfId="26792" xr:uid="{B240A24A-6455-4FEB-8C88-4D63FBC9C6DB}"/>
    <cellStyle name="Comma 2 2 2 4 4 3" xfId="7138" xr:uid="{E3201E0F-C326-4227-BF09-D970DBD082FE}"/>
    <cellStyle name="Comma 2 2 2 4 4 3 2" xfId="18366" xr:uid="{0B7A4B5B-71FD-4EC9-82E3-D229C60ACF93}"/>
    <cellStyle name="Comma 2 2 2 4 4 3 2 2" xfId="40833" xr:uid="{B6C02D63-F465-40B7-9CFB-98991652C5F1}"/>
    <cellStyle name="Comma 2 2 2 4 4 3 3" xfId="29606" xr:uid="{3C90289D-79B3-417E-8984-7395B24DBE1D}"/>
    <cellStyle name="Comma 2 2 2 4 4 4" xfId="12763" xr:uid="{0F6224BA-2E70-44AB-B200-7AAB24DEB852}"/>
    <cellStyle name="Comma 2 2 2 4 4 4 2" xfId="35230" xr:uid="{3F0B84AA-1FCD-408E-9B1E-F6A71F63B6FB}"/>
    <cellStyle name="Comma 2 2 2 4 4 5" xfId="24003" xr:uid="{896DC06F-688C-49B5-AE7C-1B13D0D6F906}"/>
    <cellStyle name="Comma 2 2 2 4 5" xfId="2616" xr:uid="{00000000-0005-0000-0000-0000A4030000}"/>
    <cellStyle name="Comma 2 2 2 4 5 2" xfId="5405" xr:uid="{59E1CACB-F563-4BE9-BC9F-A1C6A60BB63B}"/>
    <cellStyle name="Comma 2 2 2 4 5 2 2" xfId="11008" xr:uid="{C5EDE409-6DA9-49B4-9179-865E34BD5A9E}"/>
    <cellStyle name="Comma 2 2 2 4 5 2 2 2" xfId="22236" xr:uid="{24305AE9-5E37-4EA4-A9D8-9AD5B68EBAA4}"/>
    <cellStyle name="Comma 2 2 2 4 5 2 2 2 2" xfId="44703" xr:uid="{6E6149B9-6F44-4B10-B2E1-A1551DBEAF7B}"/>
    <cellStyle name="Comma 2 2 2 4 5 2 2 3" xfId="33476" xr:uid="{899A4412-792D-4BCD-B833-913D83F47104}"/>
    <cellStyle name="Comma 2 2 2 4 5 2 3" xfId="16633" xr:uid="{9297003A-E61D-44AA-B04E-09458DCFD2E9}"/>
    <cellStyle name="Comma 2 2 2 4 5 2 3 2" xfId="39100" xr:uid="{7818DA1B-95B8-4CBD-A8C5-BE38B6D35D0F}"/>
    <cellStyle name="Comma 2 2 2 4 5 2 4" xfId="27873" xr:uid="{DD85C260-8CD6-4F2D-930C-3585C39AC78F}"/>
    <cellStyle name="Comma 2 2 2 4 5 3" xfId="8219" xr:uid="{E8AE04E0-CA80-4E2C-999E-24A6D685661D}"/>
    <cellStyle name="Comma 2 2 2 4 5 3 2" xfId="19447" xr:uid="{22B9879C-9D6C-4F6B-A3B7-99B9187967DE}"/>
    <cellStyle name="Comma 2 2 2 4 5 3 2 2" xfId="41914" xr:uid="{8ECCEC88-70B8-4F36-AF43-A5840EDAD419}"/>
    <cellStyle name="Comma 2 2 2 4 5 3 3" xfId="30687" xr:uid="{0D7C6DF5-D015-426C-9406-D5A18F1D0725}"/>
    <cellStyle name="Comma 2 2 2 4 5 4" xfId="13844" xr:uid="{09E36AF6-DEA2-4041-BDCD-066D85FF4C75}"/>
    <cellStyle name="Comma 2 2 2 4 5 4 2" xfId="36311" xr:uid="{8862A550-6DAF-4054-A574-DC7DE1E89786}"/>
    <cellStyle name="Comma 2 2 2 4 5 5" xfId="25084" xr:uid="{BBBD21CA-0478-4C10-8D8C-7349F4ACBFF2}"/>
    <cellStyle name="Comma 2 2 2 4 6" xfId="455" xr:uid="{00000000-0005-0000-0000-0000A5030000}"/>
    <cellStyle name="Comma 2 2 2 4 6 2" xfId="3244" xr:uid="{50DA2130-3646-4808-BCDF-091F5337A7B7}"/>
    <cellStyle name="Comma 2 2 2 4 6 2 2" xfId="8847" xr:uid="{15E5751A-2361-4AFA-930A-559A40D27B2F}"/>
    <cellStyle name="Comma 2 2 2 4 6 2 2 2" xfId="20075" xr:uid="{8C95F73D-273B-4740-AF0D-44E98BC9CB34}"/>
    <cellStyle name="Comma 2 2 2 4 6 2 2 2 2" xfId="42542" xr:uid="{301805F2-3C72-4AF8-9FE6-07FE31D17C65}"/>
    <cellStyle name="Comma 2 2 2 4 6 2 2 3" xfId="31315" xr:uid="{30AADD19-6BFC-43DF-A971-9313771155EA}"/>
    <cellStyle name="Comma 2 2 2 4 6 2 3" xfId="14472" xr:uid="{9C0E7A18-22F4-49AF-8209-21BB7F7C83FD}"/>
    <cellStyle name="Comma 2 2 2 4 6 2 3 2" xfId="36939" xr:uid="{F60BC25E-FE93-477C-AFF4-7ED72DD2CF1B}"/>
    <cellStyle name="Comma 2 2 2 4 6 2 4" xfId="25712" xr:uid="{BA03DF30-0D10-4118-A45F-5AF10BA632C0}"/>
    <cellStyle name="Comma 2 2 2 4 6 3" xfId="6058" xr:uid="{152CE5B8-BEBE-40B3-9098-B7551CD0D5EC}"/>
    <cellStyle name="Comma 2 2 2 4 6 3 2" xfId="17286" xr:uid="{A4183032-6278-40C5-ABFC-F847E535ED91}"/>
    <cellStyle name="Comma 2 2 2 4 6 3 2 2" xfId="39753" xr:uid="{0A86DA9F-946F-4BEF-866A-4065C7E1CFB2}"/>
    <cellStyle name="Comma 2 2 2 4 6 3 3" xfId="28526" xr:uid="{AB32DB3E-C9EB-441A-BA43-BF94D4B95B28}"/>
    <cellStyle name="Comma 2 2 2 4 6 4" xfId="11683" xr:uid="{35633866-A7CA-434A-88BA-60E0AC406832}"/>
    <cellStyle name="Comma 2 2 2 4 6 4 2" xfId="34150" xr:uid="{CE28E744-480D-4CCE-8168-A31886814101}"/>
    <cellStyle name="Comma 2 2 2 4 6 5" xfId="22923" xr:uid="{5ACB5588-186C-4375-9DCF-1203ABC7C7B9}"/>
    <cellStyle name="Comma 2 2 2 4 7" xfId="2968" xr:uid="{6E0E418E-AC70-4ADC-8344-D307F81E87A6}"/>
    <cellStyle name="Comma 2 2 2 4 7 2" xfId="8571" xr:uid="{B0880873-615B-4A2E-A558-87E545FFF044}"/>
    <cellStyle name="Comma 2 2 2 4 7 2 2" xfId="19799" xr:uid="{8204FDA0-8723-4916-899C-21B1CA9D1BD6}"/>
    <cellStyle name="Comma 2 2 2 4 7 2 2 2" xfId="42266" xr:uid="{B69B6DFA-CFC3-4B13-82D6-97F6B87B494D}"/>
    <cellStyle name="Comma 2 2 2 4 7 2 3" xfId="31039" xr:uid="{37C93110-DD68-4BCA-B756-BDA60CFF3FCE}"/>
    <cellStyle name="Comma 2 2 2 4 7 3" xfId="14196" xr:uid="{54E76447-880A-44D8-B39F-7D69957603CA}"/>
    <cellStyle name="Comma 2 2 2 4 7 3 2" xfId="36663" xr:uid="{13BDB5C3-D456-4917-A0C0-7E8917028B6F}"/>
    <cellStyle name="Comma 2 2 2 4 7 4" xfId="25436" xr:uid="{867C9195-61AB-4F8E-B237-037DB6962136}"/>
    <cellStyle name="Comma 2 2 2 4 8" xfId="5783" xr:uid="{282F3771-3C61-4902-B514-5A9D88AA1E3E}"/>
    <cellStyle name="Comma 2 2 2 4 8 2" xfId="17011" xr:uid="{621B7F09-9C07-4327-AA9C-0DE96F828AF4}"/>
    <cellStyle name="Comma 2 2 2 4 8 2 2" xfId="39478" xr:uid="{16DE56F6-67F9-4744-A0B8-8CFC0EDF2F47}"/>
    <cellStyle name="Comma 2 2 2 4 8 3" xfId="28251" xr:uid="{97E19CC8-EBC8-41EB-8350-C73E1C6124AA}"/>
    <cellStyle name="Comma 2 2 2 4 9" xfId="11407" xr:uid="{6B36B3D0-CFF8-4519-9ACF-92F0715050D7}"/>
    <cellStyle name="Comma 2 2 2 4 9 2" xfId="33875" xr:uid="{3CFE128C-05BB-4E6A-8E13-526E02E9069F}"/>
    <cellStyle name="Comma 2 2 2 5" xfId="601" xr:uid="{00000000-0005-0000-0000-0000A6030000}"/>
    <cellStyle name="Comma 2 2 2 5 2" xfId="1139" xr:uid="{00000000-0005-0000-0000-0000A7030000}"/>
    <cellStyle name="Comma 2 2 2 5 2 2" xfId="2219" xr:uid="{00000000-0005-0000-0000-0000A8030000}"/>
    <cellStyle name="Comma 2 2 2 5 2 2 2" xfId="5008" xr:uid="{259F7F85-239A-4B07-8554-3CBAFA1C6448}"/>
    <cellStyle name="Comma 2 2 2 5 2 2 2 2" xfId="10611" xr:uid="{18B6BF84-E08C-42F5-A906-2DC3499FE422}"/>
    <cellStyle name="Comma 2 2 2 5 2 2 2 2 2" xfId="21839" xr:uid="{E255B963-09C1-4BA2-84F7-A28B2D0E0F13}"/>
    <cellStyle name="Comma 2 2 2 5 2 2 2 2 2 2" xfId="44306" xr:uid="{D2180637-4967-43A9-A696-8CA37F2CB712}"/>
    <cellStyle name="Comma 2 2 2 5 2 2 2 2 3" xfId="33079" xr:uid="{0D0D4A69-1F0C-4B7B-ADF2-A2AF943B8641}"/>
    <cellStyle name="Comma 2 2 2 5 2 2 2 3" xfId="16236" xr:uid="{A6B77437-FCE7-4D0D-B6C8-40118568CED7}"/>
    <cellStyle name="Comma 2 2 2 5 2 2 2 3 2" xfId="38703" xr:uid="{F6AE2496-D79F-42B2-8A3D-7E80FC083F21}"/>
    <cellStyle name="Comma 2 2 2 5 2 2 2 4" xfId="27476" xr:uid="{CD784073-D184-42AA-94A6-357449E52762}"/>
    <cellStyle name="Comma 2 2 2 5 2 2 3" xfId="7822" xr:uid="{5F751570-76E7-4581-B138-F12E7CAE2677}"/>
    <cellStyle name="Comma 2 2 2 5 2 2 3 2" xfId="19050" xr:uid="{752C342C-5E17-46D0-B670-937FF6140DC4}"/>
    <cellStyle name="Comma 2 2 2 5 2 2 3 2 2" xfId="41517" xr:uid="{3A106516-38E6-45FD-8D1B-43993FEDB5BF}"/>
    <cellStyle name="Comma 2 2 2 5 2 2 3 3" xfId="30290" xr:uid="{A7D65556-AFAC-4206-92D5-DAE0F55F7ED2}"/>
    <cellStyle name="Comma 2 2 2 5 2 2 4" xfId="13447" xr:uid="{624CB100-BDCC-4842-B998-1D2F0E968AB1}"/>
    <cellStyle name="Comma 2 2 2 5 2 2 4 2" xfId="35914" xr:uid="{4F96B102-773C-495C-B412-EFAF2134A7CB}"/>
    <cellStyle name="Comma 2 2 2 5 2 2 5" xfId="24687" xr:uid="{C3B4F8D4-FF44-41AD-9204-AA719D850CFD}"/>
    <cellStyle name="Comma 2 2 2 5 2 3" xfId="3928" xr:uid="{57C3DD5C-7201-4B9F-BB26-6ED9B9A7698E}"/>
    <cellStyle name="Comma 2 2 2 5 2 3 2" xfId="9531" xr:uid="{A3E2CEAC-DF39-4261-8EDC-198F767F23AE}"/>
    <cellStyle name="Comma 2 2 2 5 2 3 2 2" xfId="20759" xr:uid="{FF5ECD02-ACA3-48DD-8BA3-5F47DA2AB9C7}"/>
    <cellStyle name="Comma 2 2 2 5 2 3 2 2 2" xfId="43226" xr:uid="{31F1CA77-74C9-416E-AB4C-727C0CA1E06B}"/>
    <cellStyle name="Comma 2 2 2 5 2 3 2 3" xfId="31999" xr:uid="{2E555DCF-4444-4135-9129-8402E6368529}"/>
    <cellStyle name="Comma 2 2 2 5 2 3 3" xfId="15156" xr:uid="{8BD43FD7-323C-453A-8D03-01AFB5F0C330}"/>
    <cellStyle name="Comma 2 2 2 5 2 3 3 2" xfId="37623" xr:uid="{5CCB574F-B402-4C2F-96C1-285875E08605}"/>
    <cellStyle name="Comma 2 2 2 5 2 3 4" xfId="26396" xr:uid="{A2AAC483-8478-41F0-A69C-8F8ECF8D6060}"/>
    <cellStyle name="Comma 2 2 2 5 2 4" xfId="6742" xr:uid="{56C5CB0B-9B0B-4B64-A583-C09B67BC8FB4}"/>
    <cellStyle name="Comma 2 2 2 5 2 4 2" xfId="17970" xr:uid="{FA9B0307-F45C-4168-AE4E-EDA015D6964E}"/>
    <cellStyle name="Comma 2 2 2 5 2 4 2 2" xfId="40437" xr:uid="{AA87A042-CD05-4C94-888A-ECA89A66EE0A}"/>
    <cellStyle name="Comma 2 2 2 5 2 4 3" xfId="29210" xr:uid="{28D8AAFD-6BF7-4E6B-A533-307CB99485FA}"/>
    <cellStyle name="Comma 2 2 2 5 2 5" xfId="12367" xr:uid="{31897D13-909F-45E9-956F-5D1C70B0838F}"/>
    <cellStyle name="Comma 2 2 2 5 2 5 2" xfId="34834" xr:uid="{DE9820B6-9987-465F-AECB-E8365DEDA794}"/>
    <cellStyle name="Comma 2 2 2 5 2 6" xfId="23607" xr:uid="{6B324C77-4881-4454-98CD-B80F9A9EECAC}"/>
    <cellStyle name="Comma 2 2 2 5 3" xfId="1681" xr:uid="{00000000-0005-0000-0000-0000A9030000}"/>
    <cellStyle name="Comma 2 2 2 5 3 2" xfId="4470" xr:uid="{30F37907-5939-4A8B-8878-C7C197F3320C}"/>
    <cellStyle name="Comma 2 2 2 5 3 2 2" xfId="10073" xr:uid="{69572A41-242C-407A-8F3D-F3A5745717FC}"/>
    <cellStyle name="Comma 2 2 2 5 3 2 2 2" xfId="21301" xr:uid="{D107D1BA-BC4A-4522-9C97-3053B1A179D7}"/>
    <cellStyle name="Comma 2 2 2 5 3 2 2 2 2" xfId="43768" xr:uid="{9AE67FBC-8FA1-459E-ADDC-22AFA634AB44}"/>
    <cellStyle name="Comma 2 2 2 5 3 2 2 3" xfId="32541" xr:uid="{C2D9EC08-179E-4B5D-AFC8-1D2322661D7B}"/>
    <cellStyle name="Comma 2 2 2 5 3 2 3" xfId="15698" xr:uid="{FAD699F3-C15A-4566-9CC1-F8A2DB64D707}"/>
    <cellStyle name="Comma 2 2 2 5 3 2 3 2" xfId="38165" xr:uid="{ADC494D0-C7FC-4999-AE53-5623021A6771}"/>
    <cellStyle name="Comma 2 2 2 5 3 2 4" xfId="26938" xr:uid="{D6DDBD69-5F9C-416A-9EB0-8465105C1E55}"/>
    <cellStyle name="Comma 2 2 2 5 3 3" xfId="7284" xr:uid="{FC51047F-0E9B-45C5-85D4-5FA37B8DE5AD}"/>
    <cellStyle name="Comma 2 2 2 5 3 3 2" xfId="18512" xr:uid="{F17D52CC-FB73-4B7A-A44D-4D7F8AE752DB}"/>
    <cellStyle name="Comma 2 2 2 5 3 3 2 2" xfId="40979" xr:uid="{F82745C7-1BE0-486C-AE54-5900E990F049}"/>
    <cellStyle name="Comma 2 2 2 5 3 3 3" xfId="29752" xr:uid="{D675425D-F4CA-4DD7-BAE4-E607A1AD8D89}"/>
    <cellStyle name="Comma 2 2 2 5 3 4" xfId="12909" xr:uid="{8DB8B963-C5C0-4911-AD7E-36375AFD7133}"/>
    <cellStyle name="Comma 2 2 2 5 3 4 2" xfId="35376" xr:uid="{4BB168F8-C599-427C-B342-3395FC0353D3}"/>
    <cellStyle name="Comma 2 2 2 5 3 5" xfId="24149" xr:uid="{77DBFA37-10B3-4B25-B5F8-6BFE85A63BAA}"/>
    <cellStyle name="Comma 2 2 2 5 4" xfId="3390" xr:uid="{B27F3945-0473-404D-9E60-10156B8E7DD3}"/>
    <cellStyle name="Comma 2 2 2 5 4 2" xfId="8993" xr:uid="{CDA65202-0FF3-428E-B79A-21D383B9B7F0}"/>
    <cellStyle name="Comma 2 2 2 5 4 2 2" xfId="20221" xr:uid="{D72952A4-BF72-47FB-B343-CF1774FFD685}"/>
    <cellStyle name="Comma 2 2 2 5 4 2 2 2" xfId="42688" xr:uid="{832970AD-58D9-4F09-A5D2-F741337B083A}"/>
    <cellStyle name="Comma 2 2 2 5 4 2 3" xfId="31461" xr:uid="{77B0AB70-CA0F-4991-A3E5-20FC7B9BC727}"/>
    <cellStyle name="Comma 2 2 2 5 4 3" xfId="14618" xr:uid="{F1DDFC1C-2B67-46FD-82F9-AB8D5430889D}"/>
    <cellStyle name="Comma 2 2 2 5 4 3 2" xfId="37085" xr:uid="{3A046953-F33D-464C-9897-AC02164A21CE}"/>
    <cellStyle name="Comma 2 2 2 5 4 4" xfId="25858" xr:uid="{40455949-C181-4BE2-B218-BAFBFB5726A2}"/>
    <cellStyle name="Comma 2 2 2 5 5" xfId="6204" xr:uid="{E794929C-467C-457E-B056-EE339942E0E6}"/>
    <cellStyle name="Comma 2 2 2 5 5 2" xfId="17432" xr:uid="{BE6083A0-D3FE-4E3D-9841-A38C16EB0392}"/>
    <cellStyle name="Comma 2 2 2 5 5 2 2" xfId="39899" xr:uid="{51C77DCE-4F18-458E-B1F2-6FC97222E129}"/>
    <cellStyle name="Comma 2 2 2 5 5 3" xfId="28672" xr:uid="{6FCCF7C9-7EA0-486E-A365-0241E3893554}"/>
    <cellStyle name="Comma 2 2 2 5 6" xfId="11829" xr:uid="{15163CA8-466A-4C15-B1EB-C9AB2B802E1C}"/>
    <cellStyle name="Comma 2 2 2 5 6 2" xfId="34296" xr:uid="{ED632F5B-E277-480A-8045-57E6DD305F5D}"/>
    <cellStyle name="Comma 2 2 2 5 7" xfId="23069" xr:uid="{0DD3A362-E9DC-4A25-BB3B-2AB8D96D4185}"/>
    <cellStyle name="Comma 2 2 2 6" xfId="872" xr:uid="{00000000-0005-0000-0000-0000AA030000}"/>
    <cellStyle name="Comma 2 2 2 6 2" xfId="1952" xr:uid="{00000000-0005-0000-0000-0000AB030000}"/>
    <cellStyle name="Comma 2 2 2 6 2 2" xfId="4741" xr:uid="{C5B36808-E74B-4C73-85E5-86B6FE7ABB6C}"/>
    <cellStyle name="Comma 2 2 2 6 2 2 2" xfId="10344" xr:uid="{9B38932E-5427-4B40-99FE-3894FD9ABE51}"/>
    <cellStyle name="Comma 2 2 2 6 2 2 2 2" xfId="21572" xr:uid="{C2D812D9-9099-4C1D-9E78-8396EECA33CC}"/>
    <cellStyle name="Comma 2 2 2 6 2 2 2 2 2" xfId="44039" xr:uid="{9C6CE059-65D0-4812-A3E8-21D7731006AC}"/>
    <cellStyle name="Comma 2 2 2 6 2 2 2 3" xfId="32812" xr:uid="{D508B434-E4D5-457B-9A7F-F385DE2791B5}"/>
    <cellStyle name="Comma 2 2 2 6 2 2 3" xfId="15969" xr:uid="{8E4933F1-D276-4A5B-8CD5-2A8747480E40}"/>
    <cellStyle name="Comma 2 2 2 6 2 2 3 2" xfId="38436" xr:uid="{008C30C3-681B-405A-8FC2-1391E9B3E77A}"/>
    <cellStyle name="Comma 2 2 2 6 2 2 4" xfId="27209" xr:uid="{26BC02E4-6647-4A05-9D0B-171A47FF41B4}"/>
    <cellStyle name="Comma 2 2 2 6 2 3" xfId="7555" xr:uid="{D613F293-64FD-493D-BB25-1D86A0886A71}"/>
    <cellStyle name="Comma 2 2 2 6 2 3 2" xfId="18783" xr:uid="{BAE69D62-1B19-4E68-98DF-D4059BA883C3}"/>
    <cellStyle name="Comma 2 2 2 6 2 3 2 2" xfId="41250" xr:uid="{C402220D-9D21-486A-8209-4BE946D919FC}"/>
    <cellStyle name="Comma 2 2 2 6 2 3 3" xfId="30023" xr:uid="{621CDAD5-546F-4380-976D-5DBED0E69394}"/>
    <cellStyle name="Comma 2 2 2 6 2 4" xfId="13180" xr:uid="{46CBC8A1-EDF6-40A3-AA2F-0B7D8FBCD186}"/>
    <cellStyle name="Comma 2 2 2 6 2 4 2" xfId="35647" xr:uid="{8D79BABA-6649-4063-B596-5AA0E1FFAE91}"/>
    <cellStyle name="Comma 2 2 2 6 2 5" xfId="24420" xr:uid="{2F419357-39B4-464E-8A32-00FE840B5FFD}"/>
    <cellStyle name="Comma 2 2 2 6 3" xfId="3661" xr:uid="{1C60A8F5-921A-4D4C-ABF6-784A558B9778}"/>
    <cellStyle name="Comma 2 2 2 6 3 2" xfId="9264" xr:uid="{A82DF02C-F726-4E3D-8E2D-6F880AC685D3}"/>
    <cellStyle name="Comma 2 2 2 6 3 2 2" xfId="20492" xr:uid="{2BDDD172-DDEC-42E1-B6C9-F7A2D6116360}"/>
    <cellStyle name="Comma 2 2 2 6 3 2 2 2" xfId="42959" xr:uid="{272F82C7-3DA0-4A63-A4A7-C76A22AFFC78}"/>
    <cellStyle name="Comma 2 2 2 6 3 2 3" xfId="31732" xr:uid="{663C88BB-CB52-4E49-AF89-E002ECECDF4E}"/>
    <cellStyle name="Comma 2 2 2 6 3 3" xfId="14889" xr:uid="{B2EBD77A-D735-4FE0-B132-0BFA8765856F}"/>
    <cellStyle name="Comma 2 2 2 6 3 3 2" xfId="37356" xr:uid="{72168B56-73E3-4062-AEF1-A90F63802163}"/>
    <cellStyle name="Comma 2 2 2 6 3 4" xfId="26129" xr:uid="{CF180780-1052-4570-96A2-8DAF884C57CF}"/>
    <cellStyle name="Comma 2 2 2 6 4" xfId="6475" xr:uid="{D4E99EFE-698F-48F6-9F07-C560C6AEF6E0}"/>
    <cellStyle name="Comma 2 2 2 6 4 2" xfId="17703" xr:uid="{442D143E-E9A7-4CE2-90A4-072E2C0000C6}"/>
    <cellStyle name="Comma 2 2 2 6 4 2 2" xfId="40170" xr:uid="{5FC2130B-80DF-42C8-AE71-73975740FDF9}"/>
    <cellStyle name="Comma 2 2 2 6 4 3" xfId="28943" xr:uid="{0AC76565-0F77-4DCB-B563-DC08C3123DE4}"/>
    <cellStyle name="Comma 2 2 2 6 5" xfId="12100" xr:uid="{9E0FEDB5-C62E-489C-A037-4295AD3E1F71}"/>
    <cellStyle name="Comma 2 2 2 6 5 2" xfId="34567" xr:uid="{1D574DCF-BACA-48BE-9134-31B5B2E6DCAB}"/>
    <cellStyle name="Comma 2 2 2 6 6" xfId="23340" xr:uid="{1E459D55-4D48-4ADD-954F-89A45A1CC648}"/>
    <cellStyle name="Comma 2 2 2 7" xfId="1414" xr:uid="{00000000-0005-0000-0000-0000AC030000}"/>
    <cellStyle name="Comma 2 2 2 7 2" xfId="4203" xr:uid="{AB3CF5E9-687D-457B-BEC0-B72B122A1499}"/>
    <cellStyle name="Comma 2 2 2 7 2 2" xfId="9806" xr:uid="{F32DED4C-A9AF-4FE0-A6F4-71D2448A1D7A}"/>
    <cellStyle name="Comma 2 2 2 7 2 2 2" xfId="21034" xr:uid="{E7AB4252-5973-453F-A13F-F01DF9B748B3}"/>
    <cellStyle name="Comma 2 2 2 7 2 2 2 2" xfId="43501" xr:uid="{F0381E60-4C7C-4BB9-8AF2-24C9D6B521D9}"/>
    <cellStyle name="Comma 2 2 2 7 2 2 3" xfId="32274" xr:uid="{9067D406-7D96-446A-88E6-B64A45A9F81C}"/>
    <cellStyle name="Comma 2 2 2 7 2 3" xfId="15431" xr:uid="{07F75BE2-F406-4B9F-BCD8-D87212C43602}"/>
    <cellStyle name="Comma 2 2 2 7 2 3 2" xfId="37898" xr:uid="{8D82A344-D283-48D8-98CD-41E4EE83EE55}"/>
    <cellStyle name="Comma 2 2 2 7 2 4" xfId="26671" xr:uid="{F96909D5-5B99-417B-81A5-0B0B06852EAD}"/>
    <cellStyle name="Comma 2 2 2 7 3" xfId="7017" xr:uid="{B1DA84F4-C0C9-4B7D-9256-27AB00254645}"/>
    <cellStyle name="Comma 2 2 2 7 3 2" xfId="18245" xr:uid="{8959DD7F-7FC7-41ED-ACEF-58431AB0C6D6}"/>
    <cellStyle name="Comma 2 2 2 7 3 2 2" xfId="40712" xr:uid="{F1AA9627-A29C-4020-8C39-EBD6F5D0AC6C}"/>
    <cellStyle name="Comma 2 2 2 7 3 3" xfId="29485" xr:uid="{109DE061-0E50-4A09-9236-24272DBAA258}"/>
    <cellStyle name="Comma 2 2 2 7 4" xfId="12642" xr:uid="{D55B922E-5466-4579-BFBD-407D9D6BD903}"/>
    <cellStyle name="Comma 2 2 2 7 4 2" xfId="35109" xr:uid="{0A2F027B-7F2E-479D-8032-39DB4D01EA4D}"/>
    <cellStyle name="Comma 2 2 2 7 5" xfId="23882" xr:uid="{9304EF9A-FD1B-4E83-8326-1490BD21934B}"/>
    <cellStyle name="Comma 2 2 2 8" xfId="2495" xr:uid="{00000000-0005-0000-0000-0000AD030000}"/>
    <cellStyle name="Comma 2 2 2 8 2" xfId="5284" xr:uid="{B55AF117-EAA3-47D5-BD75-C7FDC4BCA896}"/>
    <cellStyle name="Comma 2 2 2 8 2 2" xfId="10887" xr:uid="{2B9ED4D8-B198-4EDE-9D35-0B5BF0E5EFF4}"/>
    <cellStyle name="Comma 2 2 2 8 2 2 2" xfId="22115" xr:uid="{E167606A-94FA-48C2-9DAD-2F0A292C9AFC}"/>
    <cellStyle name="Comma 2 2 2 8 2 2 2 2" xfId="44582" xr:uid="{1F18B3D8-DE32-4A29-AC64-D5CFBC0A6DD7}"/>
    <cellStyle name="Comma 2 2 2 8 2 2 3" xfId="33355" xr:uid="{39010A21-F4B3-4B5E-8180-E6B1C8FB3E2B}"/>
    <cellStyle name="Comma 2 2 2 8 2 3" xfId="16512" xr:uid="{A8FE4F90-766C-4CFF-9434-43FE27D5F2CB}"/>
    <cellStyle name="Comma 2 2 2 8 2 3 2" xfId="38979" xr:uid="{C55F82DA-9BEA-4BB5-A577-A6B75929DAE4}"/>
    <cellStyle name="Comma 2 2 2 8 2 4" xfId="27752" xr:uid="{35177DEB-42D5-45BC-B23B-6BFB57D37EDB}"/>
    <cellStyle name="Comma 2 2 2 8 3" xfId="8098" xr:uid="{816E20F5-F8F8-4144-B74B-31D21FD728BF}"/>
    <cellStyle name="Comma 2 2 2 8 3 2" xfId="19326" xr:uid="{6CA578B5-6BAA-4CC9-B158-21F6B0FDAF03}"/>
    <cellStyle name="Comma 2 2 2 8 3 2 2" xfId="41793" xr:uid="{4E12D94B-C75B-454A-B161-60189BA6F023}"/>
    <cellStyle name="Comma 2 2 2 8 3 3" xfId="30566" xr:uid="{6679998C-A60A-4C72-95A3-5FC07FCAE622}"/>
    <cellStyle name="Comma 2 2 2 8 4" xfId="13723" xr:uid="{5C193094-C307-433D-B1D2-89D2429B9876}"/>
    <cellStyle name="Comma 2 2 2 8 4 2" xfId="36190" xr:uid="{76F5E303-2839-4CF4-9FD3-464E176BBBA3}"/>
    <cellStyle name="Comma 2 2 2 8 5" xfId="24963" xr:uid="{F5898979-6F9B-4038-A9B3-16C1CAED16C8}"/>
    <cellStyle name="Comma 2 2 2 9" xfId="334" xr:uid="{00000000-0005-0000-0000-0000AE030000}"/>
    <cellStyle name="Comma 2 2 2 9 2" xfId="3123" xr:uid="{EFDA6BDF-7D5D-475C-AD0C-805C28E46E5F}"/>
    <cellStyle name="Comma 2 2 2 9 2 2" xfId="8726" xr:uid="{94D5902B-1B3D-4975-820F-8EF05A8C1D3F}"/>
    <cellStyle name="Comma 2 2 2 9 2 2 2" xfId="19954" xr:uid="{53FBDABE-B9C2-4C97-AE2D-EAFA7EFF4A53}"/>
    <cellStyle name="Comma 2 2 2 9 2 2 2 2" xfId="42421" xr:uid="{2BC28479-DC91-4115-8EEC-F489CA5322EC}"/>
    <cellStyle name="Comma 2 2 2 9 2 2 3" xfId="31194" xr:uid="{FFB33654-9C52-4F5B-B062-9CD20241B314}"/>
    <cellStyle name="Comma 2 2 2 9 2 3" xfId="14351" xr:uid="{75963003-C2D3-42C8-86BB-9C03DB6915C8}"/>
    <cellStyle name="Comma 2 2 2 9 2 3 2" xfId="36818" xr:uid="{EF489060-D6A0-4FD7-B36F-E074D3A9F838}"/>
    <cellStyle name="Comma 2 2 2 9 2 4" xfId="25591" xr:uid="{7641D264-F2B5-4800-A276-015CB5DF5F20}"/>
    <cellStyle name="Comma 2 2 2 9 3" xfId="5937" xr:uid="{B30CF379-CE99-4842-AF3F-AAB4E35887F1}"/>
    <cellStyle name="Comma 2 2 2 9 3 2" xfId="17165" xr:uid="{B5826456-0DF6-47A8-8D4D-96CC5BBABA2D}"/>
    <cellStyle name="Comma 2 2 2 9 3 2 2" xfId="39632" xr:uid="{363C7174-5B3D-426B-AE71-D4C456D2B500}"/>
    <cellStyle name="Comma 2 2 2 9 3 3" xfId="28405" xr:uid="{35F72A3D-879A-45A8-8119-72BA7F7CFB0B}"/>
    <cellStyle name="Comma 2 2 2 9 4" xfId="11562" xr:uid="{416BBFDB-0B9C-4486-8516-0800EDE00241}"/>
    <cellStyle name="Comma 2 2 2 9 4 2" xfId="34029" xr:uid="{99F62D0A-B56D-4FB0-87B7-D1EE5FC8AB82}"/>
    <cellStyle name="Comma 2 2 2 9 5" xfId="22802" xr:uid="{326D7BE8-8AEA-40F9-A7CE-5D981D1A656D}"/>
    <cellStyle name="Comma 2 2 3" xfId="68" xr:uid="{00000000-0005-0000-0000-0000AF030000}"/>
    <cellStyle name="Comma 2 2 3 10" xfId="5676" xr:uid="{4632CAF9-C555-4DAB-9EAE-A76AC4CA17D1}"/>
    <cellStyle name="Comma 2 2 3 10 2" xfId="16904" xr:uid="{2CBF00BF-3074-4E46-9901-485F285CB9C4}"/>
    <cellStyle name="Comma 2 2 3 10 2 2" xfId="39371" xr:uid="{D8D10F95-9518-46F9-B0B0-04609E3CA61A}"/>
    <cellStyle name="Comma 2 2 3 10 3" xfId="28144" xr:uid="{43FB2561-7644-4455-B32A-3D69BF967B65}"/>
    <cellStyle name="Comma 2 2 3 11" xfId="11300" xr:uid="{27F3AA03-392E-4FF5-B3F9-8EB2F2466399}"/>
    <cellStyle name="Comma 2 2 3 11 2" xfId="33768" xr:uid="{98E0A185-CBE1-4BCE-A5B7-3C856682EBFE}"/>
    <cellStyle name="Comma 2 2 3 12" xfId="22541" xr:uid="{1034E9DC-57A1-426A-B24C-F8067DEE0172}"/>
    <cellStyle name="Comma 2 2 3 2" xfId="130" xr:uid="{00000000-0005-0000-0000-0000B0030000}"/>
    <cellStyle name="Comma 2 2 3 2 10" xfId="11362" xr:uid="{F27F32B1-4497-47B0-9DD6-348012755554}"/>
    <cellStyle name="Comma 2 2 3 2 10 2" xfId="33830" xr:uid="{8C7C9BCF-7D70-4283-B723-63B8327B8F5C}"/>
    <cellStyle name="Comma 2 2 3 2 11" xfId="22603" xr:uid="{9EC6BB2A-A30B-48D5-B283-FD545DCB23DB}"/>
    <cellStyle name="Comma 2 2 3 2 2" xfId="256" xr:uid="{00000000-0005-0000-0000-0000B1030000}"/>
    <cellStyle name="Comma 2 2 3 2 2 10" xfId="22729" xr:uid="{8843B565-2F63-41DB-A53F-EBC595775422}"/>
    <cellStyle name="Comma 2 2 3 2 2 2" xfId="803" xr:uid="{00000000-0005-0000-0000-0000B2030000}"/>
    <cellStyle name="Comma 2 2 3 2 2 2 2" xfId="1341" xr:uid="{00000000-0005-0000-0000-0000B3030000}"/>
    <cellStyle name="Comma 2 2 3 2 2 2 2 2" xfId="2421" xr:uid="{00000000-0005-0000-0000-0000B4030000}"/>
    <cellStyle name="Comma 2 2 3 2 2 2 2 2 2" xfId="5210" xr:uid="{B39D26D1-9ACF-4141-B864-33F249A3E1BB}"/>
    <cellStyle name="Comma 2 2 3 2 2 2 2 2 2 2" xfId="10813" xr:uid="{B4641CE4-BA45-4B3C-9C6B-C141DB7F62BB}"/>
    <cellStyle name="Comma 2 2 3 2 2 2 2 2 2 2 2" xfId="22041" xr:uid="{7650EA8E-8526-4E10-8A0B-B5D00A7647E9}"/>
    <cellStyle name="Comma 2 2 3 2 2 2 2 2 2 2 2 2" xfId="44508" xr:uid="{16660B28-B33C-4A0F-9D41-497B1620FAA7}"/>
    <cellStyle name="Comma 2 2 3 2 2 2 2 2 2 2 3" xfId="33281" xr:uid="{382805ED-B12F-4A8A-878A-C98F552F0A96}"/>
    <cellStyle name="Comma 2 2 3 2 2 2 2 2 2 3" xfId="16438" xr:uid="{4F165F61-7F1A-4A6B-BE82-7BB02A06CF82}"/>
    <cellStyle name="Comma 2 2 3 2 2 2 2 2 2 3 2" xfId="38905" xr:uid="{3C7E7977-0C76-4643-ABD0-B36F91A95C1A}"/>
    <cellStyle name="Comma 2 2 3 2 2 2 2 2 2 4" xfId="27678" xr:uid="{7B9D858D-57A0-4088-B982-ACC8D8897648}"/>
    <cellStyle name="Comma 2 2 3 2 2 2 2 2 3" xfId="8024" xr:uid="{8F265B34-FB64-40D7-8AC2-99B941677F5E}"/>
    <cellStyle name="Comma 2 2 3 2 2 2 2 2 3 2" xfId="19252" xr:uid="{24E0ACEA-A6DB-4597-AD9D-75B350EDD030}"/>
    <cellStyle name="Comma 2 2 3 2 2 2 2 2 3 2 2" xfId="41719" xr:uid="{A06AFDC8-3A40-4B51-B901-2A77B347E57E}"/>
    <cellStyle name="Comma 2 2 3 2 2 2 2 2 3 3" xfId="30492" xr:uid="{3D8489CD-B54C-44DB-AA10-DE84E1259C26}"/>
    <cellStyle name="Comma 2 2 3 2 2 2 2 2 4" xfId="13649" xr:uid="{DCE26195-3E2B-41E8-B59A-1DA81BE8664F}"/>
    <cellStyle name="Comma 2 2 3 2 2 2 2 2 4 2" xfId="36116" xr:uid="{F1083087-23CF-4FEF-8FDE-B0A2C25592A4}"/>
    <cellStyle name="Comma 2 2 3 2 2 2 2 2 5" xfId="24889" xr:uid="{DADB6998-DED4-4612-AC3F-AF92D4AA456E}"/>
    <cellStyle name="Comma 2 2 3 2 2 2 2 3" xfId="4130" xr:uid="{B8DA601B-6D7B-427E-84DE-2A207E30736D}"/>
    <cellStyle name="Comma 2 2 3 2 2 2 2 3 2" xfId="9733" xr:uid="{8EC5FA00-E30F-42A3-9C25-B66270DF951D}"/>
    <cellStyle name="Comma 2 2 3 2 2 2 2 3 2 2" xfId="20961" xr:uid="{3B9EEC89-4CAF-4B65-B34B-B74133228285}"/>
    <cellStyle name="Comma 2 2 3 2 2 2 2 3 2 2 2" xfId="43428" xr:uid="{33A3DCC9-E5AC-4C7D-B8A1-35E169D18663}"/>
    <cellStyle name="Comma 2 2 3 2 2 2 2 3 2 3" xfId="32201" xr:uid="{28FBEB09-C17D-45E2-B20B-D9641DCE81E4}"/>
    <cellStyle name="Comma 2 2 3 2 2 2 2 3 3" xfId="15358" xr:uid="{53A2941A-B86F-49CA-A1BE-065851D7A7C3}"/>
    <cellStyle name="Comma 2 2 3 2 2 2 2 3 3 2" xfId="37825" xr:uid="{4F3EA842-BCAD-4DBA-9741-E63E4C6DB079}"/>
    <cellStyle name="Comma 2 2 3 2 2 2 2 3 4" xfId="26598" xr:uid="{AB0BA35E-9C42-4FB7-9530-69BCAA0C76FE}"/>
    <cellStyle name="Comma 2 2 3 2 2 2 2 4" xfId="6944" xr:uid="{4BEE7344-97AA-48E5-8FAE-F8B4DEC8C5DE}"/>
    <cellStyle name="Comma 2 2 3 2 2 2 2 4 2" xfId="18172" xr:uid="{D09F84F0-C462-44B4-B37B-F4E0D791C4A9}"/>
    <cellStyle name="Comma 2 2 3 2 2 2 2 4 2 2" xfId="40639" xr:uid="{5A9172BE-843F-4298-8D18-3C68B82E725E}"/>
    <cellStyle name="Comma 2 2 3 2 2 2 2 4 3" xfId="29412" xr:uid="{9202CFB0-A647-494F-AAFC-635891E1B5C0}"/>
    <cellStyle name="Comma 2 2 3 2 2 2 2 5" xfId="12569" xr:uid="{485529B6-5EB2-4346-8F34-1C65F8A803C8}"/>
    <cellStyle name="Comma 2 2 3 2 2 2 2 5 2" xfId="35036" xr:uid="{A8529C06-78B4-4C50-A2B9-6072644A405B}"/>
    <cellStyle name="Comma 2 2 3 2 2 2 2 6" xfId="23809" xr:uid="{4ECB1ECC-A038-4D20-8F1B-45DEF58034C9}"/>
    <cellStyle name="Comma 2 2 3 2 2 2 3" xfId="1883" xr:uid="{00000000-0005-0000-0000-0000B5030000}"/>
    <cellStyle name="Comma 2 2 3 2 2 2 3 2" xfId="4672" xr:uid="{7E00F660-16F6-4E7C-B76F-99F8F48F9862}"/>
    <cellStyle name="Comma 2 2 3 2 2 2 3 2 2" xfId="10275" xr:uid="{3795526F-4091-4304-9F48-C4A3F3E75657}"/>
    <cellStyle name="Comma 2 2 3 2 2 2 3 2 2 2" xfId="21503" xr:uid="{85ACEDBF-129B-4E2E-9F10-4D1C0E718AD0}"/>
    <cellStyle name="Comma 2 2 3 2 2 2 3 2 2 2 2" xfId="43970" xr:uid="{E076C889-6E34-4A8F-B4CD-97FE1B9FAC21}"/>
    <cellStyle name="Comma 2 2 3 2 2 2 3 2 2 3" xfId="32743" xr:uid="{E060AB6B-9BE1-40CE-B1C1-1776D6AD2864}"/>
    <cellStyle name="Comma 2 2 3 2 2 2 3 2 3" xfId="15900" xr:uid="{479F1914-34EA-462F-ADA8-BA0B145FD843}"/>
    <cellStyle name="Comma 2 2 3 2 2 2 3 2 3 2" xfId="38367" xr:uid="{E1C69FFE-38A8-40F9-A7A3-FE918770AE4D}"/>
    <cellStyle name="Comma 2 2 3 2 2 2 3 2 4" xfId="27140" xr:uid="{13C9CAF6-CFF8-4B1B-87C8-268CCC73B161}"/>
    <cellStyle name="Comma 2 2 3 2 2 2 3 3" xfId="7486" xr:uid="{FB13F5A5-D0A8-4E53-9A07-5AB248727590}"/>
    <cellStyle name="Comma 2 2 3 2 2 2 3 3 2" xfId="18714" xr:uid="{D5C77980-AC62-4572-B853-2F7F457D3AEE}"/>
    <cellStyle name="Comma 2 2 3 2 2 2 3 3 2 2" xfId="41181" xr:uid="{0AB37862-C6C4-49EE-942F-7F09E053CA18}"/>
    <cellStyle name="Comma 2 2 3 2 2 2 3 3 3" xfId="29954" xr:uid="{5D71317B-547B-4F11-BB63-2F7A1B84442D}"/>
    <cellStyle name="Comma 2 2 3 2 2 2 3 4" xfId="13111" xr:uid="{7E23D53D-369A-42FD-81BF-FE3F214862D1}"/>
    <cellStyle name="Comma 2 2 3 2 2 2 3 4 2" xfId="35578" xr:uid="{E68AA74B-5203-434F-9301-16C625BBDC07}"/>
    <cellStyle name="Comma 2 2 3 2 2 2 3 5" xfId="24351" xr:uid="{5D3FAB1D-1947-4D75-8790-F1213FD77D18}"/>
    <cellStyle name="Comma 2 2 3 2 2 2 4" xfId="3592" xr:uid="{FDBA548A-D161-4FCA-9C43-03BE4F00392F}"/>
    <cellStyle name="Comma 2 2 3 2 2 2 4 2" xfId="9195" xr:uid="{D57FC3C8-4F48-4A59-9EFC-4D671581A4FB}"/>
    <cellStyle name="Comma 2 2 3 2 2 2 4 2 2" xfId="20423" xr:uid="{E04A17A0-F468-47A9-9E81-6926E51BE8D0}"/>
    <cellStyle name="Comma 2 2 3 2 2 2 4 2 2 2" xfId="42890" xr:uid="{EC724E70-13BC-4C42-9B85-5481B7445956}"/>
    <cellStyle name="Comma 2 2 3 2 2 2 4 2 3" xfId="31663" xr:uid="{7D16D58F-BE15-4696-8614-CBB14B3E5B12}"/>
    <cellStyle name="Comma 2 2 3 2 2 2 4 3" xfId="14820" xr:uid="{E76BB574-C778-4087-99BE-3492CDCE4951}"/>
    <cellStyle name="Comma 2 2 3 2 2 2 4 3 2" xfId="37287" xr:uid="{41856088-CAE9-40CA-AC63-F541FDBCC04E}"/>
    <cellStyle name="Comma 2 2 3 2 2 2 4 4" xfId="26060" xr:uid="{66CF1EA5-2D4C-4B8D-ACB6-3394E72F6E95}"/>
    <cellStyle name="Comma 2 2 3 2 2 2 5" xfId="6406" xr:uid="{9580333F-D7BB-4997-A2B8-413230D8153E}"/>
    <cellStyle name="Comma 2 2 3 2 2 2 5 2" xfId="17634" xr:uid="{2E865F62-EEF9-4157-85CE-02186999F7E0}"/>
    <cellStyle name="Comma 2 2 3 2 2 2 5 2 2" xfId="40101" xr:uid="{B5B1F73C-0430-4EF4-B336-C9FF58451238}"/>
    <cellStyle name="Comma 2 2 3 2 2 2 5 3" xfId="28874" xr:uid="{59ED0FE5-DA3A-4171-BE69-13A65A7CB8B4}"/>
    <cellStyle name="Comma 2 2 3 2 2 2 6" xfId="12031" xr:uid="{92022C83-9B5F-43DC-962A-B8FBD21EC23A}"/>
    <cellStyle name="Comma 2 2 3 2 2 2 6 2" xfId="34498" xr:uid="{3C98AFFC-725D-4518-A143-F04B456D2BDF}"/>
    <cellStyle name="Comma 2 2 3 2 2 2 7" xfId="23271" xr:uid="{8B502D69-719E-40BC-9124-F69BA2AC5775}"/>
    <cellStyle name="Comma 2 2 3 2 2 3" xfId="1074" xr:uid="{00000000-0005-0000-0000-0000B6030000}"/>
    <cellStyle name="Comma 2 2 3 2 2 3 2" xfId="2154" xr:uid="{00000000-0005-0000-0000-0000B7030000}"/>
    <cellStyle name="Comma 2 2 3 2 2 3 2 2" xfId="4943" xr:uid="{EA7F2D0F-6172-4FD1-8CFB-69601B78AB64}"/>
    <cellStyle name="Comma 2 2 3 2 2 3 2 2 2" xfId="10546" xr:uid="{29523516-B517-45F0-804F-645E7DADC928}"/>
    <cellStyle name="Comma 2 2 3 2 2 3 2 2 2 2" xfId="21774" xr:uid="{9C0AEBAF-C71F-4DB9-A7BC-34A07B29FBDC}"/>
    <cellStyle name="Comma 2 2 3 2 2 3 2 2 2 2 2" xfId="44241" xr:uid="{3EB77A12-DF50-4555-AABD-7ACCBA522922}"/>
    <cellStyle name="Comma 2 2 3 2 2 3 2 2 2 3" xfId="33014" xr:uid="{816E7996-C914-45F1-801B-B479D03878C8}"/>
    <cellStyle name="Comma 2 2 3 2 2 3 2 2 3" xfId="16171" xr:uid="{4C8EEC06-F1ED-4CB2-9D31-A88443350356}"/>
    <cellStyle name="Comma 2 2 3 2 2 3 2 2 3 2" xfId="38638" xr:uid="{E5D4B1F7-EF90-4527-B118-3E25B90BEE56}"/>
    <cellStyle name="Comma 2 2 3 2 2 3 2 2 4" xfId="27411" xr:uid="{4CF36603-7789-4EA2-90FD-3FA93DF4C283}"/>
    <cellStyle name="Comma 2 2 3 2 2 3 2 3" xfId="7757" xr:uid="{9727E676-5A22-4810-B84E-F4FACADC94E1}"/>
    <cellStyle name="Comma 2 2 3 2 2 3 2 3 2" xfId="18985" xr:uid="{B4BE5D72-7489-4065-9817-07A93C464361}"/>
    <cellStyle name="Comma 2 2 3 2 2 3 2 3 2 2" xfId="41452" xr:uid="{C4AE4296-9D04-476A-83E1-3CD092AEC762}"/>
    <cellStyle name="Comma 2 2 3 2 2 3 2 3 3" xfId="30225" xr:uid="{E3C5D9BE-07B6-4FB0-B722-457BF14E38A2}"/>
    <cellStyle name="Comma 2 2 3 2 2 3 2 4" xfId="13382" xr:uid="{70BB1158-9422-47DF-BE68-B84C3230CD38}"/>
    <cellStyle name="Comma 2 2 3 2 2 3 2 4 2" xfId="35849" xr:uid="{F46B8975-58A6-49A9-8621-564DB1951B41}"/>
    <cellStyle name="Comma 2 2 3 2 2 3 2 5" xfId="24622" xr:uid="{1C3EB6E2-BC9F-4B86-8F43-BD6FEC4E9EC7}"/>
    <cellStyle name="Comma 2 2 3 2 2 3 3" xfId="3863" xr:uid="{A3F2A674-0804-4C22-880A-5B73889C9A10}"/>
    <cellStyle name="Comma 2 2 3 2 2 3 3 2" xfId="9466" xr:uid="{AA84D6C2-2611-45EC-98CA-9832C909D02D}"/>
    <cellStyle name="Comma 2 2 3 2 2 3 3 2 2" xfId="20694" xr:uid="{FB6C30D7-516A-4EF6-BA45-5404F963BA16}"/>
    <cellStyle name="Comma 2 2 3 2 2 3 3 2 2 2" xfId="43161" xr:uid="{A9814CC0-FEFE-49E3-A63A-F3A49FAB9701}"/>
    <cellStyle name="Comma 2 2 3 2 2 3 3 2 3" xfId="31934" xr:uid="{98E31576-C4BA-42F2-A999-827E135C8C5A}"/>
    <cellStyle name="Comma 2 2 3 2 2 3 3 3" xfId="15091" xr:uid="{313295D5-064E-4BA0-923D-FBBC4A23F22C}"/>
    <cellStyle name="Comma 2 2 3 2 2 3 3 3 2" xfId="37558" xr:uid="{BEB09705-F46A-46DA-A6A7-0499CBE1AFD0}"/>
    <cellStyle name="Comma 2 2 3 2 2 3 3 4" xfId="26331" xr:uid="{335D4B76-E5B6-48FB-ABCC-54B4C8D3A27E}"/>
    <cellStyle name="Comma 2 2 3 2 2 3 4" xfId="6677" xr:uid="{2FC6D0C8-B7A8-4A05-AD4B-A7931D211FD7}"/>
    <cellStyle name="Comma 2 2 3 2 2 3 4 2" xfId="17905" xr:uid="{3651EF1A-A990-4A13-9E03-48DB2FD086B1}"/>
    <cellStyle name="Comma 2 2 3 2 2 3 4 2 2" xfId="40372" xr:uid="{4ED6663A-39A2-4E32-B009-4FA39110B57D}"/>
    <cellStyle name="Comma 2 2 3 2 2 3 4 3" xfId="29145" xr:uid="{B4944404-843B-4202-A72F-7A8DA819E481}"/>
    <cellStyle name="Comma 2 2 3 2 2 3 5" xfId="12302" xr:uid="{1274301C-BD58-4127-BAD3-009834FD5269}"/>
    <cellStyle name="Comma 2 2 3 2 2 3 5 2" xfId="34769" xr:uid="{3FD2C44D-8389-42C0-86DE-C14FC20EC723}"/>
    <cellStyle name="Comma 2 2 3 2 2 3 6" xfId="23542" xr:uid="{CAA92CF2-15FF-429B-BDC8-7CF5C6707A3A}"/>
    <cellStyle name="Comma 2 2 3 2 2 4" xfId="1616" xr:uid="{00000000-0005-0000-0000-0000B8030000}"/>
    <cellStyle name="Comma 2 2 3 2 2 4 2" xfId="4405" xr:uid="{7B23A018-A17C-4C92-B11D-66E7408CE086}"/>
    <cellStyle name="Comma 2 2 3 2 2 4 2 2" xfId="10008" xr:uid="{278CCD8F-B09E-4C15-BE2E-62EEF347739A}"/>
    <cellStyle name="Comma 2 2 3 2 2 4 2 2 2" xfId="21236" xr:uid="{48018C72-F7F7-4F66-8871-2D967A2CC7C5}"/>
    <cellStyle name="Comma 2 2 3 2 2 4 2 2 2 2" xfId="43703" xr:uid="{71EC8EFD-633F-4941-93F1-63BF25CCF0CD}"/>
    <cellStyle name="Comma 2 2 3 2 2 4 2 2 3" xfId="32476" xr:uid="{9B3BF31E-DDCF-4B98-835B-58F81D153E53}"/>
    <cellStyle name="Comma 2 2 3 2 2 4 2 3" xfId="15633" xr:uid="{1E25FD29-F808-4931-A44A-2A0FF7A12458}"/>
    <cellStyle name="Comma 2 2 3 2 2 4 2 3 2" xfId="38100" xr:uid="{A0A564DD-6FFE-4D3A-8D90-11657D625E64}"/>
    <cellStyle name="Comma 2 2 3 2 2 4 2 4" xfId="26873" xr:uid="{903BB6C6-9984-4ACF-9E71-A5F595F9498A}"/>
    <cellStyle name="Comma 2 2 3 2 2 4 3" xfId="7219" xr:uid="{8CA976AE-1359-4C64-85F7-4640553E93FF}"/>
    <cellStyle name="Comma 2 2 3 2 2 4 3 2" xfId="18447" xr:uid="{146B9F0B-5CA5-4BF1-8705-2D913D92C995}"/>
    <cellStyle name="Comma 2 2 3 2 2 4 3 2 2" xfId="40914" xr:uid="{A6F548DF-E377-44E8-82AC-62C38F201D71}"/>
    <cellStyle name="Comma 2 2 3 2 2 4 3 3" xfId="29687" xr:uid="{A82557BB-500B-483B-A137-5AFCE1B1FF61}"/>
    <cellStyle name="Comma 2 2 3 2 2 4 4" xfId="12844" xr:uid="{19AF772E-EF67-43D6-8AEA-5C8670C50527}"/>
    <cellStyle name="Comma 2 2 3 2 2 4 4 2" xfId="35311" xr:uid="{D5F973C2-91D8-47B5-87F3-C889E259B729}"/>
    <cellStyle name="Comma 2 2 3 2 2 4 5" xfId="24084" xr:uid="{E17CA5DB-F884-4E72-A971-380727D794F6}"/>
    <cellStyle name="Comma 2 2 3 2 2 5" xfId="2697" xr:uid="{00000000-0005-0000-0000-0000B9030000}"/>
    <cellStyle name="Comma 2 2 3 2 2 5 2" xfId="5486" xr:uid="{168EF4F7-9EA2-46BD-99B1-DB8E561ACE3F}"/>
    <cellStyle name="Comma 2 2 3 2 2 5 2 2" xfId="11089" xr:uid="{5A437C69-EF2C-440E-9495-E760FC1FBE05}"/>
    <cellStyle name="Comma 2 2 3 2 2 5 2 2 2" xfId="22317" xr:uid="{84C35E73-71EB-481F-B773-0D7D14F08A9D}"/>
    <cellStyle name="Comma 2 2 3 2 2 5 2 2 2 2" xfId="44784" xr:uid="{9CA39840-4CAC-40F0-875E-5C3B5B2CD2F0}"/>
    <cellStyle name="Comma 2 2 3 2 2 5 2 2 3" xfId="33557" xr:uid="{6F54D831-C500-4A87-9CEC-72C77CB389EC}"/>
    <cellStyle name="Comma 2 2 3 2 2 5 2 3" xfId="16714" xr:uid="{EF757C59-89D5-4970-8241-68600AA72739}"/>
    <cellStyle name="Comma 2 2 3 2 2 5 2 3 2" xfId="39181" xr:uid="{37735EFB-0EE1-413F-B902-7BE7B50507F1}"/>
    <cellStyle name="Comma 2 2 3 2 2 5 2 4" xfId="27954" xr:uid="{9C5C4180-C361-4A0D-9AAE-FDADEDF13C61}"/>
    <cellStyle name="Comma 2 2 3 2 2 5 3" xfId="8300" xr:uid="{98B33258-7499-4C8A-9884-ADFCDA9D9383}"/>
    <cellStyle name="Comma 2 2 3 2 2 5 3 2" xfId="19528" xr:uid="{E7556A2E-96F6-47E2-920A-C09A41AFEACB}"/>
    <cellStyle name="Comma 2 2 3 2 2 5 3 2 2" xfId="41995" xr:uid="{2A136590-A824-4746-B9CB-4465BE512613}"/>
    <cellStyle name="Comma 2 2 3 2 2 5 3 3" xfId="30768" xr:uid="{608DCF15-3790-42C2-80AC-B25C8CF9A410}"/>
    <cellStyle name="Comma 2 2 3 2 2 5 4" xfId="13925" xr:uid="{FBC96252-B71F-4364-913B-06DEB582F5C5}"/>
    <cellStyle name="Comma 2 2 3 2 2 5 4 2" xfId="36392" xr:uid="{CF7B14E2-8672-4A27-AD04-9FD11D50822A}"/>
    <cellStyle name="Comma 2 2 3 2 2 5 5" xfId="25165" xr:uid="{F89BACA4-88EE-4DF2-A0B9-EC0D54504066}"/>
    <cellStyle name="Comma 2 2 3 2 2 6" xfId="536" xr:uid="{00000000-0005-0000-0000-0000BA030000}"/>
    <cellStyle name="Comma 2 2 3 2 2 6 2" xfId="3325" xr:uid="{DCA0E841-7F0F-4EDC-896F-5C29316D4D15}"/>
    <cellStyle name="Comma 2 2 3 2 2 6 2 2" xfId="8928" xr:uid="{8B401E11-2125-4FFD-B59E-69D3543710FA}"/>
    <cellStyle name="Comma 2 2 3 2 2 6 2 2 2" xfId="20156" xr:uid="{D0D38FF3-F4D2-4C37-834C-40BB634698AB}"/>
    <cellStyle name="Comma 2 2 3 2 2 6 2 2 2 2" xfId="42623" xr:uid="{70803AAF-DEA6-4E0D-AEDE-BA2B9B2EF6F1}"/>
    <cellStyle name="Comma 2 2 3 2 2 6 2 2 3" xfId="31396" xr:uid="{24EF3297-9882-4DE0-8F52-023669A3DCA6}"/>
    <cellStyle name="Comma 2 2 3 2 2 6 2 3" xfId="14553" xr:uid="{FBC4BC25-B84D-4C68-8706-FECFC7973136}"/>
    <cellStyle name="Comma 2 2 3 2 2 6 2 3 2" xfId="37020" xr:uid="{2C06A854-5A4A-403A-958E-185F0C748A34}"/>
    <cellStyle name="Comma 2 2 3 2 2 6 2 4" xfId="25793" xr:uid="{F33397D1-5E35-4973-8EC4-56A4901F13D1}"/>
    <cellStyle name="Comma 2 2 3 2 2 6 3" xfId="6139" xr:uid="{4FB1E2B0-FC3E-4C4F-B14C-4527FD663D49}"/>
    <cellStyle name="Comma 2 2 3 2 2 6 3 2" xfId="17367" xr:uid="{282FA105-E6C1-4E98-BB89-CCF9B035584E}"/>
    <cellStyle name="Comma 2 2 3 2 2 6 3 2 2" xfId="39834" xr:uid="{6A18CDB9-2334-44ED-9C8D-CE2974083B6D}"/>
    <cellStyle name="Comma 2 2 3 2 2 6 3 3" xfId="28607" xr:uid="{65C96574-1847-40E4-AE7E-E8BEB5ED51BE}"/>
    <cellStyle name="Comma 2 2 3 2 2 6 4" xfId="11764" xr:uid="{F4B60749-EC5F-4581-84D3-0FBD13B514DE}"/>
    <cellStyle name="Comma 2 2 3 2 2 6 4 2" xfId="34231" xr:uid="{895483C2-B226-41B2-8C0C-49A17B1899FA}"/>
    <cellStyle name="Comma 2 2 3 2 2 6 5" xfId="23004" xr:uid="{7C4AAEAD-9B99-45D7-8634-ACC3B7B9BB7D}"/>
    <cellStyle name="Comma 2 2 3 2 2 7" xfId="3049" xr:uid="{E09DF815-C3FF-42DD-A84F-A9541B46CD8C}"/>
    <cellStyle name="Comma 2 2 3 2 2 7 2" xfId="8652" xr:uid="{2427EFCC-EFBC-4AB2-AE59-AC58B1004397}"/>
    <cellStyle name="Comma 2 2 3 2 2 7 2 2" xfId="19880" xr:uid="{2CFB0BA7-C415-4CD0-AF99-867F7712B8BF}"/>
    <cellStyle name="Comma 2 2 3 2 2 7 2 2 2" xfId="42347" xr:uid="{1228AC75-3581-464C-BA69-012B6C3AB366}"/>
    <cellStyle name="Comma 2 2 3 2 2 7 2 3" xfId="31120" xr:uid="{64306FE4-E3B4-404A-8FAA-074295FF6E97}"/>
    <cellStyle name="Comma 2 2 3 2 2 7 3" xfId="14277" xr:uid="{990A912A-3661-4015-8470-7B8CA6E81D63}"/>
    <cellStyle name="Comma 2 2 3 2 2 7 3 2" xfId="36744" xr:uid="{98DB04DE-8FAA-410A-BE88-5BE802556EE5}"/>
    <cellStyle name="Comma 2 2 3 2 2 7 4" xfId="25517" xr:uid="{53C4D176-6E76-4C67-8C5E-25FA016CDFB5}"/>
    <cellStyle name="Comma 2 2 3 2 2 8" xfId="5864" xr:uid="{4AF16383-9C6D-419C-AAF4-97FC28FF4E41}"/>
    <cellStyle name="Comma 2 2 3 2 2 8 2" xfId="17092" xr:uid="{22795725-87E6-4FDA-A40A-96C803E7E4BA}"/>
    <cellStyle name="Comma 2 2 3 2 2 8 2 2" xfId="39559" xr:uid="{5F51B1C0-FAFC-45D6-BDC9-2109A6D1A95B}"/>
    <cellStyle name="Comma 2 2 3 2 2 8 3" xfId="28332" xr:uid="{F660478A-176A-4B9E-8AAE-07760FBA58BB}"/>
    <cellStyle name="Comma 2 2 3 2 2 9" xfId="11488" xr:uid="{7F579701-CC4B-4BED-9376-EDCEA905BAF6}"/>
    <cellStyle name="Comma 2 2 3 2 2 9 2" xfId="33956" xr:uid="{0AF47928-729B-43C8-B1BF-E07F0CE929CF}"/>
    <cellStyle name="Comma 2 2 3 2 3" xfId="677" xr:uid="{00000000-0005-0000-0000-0000BB030000}"/>
    <cellStyle name="Comma 2 2 3 2 3 2" xfId="1215" xr:uid="{00000000-0005-0000-0000-0000BC030000}"/>
    <cellStyle name="Comma 2 2 3 2 3 2 2" xfId="2295" xr:uid="{00000000-0005-0000-0000-0000BD030000}"/>
    <cellStyle name="Comma 2 2 3 2 3 2 2 2" xfId="5084" xr:uid="{63F05105-0968-485A-A0A4-EC3D085B6FE2}"/>
    <cellStyle name="Comma 2 2 3 2 3 2 2 2 2" xfId="10687" xr:uid="{935EBBA9-1794-40DA-BED5-444CFDF1BFB2}"/>
    <cellStyle name="Comma 2 2 3 2 3 2 2 2 2 2" xfId="21915" xr:uid="{B0564548-BFF4-4CE0-BA0C-7A0802E5A70F}"/>
    <cellStyle name="Comma 2 2 3 2 3 2 2 2 2 2 2" xfId="44382" xr:uid="{654E13D4-9227-4F33-8860-65200272B4B7}"/>
    <cellStyle name="Comma 2 2 3 2 3 2 2 2 2 3" xfId="33155" xr:uid="{7B6F171A-EF9C-4A83-B59E-791AC646D719}"/>
    <cellStyle name="Comma 2 2 3 2 3 2 2 2 3" xfId="16312" xr:uid="{7FE024BA-DE16-474B-89C5-6EB5F2D90FDB}"/>
    <cellStyle name="Comma 2 2 3 2 3 2 2 2 3 2" xfId="38779" xr:uid="{3A0D928B-9A8A-4DAD-92F8-F607857A18D9}"/>
    <cellStyle name="Comma 2 2 3 2 3 2 2 2 4" xfId="27552" xr:uid="{91298CF8-889E-4E68-9D72-742C2EECF55C}"/>
    <cellStyle name="Comma 2 2 3 2 3 2 2 3" xfId="7898" xr:uid="{416FBB72-9DD8-43AD-855F-3DA11419ED58}"/>
    <cellStyle name="Comma 2 2 3 2 3 2 2 3 2" xfId="19126" xr:uid="{217139AB-7CC9-4E9C-B252-BC15F64D132B}"/>
    <cellStyle name="Comma 2 2 3 2 3 2 2 3 2 2" xfId="41593" xr:uid="{4D4ECF35-DE8D-4F9E-B447-95873DA33873}"/>
    <cellStyle name="Comma 2 2 3 2 3 2 2 3 3" xfId="30366" xr:uid="{3576D8ED-99E0-45BE-A1F5-2290682BB6FF}"/>
    <cellStyle name="Comma 2 2 3 2 3 2 2 4" xfId="13523" xr:uid="{707FEE05-6D85-49A9-AC7C-9194919D43A4}"/>
    <cellStyle name="Comma 2 2 3 2 3 2 2 4 2" xfId="35990" xr:uid="{4E365F7C-0F36-4069-8620-F5BA006EDE8E}"/>
    <cellStyle name="Comma 2 2 3 2 3 2 2 5" xfId="24763" xr:uid="{9C8B83D2-F87E-404B-9BC4-55D392CDD3CC}"/>
    <cellStyle name="Comma 2 2 3 2 3 2 3" xfId="4004" xr:uid="{F24D967F-A661-4C78-BDB0-84D4CD9EDCCB}"/>
    <cellStyle name="Comma 2 2 3 2 3 2 3 2" xfId="9607" xr:uid="{465690F2-3943-4844-8F24-1D8197C68862}"/>
    <cellStyle name="Comma 2 2 3 2 3 2 3 2 2" xfId="20835" xr:uid="{9C21E6CE-4039-4575-B197-15E99E56CBC9}"/>
    <cellStyle name="Comma 2 2 3 2 3 2 3 2 2 2" xfId="43302" xr:uid="{8F306C9D-4312-43CA-B557-0DA12513FBDB}"/>
    <cellStyle name="Comma 2 2 3 2 3 2 3 2 3" xfId="32075" xr:uid="{C2DF6D85-6C21-46E1-8672-3B9B6509BE8F}"/>
    <cellStyle name="Comma 2 2 3 2 3 2 3 3" xfId="15232" xr:uid="{87FF1DF0-21BB-4DE4-A9CA-5D7DC54689B9}"/>
    <cellStyle name="Comma 2 2 3 2 3 2 3 3 2" xfId="37699" xr:uid="{CAED90EF-9D20-4819-97E8-166765B403DD}"/>
    <cellStyle name="Comma 2 2 3 2 3 2 3 4" xfId="26472" xr:uid="{0B66EBB4-57CA-4229-9B5F-0D3CCC0B1937}"/>
    <cellStyle name="Comma 2 2 3 2 3 2 4" xfId="6818" xr:uid="{16913F1E-86BF-46C9-8258-F939833FA3F9}"/>
    <cellStyle name="Comma 2 2 3 2 3 2 4 2" xfId="18046" xr:uid="{C604F85E-E424-4585-8F1E-43B2764B9B66}"/>
    <cellStyle name="Comma 2 2 3 2 3 2 4 2 2" xfId="40513" xr:uid="{63BF976A-66A8-494E-9506-160F2ABEB929}"/>
    <cellStyle name="Comma 2 2 3 2 3 2 4 3" xfId="29286" xr:uid="{06B5CEA4-DC3D-47CD-9C36-F19618590E94}"/>
    <cellStyle name="Comma 2 2 3 2 3 2 5" xfId="12443" xr:uid="{35B795D2-DB6F-4DB5-A2C7-95B0BB880DAF}"/>
    <cellStyle name="Comma 2 2 3 2 3 2 5 2" xfId="34910" xr:uid="{E893BF21-F466-4060-9D12-5C331402D6ED}"/>
    <cellStyle name="Comma 2 2 3 2 3 2 6" xfId="23683" xr:uid="{4229F2C4-F870-4EF6-A7EB-9E626C7AB8DD}"/>
    <cellStyle name="Comma 2 2 3 2 3 3" xfId="1757" xr:uid="{00000000-0005-0000-0000-0000BE030000}"/>
    <cellStyle name="Comma 2 2 3 2 3 3 2" xfId="4546" xr:uid="{AE0C07FD-233A-4055-B8BA-799763D55B38}"/>
    <cellStyle name="Comma 2 2 3 2 3 3 2 2" xfId="10149" xr:uid="{6DFA10BA-AFFC-4FF4-A9E5-540FEF4ECF31}"/>
    <cellStyle name="Comma 2 2 3 2 3 3 2 2 2" xfId="21377" xr:uid="{8D5C7B36-A47E-4FF0-85D0-76C9537C1E85}"/>
    <cellStyle name="Comma 2 2 3 2 3 3 2 2 2 2" xfId="43844" xr:uid="{6C97189B-B315-461D-9803-D9C89BD7D808}"/>
    <cellStyle name="Comma 2 2 3 2 3 3 2 2 3" xfId="32617" xr:uid="{A50E3D5F-B91D-4321-A2C6-6AC88BE2BD00}"/>
    <cellStyle name="Comma 2 2 3 2 3 3 2 3" xfId="15774" xr:uid="{09A7D53B-6487-408E-96CB-C9EEEAC55297}"/>
    <cellStyle name="Comma 2 2 3 2 3 3 2 3 2" xfId="38241" xr:uid="{C6A842AE-5432-4F75-86B9-540B63A3AAAD}"/>
    <cellStyle name="Comma 2 2 3 2 3 3 2 4" xfId="27014" xr:uid="{A2653C2F-0EF8-4ACF-A2BA-80436AEA2E5D}"/>
    <cellStyle name="Comma 2 2 3 2 3 3 3" xfId="7360" xr:uid="{404ADA7A-242F-4C91-B410-CCA7AF0A18DB}"/>
    <cellStyle name="Comma 2 2 3 2 3 3 3 2" xfId="18588" xr:uid="{537D34EA-C963-4A8C-8471-99F73133675E}"/>
    <cellStyle name="Comma 2 2 3 2 3 3 3 2 2" xfId="41055" xr:uid="{75BF611D-3332-46ED-8575-33E3308DE957}"/>
    <cellStyle name="Comma 2 2 3 2 3 3 3 3" xfId="29828" xr:uid="{FFE5D2CE-1E34-4D99-BF67-F4E2F69FBCEA}"/>
    <cellStyle name="Comma 2 2 3 2 3 3 4" xfId="12985" xr:uid="{DB2B2824-FE74-49A1-80D4-231EF1CE7907}"/>
    <cellStyle name="Comma 2 2 3 2 3 3 4 2" xfId="35452" xr:uid="{2F7C9CE6-062F-4E51-BA71-85CD4979CC46}"/>
    <cellStyle name="Comma 2 2 3 2 3 3 5" xfId="24225" xr:uid="{BACC0B24-E0FA-41E1-9EA5-73244DFD1DB7}"/>
    <cellStyle name="Comma 2 2 3 2 3 4" xfId="3466" xr:uid="{1BB2931F-847E-4004-A4D9-A6B4AC6CC2A0}"/>
    <cellStyle name="Comma 2 2 3 2 3 4 2" xfId="9069" xr:uid="{B8BDEA44-0019-4965-83F8-CFE45043BE2A}"/>
    <cellStyle name="Comma 2 2 3 2 3 4 2 2" xfId="20297" xr:uid="{2F1A7DE9-372E-4B1C-BB9B-E2279F7A1F84}"/>
    <cellStyle name="Comma 2 2 3 2 3 4 2 2 2" xfId="42764" xr:uid="{E673CA4B-EF7B-4CD2-9F93-2B370674A1AF}"/>
    <cellStyle name="Comma 2 2 3 2 3 4 2 3" xfId="31537" xr:uid="{5C2E7C5E-8B5C-4558-8627-5DEEB0727B5F}"/>
    <cellStyle name="Comma 2 2 3 2 3 4 3" xfId="14694" xr:uid="{80FCC415-4B01-4C00-A2B3-F396A0E59711}"/>
    <cellStyle name="Comma 2 2 3 2 3 4 3 2" xfId="37161" xr:uid="{84A7A1B7-7E25-44AD-B6AC-5DF813BFCD16}"/>
    <cellStyle name="Comma 2 2 3 2 3 4 4" xfId="25934" xr:uid="{266C40D6-B0BA-4F0B-860F-896E3350047D}"/>
    <cellStyle name="Comma 2 2 3 2 3 5" xfId="6280" xr:uid="{59F44554-DA25-49F0-A804-9A257BE326AE}"/>
    <cellStyle name="Comma 2 2 3 2 3 5 2" xfId="17508" xr:uid="{BA0AF8D5-C780-45E4-831D-30D26D2CD76B}"/>
    <cellStyle name="Comma 2 2 3 2 3 5 2 2" xfId="39975" xr:uid="{68A86DE1-D8AF-4975-B10E-39C9FC7BE2DF}"/>
    <cellStyle name="Comma 2 2 3 2 3 5 3" xfId="28748" xr:uid="{8488910C-4FA5-451B-AE61-03CC365B9BCC}"/>
    <cellStyle name="Comma 2 2 3 2 3 6" xfId="11905" xr:uid="{4518A702-033D-4F1D-B941-C2FB1F994310}"/>
    <cellStyle name="Comma 2 2 3 2 3 6 2" xfId="34372" xr:uid="{A45496BD-0826-4C52-8FEE-4BC91CB81ECF}"/>
    <cellStyle name="Comma 2 2 3 2 3 7" xfId="23145" xr:uid="{9DABF45C-97B1-4308-87B8-27E9296A581C}"/>
    <cellStyle name="Comma 2 2 3 2 4" xfId="948" xr:uid="{00000000-0005-0000-0000-0000BF030000}"/>
    <cellStyle name="Comma 2 2 3 2 4 2" xfId="2028" xr:uid="{00000000-0005-0000-0000-0000C0030000}"/>
    <cellStyle name="Comma 2 2 3 2 4 2 2" xfId="4817" xr:uid="{0F9DA9EF-0EEB-42BE-B5CB-54648EC4CEBE}"/>
    <cellStyle name="Comma 2 2 3 2 4 2 2 2" xfId="10420" xr:uid="{E14DFC33-38FA-4CBE-944B-BC77D2145CA0}"/>
    <cellStyle name="Comma 2 2 3 2 4 2 2 2 2" xfId="21648" xr:uid="{DB037DCB-EA84-48D7-B355-876507F44518}"/>
    <cellStyle name="Comma 2 2 3 2 4 2 2 2 2 2" xfId="44115" xr:uid="{036455C3-9702-42CA-9A40-85F6409E8D3A}"/>
    <cellStyle name="Comma 2 2 3 2 4 2 2 2 3" xfId="32888" xr:uid="{37CD94C7-1F80-41A0-8EE7-1F37F56C1EAA}"/>
    <cellStyle name="Comma 2 2 3 2 4 2 2 3" xfId="16045" xr:uid="{2A5EE8CB-08D9-41D0-9F6D-A14E3A46930A}"/>
    <cellStyle name="Comma 2 2 3 2 4 2 2 3 2" xfId="38512" xr:uid="{51361168-1B61-4E2A-83F4-0062E911F997}"/>
    <cellStyle name="Comma 2 2 3 2 4 2 2 4" xfId="27285" xr:uid="{F71A45DC-9640-49AF-A15F-B9B543D84A85}"/>
    <cellStyle name="Comma 2 2 3 2 4 2 3" xfId="7631" xr:uid="{13090A4A-50E0-4C96-A904-26166E946D7E}"/>
    <cellStyle name="Comma 2 2 3 2 4 2 3 2" xfId="18859" xr:uid="{EEE28A08-ADB5-4C65-9031-1394A83F02F7}"/>
    <cellStyle name="Comma 2 2 3 2 4 2 3 2 2" xfId="41326" xr:uid="{4BC89748-7916-455E-A89A-2C0B1936A9F6}"/>
    <cellStyle name="Comma 2 2 3 2 4 2 3 3" xfId="30099" xr:uid="{ACCF8962-7A3A-4827-9543-1504946FEEDA}"/>
    <cellStyle name="Comma 2 2 3 2 4 2 4" xfId="13256" xr:uid="{28686971-34B5-493A-8301-917571D694B3}"/>
    <cellStyle name="Comma 2 2 3 2 4 2 4 2" xfId="35723" xr:uid="{6E93490E-E3E0-42C8-AAD0-CA95A562D4E3}"/>
    <cellStyle name="Comma 2 2 3 2 4 2 5" xfId="24496" xr:uid="{EDB5F3C3-3611-4E95-9803-6D253D111472}"/>
    <cellStyle name="Comma 2 2 3 2 4 3" xfId="3737" xr:uid="{09E222DD-26EA-4986-B491-0C3CCD50BDC4}"/>
    <cellStyle name="Comma 2 2 3 2 4 3 2" xfId="9340" xr:uid="{E1CFD2BE-714E-42AD-981D-FF24AB4F4201}"/>
    <cellStyle name="Comma 2 2 3 2 4 3 2 2" xfId="20568" xr:uid="{FBA827DE-1142-4DA1-B5BC-66B5779BFA0C}"/>
    <cellStyle name="Comma 2 2 3 2 4 3 2 2 2" xfId="43035" xr:uid="{D2C36483-891D-4986-9E3F-AEC3484524F5}"/>
    <cellStyle name="Comma 2 2 3 2 4 3 2 3" xfId="31808" xr:uid="{E2694059-1593-44D2-9EF7-385063008680}"/>
    <cellStyle name="Comma 2 2 3 2 4 3 3" xfId="14965" xr:uid="{A58BC767-2561-460A-AE04-4A4516DB087D}"/>
    <cellStyle name="Comma 2 2 3 2 4 3 3 2" xfId="37432" xr:uid="{6E0AE6E5-3C2E-4429-B052-BD768EA2B702}"/>
    <cellStyle name="Comma 2 2 3 2 4 3 4" xfId="26205" xr:uid="{9764ED46-AF63-46ED-A4D6-0EB43A2BAD20}"/>
    <cellStyle name="Comma 2 2 3 2 4 4" xfId="6551" xr:uid="{FB433649-2185-463D-9B2A-85A543A0ABFB}"/>
    <cellStyle name="Comma 2 2 3 2 4 4 2" xfId="17779" xr:uid="{E7D7206E-B622-4A6C-BD3A-43E9EC2493A3}"/>
    <cellStyle name="Comma 2 2 3 2 4 4 2 2" xfId="40246" xr:uid="{7A41CC48-2DEB-4AE5-BF49-2B3287329D83}"/>
    <cellStyle name="Comma 2 2 3 2 4 4 3" xfId="29019" xr:uid="{08D485FC-20F3-4F4E-A146-0D69E42B8DE5}"/>
    <cellStyle name="Comma 2 2 3 2 4 5" xfId="12176" xr:uid="{729BA83A-3D6A-461D-BEE8-D2CB19E8B124}"/>
    <cellStyle name="Comma 2 2 3 2 4 5 2" xfId="34643" xr:uid="{C317F663-04D6-46B0-886E-57D3A4092579}"/>
    <cellStyle name="Comma 2 2 3 2 4 6" xfId="23416" xr:uid="{6B1A3F45-3C99-4704-BF80-B6ABA30B2761}"/>
    <cellStyle name="Comma 2 2 3 2 5" xfId="1490" xr:uid="{00000000-0005-0000-0000-0000C1030000}"/>
    <cellStyle name="Comma 2 2 3 2 5 2" xfId="4279" xr:uid="{CEC46427-495D-4C3C-8D82-66E9F5D8666C}"/>
    <cellStyle name="Comma 2 2 3 2 5 2 2" xfId="9882" xr:uid="{EB20ED25-57B8-4A7F-BB1C-926EA5421819}"/>
    <cellStyle name="Comma 2 2 3 2 5 2 2 2" xfId="21110" xr:uid="{0AD05E57-1CA4-46E7-BC02-EFF22DAA9E12}"/>
    <cellStyle name="Comma 2 2 3 2 5 2 2 2 2" xfId="43577" xr:uid="{43EC85DE-86AE-422C-97F6-FFF717D25D2D}"/>
    <cellStyle name="Comma 2 2 3 2 5 2 2 3" xfId="32350" xr:uid="{DB44709D-FADB-4FC8-821D-7664C4198A72}"/>
    <cellStyle name="Comma 2 2 3 2 5 2 3" xfId="15507" xr:uid="{AB705171-B9B3-4A32-BDE4-605CDCC434CF}"/>
    <cellStyle name="Comma 2 2 3 2 5 2 3 2" xfId="37974" xr:uid="{054CDB9E-87AE-43F8-A785-D3FB2783B9AD}"/>
    <cellStyle name="Comma 2 2 3 2 5 2 4" xfId="26747" xr:uid="{F0FA711C-B746-45D4-9687-9CC5C9C58B9C}"/>
    <cellStyle name="Comma 2 2 3 2 5 3" xfId="7093" xr:uid="{6C9ACF23-C128-4A06-AAEC-5FB87F56EBCB}"/>
    <cellStyle name="Comma 2 2 3 2 5 3 2" xfId="18321" xr:uid="{47B5BB56-D06B-4B28-A94C-61FF96637AD2}"/>
    <cellStyle name="Comma 2 2 3 2 5 3 2 2" xfId="40788" xr:uid="{0BCBC9B0-6365-44C9-8BE3-37D435C3C43E}"/>
    <cellStyle name="Comma 2 2 3 2 5 3 3" xfId="29561" xr:uid="{60900D48-A433-4DFC-B80A-64BCB661D865}"/>
    <cellStyle name="Comma 2 2 3 2 5 4" xfId="12718" xr:uid="{DE38DDE0-6AF7-4DED-8E5F-292A899AE2AD}"/>
    <cellStyle name="Comma 2 2 3 2 5 4 2" xfId="35185" xr:uid="{EEE63193-EE24-4686-AD3D-9ECEB8C20486}"/>
    <cellStyle name="Comma 2 2 3 2 5 5" xfId="23958" xr:uid="{19AE0009-F90F-45B3-A097-6F32B6164FC1}"/>
    <cellStyle name="Comma 2 2 3 2 6" xfId="2571" xr:uid="{00000000-0005-0000-0000-0000C2030000}"/>
    <cellStyle name="Comma 2 2 3 2 6 2" xfId="5360" xr:uid="{07EDC8C3-931A-46C5-86BC-25DA457D185D}"/>
    <cellStyle name="Comma 2 2 3 2 6 2 2" xfId="10963" xr:uid="{3E288F72-4FA1-47B0-84C6-C7BD828E18EB}"/>
    <cellStyle name="Comma 2 2 3 2 6 2 2 2" xfId="22191" xr:uid="{FB43222D-D889-4B4D-A6D9-B6CD40F9C801}"/>
    <cellStyle name="Comma 2 2 3 2 6 2 2 2 2" xfId="44658" xr:uid="{FDD65916-220F-4EB3-BCC0-CE48E77433FE}"/>
    <cellStyle name="Comma 2 2 3 2 6 2 2 3" xfId="33431" xr:uid="{CC137DA3-CFD9-4973-8817-FB2E30F1B5EF}"/>
    <cellStyle name="Comma 2 2 3 2 6 2 3" xfId="16588" xr:uid="{5A48C3E3-BFB3-4E6E-B81B-4B6EC401AE9A}"/>
    <cellStyle name="Comma 2 2 3 2 6 2 3 2" xfId="39055" xr:uid="{C6BEE530-FE51-4CAE-8848-D47958D980D6}"/>
    <cellStyle name="Comma 2 2 3 2 6 2 4" xfId="27828" xr:uid="{AE814915-2586-40B3-BD23-6108E344E090}"/>
    <cellStyle name="Comma 2 2 3 2 6 3" xfId="8174" xr:uid="{487AF5EB-CD1D-4775-A1D6-6D75FFF227A5}"/>
    <cellStyle name="Comma 2 2 3 2 6 3 2" xfId="19402" xr:uid="{ED2A0436-0228-41A0-AC9D-659FA974A9E2}"/>
    <cellStyle name="Comma 2 2 3 2 6 3 2 2" xfId="41869" xr:uid="{1AA1E3E9-2AF7-4446-8605-53967523394B}"/>
    <cellStyle name="Comma 2 2 3 2 6 3 3" xfId="30642" xr:uid="{12916809-331E-4628-BA4A-1BE96C6DE094}"/>
    <cellStyle name="Comma 2 2 3 2 6 4" xfId="13799" xr:uid="{E3CCE871-D5B1-40C9-8D88-90363D551235}"/>
    <cellStyle name="Comma 2 2 3 2 6 4 2" xfId="36266" xr:uid="{7A926961-BF57-4BAD-8493-E4C52F004C26}"/>
    <cellStyle name="Comma 2 2 3 2 6 5" xfId="25039" xr:uid="{385C144E-2B21-43EA-AC91-A3D339B8B71F}"/>
    <cellStyle name="Comma 2 2 3 2 7" xfId="410" xr:uid="{00000000-0005-0000-0000-0000C3030000}"/>
    <cellStyle name="Comma 2 2 3 2 7 2" xfId="3199" xr:uid="{A43CAC4A-F19A-4AE3-8E27-BEAE61B66FFA}"/>
    <cellStyle name="Comma 2 2 3 2 7 2 2" xfId="8802" xr:uid="{BF5C0287-EF27-48F1-B7B7-F67A4A38A022}"/>
    <cellStyle name="Comma 2 2 3 2 7 2 2 2" xfId="20030" xr:uid="{EAAEB6AC-090A-426E-958F-281CD9772C8D}"/>
    <cellStyle name="Comma 2 2 3 2 7 2 2 2 2" xfId="42497" xr:uid="{433DC723-5383-4D85-8D09-29A398B475E9}"/>
    <cellStyle name="Comma 2 2 3 2 7 2 2 3" xfId="31270" xr:uid="{4F6DF3D8-0DDF-45FD-9915-3C5F502F61D5}"/>
    <cellStyle name="Comma 2 2 3 2 7 2 3" xfId="14427" xr:uid="{A17C7399-0198-42EE-A242-3C093ECD943D}"/>
    <cellStyle name="Comma 2 2 3 2 7 2 3 2" xfId="36894" xr:uid="{1DF653DC-EEDA-44BB-99CF-A5978FD2D6A0}"/>
    <cellStyle name="Comma 2 2 3 2 7 2 4" xfId="25667" xr:uid="{74A351AB-445C-4170-9CD9-4EA6C3AF1DAA}"/>
    <cellStyle name="Comma 2 2 3 2 7 3" xfId="6013" xr:uid="{88DC21A3-CC5F-4B3B-990F-83C2CB658D65}"/>
    <cellStyle name="Comma 2 2 3 2 7 3 2" xfId="17241" xr:uid="{D8B87B6F-1E87-4D71-BDD5-05CF7ADBCC32}"/>
    <cellStyle name="Comma 2 2 3 2 7 3 2 2" xfId="39708" xr:uid="{201B510D-75A7-431C-B8C7-D1CCCF700C9A}"/>
    <cellStyle name="Comma 2 2 3 2 7 3 3" xfId="28481" xr:uid="{841178C9-F40A-4355-B558-B545425999F6}"/>
    <cellStyle name="Comma 2 2 3 2 7 4" xfId="11638" xr:uid="{AD52AFB2-8D4C-425B-905A-B2A42B7FDFD8}"/>
    <cellStyle name="Comma 2 2 3 2 7 4 2" xfId="34105" xr:uid="{9A2E78B5-2B13-41BF-A887-ED410559DE46}"/>
    <cellStyle name="Comma 2 2 3 2 7 5" xfId="22878" xr:uid="{BC2AF24C-6D1C-482B-ADAB-A63C5E516D75}"/>
    <cellStyle name="Comma 2 2 3 2 8" xfId="2923" xr:uid="{F31451E0-2C59-4ACF-972B-9A5FB3BB549A}"/>
    <cellStyle name="Comma 2 2 3 2 8 2" xfId="8526" xr:uid="{5AE816FB-9BB2-432E-97E3-8604A4ADAEAC}"/>
    <cellStyle name="Comma 2 2 3 2 8 2 2" xfId="19754" xr:uid="{8AD9D325-458E-433A-8ACF-4DD8E75E8D2F}"/>
    <cellStyle name="Comma 2 2 3 2 8 2 2 2" xfId="42221" xr:uid="{AFD137C9-F945-468B-9E35-DE0455BCF514}"/>
    <cellStyle name="Comma 2 2 3 2 8 2 3" xfId="30994" xr:uid="{019C11C6-F1D3-41B0-84C5-81EBB47ACB8F}"/>
    <cellStyle name="Comma 2 2 3 2 8 3" xfId="14151" xr:uid="{08183F05-0D04-42D2-BB70-DAF2D0602D2E}"/>
    <cellStyle name="Comma 2 2 3 2 8 3 2" xfId="36618" xr:uid="{A00EE9A6-5D61-47D3-8AD4-53A6B993D65E}"/>
    <cellStyle name="Comma 2 2 3 2 8 4" xfId="25391" xr:uid="{9ABC9CF6-08EE-4CEB-825E-A00BB5EDA579}"/>
    <cellStyle name="Comma 2 2 3 2 9" xfId="5738" xr:uid="{AFE3749E-F8A3-4AC8-85FF-9F4B44088109}"/>
    <cellStyle name="Comma 2 2 3 2 9 2" xfId="16966" xr:uid="{0165F55A-C419-478E-9414-C82F3982515F}"/>
    <cellStyle name="Comma 2 2 3 2 9 2 2" xfId="39433" xr:uid="{8A85288F-79D0-4A77-8354-FE65AFE47959}"/>
    <cellStyle name="Comma 2 2 3 2 9 3" xfId="28206" xr:uid="{C6B93BEE-606B-4ECC-A4CB-27A34863592C}"/>
    <cellStyle name="Comma 2 2 3 3" xfId="192" xr:uid="{00000000-0005-0000-0000-0000C4030000}"/>
    <cellStyle name="Comma 2 2 3 3 10" xfId="22665" xr:uid="{EBEF1780-3E64-4D31-8082-AAD769E2B8DC}"/>
    <cellStyle name="Comma 2 2 3 3 2" xfId="739" xr:uid="{00000000-0005-0000-0000-0000C5030000}"/>
    <cellStyle name="Comma 2 2 3 3 2 2" xfId="1277" xr:uid="{00000000-0005-0000-0000-0000C6030000}"/>
    <cellStyle name="Comma 2 2 3 3 2 2 2" xfId="2357" xr:uid="{00000000-0005-0000-0000-0000C7030000}"/>
    <cellStyle name="Comma 2 2 3 3 2 2 2 2" xfId="5146" xr:uid="{58EA4063-0733-4216-8876-371674501639}"/>
    <cellStyle name="Comma 2 2 3 3 2 2 2 2 2" xfId="10749" xr:uid="{3B935722-E909-47A4-B132-0A87F219D52E}"/>
    <cellStyle name="Comma 2 2 3 3 2 2 2 2 2 2" xfId="21977" xr:uid="{C28C0563-FC98-4A18-82F6-1D4820348B1F}"/>
    <cellStyle name="Comma 2 2 3 3 2 2 2 2 2 2 2" xfId="44444" xr:uid="{50C5C6F4-3D83-4BEC-81E1-60C385C9CFB6}"/>
    <cellStyle name="Comma 2 2 3 3 2 2 2 2 2 3" xfId="33217" xr:uid="{1D886234-2635-4C70-ADD5-3708AB9F976F}"/>
    <cellStyle name="Comma 2 2 3 3 2 2 2 2 3" xfId="16374" xr:uid="{C7FBDEAD-3187-43FF-8808-67432F3D1719}"/>
    <cellStyle name="Comma 2 2 3 3 2 2 2 2 3 2" xfId="38841" xr:uid="{FC6E51A2-E7FD-457F-A4C7-DABADD66E2B7}"/>
    <cellStyle name="Comma 2 2 3 3 2 2 2 2 4" xfId="27614" xr:uid="{F4C28090-1196-483C-A16B-AA5F077EA8C4}"/>
    <cellStyle name="Comma 2 2 3 3 2 2 2 3" xfId="7960" xr:uid="{6E015100-D506-4399-93D6-7C334F0F4245}"/>
    <cellStyle name="Comma 2 2 3 3 2 2 2 3 2" xfId="19188" xr:uid="{49CE6743-A864-4DBA-8E11-D61EBF95D8A3}"/>
    <cellStyle name="Comma 2 2 3 3 2 2 2 3 2 2" xfId="41655" xr:uid="{C511929C-C886-4BF3-941D-F47909EC739E}"/>
    <cellStyle name="Comma 2 2 3 3 2 2 2 3 3" xfId="30428" xr:uid="{349B75C1-4265-4FED-B1C8-D809F98737B6}"/>
    <cellStyle name="Comma 2 2 3 3 2 2 2 4" xfId="13585" xr:uid="{D6D8F65D-EB17-4DAA-A221-1B2254349ADD}"/>
    <cellStyle name="Comma 2 2 3 3 2 2 2 4 2" xfId="36052" xr:uid="{56ECBFCD-BEDC-406C-B06C-94E52453A0EF}"/>
    <cellStyle name="Comma 2 2 3 3 2 2 2 5" xfId="24825" xr:uid="{8AFE3797-7B0A-46F5-A730-5A4AD5423046}"/>
    <cellStyle name="Comma 2 2 3 3 2 2 3" xfId="4066" xr:uid="{B0594109-DF54-4030-85DF-1BE762656F39}"/>
    <cellStyle name="Comma 2 2 3 3 2 2 3 2" xfId="9669" xr:uid="{4414AB5E-C39C-4610-9868-D97A9B2D838F}"/>
    <cellStyle name="Comma 2 2 3 3 2 2 3 2 2" xfId="20897" xr:uid="{2C15A49C-0DCC-40F4-AE57-57A1073F0F84}"/>
    <cellStyle name="Comma 2 2 3 3 2 2 3 2 2 2" xfId="43364" xr:uid="{FC58C38A-9155-4433-AC3D-6D371C99D42A}"/>
    <cellStyle name="Comma 2 2 3 3 2 2 3 2 3" xfId="32137" xr:uid="{D7C878EF-4813-4D7E-833C-A08A64011867}"/>
    <cellStyle name="Comma 2 2 3 3 2 2 3 3" xfId="15294" xr:uid="{15C3498E-E2AE-4B0F-8D8C-EB4276713705}"/>
    <cellStyle name="Comma 2 2 3 3 2 2 3 3 2" xfId="37761" xr:uid="{EED728F1-A2EA-461D-BF45-F0C01160F737}"/>
    <cellStyle name="Comma 2 2 3 3 2 2 3 4" xfId="26534" xr:uid="{FED6AC40-B46D-446B-AC80-B5BDB122BFB8}"/>
    <cellStyle name="Comma 2 2 3 3 2 2 4" xfId="6880" xr:uid="{7B495320-FE2A-4DA3-AF72-931A965B0848}"/>
    <cellStyle name="Comma 2 2 3 3 2 2 4 2" xfId="18108" xr:uid="{C121F63A-52F3-4ECC-90AE-AF8504B40737}"/>
    <cellStyle name="Comma 2 2 3 3 2 2 4 2 2" xfId="40575" xr:uid="{D0E4E7AD-B515-404F-BBF2-F8CCC8C53599}"/>
    <cellStyle name="Comma 2 2 3 3 2 2 4 3" xfId="29348" xr:uid="{E81A37E5-FC93-4B6C-9059-14548C6C025A}"/>
    <cellStyle name="Comma 2 2 3 3 2 2 5" xfId="12505" xr:uid="{32AC8AD8-4283-4F0B-B410-25DC033CA5C3}"/>
    <cellStyle name="Comma 2 2 3 3 2 2 5 2" xfId="34972" xr:uid="{513E6E6F-CAA3-4B3A-9206-89CAB5FA377B}"/>
    <cellStyle name="Comma 2 2 3 3 2 2 6" xfId="23745" xr:uid="{84DAA5E0-E85B-43AA-96A2-23724A9859C7}"/>
    <cellStyle name="Comma 2 2 3 3 2 3" xfId="1819" xr:uid="{00000000-0005-0000-0000-0000C8030000}"/>
    <cellStyle name="Comma 2 2 3 3 2 3 2" xfId="4608" xr:uid="{A3990087-565E-49BF-A911-033A0F57F390}"/>
    <cellStyle name="Comma 2 2 3 3 2 3 2 2" xfId="10211" xr:uid="{ADD23367-3EE3-41CC-B8E0-87831B7DECAD}"/>
    <cellStyle name="Comma 2 2 3 3 2 3 2 2 2" xfId="21439" xr:uid="{092EC9E5-C121-4684-ACCA-C132AA277526}"/>
    <cellStyle name="Comma 2 2 3 3 2 3 2 2 2 2" xfId="43906" xr:uid="{D719EA28-DACB-4C8B-8C23-3ED05BE8EE85}"/>
    <cellStyle name="Comma 2 2 3 3 2 3 2 2 3" xfId="32679" xr:uid="{3B945962-FF8C-4978-9703-259BAA785A07}"/>
    <cellStyle name="Comma 2 2 3 3 2 3 2 3" xfId="15836" xr:uid="{EB2AE332-40B9-4DEB-87F6-778FD2A79A24}"/>
    <cellStyle name="Comma 2 2 3 3 2 3 2 3 2" xfId="38303" xr:uid="{D999D7F6-DEFD-4B9A-A04E-7C01986C0E45}"/>
    <cellStyle name="Comma 2 2 3 3 2 3 2 4" xfId="27076" xr:uid="{1729DD58-0BF8-4410-B10F-F429A058D870}"/>
    <cellStyle name="Comma 2 2 3 3 2 3 3" xfId="7422" xr:uid="{F1EDF4C0-4D5B-4CB7-95AE-9236BAF3F750}"/>
    <cellStyle name="Comma 2 2 3 3 2 3 3 2" xfId="18650" xr:uid="{DCFBBA08-7540-4AAE-8029-558B6317444E}"/>
    <cellStyle name="Comma 2 2 3 3 2 3 3 2 2" xfId="41117" xr:uid="{CD31E264-A78C-474C-B3C1-737F341F82A8}"/>
    <cellStyle name="Comma 2 2 3 3 2 3 3 3" xfId="29890" xr:uid="{B5C2D570-B035-43A5-95B2-AEAB3909A02F}"/>
    <cellStyle name="Comma 2 2 3 3 2 3 4" xfId="13047" xr:uid="{1C43D24B-F860-44FC-9DBE-C46D4C6CA97B}"/>
    <cellStyle name="Comma 2 2 3 3 2 3 4 2" xfId="35514" xr:uid="{A70A7BBF-C4AC-4988-BD07-F2B156CA5D4F}"/>
    <cellStyle name="Comma 2 2 3 3 2 3 5" xfId="24287" xr:uid="{9104E295-F040-4C2A-AE47-053041404F20}"/>
    <cellStyle name="Comma 2 2 3 3 2 4" xfId="3528" xr:uid="{A2989604-8B01-4B67-9F03-3481EC8751EA}"/>
    <cellStyle name="Comma 2 2 3 3 2 4 2" xfId="9131" xr:uid="{A12ADB78-268A-4571-A618-E0FA9CC483FC}"/>
    <cellStyle name="Comma 2 2 3 3 2 4 2 2" xfId="20359" xr:uid="{B974BD4A-91CE-4314-98CF-57517DC13AA7}"/>
    <cellStyle name="Comma 2 2 3 3 2 4 2 2 2" xfId="42826" xr:uid="{1C48CC14-B77E-46A2-932E-820607A8A7B2}"/>
    <cellStyle name="Comma 2 2 3 3 2 4 2 3" xfId="31599" xr:uid="{C7400C06-4756-40AE-BBDC-EC8FFF2A6F53}"/>
    <cellStyle name="Comma 2 2 3 3 2 4 3" xfId="14756" xr:uid="{4149D91C-69A6-4D79-84C3-73564F8E0EB8}"/>
    <cellStyle name="Comma 2 2 3 3 2 4 3 2" xfId="37223" xr:uid="{BC9F49CB-38D8-4A92-8F13-E5C1517A1107}"/>
    <cellStyle name="Comma 2 2 3 3 2 4 4" xfId="25996" xr:uid="{FB15421F-EA37-4D9C-9DF3-16CF634ABAF4}"/>
    <cellStyle name="Comma 2 2 3 3 2 5" xfId="6342" xr:uid="{43A1C878-388E-4730-8A6A-28FD0870DC9D}"/>
    <cellStyle name="Comma 2 2 3 3 2 5 2" xfId="17570" xr:uid="{AD2121EC-23BF-4425-BBC4-CE7F2CEC8B1B}"/>
    <cellStyle name="Comma 2 2 3 3 2 5 2 2" xfId="40037" xr:uid="{F9C77F04-036B-406C-A894-691E7045F094}"/>
    <cellStyle name="Comma 2 2 3 3 2 5 3" xfId="28810" xr:uid="{45740DA7-E45B-47E3-B71A-605505E1D0F4}"/>
    <cellStyle name="Comma 2 2 3 3 2 6" xfId="11967" xr:uid="{992100BF-0DD9-4D22-9E62-9B93EC992B34}"/>
    <cellStyle name="Comma 2 2 3 3 2 6 2" xfId="34434" xr:uid="{530427B6-46E3-4733-AA7A-F5EF91D9553E}"/>
    <cellStyle name="Comma 2 2 3 3 2 7" xfId="23207" xr:uid="{AD33BB08-6C5F-4AB1-8530-8F877D5D013B}"/>
    <cellStyle name="Comma 2 2 3 3 3" xfId="1010" xr:uid="{00000000-0005-0000-0000-0000C9030000}"/>
    <cellStyle name="Comma 2 2 3 3 3 2" xfId="2090" xr:uid="{00000000-0005-0000-0000-0000CA030000}"/>
    <cellStyle name="Comma 2 2 3 3 3 2 2" xfId="4879" xr:uid="{B3D3F060-7F21-4F76-9F4F-28000E4E268C}"/>
    <cellStyle name="Comma 2 2 3 3 3 2 2 2" xfId="10482" xr:uid="{792B718F-577E-40C3-A93D-E13ED448C4C0}"/>
    <cellStyle name="Comma 2 2 3 3 3 2 2 2 2" xfId="21710" xr:uid="{4822EC0D-50BF-4BE9-8448-27663CEA6942}"/>
    <cellStyle name="Comma 2 2 3 3 3 2 2 2 2 2" xfId="44177" xr:uid="{ABD5D218-C543-42BF-999D-8B7A5936D637}"/>
    <cellStyle name="Comma 2 2 3 3 3 2 2 2 3" xfId="32950" xr:uid="{0E83FC34-3B4A-4B2E-90B1-CF706C73896F}"/>
    <cellStyle name="Comma 2 2 3 3 3 2 2 3" xfId="16107" xr:uid="{EAB20A53-6A18-4473-BE1C-B349A746F1D1}"/>
    <cellStyle name="Comma 2 2 3 3 3 2 2 3 2" xfId="38574" xr:uid="{50267BBC-C3E4-42A9-8607-1BEF60B9224E}"/>
    <cellStyle name="Comma 2 2 3 3 3 2 2 4" xfId="27347" xr:uid="{48BE5457-D8EF-406B-837E-6DCEF322DFB3}"/>
    <cellStyle name="Comma 2 2 3 3 3 2 3" xfId="7693" xr:uid="{F1D28A24-ACAB-49D1-B2F8-6895FD28EC4E}"/>
    <cellStyle name="Comma 2 2 3 3 3 2 3 2" xfId="18921" xr:uid="{3BA9ED1E-7DE8-423C-8486-C56A7EC44D84}"/>
    <cellStyle name="Comma 2 2 3 3 3 2 3 2 2" xfId="41388" xr:uid="{9722B301-3142-40F2-A8DD-41C91E01595A}"/>
    <cellStyle name="Comma 2 2 3 3 3 2 3 3" xfId="30161" xr:uid="{D5AEA237-F1BF-435B-A1BF-DB42C9ED46DA}"/>
    <cellStyle name="Comma 2 2 3 3 3 2 4" xfId="13318" xr:uid="{44453C51-7B26-4DED-B2D1-F3E7A5F5E8F0}"/>
    <cellStyle name="Comma 2 2 3 3 3 2 4 2" xfId="35785" xr:uid="{91D18A44-52C5-4A43-89B9-C73E257C6170}"/>
    <cellStyle name="Comma 2 2 3 3 3 2 5" xfId="24558" xr:uid="{2E119221-2550-4195-AC0A-3DCD243C6117}"/>
    <cellStyle name="Comma 2 2 3 3 3 3" xfId="3799" xr:uid="{812A7643-953D-47AF-B7D5-C9C1E690866D}"/>
    <cellStyle name="Comma 2 2 3 3 3 3 2" xfId="9402" xr:uid="{86216051-8120-431B-9DE0-84F589F29B0F}"/>
    <cellStyle name="Comma 2 2 3 3 3 3 2 2" xfId="20630" xr:uid="{386565A8-9DDB-444D-B09A-5F52D01D152A}"/>
    <cellStyle name="Comma 2 2 3 3 3 3 2 2 2" xfId="43097" xr:uid="{6B0163E9-1FA4-4A44-97AC-0ADA26A3386C}"/>
    <cellStyle name="Comma 2 2 3 3 3 3 2 3" xfId="31870" xr:uid="{E9F79541-177B-4844-BA2C-2BFBFE32F107}"/>
    <cellStyle name="Comma 2 2 3 3 3 3 3" xfId="15027" xr:uid="{854947A5-40F6-4FC9-B854-7632B5522835}"/>
    <cellStyle name="Comma 2 2 3 3 3 3 3 2" xfId="37494" xr:uid="{1A3AD3A9-4C6E-4AA5-9489-195C9DB01DCB}"/>
    <cellStyle name="Comma 2 2 3 3 3 3 4" xfId="26267" xr:uid="{36F7CC62-1538-4F10-9890-57222CE1AF2D}"/>
    <cellStyle name="Comma 2 2 3 3 3 4" xfId="6613" xr:uid="{90A0B753-D627-483A-92B2-70F15131F8E8}"/>
    <cellStyle name="Comma 2 2 3 3 3 4 2" xfId="17841" xr:uid="{A3157BEE-4394-456E-9AB4-5DC2228B5BB6}"/>
    <cellStyle name="Comma 2 2 3 3 3 4 2 2" xfId="40308" xr:uid="{C534781B-CC87-49D9-9DCC-C5C33E9311C4}"/>
    <cellStyle name="Comma 2 2 3 3 3 4 3" xfId="29081" xr:uid="{B345A035-E187-4AB7-8CA1-600CE5A9991E}"/>
    <cellStyle name="Comma 2 2 3 3 3 5" xfId="12238" xr:uid="{548BBB35-823E-498F-B28C-37937B088447}"/>
    <cellStyle name="Comma 2 2 3 3 3 5 2" xfId="34705" xr:uid="{E09D1BC2-E4C6-42DA-B1F9-7B1A4A9F444A}"/>
    <cellStyle name="Comma 2 2 3 3 3 6" xfId="23478" xr:uid="{535BE3FC-1A8A-4B24-9332-E800F9CE947D}"/>
    <cellStyle name="Comma 2 2 3 3 4" xfId="1552" xr:uid="{00000000-0005-0000-0000-0000CB030000}"/>
    <cellStyle name="Comma 2 2 3 3 4 2" xfId="4341" xr:uid="{F74AEABC-D876-48B4-8791-1016E8AF6541}"/>
    <cellStyle name="Comma 2 2 3 3 4 2 2" xfId="9944" xr:uid="{7A42F370-2821-4884-94BD-F3367D3B31D9}"/>
    <cellStyle name="Comma 2 2 3 3 4 2 2 2" xfId="21172" xr:uid="{C8C53BB4-FA60-499B-B1E9-5ACAE73D4C29}"/>
    <cellStyle name="Comma 2 2 3 3 4 2 2 2 2" xfId="43639" xr:uid="{DEBAB709-4D6E-4491-B455-0AD12D02FC11}"/>
    <cellStyle name="Comma 2 2 3 3 4 2 2 3" xfId="32412" xr:uid="{46760221-6432-4727-948C-4ADCD8996F10}"/>
    <cellStyle name="Comma 2 2 3 3 4 2 3" xfId="15569" xr:uid="{61D4DC11-FCB6-419B-BFD1-82119B927DA6}"/>
    <cellStyle name="Comma 2 2 3 3 4 2 3 2" xfId="38036" xr:uid="{D69CF4D3-7F5B-494B-B589-A662CEA00A8E}"/>
    <cellStyle name="Comma 2 2 3 3 4 2 4" xfId="26809" xr:uid="{C4DA3FEA-8E83-49E6-BE72-C21D5FCFD43E}"/>
    <cellStyle name="Comma 2 2 3 3 4 3" xfId="7155" xr:uid="{C4DA0C3D-03B0-4707-B44B-2E83EF5E42D3}"/>
    <cellStyle name="Comma 2 2 3 3 4 3 2" xfId="18383" xr:uid="{2048B617-559E-4BF2-95FD-73DF3A8CA579}"/>
    <cellStyle name="Comma 2 2 3 3 4 3 2 2" xfId="40850" xr:uid="{15F9D7E8-FEA3-48E2-B5FF-6A0BB126A5E4}"/>
    <cellStyle name="Comma 2 2 3 3 4 3 3" xfId="29623" xr:uid="{A116D202-8388-4ABF-B69C-D41793602B21}"/>
    <cellStyle name="Comma 2 2 3 3 4 4" xfId="12780" xr:uid="{AB8217A1-1888-4193-A459-F27E2C519257}"/>
    <cellStyle name="Comma 2 2 3 3 4 4 2" xfId="35247" xr:uid="{5AEF7E1D-16B3-4F98-94C2-DD4345529BB6}"/>
    <cellStyle name="Comma 2 2 3 3 4 5" xfId="24020" xr:uid="{F5BB92A6-E0C9-40EF-B928-AFF3F70C9776}"/>
    <cellStyle name="Comma 2 2 3 3 5" xfId="2633" xr:uid="{00000000-0005-0000-0000-0000CC030000}"/>
    <cellStyle name="Comma 2 2 3 3 5 2" xfId="5422" xr:uid="{CB761C83-CD6B-4870-8F80-C6EAF5CA2736}"/>
    <cellStyle name="Comma 2 2 3 3 5 2 2" xfId="11025" xr:uid="{1E294540-7F62-467C-9941-750B94387E5E}"/>
    <cellStyle name="Comma 2 2 3 3 5 2 2 2" xfId="22253" xr:uid="{C66B4E73-ACB6-4DAC-AE4E-E480BEC0D35B}"/>
    <cellStyle name="Comma 2 2 3 3 5 2 2 2 2" xfId="44720" xr:uid="{AA92665F-56A3-4F3B-9A50-24A6E5906AD7}"/>
    <cellStyle name="Comma 2 2 3 3 5 2 2 3" xfId="33493" xr:uid="{0EAB1F0E-863C-44BC-9F60-942B02AC5D1E}"/>
    <cellStyle name="Comma 2 2 3 3 5 2 3" xfId="16650" xr:uid="{D673997A-8FE8-4D99-B3F2-26B7F30C992A}"/>
    <cellStyle name="Comma 2 2 3 3 5 2 3 2" xfId="39117" xr:uid="{B4F40615-8080-4C25-BE8B-CC204FD10EAB}"/>
    <cellStyle name="Comma 2 2 3 3 5 2 4" xfId="27890" xr:uid="{C7640272-64D8-40B6-984A-8278967DA6E4}"/>
    <cellStyle name="Comma 2 2 3 3 5 3" xfId="8236" xr:uid="{2EECB360-68BB-40C7-9442-112E4F34B608}"/>
    <cellStyle name="Comma 2 2 3 3 5 3 2" xfId="19464" xr:uid="{63B4B0FC-687A-43A8-8BD7-A9675E499356}"/>
    <cellStyle name="Comma 2 2 3 3 5 3 2 2" xfId="41931" xr:uid="{403281D0-4752-4AA0-999D-CF0934C94CE9}"/>
    <cellStyle name="Comma 2 2 3 3 5 3 3" xfId="30704" xr:uid="{295666D2-76B3-4E1E-A35F-61D6C0C7E995}"/>
    <cellStyle name="Comma 2 2 3 3 5 4" xfId="13861" xr:uid="{380CF33C-DB30-48A7-8C01-45AF11562A57}"/>
    <cellStyle name="Comma 2 2 3 3 5 4 2" xfId="36328" xr:uid="{1C723782-471F-46AB-B357-916DC010DEAD}"/>
    <cellStyle name="Comma 2 2 3 3 5 5" xfId="25101" xr:uid="{B4BCE86D-580E-4E43-A970-0D04599CAE93}"/>
    <cellStyle name="Comma 2 2 3 3 6" xfId="472" xr:uid="{00000000-0005-0000-0000-0000CD030000}"/>
    <cellStyle name="Comma 2 2 3 3 6 2" xfId="3261" xr:uid="{119CFB33-74C7-4F61-81D5-6CA8532DA3D1}"/>
    <cellStyle name="Comma 2 2 3 3 6 2 2" xfId="8864" xr:uid="{EF0C152C-03CA-4666-BEBB-3713552D1307}"/>
    <cellStyle name="Comma 2 2 3 3 6 2 2 2" xfId="20092" xr:uid="{3FADD57A-7F6A-47C8-84FF-9A41F7272CA7}"/>
    <cellStyle name="Comma 2 2 3 3 6 2 2 2 2" xfId="42559" xr:uid="{A75AF264-CA04-4A14-A1D4-8D9C59053CF0}"/>
    <cellStyle name="Comma 2 2 3 3 6 2 2 3" xfId="31332" xr:uid="{6798DBC5-A025-46A6-9908-54AF3A6F044F}"/>
    <cellStyle name="Comma 2 2 3 3 6 2 3" xfId="14489" xr:uid="{2B785D3A-77AD-4A7E-9F6E-CB965C8BF581}"/>
    <cellStyle name="Comma 2 2 3 3 6 2 3 2" xfId="36956" xr:uid="{8DC9CDA4-0ACA-4480-8E59-EE4A9A21DA6E}"/>
    <cellStyle name="Comma 2 2 3 3 6 2 4" xfId="25729" xr:uid="{2D5BCB28-F15B-4864-BC35-B931DE4011FF}"/>
    <cellStyle name="Comma 2 2 3 3 6 3" xfId="6075" xr:uid="{1C4E1DD6-B490-485E-A227-BAEE5D1A34AC}"/>
    <cellStyle name="Comma 2 2 3 3 6 3 2" xfId="17303" xr:uid="{C523EE88-79CC-48F6-BC66-6DCCB3A9D69F}"/>
    <cellStyle name="Comma 2 2 3 3 6 3 2 2" xfId="39770" xr:uid="{1E931BCE-D40F-4244-A07F-BA45A3B6CF53}"/>
    <cellStyle name="Comma 2 2 3 3 6 3 3" xfId="28543" xr:uid="{30998B4B-83CB-405E-87C1-ACE17F1D1A98}"/>
    <cellStyle name="Comma 2 2 3 3 6 4" xfId="11700" xr:uid="{3FE27B3B-7785-45B9-A080-50017F596B29}"/>
    <cellStyle name="Comma 2 2 3 3 6 4 2" xfId="34167" xr:uid="{28F72FD5-8B77-415C-AADA-E48E6C3A3B47}"/>
    <cellStyle name="Comma 2 2 3 3 6 5" xfId="22940" xr:uid="{85B404B4-A4A1-4852-84BF-0123407E1263}"/>
    <cellStyle name="Comma 2 2 3 3 7" xfId="2985" xr:uid="{477272E3-85DF-4587-956A-8E98DB003D0B}"/>
    <cellStyle name="Comma 2 2 3 3 7 2" xfId="8588" xr:uid="{7B22FCBF-06E5-48B7-80E7-314695224AFF}"/>
    <cellStyle name="Comma 2 2 3 3 7 2 2" xfId="19816" xr:uid="{52500E1E-0791-4EF8-8F82-FF2A22EC4791}"/>
    <cellStyle name="Comma 2 2 3 3 7 2 2 2" xfId="42283" xr:uid="{8B22F0F2-FEDE-40A9-959B-B5288DD6E1D0}"/>
    <cellStyle name="Comma 2 2 3 3 7 2 3" xfId="31056" xr:uid="{386E7012-767F-4F43-A187-24CF2F4F9C05}"/>
    <cellStyle name="Comma 2 2 3 3 7 3" xfId="14213" xr:uid="{8A794E2A-B5C1-4616-AF43-4D7C14860B34}"/>
    <cellStyle name="Comma 2 2 3 3 7 3 2" xfId="36680" xr:uid="{BDD7A99A-6814-4859-A2AD-4D2FACF05816}"/>
    <cellStyle name="Comma 2 2 3 3 7 4" xfId="25453" xr:uid="{EE984F09-CA7A-4FFD-870F-F486DD3921C3}"/>
    <cellStyle name="Comma 2 2 3 3 8" xfId="5800" xr:uid="{62A1EAE0-9AF6-4D46-9831-937D2C201528}"/>
    <cellStyle name="Comma 2 2 3 3 8 2" xfId="17028" xr:uid="{3EC11C26-19C0-467B-98D3-512989785579}"/>
    <cellStyle name="Comma 2 2 3 3 8 2 2" xfId="39495" xr:uid="{EB8EAF42-7017-4029-92CF-D97D35EE165E}"/>
    <cellStyle name="Comma 2 2 3 3 8 3" xfId="28268" xr:uid="{1D5B925E-E245-41C0-8E8D-ED73A603F6D7}"/>
    <cellStyle name="Comma 2 2 3 3 9" xfId="11424" xr:uid="{31951CCB-6B0F-4F5F-B1C6-51FC058CD91F}"/>
    <cellStyle name="Comma 2 2 3 3 9 2" xfId="33892" xr:uid="{A51B9645-A911-4444-83A4-E14063C9C1F2}"/>
    <cellStyle name="Comma 2 2 3 4" xfId="615" xr:uid="{00000000-0005-0000-0000-0000CE030000}"/>
    <cellStyle name="Comma 2 2 3 4 2" xfId="1153" xr:uid="{00000000-0005-0000-0000-0000CF030000}"/>
    <cellStyle name="Comma 2 2 3 4 2 2" xfId="2233" xr:uid="{00000000-0005-0000-0000-0000D0030000}"/>
    <cellStyle name="Comma 2 2 3 4 2 2 2" xfId="5022" xr:uid="{EA557104-8190-4F85-A566-8AA4FE09BA9C}"/>
    <cellStyle name="Comma 2 2 3 4 2 2 2 2" xfId="10625" xr:uid="{AACB2AD1-E1CE-4840-A7B0-C2CC0017D1D0}"/>
    <cellStyle name="Comma 2 2 3 4 2 2 2 2 2" xfId="21853" xr:uid="{A87069BC-8C46-49FE-9FF0-06A9A08323F7}"/>
    <cellStyle name="Comma 2 2 3 4 2 2 2 2 2 2" xfId="44320" xr:uid="{C7E70AFE-019E-4DA4-B66A-7D49451E73C2}"/>
    <cellStyle name="Comma 2 2 3 4 2 2 2 2 3" xfId="33093" xr:uid="{828E0D51-131C-4BCB-8E39-52ABD9F29361}"/>
    <cellStyle name="Comma 2 2 3 4 2 2 2 3" xfId="16250" xr:uid="{7BA5BB9C-9FF7-4EAC-BEBC-4241FC4CD8DB}"/>
    <cellStyle name="Comma 2 2 3 4 2 2 2 3 2" xfId="38717" xr:uid="{982B3955-AADC-408A-93FF-FE8A54F5D413}"/>
    <cellStyle name="Comma 2 2 3 4 2 2 2 4" xfId="27490" xr:uid="{3A9E431F-9813-45D9-8E80-2503BEED99E7}"/>
    <cellStyle name="Comma 2 2 3 4 2 2 3" xfId="7836" xr:uid="{3F7F5566-60EB-4200-BFF0-4FAC6151D9F1}"/>
    <cellStyle name="Comma 2 2 3 4 2 2 3 2" xfId="19064" xr:uid="{D2C2EA65-41D4-4985-9B53-338EEB04631A}"/>
    <cellStyle name="Comma 2 2 3 4 2 2 3 2 2" xfId="41531" xr:uid="{85602C50-E3A1-4D1F-AA4A-5F5FE8465876}"/>
    <cellStyle name="Comma 2 2 3 4 2 2 3 3" xfId="30304" xr:uid="{462C8C5B-8F80-40BE-BE32-60C111CE4177}"/>
    <cellStyle name="Comma 2 2 3 4 2 2 4" xfId="13461" xr:uid="{401B3504-9542-4E0F-BDDD-992B1DF2EF10}"/>
    <cellStyle name="Comma 2 2 3 4 2 2 4 2" xfId="35928" xr:uid="{35C25BF5-750D-4D0D-8F1F-CA865061CD36}"/>
    <cellStyle name="Comma 2 2 3 4 2 2 5" xfId="24701" xr:uid="{D6BB6A30-B85F-4406-97E1-26B5C0C0E143}"/>
    <cellStyle name="Comma 2 2 3 4 2 3" xfId="3942" xr:uid="{A82C61F0-12A8-4DBC-84A1-7B492AB5AE22}"/>
    <cellStyle name="Comma 2 2 3 4 2 3 2" xfId="9545" xr:uid="{254EA3D8-372C-45FD-B7A7-F1FD0DDC6428}"/>
    <cellStyle name="Comma 2 2 3 4 2 3 2 2" xfId="20773" xr:uid="{CF630101-9268-4FDA-9EFA-4F8E2AC81826}"/>
    <cellStyle name="Comma 2 2 3 4 2 3 2 2 2" xfId="43240" xr:uid="{33004962-DA60-4D13-B5A0-47AA8B2AABB9}"/>
    <cellStyle name="Comma 2 2 3 4 2 3 2 3" xfId="32013" xr:uid="{0599BA40-91BA-49D3-9DE2-CAE825ABDCEF}"/>
    <cellStyle name="Comma 2 2 3 4 2 3 3" xfId="15170" xr:uid="{B2DCE4F9-5CC2-4E5F-BFEC-06BAB94CE049}"/>
    <cellStyle name="Comma 2 2 3 4 2 3 3 2" xfId="37637" xr:uid="{E2CE9487-D1C9-4266-8315-764AAC2ABD5F}"/>
    <cellStyle name="Comma 2 2 3 4 2 3 4" xfId="26410" xr:uid="{50ED39FA-460A-4B9F-9D4E-C1C0F0871DE2}"/>
    <cellStyle name="Comma 2 2 3 4 2 4" xfId="6756" xr:uid="{3726972C-6EB5-4369-8A1E-9CAAFBAF60D8}"/>
    <cellStyle name="Comma 2 2 3 4 2 4 2" xfId="17984" xr:uid="{F4416ADF-996F-4B41-8E8E-6727F7513728}"/>
    <cellStyle name="Comma 2 2 3 4 2 4 2 2" xfId="40451" xr:uid="{F11CCE37-DEFE-4E74-8942-477CA48EFC2F}"/>
    <cellStyle name="Comma 2 2 3 4 2 4 3" xfId="29224" xr:uid="{E93DF2CD-9047-462F-B280-33FD79285026}"/>
    <cellStyle name="Comma 2 2 3 4 2 5" xfId="12381" xr:uid="{88D9A636-DE28-449D-B2B5-0242466812F2}"/>
    <cellStyle name="Comma 2 2 3 4 2 5 2" xfId="34848" xr:uid="{590A4EAB-BD03-4297-8D06-D945FE202A69}"/>
    <cellStyle name="Comma 2 2 3 4 2 6" xfId="23621" xr:uid="{FB591320-9C76-4F8A-A3FC-CFC61B0A0214}"/>
    <cellStyle name="Comma 2 2 3 4 3" xfId="1695" xr:uid="{00000000-0005-0000-0000-0000D1030000}"/>
    <cellStyle name="Comma 2 2 3 4 3 2" xfId="4484" xr:uid="{1E650938-E0B7-47B1-9A38-5C08180E3CF9}"/>
    <cellStyle name="Comma 2 2 3 4 3 2 2" xfId="10087" xr:uid="{60D497D0-B745-4658-8E61-BE937D40E352}"/>
    <cellStyle name="Comma 2 2 3 4 3 2 2 2" xfId="21315" xr:uid="{2AD119F8-0883-4A6F-9AD8-6F794F5A9D5D}"/>
    <cellStyle name="Comma 2 2 3 4 3 2 2 2 2" xfId="43782" xr:uid="{EDF8A3AE-1628-46B5-B52D-F4EDB800F629}"/>
    <cellStyle name="Comma 2 2 3 4 3 2 2 3" xfId="32555" xr:uid="{56F00600-D918-45D2-B07E-02001DCD730B}"/>
    <cellStyle name="Comma 2 2 3 4 3 2 3" xfId="15712" xr:uid="{12609D1A-8508-4E51-B86E-D62EA1D12E91}"/>
    <cellStyle name="Comma 2 2 3 4 3 2 3 2" xfId="38179" xr:uid="{93030B45-E53B-4AF0-AEAF-F6AAF8608BB2}"/>
    <cellStyle name="Comma 2 2 3 4 3 2 4" xfId="26952" xr:uid="{B61B9029-C04A-4D2A-A0BE-79D2377D6727}"/>
    <cellStyle name="Comma 2 2 3 4 3 3" xfId="7298" xr:uid="{38E3400C-8D3C-49F5-A4F7-735FE9949B85}"/>
    <cellStyle name="Comma 2 2 3 4 3 3 2" xfId="18526" xr:uid="{9D975B75-5023-43DD-B1BF-9623DD653797}"/>
    <cellStyle name="Comma 2 2 3 4 3 3 2 2" xfId="40993" xr:uid="{4982A5A8-F4A4-4E33-8AE6-DE6282E43DC9}"/>
    <cellStyle name="Comma 2 2 3 4 3 3 3" xfId="29766" xr:uid="{635A5466-1455-4F79-AAF3-8BF140952C93}"/>
    <cellStyle name="Comma 2 2 3 4 3 4" xfId="12923" xr:uid="{87562F74-F0CD-4DCA-A654-FB1E007BE496}"/>
    <cellStyle name="Comma 2 2 3 4 3 4 2" xfId="35390" xr:uid="{2C0B56A5-466D-46D9-A6C2-1E3DA5298E3D}"/>
    <cellStyle name="Comma 2 2 3 4 3 5" xfId="24163" xr:uid="{D3AB71C3-C2E5-4549-ABEF-F7144765D9A1}"/>
    <cellStyle name="Comma 2 2 3 4 4" xfId="3404" xr:uid="{5195E221-5D8A-4145-9E05-BC77245CD1CD}"/>
    <cellStyle name="Comma 2 2 3 4 4 2" xfId="9007" xr:uid="{D88E0B7A-7599-4584-9DB4-D2D5B3A66E0B}"/>
    <cellStyle name="Comma 2 2 3 4 4 2 2" xfId="20235" xr:uid="{AEBDC947-9EDB-410D-A80B-BBFB4198EAF3}"/>
    <cellStyle name="Comma 2 2 3 4 4 2 2 2" xfId="42702" xr:uid="{8F37F732-BB07-4E73-8EF8-79BEA703F743}"/>
    <cellStyle name="Comma 2 2 3 4 4 2 3" xfId="31475" xr:uid="{2B304C26-206F-40B4-89C3-3C5E54BA52C2}"/>
    <cellStyle name="Comma 2 2 3 4 4 3" xfId="14632" xr:uid="{4B43E072-48B9-4A5F-ABC1-9DDD8A565C85}"/>
    <cellStyle name="Comma 2 2 3 4 4 3 2" xfId="37099" xr:uid="{FB658DF1-8085-4944-95F3-4C04840BE945}"/>
    <cellStyle name="Comma 2 2 3 4 4 4" xfId="25872" xr:uid="{ACDE33E4-240D-401E-9E16-8917EEF3D07C}"/>
    <cellStyle name="Comma 2 2 3 4 5" xfId="6218" xr:uid="{F5117252-1209-4E12-9EEC-59E30AAA12C6}"/>
    <cellStyle name="Comma 2 2 3 4 5 2" xfId="17446" xr:uid="{6FAC113C-372F-4EA0-A1E0-032B59167769}"/>
    <cellStyle name="Comma 2 2 3 4 5 2 2" xfId="39913" xr:uid="{EECF3BAA-A99E-4982-B33D-C2753062A6EE}"/>
    <cellStyle name="Comma 2 2 3 4 5 3" xfId="28686" xr:uid="{7C3820EC-6751-4B36-A2BE-8FAE9F468072}"/>
    <cellStyle name="Comma 2 2 3 4 6" xfId="11843" xr:uid="{2FF14E38-7D7E-43B0-A8FA-96D1A5698CC8}"/>
    <cellStyle name="Comma 2 2 3 4 6 2" xfId="34310" xr:uid="{400051E9-D901-4C9F-A9BC-5A3639538072}"/>
    <cellStyle name="Comma 2 2 3 4 7" xfId="23083" xr:uid="{BB28244B-F9BA-43E6-9866-AA92928D6137}"/>
    <cellStyle name="Comma 2 2 3 5" xfId="886" xr:uid="{00000000-0005-0000-0000-0000D2030000}"/>
    <cellStyle name="Comma 2 2 3 5 2" xfId="1966" xr:uid="{00000000-0005-0000-0000-0000D3030000}"/>
    <cellStyle name="Comma 2 2 3 5 2 2" xfId="4755" xr:uid="{68B84D13-71BD-49F6-87C8-30D1C3A11C1B}"/>
    <cellStyle name="Comma 2 2 3 5 2 2 2" xfId="10358" xr:uid="{7D7DA8D6-8558-434B-B85A-5E2AD63EE76A}"/>
    <cellStyle name="Comma 2 2 3 5 2 2 2 2" xfId="21586" xr:uid="{79048DD4-95DD-4AD2-991B-93BFE0DD469F}"/>
    <cellStyle name="Comma 2 2 3 5 2 2 2 2 2" xfId="44053" xr:uid="{0FD1360A-ABF2-4CC0-8CBA-833DAC0E5909}"/>
    <cellStyle name="Comma 2 2 3 5 2 2 2 3" xfId="32826" xr:uid="{FCD40E01-8C21-4D51-958B-E208053133AC}"/>
    <cellStyle name="Comma 2 2 3 5 2 2 3" xfId="15983" xr:uid="{58E37B7F-DE0D-43B6-BA4E-5815AB2FE97A}"/>
    <cellStyle name="Comma 2 2 3 5 2 2 3 2" xfId="38450" xr:uid="{0E6CAF54-B904-442D-A0BA-F0B5DCA38A1D}"/>
    <cellStyle name="Comma 2 2 3 5 2 2 4" xfId="27223" xr:uid="{BA3626BF-99C1-4B2D-98F3-896F58FB4F9F}"/>
    <cellStyle name="Comma 2 2 3 5 2 3" xfId="7569" xr:uid="{2CE4FF8B-06CD-4AD1-9FDA-8DF81AA01103}"/>
    <cellStyle name="Comma 2 2 3 5 2 3 2" xfId="18797" xr:uid="{0F5DBD50-14DC-4E3D-9846-3122B752E58E}"/>
    <cellStyle name="Comma 2 2 3 5 2 3 2 2" xfId="41264" xr:uid="{EF78ECEF-B560-4AF2-8A10-589B448DA5B1}"/>
    <cellStyle name="Comma 2 2 3 5 2 3 3" xfId="30037" xr:uid="{75ED5F61-C623-4403-BE3E-B758A7EB97B0}"/>
    <cellStyle name="Comma 2 2 3 5 2 4" xfId="13194" xr:uid="{C6574253-CEA6-4C9C-ADD7-E4D5CC0EB5C9}"/>
    <cellStyle name="Comma 2 2 3 5 2 4 2" xfId="35661" xr:uid="{70265289-E098-4234-8FD9-5418F04FCB88}"/>
    <cellStyle name="Comma 2 2 3 5 2 5" xfId="24434" xr:uid="{F692A8E7-D3DF-4634-A4DB-ECF640AA5AB1}"/>
    <cellStyle name="Comma 2 2 3 5 3" xfId="3675" xr:uid="{4AD9AE53-F89D-465C-9068-35B3051AA899}"/>
    <cellStyle name="Comma 2 2 3 5 3 2" xfId="9278" xr:uid="{0A80EB1E-D99C-4E27-BD51-9AF01BAB39A0}"/>
    <cellStyle name="Comma 2 2 3 5 3 2 2" xfId="20506" xr:uid="{E02B7AD2-D5C3-4EA9-9B81-BA1B882DD799}"/>
    <cellStyle name="Comma 2 2 3 5 3 2 2 2" xfId="42973" xr:uid="{4F6F5FC4-303F-4F9F-9FC3-271FF3BDD9E2}"/>
    <cellStyle name="Comma 2 2 3 5 3 2 3" xfId="31746" xr:uid="{C021EF3E-B880-48F6-94A2-D09A1CE74BA1}"/>
    <cellStyle name="Comma 2 2 3 5 3 3" xfId="14903" xr:uid="{4791BDF2-18DE-45F3-936A-DC3FEBF7D94F}"/>
    <cellStyle name="Comma 2 2 3 5 3 3 2" xfId="37370" xr:uid="{F0438092-82A5-40BC-AACA-7C931E0790C8}"/>
    <cellStyle name="Comma 2 2 3 5 3 4" xfId="26143" xr:uid="{10F12196-8B42-44AC-AF50-92525FB5D5C6}"/>
    <cellStyle name="Comma 2 2 3 5 4" xfId="6489" xr:uid="{3740913E-92E4-4F25-971D-2E92D2AFBD1A}"/>
    <cellStyle name="Comma 2 2 3 5 4 2" xfId="17717" xr:uid="{B0C7DABF-27C6-4226-B771-DCC42428CEA0}"/>
    <cellStyle name="Comma 2 2 3 5 4 2 2" xfId="40184" xr:uid="{6B028295-7713-43E7-9E16-5CEBFB8D0EE6}"/>
    <cellStyle name="Comma 2 2 3 5 4 3" xfId="28957" xr:uid="{B158D523-1EDC-4DF3-808F-A13F7F620B6C}"/>
    <cellStyle name="Comma 2 2 3 5 5" xfId="12114" xr:uid="{C60DC577-7458-4D3E-B5C6-24359341F527}"/>
    <cellStyle name="Comma 2 2 3 5 5 2" xfId="34581" xr:uid="{7437350E-E12F-4809-852C-1B1BA26907D2}"/>
    <cellStyle name="Comma 2 2 3 5 6" xfId="23354" xr:uid="{EF907BDE-3B34-4386-BBEE-B7DB73C1BC31}"/>
    <cellStyle name="Comma 2 2 3 6" xfId="1428" xr:uid="{00000000-0005-0000-0000-0000D4030000}"/>
    <cellStyle name="Comma 2 2 3 6 2" xfId="4217" xr:uid="{132D38C8-A8BE-4E40-94E5-9A56105EDC2F}"/>
    <cellStyle name="Comma 2 2 3 6 2 2" xfId="9820" xr:uid="{794CC352-D031-4CAE-8BF3-52756A8AFB51}"/>
    <cellStyle name="Comma 2 2 3 6 2 2 2" xfId="21048" xr:uid="{967A2C7D-1C4F-4E48-8C6F-D1D136C0E737}"/>
    <cellStyle name="Comma 2 2 3 6 2 2 2 2" xfId="43515" xr:uid="{919251D4-4C26-4CAC-A44E-258F623AA8C3}"/>
    <cellStyle name="Comma 2 2 3 6 2 2 3" xfId="32288" xr:uid="{15DE024E-6CE9-467C-8515-D0F195D32038}"/>
    <cellStyle name="Comma 2 2 3 6 2 3" xfId="15445" xr:uid="{4A6226DD-82FB-48A9-9108-F56013DE25B4}"/>
    <cellStyle name="Comma 2 2 3 6 2 3 2" xfId="37912" xr:uid="{02547A62-EFDF-4529-8340-A673BFECAF72}"/>
    <cellStyle name="Comma 2 2 3 6 2 4" xfId="26685" xr:uid="{48A0414A-C259-4238-AE7E-C3425A3E4A89}"/>
    <cellStyle name="Comma 2 2 3 6 3" xfId="7031" xr:uid="{4C13B3F5-BACE-45BF-B52E-434CADB1B3BE}"/>
    <cellStyle name="Comma 2 2 3 6 3 2" xfId="18259" xr:uid="{0110D8E9-C1B9-4A26-8ABD-CDB8757DEDEB}"/>
    <cellStyle name="Comma 2 2 3 6 3 2 2" xfId="40726" xr:uid="{E20E8DF6-7F73-4459-BCC9-AA31D7BCD9F9}"/>
    <cellStyle name="Comma 2 2 3 6 3 3" xfId="29499" xr:uid="{37439C43-D319-4445-9D18-A5E64F49C761}"/>
    <cellStyle name="Comma 2 2 3 6 4" xfId="12656" xr:uid="{B41B90B2-DD75-4826-B3EA-0B3DEE8F6B19}"/>
    <cellStyle name="Comma 2 2 3 6 4 2" xfId="35123" xr:uid="{3ED4A9CC-EE0D-4630-9D1D-A45B755599CA}"/>
    <cellStyle name="Comma 2 2 3 6 5" xfId="23896" xr:uid="{C0E3FEF2-66F5-4010-8166-3A4CF063A0E8}"/>
    <cellStyle name="Comma 2 2 3 7" xfId="2509" xr:uid="{00000000-0005-0000-0000-0000D5030000}"/>
    <cellStyle name="Comma 2 2 3 7 2" xfId="5298" xr:uid="{E8F34141-2FBA-407B-86F8-67B01351A68E}"/>
    <cellStyle name="Comma 2 2 3 7 2 2" xfId="10901" xr:uid="{EFFFDB7E-5C39-4AAC-9376-17978C2522E6}"/>
    <cellStyle name="Comma 2 2 3 7 2 2 2" xfId="22129" xr:uid="{1A7E2EF3-5481-4D13-A839-8AE87778AE62}"/>
    <cellStyle name="Comma 2 2 3 7 2 2 2 2" xfId="44596" xr:uid="{DBFA5853-8C78-4B11-A2A7-C4D7CB9C342F}"/>
    <cellStyle name="Comma 2 2 3 7 2 2 3" xfId="33369" xr:uid="{611679DF-CF32-4447-A898-E72987D24CAF}"/>
    <cellStyle name="Comma 2 2 3 7 2 3" xfId="16526" xr:uid="{1E9C89E0-70C7-4670-9FF4-F06B8928BDAA}"/>
    <cellStyle name="Comma 2 2 3 7 2 3 2" xfId="38993" xr:uid="{478AC1AB-E0A8-478C-9FCF-C5153542631F}"/>
    <cellStyle name="Comma 2 2 3 7 2 4" xfId="27766" xr:uid="{904BFF75-E9DD-4254-9264-6DF75AF92F0A}"/>
    <cellStyle name="Comma 2 2 3 7 3" xfId="8112" xr:uid="{E7ADFF22-8DD3-44C1-A888-AE32C238CCC4}"/>
    <cellStyle name="Comma 2 2 3 7 3 2" xfId="19340" xr:uid="{8E2CB799-0E1F-49AA-9448-B927D6A07B00}"/>
    <cellStyle name="Comma 2 2 3 7 3 2 2" xfId="41807" xr:uid="{618C3783-1B11-4C28-9E0E-18F421FBF20E}"/>
    <cellStyle name="Comma 2 2 3 7 3 3" xfId="30580" xr:uid="{418BF98A-F619-4049-9120-1A25089B1630}"/>
    <cellStyle name="Comma 2 2 3 7 4" xfId="13737" xr:uid="{45F9B72E-EE27-4854-A123-BB3C51AE3E41}"/>
    <cellStyle name="Comma 2 2 3 7 4 2" xfId="36204" xr:uid="{DF04F648-4D67-4DCA-8CA4-9C7F187F63B9}"/>
    <cellStyle name="Comma 2 2 3 7 5" xfId="24977" xr:uid="{4A9ABED4-8BD1-43DA-9DB8-DC2F3D2ED10E}"/>
    <cellStyle name="Comma 2 2 3 8" xfId="348" xr:uid="{00000000-0005-0000-0000-0000D6030000}"/>
    <cellStyle name="Comma 2 2 3 8 2" xfId="3137" xr:uid="{CE2264AE-433B-4C24-A4F6-E643C3CEBDFE}"/>
    <cellStyle name="Comma 2 2 3 8 2 2" xfId="8740" xr:uid="{63D7A3C7-8290-46FB-8192-46913AB0098B}"/>
    <cellStyle name="Comma 2 2 3 8 2 2 2" xfId="19968" xr:uid="{4D23BEA7-43F1-4869-9F1A-7CF45E8B1438}"/>
    <cellStyle name="Comma 2 2 3 8 2 2 2 2" xfId="42435" xr:uid="{5203C684-20C6-4DFC-96BA-82629294F6AF}"/>
    <cellStyle name="Comma 2 2 3 8 2 2 3" xfId="31208" xr:uid="{81AC7BA7-AF91-4A8A-8E3D-B9A0680D4F95}"/>
    <cellStyle name="Comma 2 2 3 8 2 3" xfId="14365" xr:uid="{A7248954-8388-4C04-AF54-E115EEDE0F74}"/>
    <cellStyle name="Comma 2 2 3 8 2 3 2" xfId="36832" xr:uid="{395E1992-2261-4866-9891-B2766EE97E71}"/>
    <cellStyle name="Comma 2 2 3 8 2 4" xfId="25605" xr:uid="{69E050ED-364C-4F0A-B3DC-74135627E233}"/>
    <cellStyle name="Comma 2 2 3 8 3" xfId="5951" xr:uid="{2854AED9-C324-4F3E-B47C-C776FF1EA811}"/>
    <cellStyle name="Comma 2 2 3 8 3 2" xfId="17179" xr:uid="{6330DA09-D066-4018-825E-070D27262FF7}"/>
    <cellStyle name="Comma 2 2 3 8 3 2 2" xfId="39646" xr:uid="{7E6A8F26-2C1E-4F0F-9E7D-96D8AA23A5B1}"/>
    <cellStyle name="Comma 2 2 3 8 3 3" xfId="28419" xr:uid="{F53DE82C-F504-46D2-A86F-DDF094FDBA8A}"/>
    <cellStyle name="Comma 2 2 3 8 4" xfId="11576" xr:uid="{1BA81E00-BAFC-4EEF-81FD-FA5D9D3114F9}"/>
    <cellStyle name="Comma 2 2 3 8 4 2" xfId="34043" xr:uid="{69B66E1D-A731-46EA-8948-F333B363ED83}"/>
    <cellStyle name="Comma 2 2 3 8 5" xfId="22816" xr:uid="{324BD9E5-21D1-4C14-80FF-B3FFB77765F7}"/>
    <cellStyle name="Comma 2 2 3 9" xfId="2861" xr:uid="{E958BB35-8D8D-4258-A691-B6DA02A90425}"/>
    <cellStyle name="Comma 2 2 3 9 2" xfId="8464" xr:uid="{F19A8411-3789-415C-AE48-795F60AB22F7}"/>
    <cellStyle name="Comma 2 2 3 9 2 2" xfId="19692" xr:uid="{25105DF4-ABD5-4776-BB33-3C0D9FB15745}"/>
    <cellStyle name="Comma 2 2 3 9 2 2 2" xfId="42159" xr:uid="{EB841898-584F-4E5D-BF3E-650EC0185770}"/>
    <cellStyle name="Comma 2 2 3 9 2 3" xfId="30932" xr:uid="{06EC3A46-8A6E-4225-B393-EC3E431AD00D}"/>
    <cellStyle name="Comma 2 2 3 9 3" xfId="14089" xr:uid="{5C24B146-71EA-4A7E-A1E9-F55854B3A78B}"/>
    <cellStyle name="Comma 2 2 3 9 3 2" xfId="36556" xr:uid="{88B3F10F-E59A-4902-A124-96F86C5C96F6}"/>
    <cellStyle name="Comma 2 2 3 9 4" xfId="25329" xr:uid="{E1D34AD2-FB00-41D4-955A-391A52694B0F}"/>
    <cellStyle name="Comma 2 2 4" xfId="98" xr:uid="{00000000-0005-0000-0000-0000D7030000}"/>
    <cellStyle name="Comma 2 2 4 10" xfId="11330" xr:uid="{95BCB272-D7F8-480B-A8B8-82117A778565}"/>
    <cellStyle name="Comma 2 2 4 10 2" xfId="33798" xr:uid="{3A819A2A-9012-48CE-B299-9A0D57E74D7F}"/>
    <cellStyle name="Comma 2 2 4 11" xfId="22571" xr:uid="{B2E16215-6C85-472F-96DE-93856C3C3CED}"/>
    <cellStyle name="Comma 2 2 4 2" xfId="224" xr:uid="{00000000-0005-0000-0000-0000D8030000}"/>
    <cellStyle name="Comma 2 2 4 2 10" xfId="22697" xr:uid="{00F0F2D8-F079-461D-9430-2AAEB10A48D1}"/>
    <cellStyle name="Comma 2 2 4 2 2" xfId="771" xr:uid="{00000000-0005-0000-0000-0000D9030000}"/>
    <cellStyle name="Comma 2 2 4 2 2 2" xfId="1309" xr:uid="{00000000-0005-0000-0000-0000DA030000}"/>
    <cellStyle name="Comma 2 2 4 2 2 2 2" xfId="2389" xr:uid="{00000000-0005-0000-0000-0000DB030000}"/>
    <cellStyle name="Comma 2 2 4 2 2 2 2 2" xfId="5178" xr:uid="{A5CC3A03-68BD-43ED-B5AD-C11A83D9CFB9}"/>
    <cellStyle name="Comma 2 2 4 2 2 2 2 2 2" xfId="10781" xr:uid="{87558998-ECE6-4B7B-8DBD-434340E277E0}"/>
    <cellStyle name="Comma 2 2 4 2 2 2 2 2 2 2" xfId="22009" xr:uid="{3DB13623-B7DA-45A1-A18D-14A4E64DE36F}"/>
    <cellStyle name="Comma 2 2 4 2 2 2 2 2 2 2 2" xfId="44476" xr:uid="{DBDD97B2-136C-4E90-903A-751B876C42AF}"/>
    <cellStyle name="Comma 2 2 4 2 2 2 2 2 2 3" xfId="33249" xr:uid="{E0CCF757-1E0F-43C2-A555-2970294FD8CB}"/>
    <cellStyle name="Comma 2 2 4 2 2 2 2 2 3" xfId="16406" xr:uid="{69ABE772-517E-4923-8D5E-018C0BFDD705}"/>
    <cellStyle name="Comma 2 2 4 2 2 2 2 2 3 2" xfId="38873" xr:uid="{0A516700-259E-4774-A951-53F41F65E242}"/>
    <cellStyle name="Comma 2 2 4 2 2 2 2 2 4" xfId="27646" xr:uid="{4BA0A892-633D-4B11-8AAE-D38C03BDA88D}"/>
    <cellStyle name="Comma 2 2 4 2 2 2 2 3" xfId="7992" xr:uid="{A0FB6FC5-D411-4E24-882D-23A64DA84D02}"/>
    <cellStyle name="Comma 2 2 4 2 2 2 2 3 2" xfId="19220" xr:uid="{60D28246-6FD6-4B6B-A380-AB51DD618631}"/>
    <cellStyle name="Comma 2 2 4 2 2 2 2 3 2 2" xfId="41687" xr:uid="{CC4474BB-985D-4FFD-A03A-91B143FEB259}"/>
    <cellStyle name="Comma 2 2 4 2 2 2 2 3 3" xfId="30460" xr:uid="{DA1F8B16-95FF-4C4C-95A6-8B11540F2181}"/>
    <cellStyle name="Comma 2 2 4 2 2 2 2 4" xfId="13617" xr:uid="{0B6053A2-E99E-4EFD-B282-A1D5E728DCE4}"/>
    <cellStyle name="Comma 2 2 4 2 2 2 2 4 2" xfId="36084" xr:uid="{0BDDBF9D-FCDE-4229-9B3E-4A607A6339F6}"/>
    <cellStyle name="Comma 2 2 4 2 2 2 2 5" xfId="24857" xr:uid="{DA9D9D4C-A340-498C-B673-37301B7240D3}"/>
    <cellStyle name="Comma 2 2 4 2 2 2 3" xfId="4098" xr:uid="{4AED8002-3588-4189-849A-D61DC9A5221E}"/>
    <cellStyle name="Comma 2 2 4 2 2 2 3 2" xfId="9701" xr:uid="{96EADF95-4FA0-4F6C-A38A-0D020321FC3B}"/>
    <cellStyle name="Comma 2 2 4 2 2 2 3 2 2" xfId="20929" xr:uid="{4758EAC9-5D42-4485-B794-D824A2EF8C3F}"/>
    <cellStyle name="Comma 2 2 4 2 2 2 3 2 2 2" xfId="43396" xr:uid="{16C2FAC2-0C24-4124-83B4-AE41278F1C9B}"/>
    <cellStyle name="Comma 2 2 4 2 2 2 3 2 3" xfId="32169" xr:uid="{F9043EDC-A77E-408E-8222-FC0DC2E539BC}"/>
    <cellStyle name="Comma 2 2 4 2 2 2 3 3" xfId="15326" xr:uid="{314389C8-E5CC-4623-85D0-8FEC158DFD77}"/>
    <cellStyle name="Comma 2 2 4 2 2 2 3 3 2" xfId="37793" xr:uid="{4A21F1BB-3F7C-49C3-95DE-4E4BD349FC03}"/>
    <cellStyle name="Comma 2 2 4 2 2 2 3 4" xfId="26566" xr:uid="{1B4A3AF5-4D3D-4BC6-9C9F-0EBBAA6AEE6F}"/>
    <cellStyle name="Comma 2 2 4 2 2 2 4" xfId="6912" xr:uid="{9210B069-075A-4AD3-92B5-9045A7C12D4E}"/>
    <cellStyle name="Comma 2 2 4 2 2 2 4 2" xfId="18140" xr:uid="{30049014-6B1B-41FF-9403-FBEC0697E911}"/>
    <cellStyle name="Comma 2 2 4 2 2 2 4 2 2" xfId="40607" xr:uid="{4C5CA944-3BB0-45B7-9CFA-8DCF4064AD70}"/>
    <cellStyle name="Comma 2 2 4 2 2 2 4 3" xfId="29380" xr:uid="{A3650F97-1394-4EEC-B10C-A51500ECF998}"/>
    <cellStyle name="Comma 2 2 4 2 2 2 5" xfId="12537" xr:uid="{CC6D92B6-E74F-4519-9F58-DC27FCF1D700}"/>
    <cellStyle name="Comma 2 2 4 2 2 2 5 2" xfId="35004" xr:uid="{2E80811D-F5C9-4D0A-81BE-E961C8A7E088}"/>
    <cellStyle name="Comma 2 2 4 2 2 2 6" xfId="23777" xr:uid="{2EF0647B-EE63-44FD-94A8-E606F3094769}"/>
    <cellStyle name="Comma 2 2 4 2 2 3" xfId="1851" xr:uid="{00000000-0005-0000-0000-0000DC030000}"/>
    <cellStyle name="Comma 2 2 4 2 2 3 2" xfId="4640" xr:uid="{74E70BFE-7622-4BE9-83B0-60667B7E6D10}"/>
    <cellStyle name="Comma 2 2 4 2 2 3 2 2" xfId="10243" xr:uid="{A515F25D-6A99-416F-A8C6-FA8A3622C6D6}"/>
    <cellStyle name="Comma 2 2 4 2 2 3 2 2 2" xfId="21471" xr:uid="{C3F572CD-264A-41D1-BC47-ABB3357FABC5}"/>
    <cellStyle name="Comma 2 2 4 2 2 3 2 2 2 2" xfId="43938" xr:uid="{9AF53628-9783-41C0-917C-255ACF29C11C}"/>
    <cellStyle name="Comma 2 2 4 2 2 3 2 2 3" xfId="32711" xr:uid="{15EC472D-1D13-4B3A-BD2F-CD27FC030D8E}"/>
    <cellStyle name="Comma 2 2 4 2 2 3 2 3" xfId="15868" xr:uid="{7005B7D3-549A-4AA2-B53B-D827314566CD}"/>
    <cellStyle name="Comma 2 2 4 2 2 3 2 3 2" xfId="38335" xr:uid="{A854645C-556E-44B2-9BE2-9F0735ED1E43}"/>
    <cellStyle name="Comma 2 2 4 2 2 3 2 4" xfId="27108" xr:uid="{22F7B96D-CE2A-4EDB-A99B-B7B4C7D43030}"/>
    <cellStyle name="Comma 2 2 4 2 2 3 3" xfId="7454" xr:uid="{8516473A-509A-472A-B532-D07180D38F69}"/>
    <cellStyle name="Comma 2 2 4 2 2 3 3 2" xfId="18682" xr:uid="{F9745F71-5CAE-405D-9F7B-D43DCB205FFA}"/>
    <cellStyle name="Comma 2 2 4 2 2 3 3 2 2" xfId="41149" xr:uid="{B7CD93A9-88F0-4737-ABAD-A0F923D6DB14}"/>
    <cellStyle name="Comma 2 2 4 2 2 3 3 3" xfId="29922" xr:uid="{795A34EC-0625-4406-A98E-B29D2D4764D6}"/>
    <cellStyle name="Comma 2 2 4 2 2 3 4" xfId="13079" xr:uid="{85298669-E24B-408E-B7AA-1628AD8D06D6}"/>
    <cellStyle name="Comma 2 2 4 2 2 3 4 2" xfId="35546" xr:uid="{C1EAC41A-644A-40E0-B3C9-9BF78831C208}"/>
    <cellStyle name="Comma 2 2 4 2 2 3 5" xfId="24319" xr:uid="{0E0093A9-03FE-443E-9E48-6050D785F8F5}"/>
    <cellStyle name="Comma 2 2 4 2 2 4" xfId="3560" xr:uid="{BF4FAE83-A138-430A-84BC-829AD0F9B4DA}"/>
    <cellStyle name="Comma 2 2 4 2 2 4 2" xfId="9163" xr:uid="{D87C5FBD-F0D3-4A63-9A70-38956D34CE48}"/>
    <cellStyle name="Comma 2 2 4 2 2 4 2 2" xfId="20391" xr:uid="{F8E27D3C-46E2-4CAB-88D2-DE922C74AA65}"/>
    <cellStyle name="Comma 2 2 4 2 2 4 2 2 2" xfId="42858" xr:uid="{94C22A52-9564-449D-8FC1-DA1FB0E7D607}"/>
    <cellStyle name="Comma 2 2 4 2 2 4 2 3" xfId="31631" xr:uid="{8A4201D5-0D14-4B7C-A83E-0CA0CA358B37}"/>
    <cellStyle name="Comma 2 2 4 2 2 4 3" xfId="14788" xr:uid="{FDCFF18C-0815-43E8-859A-43DAF1592EF0}"/>
    <cellStyle name="Comma 2 2 4 2 2 4 3 2" xfId="37255" xr:uid="{40416499-E987-47A7-9CE3-FB845B35DE02}"/>
    <cellStyle name="Comma 2 2 4 2 2 4 4" xfId="26028" xr:uid="{3E944F09-CDA6-4CAE-8068-51E506ECBB14}"/>
    <cellStyle name="Comma 2 2 4 2 2 5" xfId="6374" xr:uid="{A5B74553-E69A-4B92-84A3-5000CF1BCEFD}"/>
    <cellStyle name="Comma 2 2 4 2 2 5 2" xfId="17602" xr:uid="{E38C573D-6070-4A9C-9A46-53166A445C85}"/>
    <cellStyle name="Comma 2 2 4 2 2 5 2 2" xfId="40069" xr:uid="{5585CDED-F1AB-41AB-A5FB-38933DFE999A}"/>
    <cellStyle name="Comma 2 2 4 2 2 5 3" xfId="28842" xr:uid="{ECC7121A-E3A3-4A1F-944C-9CAD624D9AB9}"/>
    <cellStyle name="Comma 2 2 4 2 2 6" xfId="11999" xr:uid="{43DA3207-11E5-4269-9F69-5E6C3C78883E}"/>
    <cellStyle name="Comma 2 2 4 2 2 6 2" xfId="34466" xr:uid="{13ED41DE-5FE8-446D-8C32-4E4E160C76B6}"/>
    <cellStyle name="Comma 2 2 4 2 2 7" xfId="23239" xr:uid="{A5789070-E8EA-44B9-B2D7-A91DD2082D74}"/>
    <cellStyle name="Comma 2 2 4 2 3" xfId="1042" xr:uid="{00000000-0005-0000-0000-0000DD030000}"/>
    <cellStyle name="Comma 2 2 4 2 3 2" xfId="2122" xr:uid="{00000000-0005-0000-0000-0000DE030000}"/>
    <cellStyle name="Comma 2 2 4 2 3 2 2" xfId="4911" xr:uid="{908E6E0A-7A33-4319-A9AD-6E962ACF52ED}"/>
    <cellStyle name="Comma 2 2 4 2 3 2 2 2" xfId="10514" xr:uid="{81F967C4-EA6D-4376-8F5F-BAE28CDFEF74}"/>
    <cellStyle name="Comma 2 2 4 2 3 2 2 2 2" xfId="21742" xr:uid="{9578B055-6B37-4A9E-BF6B-3E6BBDE1050F}"/>
    <cellStyle name="Comma 2 2 4 2 3 2 2 2 2 2" xfId="44209" xr:uid="{AFC668F6-DE5C-4ACF-B020-133A4A2F2F72}"/>
    <cellStyle name="Comma 2 2 4 2 3 2 2 2 3" xfId="32982" xr:uid="{6B7DB52B-9C86-4737-9ED2-F633C53B0331}"/>
    <cellStyle name="Comma 2 2 4 2 3 2 2 3" xfId="16139" xr:uid="{9460BF83-DAAB-4A8D-B500-BCF9E88DA998}"/>
    <cellStyle name="Comma 2 2 4 2 3 2 2 3 2" xfId="38606" xr:uid="{C89E6B49-A72A-49E8-830B-D6F61D8F129D}"/>
    <cellStyle name="Comma 2 2 4 2 3 2 2 4" xfId="27379" xr:uid="{BF0BF3F8-BF33-44F2-8F05-5D1C7E948B8D}"/>
    <cellStyle name="Comma 2 2 4 2 3 2 3" xfId="7725" xr:uid="{11A76731-B69F-4739-9465-959A41341397}"/>
    <cellStyle name="Comma 2 2 4 2 3 2 3 2" xfId="18953" xr:uid="{3A0B5F7E-4EC6-469F-8222-2CE77421BEAD}"/>
    <cellStyle name="Comma 2 2 4 2 3 2 3 2 2" xfId="41420" xr:uid="{38FA4EF3-CC41-4B87-8340-6F69549165FB}"/>
    <cellStyle name="Comma 2 2 4 2 3 2 3 3" xfId="30193" xr:uid="{C80558C6-D4C3-458F-B6F4-1F8B007D5EC6}"/>
    <cellStyle name="Comma 2 2 4 2 3 2 4" xfId="13350" xr:uid="{21E09AC0-488A-4200-AD58-88CB5689BCB7}"/>
    <cellStyle name="Comma 2 2 4 2 3 2 4 2" xfId="35817" xr:uid="{FD9F2C6E-090D-46C1-B3D4-B5CF877673EB}"/>
    <cellStyle name="Comma 2 2 4 2 3 2 5" xfId="24590" xr:uid="{06B87036-A055-46E1-990A-933F7A50F325}"/>
    <cellStyle name="Comma 2 2 4 2 3 3" xfId="3831" xr:uid="{42FDB4C1-745B-4B29-A982-DFAF9E04738B}"/>
    <cellStyle name="Comma 2 2 4 2 3 3 2" xfId="9434" xr:uid="{4370F7DB-398E-465B-8D99-01F62262CF77}"/>
    <cellStyle name="Comma 2 2 4 2 3 3 2 2" xfId="20662" xr:uid="{2C1D43DC-8F73-447E-AA4F-A8D5BE16A28F}"/>
    <cellStyle name="Comma 2 2 4 2 3 3 2 2 2" xfId="43129" xr:uid="{C11DFB7C-CA5D-4ECA-A4B3-04BE393FCC5A}"/>
    <cellStyle name="Comma 2 2 4 2 3 3 2 3" xfId="31902" xr:uid="{FD75735F-A71F-44C8-AFDB-6F5A21A17E86}"/>
    <cellStyle name="Comma 2 2 4 2 3 3 3" xfId="15059" xr:uid="{B99F903E-41BE-48EF-9B58-F10C5E4945D5}"/>
    <cellStyle name="Comma 2 2 4 2 3 3 3 2" xfId="37526" xr:uid="{E0921473-52A8-41C3-999E-CA86766D9A0A}"/>
    <cellStyle name="Comma 2 2 4 2 3 3 4" xfId="26299" xr:uid="{64FC91F6-E53E-45EF-98A3-FF9F122EEBEA}"/>
    <cellStyle name="Comma 2 2 4 2 3 4" xfId="6645" xr:uid="{6A52DEB3-2776-4002-905D-E57AC5B93CF7}"/>
    <cellStyle name="Comma 2 2 4 2 3 4 2" xfId="17873" xr:uid="{A198730C-C494-4D1D-B9B8-1B1A2B862B94}"/>
    <cellStyle name="Comma 2 2 4 2 3 4 2 2" xfId="40340" xr:uid="{80CF9DEF-72C6-4C5F-B21C-2FBC5FB53F5B}"/>
    <cellStyle name="Comma 2 2 4 2 3 4 3" xfId="29113" xr:uid="{EF08920D-A4BB-488A-9DA2-FA6281C74FC1}"/>
    <cellStyle name="Comma 2 2 4 2 3 5" xfId="12270" xr:uid="{27C45726-EE19-4F84-B393-7306500A3EF0}"/>
    <cellStyle name="Comma 2 2 4 2 3 5 2" xfId="34737" xr:uid="{3308EA6B-D46F-49A5-BB81-EFE80817D4CE}"/>
    <cellStyle name="Comma 2 2 4 2 3 6" xfId="23510" xr:uid="{C350549B-C63C-49E7-A446-5128B371A75E}"/>
    <cellStyle name="Comma 2 2 4 2 4" xfId="1584" xr:uid="{00000000-0005-0000-0000-0000DF030000}"/>
    <cellStyle name="Comma 2 2 4 2 4 2" xfId="4373" xr:uid="{4ED4E9FE-20D8-4735-A5BB-31DBD94D4540}"/>
    <cellStyle name="Comma 2 2 4 2 4 2 2" xfId="9976" xr:uid="{2BC3E326-0E45-4E49-8D39-7D625DC56B79}"/>
    <cellStyle name="Comma 2 2 4 2 4 2 2 2" xfId="21204" xr:uid="{BA5ADD0F-D493-444B-9A77-E756AFD0EAE0}"/>
    <cellStyle name="Comma 2 2 4 2 4 2 2 2 2" xfId="43671" xr:uid="{F55BA738-B4C6-4EC3-9281-C7239C44536F}"/>
    <cellStyle name="Comma 2 2 4 2 4 2 2 3" xfId="32444" xr:uid="{FC0A9A82-5876-4388-A65F-2E9F27B3EFF9}"/>
    <cellStyle name="Comma 2 2 4 2 4 2 3" xfId="15601" xr:uid="{F9FBFB9A-4957-4041-A9F0-527F1C57073B}"/>
    <cellStyle name="Comma 2 2 4 2 4 2 3 2" xfId="38068" xr:uid="{04A53290-96E3-41F3-A306-ADA50752A1B7}"/>
    <cellStyle name="Comma 2 2 4 2 4 2 4" xfId="26841" xr:uid="{C82C0956-2027-4CCD-A983-5CDB7BEA204D}"/>
    <cellStyle name="Comma 2 2 4 2 4 3" xfId="7187" xr:uid="{3F3D3144-64C3-4147-9D0E-5576687872B3}"/>
    <cellStyle name="Comma 2 2 4 2 4 3 2" xfId="18415" xr:uid="{B590DD26-FC7E-4679-9E6D-FC5BAC5A0717}"/>
    <cellStyle name="Comma 2 2 4 2 4 3 2 2" xfId="40882" xr:uid="{35B6E59B-6188-4ABF-A6ED-46F65EF2092A}"/>
    <cellStyle name="Comma 2 2 4 2 4 3 3" xfId="29655" xr:uid="{1A0FD333-8BE2-475B-8F4A-DA3E766291BC}"/>
    <cellStyle name="Comma 2 2 4 2 4 4" xfId="12812" xr:uid="{E3A603A0-3824-491D-96C2-968820C4A8E7}"/>
    <cellStyle name="Comma 2 2 4 2 4 4 2" xfId="35279" xr:uid="{51A1B878-E175-4377-8AC4-E023FF4C863E}"/>
    <cellStyle name="Comma 2 2 4 2 4 5" xfId="24052" xr:uid="{B970F190-EB00-4208-9F7E-E01884DACAE2}"/>
    <cellStyle name="Comma 2 2 4 2 5" xfId="2665" xr:uid="{00000000-0005-0000-0000-0000E0030000}"/>
    <cellStyle name="Comma 2 2 4 2 5 2" xfId="5454" xr:uid="{074596E3-7E26-4099-A8DE-A5C09A915B86}"/>
    <cellStyle name="Comma 2 2 4 2 5 2 2" xfId="11057" xr:uid="{609F3106-1A50-447F-83F2-3F2B79CC249A}"/>
    <cellStyle name="Comma 2 2 4 2 5 2 2 2" xfId="22285" xr:uid="{C5206BA9-9E79-4090-A2F5-A3E489A2A409}"/>
    <cellStyle name="Comma 2 2 4 2 5 2 2 2 2" xfId="44752" xr:uid="{B6399602-79BC-49FE-B36E-52C0B95E89CC}"/>
    <cellStyle name="Comma 2 2 4 2 5 2 2 3" xfId="33525" xr:uid="{0A499F19-99B2-4306-814C-4F55D804ECBB}"/>
    <cellStyle name="Comma 2 2 4 2 5 2 3" xfId="16682" xr:uid="{B1EE62EB-6A33-4DCF-B6BF-F4604C50AF47}"/>
    <cellStyle name="Comma 2 2 4 2 5 2 3 2" xfId="39149" xr:uid="{4DCB4775-A78A-49A2-B382-76494A6485CB}"/>
    <cellStyle name="Comma 2 2 4 2 5 2 4" xfId="27922" xr:uid="{E886018B-A457-443A-A4BB-2465F924DFAF}"/>
    <cellStyle name="Comma 2 2 4 2 5 3" xfId="8268" xr:uid="{316ED819-6D41-4095-AFC1-B8E80BEF2446}"/>
    <cellStyle name="Comma 2 2 4 2 5 3 2" xfId="19496" xr:uid="{0A5091C9-F39F-4333-B693-9BD2CA3B353E}"/>
    <cellStyle name="Comma 2 2 4 2 5 3 2 2" xfId="41963" xr:uid="{20C94D3D-CA10-43D2-B986-573F34397546}"/>
    <cellStyle name="Comma 2 2 4 2 5 3 3" xfId="30736" xr:uid="{FE2260E5-FCDE-413E-AAF2-0866F9C38B98}"/>
    <cellStyle name="Comma 2 2 4 2 5 4" xfId="13893" xr:uid="{F6070030-6996-4142-ADDE-A621AEE90B0F}"/>
    <cellStyle name="Comma 2 2 4 2 5 4 2" xfId="36360" xr:uid="{75A03EE0-1F59-4604-8E1A-8FE73B01D179}"/>
    <cellStyle name="Comma 2 2 4 2 5 5" xfId="25133" xr:uid="{26093407-AB54-4995-BEBE-A1A98CC8140A}"/>
    <cellStyle name="Comma 2 2 4 2 6" xfId="504" xr:uid="{00000000-0005-0000-0000-0000E1030000}"/>
    <cellStyle name="Comma 2 2 4 2 6 2" xfId="3293" xr:uid="{4D3F4F92-198E-458A-A1F5-7FD1C2B3E836}"/>
    <cellStyle name="Comma 2 2 4 2 6 2 2" xfId="8896" xr:uid="{5489FBA1-B9AC-4580-B748-6F58BBBA4C2B}"/>
    <cellStyle name="Comma 2 2 4 2 6 2 2 2" xfId="20124" xr:uid="{F3EDB986-EF22-4DFB-B0A5-592EA90A1711}"/>
    <cellStyle name="Comma 2 2 4 2 6 2 2 2 2" xfId="42591" xr:uid="{F2A313B2-DA87-45AC-93AC-8154888F588B}"/>
    <cellStyle name="Comma 2 2 4 2 6 2 2 3" xfId="31364" xr:uid="{B3519BAF-BF4F-46A6-8D93-BF6054EE0D5C}"/>
    <cellStyle name="Comma 2 2 4 2 6 2 3" xfId="14521" xr:uid="{BB376D10-53B1-487D-B8BA-95C74EA56941}"/>
    <cellStyle name="Comma 2 2 4 2 6 2 3 2" xfId="36988" xr:uid="{8CBBD869-26D7-449B-A943-B93FDE7AA3D7}"/>
    <cellStyle name="Comma 2 2 4 2 6 2 4" xfId="25761" xr:uid="{64730103-E8FF-4511-9393-BE84E1DDCC43}"/>
    <cellStyle name="Comma 2 2 4 2 6 3" xfId="6107" xr:uid="{5E92B945-6FD6-4EF0-ADF0-FAA8D759220E}"/>
    <cellStyle name="Comma 2 2 4 2 6 3 2" xfId="17335" xr:uid="{F9F9EEDC-02C6-4EFC-9DB8-477EEF8F2ACB}"/>
    <cellStyle name="Comma 2 2 4 2 6 3 2 2" xfId="39802" xr:uid="{A8689C9D-B391-4DA0-9830-05293A741BEA}"/>
    <cellStyle name="Comma 2 2 4 2 6 3 3" xfId="28575" xr:uid="{8CF511E2-710E-4DED-A7D6-E26ABEB40140}"/>
    <cellStyle name="Comma 2 2 4 2 6 4" xfId="11732" xr:uid="{FD73C412-8431-4D52-849C-A584B1020432}"/>
    <cellStyle name="Comma 2 2 4 2 6 4 2" xfId="34199" xr:uid="{E7BB8EF5-1A28-4691-9887-081914AFC7AB}"/>
    <cellStyle name="Comma 2 2 4 2 6 5" xfId="22972" xr:uid="{70CA14DB-3775-4B75-B33A-63D05AD5D5B5}"/>
    <cellStyle name="Comma 2 2 4 2 7" xfId="3017" xr:uid="{2134DCCF-D3AE-4DDA-B9C6-69A998C89969}"/>
    <cellStyle name="Comma 2 2 4 2 7 2" xfId="8620" xr:uid="{ED3FF823-412C-4C13-A580-54198ECA54C1}"/>
    <cellStyle name="Comma 2 2 4 2 7 2 2" xfId="19848" xr:uid="{1481430A-661D-4DA4-86F3-C266DB132E1A}"/>
    <cellStyle name="Comma 2 2 4 2 7 2 2 2" xfId="42315" xr:uid="{B6397BF3-BEBD-4D91-A580-6F47F96DE74D}"/>
    <cellStyle name="Comma 2 2 4 2 7 2 3" xfId="31088" xr:uid="{C26FBBCC-5560-421B-994B-4457AB4E39A6}"/>
    <cellStyle name="Comma 2 2 4 2 7 3" xfId="14245" xr:uid="{62BEB0E4-2C75-4A15-A271-3047E872C191}"/>
    <cellStyle name="Comma 2 2 4 2 7 3 2" xfId="36712" xr:uid="{7C05D32C-2641-4472-AF6B-8DB2B975D278}"/>
    <cellStyle name="Comma 2 2 4 2 7 4" xfId="25485" xr:uid="{262DC2B2-3E23-4FF0-BDB7-AE67460DA5F6}"/>
    <cellStyle name="Comma 2 2 4 2 8" xfId="5832" xr:uid="{981FEAEE-56F4-4822-B60B-5268BCFF3F2E}"/>
    <cellStyle name="Comma 2 2 4 2 8 2" xfId="17060" xr:uid="{3C09DFAE-A679-4846-A061-539E2E104E17}"/>
    <cellStyle name="Comma 2 2 4 2 8 2 2" xfId="39527" xr:uid="{436CD304-C343-4C2B-B8B4-4E4F16B5529D}"/>
    <cellStyle name="Comma 2 2 4 2 8 3" xfId="28300" xr:uid="{D2263952-B196-43AC-94A8-44BD7B1B6AF6}"/>
    <cellStyle name="Comma 2 2 4 2 9" xfId="11456" xr:uid="{9C79A190-9E3B-46F2-8950-859E05C9FAF6}"/>
    <cellStyle name="Comma 2 2 4 2 9 2" xfId="33924" xr:uid="{A3A92E93-A3B2-4702-99D8-A79388112EAE}"/>
    <cellStyle name="Comma 2 2 4 3" xfId="645" xr:uid="{00000000-0005-0000-0000-0000E2030000}"/>
    <cellStyle name="Comma 2 2 4 3 2" xfId="1183" xr:uid="{00000000-0005-0000-0000-0000E3030000}"/>
    <cellStyle name="Comma 2 2 4 3 2 2" xfId="2263" xr:uid="{00000000-0005-0000-0000-0000E4030000}"/>
    <cellStyle name="Comma 2 2 4 3 2 2 2" xfId="5052" xr:uid="{DA7638EE-1639-43D6-B18A-B40202669CA1}"/>
    <cellStyle name="Comma 2 2 4 3 2 2 2 2" xfId="10655" xr:uid="{FF143911-04D6-4338-92E7-2BE8E91447F7}"/>
    <cellStyle name="Comma 2 2 4 3 2 2 2 2 2" xfId="21883" xr:uid="{2020BB37-87CB-4DEE-8F1C-41F0411E5E61}"/>
    <cellStyle name="Comma 2 2 4 3 2 2 2 2 2 2" xfId="44350" xr:uid="{90D2145E-4194-460B-BCE5-6CD9A2CFD325}"/>
    <cellStyle name="Comma 2 2 4 3 2 2 2 2 3" xfId="33123" xr:uid="{B622DA0E-479D-4800-A685-4663868C54C1}"/>
    <cellStyle name="Comma 2 2 4 3 2 2 2 3" xfId="16280" xr:uid="{B8D76C60-9210-4801-BD77-6E23485A4C31}"/>
    <cellStyle name="Comma 2 2 4 3 2 2 2 3 2" xfId="38747" xr:uid="{D0E77D93-4A05-43DE-B769-7FB05DC00B23}"/>
    <cellStyle name="Comma 2 2 4 3 2 2 2 4" xfId="27520" xr:uid="{26C8F7E2-E5BD-47CB-8A5A-AFC4188C27AB}"/>
    <cellStyle name="Comma 2 2 4 3 2 2 3" xfId="7866" xr:uid="{7EE03D13-1A62-48C0-A79A-261D5A004A43}"/>
    <cellStyle name="Comma 2 2 4 3 2 2 3 2" xfId="19094" xr:uid="{9BE323D9-868C-4D4B-9F66-AC4BCACBBD4B}"/>
    <cellStyle name="Comma 2 2 4 3 2 2 3 2 2" xfId="41561" xr:uid="{1C509D82-E76B-4625-B58B-701F7F38EF7F}"/>
    <cellStyle name="Comma 2 2 4 3 2 2 3 3" xfId="30334" xr:uid="{64B3BFD5-0214-4C6C-AF7E-8DF3C6C9E7AD}"/>
    <cellStyle name="Comma 2 2 4 3 2 2 4" xfId="13491" xr:uid="{56E27E22-B7CA-416F-97D1-66E9EE99F20D}"/>
    <cellStyle name="Comma 2 2 4 3 2 2 4 2" xfId="35958" xr:uid="{7D484E47-32B4-4631-A4D7-43C16D079860}"/>
    <cellStyle name="Comma 2 2 4 3 2 2 5" xfId="24731" xr:uid="{82A60AEE-E079-4B09-A589-CC97C08F5FBE}"/>
    <cellStyle name="Comma 2 2 4 3 2 3" xfId="3972" xr:uid="{982F5B2E-D554-4B61-A008-543839CE105A}"/>
    <cellStyle name="Comma 2 2 4 3 2 3 2" xfId="9575" xr:uid="{D620EB72-384B-40EC-B304-06B209737DEF}"/>
    <cellStyle name="Comma 2 2 4 3 2 3 2 2" xfId="20803" xr:uid="{A809EDC8-0A48-4A4D-90CF-CD6C459E65DB}"/>
    <cellStyle name="Comma 2 2 4 3 2 3 2 2 2" xfId="43270" xr:uid="{B4C36205-F13E-4771-A9F8-375E8EC2586F}"/>
    <cellStyle name="Comma 2 2 4 3 2 3 2 3" xfId="32043" xr:uid="{F9D39AEA-BE87-4F20-A42D-B9B3779E37AF}"/>
    <cellStyle name="Comma 2 2 4 3 2 3 3" xfId="15200" xr:uid="{61A1423A-C36C-490E-8431-CF74D14C4817}"/>
    <cellStyle name="Comma 2 2 4 3 2 3 3 2" xfId="37667" xr:uid="{80AB4EE3-96BB-4C5E-9C97-DBDEB8A790FF}"/>
    <cellStyle name="Comma 2 2 4 3 2 3 4" xfId="26440" xr:uid="{637112B1-5F63-45D2-8B67-2EB71346E657}"/>
    <cellStyle name="Comma 2 2 4 3 2 4" xfId="6786" xr:uid="{5A20BD14-3667-46EC-9164-75FA3276DFD8}"/>
    <cellStyle name="Comma 2 2 4 3 2 4 2" xfId="18014" xr:uid="{452BD599-5B45-4D1B-B208-4A0CF486B894}"/>
    <cellStyle name="Comma 2 2 4 3 2 4 2 2" xfId="40481" xr:uid="{3EF26BBC-0677-4D92-8579-4C4A3E5D9255}"/>
    <cellStyle name="Comma 2 2 4 3 2 4 3" xfId="29254" xr:uid="{138F0E8A-7DB6-43B1-90EE-09157085F04D}"/>
    <cellStyle name="Comma 2 2 4 3 2 5" xfId="12411" xr:uid="{FF54CDBD-0ED3-46AB-9804-242A04FE8E07}"/>
    <cellStyle name="Comma 2 2 4 3 2 5 2" xfId="34878" xr:uid="{640F2837-37DD-4310-B623-2AF435779971}"/>
    <cellStyle name="Comma 2 2 4 3 2 6" xfId="23651" xr:uid="{975197B9-FB93-44E5-BFE8-2B71B316C159}"/>
    <cellStyle name="Comma 2 2 4 3 3" xfId="1725" xr:uid="{00000000-0005-0000-0000-0000E5030000}"/>
    <cellStyle name="Comma 2 2 4 3 3 2" xfId="4514" xr:uid="{AACC0F75-DDC5-48AD-8339-B8D4C1DD2838}"/>
    <cellStyle name="Comma 2 2 4 3 3 2 2" xfId="10117" xr:uid="{D93A8814-1D37-4F38-8670-749CAF7D72AE}"/>
    <cellStyle name="Comma 2 2 4 3 3 2 2 2" xfId="21345" xr:uid="{91BB8C85-B0D0-4743-B78A-CC7333C786E2}"/>
    <cellStyle name="Comma 2 2 4 3 3 2 2 2 2" xfId="43812" xr:uid="{5AB85AFC-F732-4C15-9676-A7931A97DF0F}"/>
    <cellStyle name="Comma 2 2 4 3 3 2 2 3" xfId="32585" xr:uid="{30CF2E5F-E630-4A49-81CE-E631EE8C60D1}"/>
    <cellStyle name="Comma 2 2 4 3 3 2 3" xfId="15742" xr:uid="{8E993576-2AAC-4A98-B5DE-9A1ABED788F3}"/>
    <cellStyle name="Comma 2 2 4 3 3 2 3 2" xfId="38209" xr:uid="{A9DA201D-0B89-491F-9AE2-2E046DD8EC50}"/>
    <cellStyle name="Comma 2 2 4 3 3 2 4" xfId="26982" xr:uid="{0CBCE730-C347-4C4D-B7E7-E8B69F9319FE}"/>
    <cellStyle name="Comma 2 2 4 3 3 3" xfId="7328" xr:uid="{B1A56620-7B24-4161-B0E2-C0D019C97AFD}"/>
    <cellStyle name="Comma 2 2 4 3 3 3 2" xfId="18556" xr:uid="{9F2604FF-0492-4A79-AAB5-87E995A39FF1}"/>
    <cellStyle name="Comma 2 2 4 3 3 3 2 2" xfId="41023" xr:uid="{A1D09F08-22EF-4BE5-B7E4-3FD1F7911396}"/>
    <cellStyle name="Comma 2 2 4 3 3 3 3" xfId="29796" xr:uid="{47BB849C-0D5A-47C6-9184-4F5C70B5FF29}"/>
    <cellStyle name="Comma 2 2 4 3 3 4" xfId="12953" xr:uid="{E93578A0-D92D-4EB6-B0EE-7228FEB072EB}"/>
    <cellStyle name="Comma 2 2 4 3 3 4 2" xfId="35420" xr:uid="{7A001D40-56CE-4A58-A4FB-84E83CE2E7B9}"/>
    <cellStyle name="Comma 2 2 4 3 3 5" xfId="24193" xr:uid="{7F60F1FE-D3B3-4BAD-A74B-0D9ACCE1ECBF}"/>
    <cellStyle name="Comma 2 2 4 3 4" xfId="3434" xr:uid="{0CD64063-D01E-4B32-8776-1FC056A92DBB}"/>
    <cellStyle name="Comma 2 2 4 3 4 2" xfId="9037" xr:uid="{8104925A-5B0F-4263-895E-201BBDC9F57C}"/>
    <cellStyle name="Comma 2 2 4 3 4 2 2" xfId="20265" xr:uid="{52B754F5-9CF6-4654-84CB-A69817A35427}"/>
    <cellStyle name="Comma 2 2 4 3 4 2 2 2" xfId="42732" xr:uid="{1AC2CC08-2463-4B12-A3D1-E7CC7561A012}"/>
    <cellStyle name="Comma 2 2 4 3 4 2 3" xfId="31505" xr:uid="{8A25E654-64B0-4D78-BACF-9C04F9406D68}"/>
    <cellStyle name="Comma 2 2 4 3 4 3" xfId="14662" xr:uid="{E3CC9A3C-BC8F-4D37-B26F-FAD6D352B832}"/>
    <cellStyle name="Comma 2 2 4 3 4 3 2" xfId="37129" xr:uid="{2AE16335-9549-4D9A-A4EF-D4A3DDEE4BD1}"/>
    <cellStyle name="Comma 2 2 4 3 4 4" xfId="25902" xr:uid="{D4856A01-0F77-40F9-A91B-72C00997B656}"/>
    <cellStyle name="Comma 2 2 4 3 5" xfId="6248" xr:uid="{477D0F93-90C1-4B3B-9544-FE46FFC70197}"/>
    <cellStyle name="Comma 2 2 4 3 5 2" xfId="17476" xr:uid="{58BC898B-9768-4EF8-95E0-F2225497678C}"/>
    <cellStyle name="Comma 2 2 4 3 5 2 2" xfId="39943" xr:uid="{971DED67-F8BB-41CE-8FA5-FD92780CDC84}"/>
    <cellStyle name="Comma 2 2 4 3 5 3" xfId="28716" xr:uid="{14CDFD22-6017-451F-B8F1-24156081AB34}"/>
    <cellStyle name="Comma 2 2 4 3 6" xfId="11873" xr:uid="{ECBA152F-F579-47D3-849B-46FBE28E2D11}"/>
    <cellStyle name="Comma 2 2 4 3 6 2" xfId="34340" xr:uid="{997735E3-765C-472C-99B5-CE0A7C26EA88}"/>
    <cellStyle name="Comma 2 2 4 3 7" xfId="23113" xr:uid="{A1EC05B2-9AF3-4C92-B80C-CA663951D1CC}"/>
    <cellStyle name="Comma 2 2 4 4" xfId="916" xr:uid="{00000000-0005-0000-0000-0000E6030000}"/>
    <cellStyle name="Comma 2 2 4 4 2" xfId="1996" xr:uid="{00000000-0005-0000-0000-0000E7030000}"/>
    <cellStyle name="Comma 2 2 4 4 2 2" xfId="4785" xr:uid="{DA758C3D-47DE-476C-A852-9BC00770A397}"/>
    <cellStyle name="Comma 2 2 4 4 2 2 2" xfId="10388" xr:uid="{2D2AB563-4A25-4005-8CD2-D03A23732055}"/>
    <cellStyle name="Comma 2 2 4 4 2 2 2 2" xfId="21616" xr:uid="{B5D1583A-6A0B-4B0A-9945-28583AE9FA8E}"/>
    <cellStyle name="Comma 2 2 4 4 2 2 2 2 2" xfId="44083" xr:uid="{540790CF-076C-421C-B0F6-8DAEF42B8EED}"/>
    <cellStyle name="Comma 2 2 4 4 2 2 2 3" xfId="32856" xr:uid="{FEEE543A-1468-4918-9E58-6A9AC5DD1953}"/>
    <cellStyle name="Comma 2 2 4 4 2 2 3" xfId="16013" xr:uid="{C831F58C-1E0D-483E-81BF-12075734FA5E}"/>
    <cellStyle name="Comma 2 2 4 4 2 2 3 2" xfId="38480" xr:uid="{89A52BD6-8397-4F5C-8ED8-0F74C9B1AC8E}"/>
    <cellStyle name="Comma 2 2 4 4 2 2 4" xfId="27253" xr:uid="{1CBF820A-981A-4111-A6B8-097040AA3E8C}"/>
    <cellStyle name="Comma 2 2 4 4 2 3" xfId="7599" xr:uid="{5BB46C8D-76C9-4245-AC4B-6679FEF6CCB4}"/>
    <cellStyle name="Comma 2 2 4 4 2 3 2" xfId="18827" xr:uid="{3164433E-E060-49FE-8EF9-7AB7D81730DE}"/>
    <cellStyle name="Comma 2 2 4 4 2 3 2 2" xfId="41294" xr:uid="{5D061DDA-98F0-4E93-BBD5-18F5AF5AB1D8}"/>
    <cellStyle name="Comma 2 2 4 4 2 3 3" xfId="30067" xr:uid="{C76A4165-2A09-4CCB-9D7B-63F7E5192945}"/>
    <cellStyle name="Comma 2 2 4 4 2 4" xfId="13224" xr:uid="{4CB4C26A-B885-40F9-9518-82D10D2765C1}"/>
    <cellStyle name="Comma 2 2 4 4 2 4 2" xfId="35691" xr:uid="{69607653-87FC-4958-86E2-ED9C7A3A9B72}"/>
    <cellStyle name="Comma 2 2 4 4 2 5" xfId="24464" xr:uid="{563D91BF-4E2A-4BF1-9E57-7D217542F106}"/>
    <cellStyle name="Comma 2 2 4 4 3" xfId="3705" xr:uid="{5BA0AEC4-253A-4188-9CD7-3CEBEC6B7E18}"/>
    <cellStyle name="Comma 2 2 4 4 3 2" xfId="9308" xr:uid="{9AF3E059-EF81-458D-ADDC-59CCB8F9B53A}"/>
    <cellStyle name="Comma 2 2 4 4 3 2 2" xfId="20536" xr:uid="{D528FDE8-D528-443D-A888-449D9573531F}"/>
    <cellStyle name="Comma 2 2 4 4 3 2 2 2" xfId="43003" xr:uid="{FB66DD0A-51B4-45B5-955D-8D572489B041}"/>
    <cellStyle name="Comma 2 2 4 4 3 2 3" xfId="31776" xr:uid="{069B2A6E-8184-4455-AFF7-CFC844FF984D}"/>
    <cellStyle name="Comma 2 2 4 4 3 3" xfId="14933" xr:uid="{EF292353-3BDF-4068-9AE6-0BD29DB9DEDB}"/>
    <cellStyle name="Comma 2 2 4 4 3 3 2" xfId="37400" xr:uid="{E8C56FD2-F3DE-480B-9BA6-F8D40149292F}"/>
    <cellStyle name="Comma 2 2 4 4 3 4" xfId="26173" xr:uid="{31EDD2B1-DADB-4E61-A9A6-A36E65636C57}"/>
    <cellStyle name="Comma 2 2 4 4 4" xfId="6519" xr:uid="{7A1654B7-EFA3-41A0-85E4-2E99BE55E4D4}"/>
    <cellStyle name="Comma 2 2 4 4 4 2" xfId="17747" xr:uid="{D3FECF12-C7A5-462E-9884-FC915F2D5741}"/>
    <cellStyle name="Comma 2 2 4 4 4 2 2" xfId="40214" xr:uid="{B6E250F5-8AD9-41D0-88FC-4F29DD09F080}"/>
    <cellStyle name="Comma 2 2 4 4 4 3" xfId="28987" xr:uid="{17713227-B91F-4F8B-8295-239FA9A127B2}"/>
    <cellStyle name="Comma 2 2 4 4 5" xfId="12144" xr:uid="{E67384C3-EC8D-4AD9-AAD3-11D3BFE33049}"/>
    <cellStyle name="Comma 2 2 4 4 5 2" xfId="34611" xr:uid="{1F7E0646-D0AF-4643-9B6F-F20DB7C5D830}"/>
    <cellStyle name="Comma 2 2 4 4 6" xfId="23384" xr:uid="{A4810761-C2FB-41BD-ABF7-923AC787282B}"/>
    <cellStyle name="Comma 2 2 4 5" xfId="1458" xr:uid="{00000000-0005-0000-0000-0000E8030000}"/>
    <cellStyle name="Comma 2 2 4 5 2" xfId="4247" xr:uid="{F3E255E9-854E-4AB1-91EA-5B69F51806AF}"/>
    <cellStyle name="Comma 2 2 4 5 2 2" xfId="9850" xr:uid="{1A3CCCE7-D583-4F72-9243-5EF8C1BE7E5A}"/>
    <cellStyle name="Comma 2 2 4 5 2 2 2" xfId="21078" xr:uid="{92DCE5BE-92AF-4E92-A32B-666417C07E88}"/>
    <cellStyle name="Comma 2 2 4 5 2 2 2 2" xfId="43545" xr:uid="{A7A5B330-0CD8-4722-B64C-33CC4AED64DB}"/>
    <cellStyle name="Comma 2 2 4 5 2 2 3" xfId="32318" xr:uid="{173CA19A-CEFE-418F-8E46-A4876DC98AFD}"/>
    <cellStyle name="Comma 2 2 4 5 2 3" xfId="15475" xr:uid="{4EE28DCC-B565-493B-AB2F-39BFACC1EACD}"/>
    <cellStyle name="Comma 2 2 4 5 2 3 2" xfId="37942" xr:uid="{F13506EE-C11D-48E1-B16B-89279C3346E2}"/>
    <cellStyle name="Comma 2 2 4 5 2 4" xfId="26715" xr:uid="{3C067532-8FEF-41EE-8A88-D9096B49EABA}"/>
    <cellStyle name="Comma 2 2 4 5 3" xfId="7061" xr:uid="{342621E5-48A9-4765-9CF5-0C7C8BFC2EF0}"/>
    <cellStyle name="Comma 2 2 4 5 3 2" xfId="18289" xr:uid="{57AF4848-E2E3-4F2D-B294-3F910E4ECAD5}"/>
    <cellStyle name="Comma 2 2 4 5 3 2 2" xfId="40756" xr:uid="{87DF35FB-07C4-4E6F-9DD0-8206AFFD4DDA}"/>
    <cellStyle name="Comma 2 2 4 5 3 3" xfId="29529" xr:uid="{BCF8C906-D2DA-4836-8919-18BE5793EAF0}"/>
    <cellStyle name="Comma 2 2 4 5 4" xfId="12686" xr:uid="{2E902F4D-46B2-4E44-B5FA-3F1DAF2BC5EC}"/>
    <cellStyle name="Comma 2 2 4 5 4 2" xfId="35153" xr:uid="{683A2B66-78F2-4CAB-993D-FDED788B38BA}"/>
    <cellStyle name="Comma 2 2 4 5 5" xfId="23926" xr:uid="{52961F1F-30ED-4C51-A6EB-7EAD399FBCAD}"/>
    <cellStyle name="Comma 2 2 4 6" xfId="2539" xr:uid="{00000000-0005-0000-0000-0000E9030000}"/>
    <cellStyle name="Comma 2 2 4 6 2" xfId="5328" xr:uid="{6DA7B079-AE69-4C53-86E8-30CE0807B76C}"/>
    <cellStyle name="Comma 2 2 4 6 2 2" xfId="10931" xr:uid="{8F577C51-C46B-4AB1-9D4F-FBA2DF60ED6B}"/>
    <cellStyle name="Comma 2 2 4 6 2 2 2" xfId="22159" xr:uid="{347495E2-C53B-4039-88AE-45DD2644DAA8}"/>
    <cellStyle name="Comma 2 2 4 6 2 2 2 2" xfId="44626" xr:uid="{37547D4F-14F9-4057-8E77-6055B3280387}"/>
    <cellStyle name="Comma 2 2 4 6 2 2 3" xfId="33399" xr:uid="{6AE975B2-13E0-452B-9896-52280DACDC62}"/>
    <cellStyle name="Comma 2 2 4 6 2 3" xfId="16556" xr:uid="{A42761BD-B633-4E7B-814D-C77240D45C83}"/>
    <cellStyle name="Comma 2 2 4 6 2 3 2" xfId="39023" xr:uid="{7D83CCC2-A312-4047-A2CD-DDC1E2496D0D}"/>
    <cellStyle name="Comma 2 2 4 6 2 4" xfId="27796" xr:uid="{4D350E7E-A099-4E8B-8A2D-8DBA3830F592}"/>
    <cellStyle name="Comma 2 2 4 6 3" xfId="8142" xr:uid="{E3136D26-2D40-4D63-89A8-B86F9F23545F}"/>
    <cellStyle name="Comma 2 2 4 6 3 2" xfId="19370" xr:uid="{D5C9D2D4-5E72-40CA-9809-F3473A60F494}"/>
    <cellStyle name="Comma 2 2 4 6 3 2 2" xfId="41837" xr:uid="{4BF00EF1-D442-459B-969F-F7583A3219EA}"/>
    <cellStyle name="Comma 2 2 4 6 3 3" xfId="30610" xr:uid="{EE2851E8-DF7E-4DF4-B25D-469F0EBD9C6C}"/>
    <cellStyle name="Comma 2 2 4 6 4" xfId="13767" xr:uid="{778503FA-3291-4AE9-9887-855380458510}"/>
    <cellStyle name="Comma 2 2 4 6 4 2" xfId="36234" xr:uid="{275EB32C-D422-4EC3-B5D8-B7F2389A338C}"/>
    <cellStyle name="Comma 2 2 4 6 5" xfId="25007" xr:uid="{07825E7C-204F-4379-9BCC-07F3CB2D337A}"/>
    <cellStyle name="Comma 2 2 4 7" xfId="378" xr:uid="{00000000-0005-0000-0000-0000EA030000}"/>
    <cellStyle name="Comma 2 2 4 7 2" xfId="3167" xr:uid="{532B7D87-169E-4E19-956D-DD3BEA27B5AE}"/>
    <cellStyle name="Comma 2 2 4 7 2 2" xfId="8770" xr:uid="{5DA1F730-963F-4E13-BB82-A3B3C4F3BEEF}"/>
    <cellStyle name="Comma 2 2 4 7 2 2 2" xfId="19998" xr:uid="{20692F03-8E4A-4AD5-BD0A-58BE223E2DFA}"/>
    <cellStyle name="Comma 2 2 4 7 2 2 2 2" xfId="42465" xr:uid="{F4D146E6-0D1E-4D6D-A5EB-984F3C6A4965}"/>
    <cellStyle name="Comma 2 2 4 7 2 2 3" xfId="31238" xr:uid="{7BA4C6C8-7C54-4451-A497-48FB348FAC4B}"/>
    <cellStyle name="Comma 2 2 4 7 2 3" xfId="14395" xr:uid="{D2146C1B-401B-474E-9CEC-93999DDB7BAC}"/>
    <cellStyle name="Comma 2 2 4 7 2 3 2" xfId="36862" xr:uid="{F9A563FA-CDD3-4D17-AF1A-64BD29272E07}"/>
    <cellStyle name="Comma 2 2 4 7 2 4" xfId="25635" xr:uid="{4D5EDA5B-E05E-4C92-8C2C-86924156DC66}"/>
    <cellStyle name="Comma 2 2 4 7 3" xfId="5981" xr:uid="{08AC288F-99A7-4E10-8ABE-DB240C26A0AB}"/>
    <cellStyle name="Comma 2 2 4 7 3 2" xfId="17209" xr:uid="{C69E86EA-E9BA-4AFB-AF06-5F2CFF803CA1}"/>
    <cellStyle name="Comma 2 2 4 7 3 2 2" xfId="39676" xr:uid="{2157E7B7-8023-403F-BDC8-0AA1BCA068FF}"/>
    <cellStyle name="Comma 2 2 4 7 3 3" xfId="28449" xr:uid="{7D801D64-3F9B-4913-9AAA-421B094716A6}"/>
    <cellStyle name="Comma 2 2 4 7 4" xfId="11606" xr:uid="{C1C314A2-45A8-4B01-B953-C8851DFBDA89}"/>
    <cellStyle name="Comma 2 2 4 7 4 2" xfId="34073" xr:uid="{3849B90F-9DD6-4421-BCC9-9FC69B639337}"/>
    <cellStyle name="Comma 2 2 4 7 5" xfId="22846" xr:uid="{226821BA-27D9-4A34-838F-E3579F351425}"/>
    <cellStyle name="Comma 2 2 4 8" xfId="2891" xr:uid="{E6E27898-DCF6-4937-B7F1-D0B066325CA3}"/>
    <cellStyle name="Comma 2 2 4 8 2" xfId="8494" xr:uid="{FB814FE4-A9BE-495A-8019-538CEF13EC99}"/>
    <cellStyle name="Comma 2 2 4 8 2 2" xfId="19722" xr:uid="{82C4CFDD-EEFA-4B1B-B995-857147495DD1}"/>
    <cellStyle name="Comma 2 2 4 8 2 2 2" xfId="42189" xr:uid="{62571CE3-CDCB-4975-8BB6-ED71F3618C10}"/>
    <cellStyle name="Comma 2 2 4 8 2 3" xfId="30962" xr:uid="{B5CF24C4-A977-4409-BEAE-BA6F596E1BE8}"/>
    <cellStyle name="Comma 2 2 4 8 3" xfId="14119" xr:uid="{3E58F040-665D-4859-A314-1D1781DDA765}"/>
    <cellStyle name="Comma 2 2 4 8 3 2" xfId="36586" xr:uid="{AB788D82-8537-4018-BE02-B87810CC950E}"/>
    <cellStyle name="Comma 2 2 4 8 4" xfId="25359" xr:uid="{8116CA62-0C15-4AED-918F-14C2A94DA162}"/>
    <cellStyle name="Comma 2 2 4 9" xfId="5706" xr:uid="{C51B34F6-3BF1-4169-9E62-2B5111C29614}"/>
    <cellStyle name="Comma 2 2 4 9 2" xfId="16934" xr:uid="{ADA09E33-969F-4F90-A710-DD2AB1E784A5}"/>
    <cellStyle name="Comma 2 2 4 9 2 2" xfId="39401" xr:uid="{16937A05-3D4E-4A71-B856-2E7B06D446E4}"/>
    <cellStyle name="Comma 2 2 4 9 3" xfId="28174" xr:uid="{E2BCB67A-4A8B-4857-84FA-66A065694061}"/>
    <cellStyle name="Comma 2 2 5" xfId="160" xr:uid="{00000000-0005-0000-0000-0000EB030000}"/>
    <cellStyle name="Comma 2 2 5 10" xfId="22633" xr:uid="{40E86E36-F520-4FB1-857A-3783CF020DD6}"/>
    <cellStyle name="Comma 2 2 5 2" xfId="707" xr:uid="{00000000-0005-0000-0000-0000EC030000}"/>
    <cellStyle name="Comma 2 2 5 2 2" xfId="1245" xr:uid="{00000000-0005-0000-0000-0000ED030000}"/>
    <cellStyle name="Comma 2 2 5 2 2 2" xfId="2325" xr:uid="{00000000-0005-0000-0000-0000EE030000}"/>
    <cellStyle name="Comma 2 2 5 2 2 2 2" xfId="5114" xr:uid="{CF1BD25F-2931-458C-B873-2FBDFAA75C12}"/>
    <cellStyle name="Comma 2 2 5 2 2 2 2 2" xfId="10717" xr:uid="{C26EA14C-B3B1-4A48-B815-BAFB393C5791}"/>
    <cellStyle name="Comma 2 2 5 2 2 2 2 2 2" xfId="21945" xr:uid="{6C3AE3D5-169D-4CDF-BB2C-23377DD81CDC}"/>
    <cellStyle name="Comma 2 2 5 2 2 2 2 2 2 2" xfId="44412" xr:uid="{89C11663-935E-4378-960E-7B8EBC198037}"/>
    <cellStyle name="Comma 2 2 5 2 2 2 2 2 3" xfId="33185" xr:uid="{E2D3A455-20BE-4C36-B8CD-0F61338C7E4D}"/>
    <cellStyle name="Comma 2 2 5 2 2 2 2 3" xfId="16342" xr:uid="{871A2B5D-E744-4F7F-BE06-3948552DBA03}"/>
    <cellStyle name="Comma 2 2 5 2 2 2 2 3 2" xfId="38809" xr:uid="{B214A2F9-D8B7-4B3B-A796-A7A622489164}"/>
    <cellStyle name="Comma 2 2 5 2 2 2 2 4" xfId="27582" xr:uid="{676FE8A9-D682-4E03-ADF3-CDF43107BD2A}"/>
    <cellStyle name="Comma 2 2 5 2 2 2 3" xfId="7928" xr:uid="{B55BC1E8-AE40-4E5F-B90F-A9560DC1E60A}"/>
    <cellStyle name="Comma 2 2 5 2 2 2 3 2" xfId="19156" xr:uid="{879C9395-285C-4F8C-974E-97FAB425FFE4}"/>
    <cellStyle name="Comma 2 2 5 2 2 2 3 2 2" xfId="41623" xr:uid="{E8414938-477D-4948-AE27-2FB9F8FCD899}"/>
    <cellStyle name="Comma 2 2 5 2 2 2 3 3" xfId="30396" xr:uid="{66DBED74-7383-4384-855B-36065C669618}"/>
    <cellStyle name="Comma 2 2 5 2 2 2 4" xfId="13553" xr:uid="{D5ADA3C9-1D13-41EF-AC45-8F029BA80B80}"/>
    <cellStyle name="Comma 2 2 5 2 2 2 4 2" xfId="36020" xr:uid="{33675E65-1958-4025-8A4F-B8296621E908}"/>
    <cellStyle name="Comma 2 2 5 2 2 2 5" xfId="24793" xr:uid="{3C823652-E8A4-4A98-A430-7E3B4EC857C5}"/>
    <cellStyle name="Comma 2 2 5 2 2 3" xfId="4034" xr:uid="{E491C7EB-085E-4CED-AD9F-B428478660A6}"/>
    <cellStyle name="Comma 2 2 5 2 2 3 2" xfId="9637" xr:uid="{EF672419-1917-4106-8B45-03A9A13F5886}"/>
    <cellStyle name="Comma 2 2 5 2 2 3 2 2" xfId="20865" xr:uid="{8BAD39FF-6BD9-47C4-ACA9-623D780A3FF1}"/>
    <cellStyle name="Comma 2 2 5 2 2 3 2 2 2" xfId="43332" xr:uid="{1083AB97-D41B-4330-A018-712FA95AE7E5}"/>
    <cellStyle name="Comma 2 2 5 2 2 3 2 3" xfId="32105" xr:uid="{2EE4DA8E-5D4E-4BD3-A391-1DF73DD83086}"/>
    <cellStyle name="Comma 2 2 5 2 2 3 3" xfId="15262" xr:uid="{56031D87-DF01-4CFC-B73A-6A1E659F7C6B}"/>
    <cellStyle name="Comma 2 2 5 2 2 3 3 2" xfId="37729" xr:uid="{3CD18053-8440-46E1-97C7-197DAA49C448}"/>
    <cellStyle name="Comma 2 2 5 2 2 3 4" xfId="26502" xr:uid="{B7906C28-EBB9-415E-B494-649B29467BCF}"/>
    <cellStyle name="Comma 2 2 5 2 2 4" xfId="6848" xr:uid="{8F6758F4-3918-414B-A477-0D5DE7151DD4}"/>
    <cellStyle name="Comma 2 2 5 2 2 4 2" xfId="18076" xr:uid="{A36CADBD-7F15-46CB-9701-8B76E843FA4A}"/>
    <cellStyle name="Comma 2 2 5 2 2 4 2 2" xfId="40543" xr:uid="{A10167D4-965E-4EC8-AB97-51544E657AA1}"/>
    <cellStyle name="Comma 2 2 5 2 2 4 3" xfId="29316" xr:uid="{2D4A081F-84DC-4673-A49B-0E275359FE51}"/>
    <cellStyle name="Comma 2 2 5 2 2 5" xfId="12473" xr:uid="{DA17880A-B2B6-4F5F-8A90-053718C10E86}"/>
    <cellStyle name="Comma 2 2 5 2 2 5 2" xfId="34940" xr:uid="{CA3145C8-9ADE-4271-9F40-34A8D0D65701}"/>
    <cellStyle name="Comma 2 2 5 2 2 6" xfId="23713" xr:uid="{75104562-FF2D-4B9F-9D59-44609D83E03C}"/>
    <cellStyle name="Comma 2 2 5 2 3" xfId="1787" xr:uid="{00000000-0005-0000-0000-0000EF030000}"/>
    <cellStyle name="Comma 2 2 5 2 3 2" xfId="4576" xr:uid="{4601D5DB-D940-4C9E-93CE-C8932782B00E}"/>
    <cellStyle name="Comma 2 2 5 2 3 2 2" xfId="10179" xr:uid="{24E1B18F-8BC6-4ED6-B4EE-B146805E6F45}"/>
    <cellStyle name="Comma 2 2 5 2 3 2 2 2" xfId="21407" xr:uid="{053C872D-7647-4A9B-B1AE-42602382A303}"/>
    <cellStyle name="Comma 2 2 5 2 3 2 2 2 2" xfId="43874" xr:uid="{72C9F874-D71D-4D86-B2F5-FF51CC63FD02}"/>
    <cellStyle name="Comma 2 2 5 2 3 2 2 3" xfId="32647" xr:uid="{B85A3E65-9733-4EE4-B018-528CE277379A}"/>
    <cellStyle name="Comma 2 2 5 2 3 2 3" xfId="15804" xr:uid="{450C91F0-D108-47BF-8347-5058671D9CED}"/>
    <cellStyle name="Comma 2 2 5 2 3 2 3 2" xfId="38271" xr:uid="{B2F1FDFD-60D4-405F-AE12-800051482AA7}"/>
    <cellStyle name="Comma 2 2 5 2 3 2 4" xfId="27044" xr:uid="{68933F26-6231-4B45-986F-C2D0C904083B}"/>
    <cellStyle name="Comma 2 2 5 2 3 3" xfId="7390" xr:uid="{93FE2DD3-5C96-461C-98DD-83E801E9EEEC}"/>
    <cellStyle name="Comma 2 2 5 2 3 3 2" xfId="18618" xr:uid="{E3FC0DF4-0E9E-4F3E-B62F-2B436621D037}"/>
    <cellStyle name="Comma 2 2 5 2 3 3 2 2" xfId="41085" xr:uid="{F8CECA02-6382-44FE-A2EA-C70C1A1ACF4A}"/>
    <cellStyle name="Comma 2 2 5 2 3 3 3" xfId="29858" xr:uid="{25D5E3CA-5C72-43ED-A006-2281543F6C2A}"/>
    <cellStyle name="Comma 2 2 5 2 3 4" xfId="13015" xr:uid="{6E294E77-423E-4470-838C-0CA0751D44D7}"/>
    <cellStyle name="Comma 2 2 5 2 3 4 2" xfId="35482" xr:uid="{C120604F-C62C-4504-BFBC-D86DF350BFF6}"/>
    <cellStyle name="Comma 2 2 5 2 3 5" xfId="24255" xr:uid="{70B0B462-5A10-4E8B-892C-9C432B4D5205}"/>
    <cellStyle name="Comma 2 2 5 2 4" xfId="3496" xr:uid="{2A968E34-948E-44A4-BE24-B790E59725D9}"/>
    <cellStyle name="Comma 2 2 5 2 4 2" xfId="9099" xr:uid="{8748CDCA-BB04-4463-B4C5-BA9BF7B493C6}"/>
    <cellStyle name="Comma 2 2 5 2 4 2 2" xfId="20327" xr:uid="{A629C3D5-DE1D-45AE-B2F9-5AC0126D23D7}"/>
    <cellStyle name="Comma 2 2 5 2 4 2 2 2" xfId="42794" xr:uid="{6404DA8F-1D56-434E-90C7-D67524CC59E0}"/>
    <cellStyle name="Comma 2 2 5 2 4 2 3" xfId="31567" xr:uid="{106021C4-1504-443F-87B4-83029157D8F6}"/>
    <cellStyle name="Comma 2 2 5 2 4 3" xfId="14724" xr:uid="{49FFDFF4-F691-46CB-B94F-7F40A64A4DFA}"/>
    <cellStyle name="Comma 2 2 5 2 4 3 2" xfId="37191" xr:uid="{475FB390-72F0-4D78-8104-6DA9FBDFB7D7}"/>
    <cellStyle name="Comma 2 2 5 2 4 4" xfId="25964" xr:uid="{071C5359-653B-4169-8014-DCA98DFDD088}"/>
    <cellStyle name="Comma 2 2 5 2 5" xfId="6310" xr:uid="{1E5B8286-E09F-4557-8203-397B8D0DF835}"/>
    <cellStyle name="Comma 2 2 5 2 5 2" xfId="17538" xr:uid="{68F4DA6A-7633-433F-9FE0-6306E21E7FCA}"/>
    <cellStyle name="Comma 2 2 5 2 5 2 2" xfId="40005" xr:uid="{D469F7E5-C7A4-41E3-966C-E67785665210}"/>
    <cellStyle name="Comma 2 2 5 2 5 3" xfId="28778" xr:uid="{91F34664-6C5C-4A85-9918-55F29D8C3B65}"/>
    <cellStyle name="Comma 2 2 5 2 6" xfId="11935" xr:uid="{753C1662-894D-4824-89BE-C86485F8C3A8}"/>
    <cellStyle name="Comma 2 2 5 2 6 2" xfId="34402" xr:uid="{0DC94618-18C9-40C1-9DCE-6006D729BF04}"/>
    <cellStyle name="Comma 2 2 5 2 7" xfId="23175" xr:uid="{5D7C7129-4D40-4F36-8487-ABC026B17CB5}"/>
    <cellStyle name="Comma 2 2 5 3" xfId="978" xr:uid="{00000000-0005-0000-0000-0000F0030000}"/>
    <cellStyle name="Comma 2 2 5 3 2" xfId="2058" xr:uid="{00000000-0005-0000-0000-0000F1030000}"/>
    <cellStyle name="Comma 2 2 5 3 2 2" xfId="4847" xr:uid="{C470378A-720E-4743-A0BF-8BBF46FE336D}"/>
    <cellStyle name="Comma 2 2 5 3 2 2 2" xfId="10450" xr:uid="{FEDCCC8B-8F48-49D6-BEC9-5FF6987D3510}"/>
    <cellStyle name="Comma 2 2 5 3 2 2 2 2" xfId="21678" xr:uid="{7A7EE6BB-DCE8-41B7-B859-5FA918C024C7}"/>
    <cellStyle name="Comma 2 2 5 3 2 2 2 2 2" xfId="44145" xr:uid="{1207B5F8-8BD6-4926-B25C-F5E87FA02D8B}"/>
    <cellStyle name="Comma 2 2 5 3 2 2 2 3" xfId="32918" xr:uid="{42B90E12-BBA3-4BB5-842E-78506E2AF07D}"/>
    <cellStyle name="Comma 2 2 5 3 2 2 3" xfId="16075" xr:uid="{2334291C-B291-4426-8CC2-FDF0DF5069AF}"/>
    <cellStyle name="Comma 2 2 5 3 2 2 3 2" xfId="38542" xr:uid="{AD618946-702C-4B15-8DBC-8E989EBD6129}"/>
    <cellStyle name="Comma 2 2 5 3 2 2 4" xfId="27315" xr:uid="{B310B9E9-F97A-4D5D-8414-901F50440AAF}"/>
    <cellStyle name="Comma 2 2 5 3 2 3" xfId="7661" xr:uid="{699DF756-8E72-4E97-9622-FCC5E32C26E8}"/>
    <cellStyle name="Comma 2 2 5 3 2 3 2" xfId="18889" xr:uid="{2958DF46-4B6A-48AB-A33B-3B3047867B53}"/>
    <cellStyle name="Comma 2 2 5 3 2 3 2 2" xfId="41356" xr:uid="{66C40393-A6FD-40FA-A8A1-084FA958A8A6}"/>
    <cellStyle name="Comma 2 2 5 3 2 3 3" xfId="30129" xr:uid="{CC85DCDB-BB3F-4E36-A88E-BC2B8ED9631C}"/>
    <cellStyle name="Comma 2 2 5 3 2 4" xfId="13286" xr:uid="{D34C86BB-3E84-4CD4-ABEC-BE8681BCE073}"/>
    <cellStyle name="Comma 2 2 5 3 2 4 2" xfId="35753" xr:uid="{A47F5BAF-451A-4BCE-A9FA-6D7751A7917E}"/>
    <cellStyle name="Comma 2 2 5 3 2 5" xfId="24526" xr:uid="{2BCE80DC-0A40-4821-B37C-7127E26C6A38}"/>
    <cellStyle name="Comma 2 2 5 3 3" xfId="3767" xr:uid="{FCC15754-B29E-4330-A05B-86969CBD17C0}"/>
    <cellStyle name="Comma 2 2 5 3 3 2" xfId="9370" xr:uid="{5137F325-B370-48DE-BF22-7597936F1751}"/>
    <cellStyle name="Comma 2 2 5 3 3 2 2" xfId="20598" xr:uid="{30AAAA13-479D-4AF7-BCA4-1CB7201D7532}"/>
    <cellStyle name="Comma 2 2 5 3 3 2 2 2" xfId="43065" xr:uid="{E50D9414-53A2-43F3-A8EE-8D39B9ACEA07}"/>
    <cellStyle name="Comma 2 2 5 3 3 2 3" xfId="31838" xr:uid="{673AD289-C3C9-45FA-A5B4-48C482E92C72}"/>
    <cellStyle name="Comma 2 2 5 3 3 3" xfId="14995" xr:uid="{C2537E53-7E90-41FF-A9FA-5982C0774F0D}"/>
    <cellStyle name="Comma 2 2 5 3 3 3 2" xfId="37462" xr:uid="{7C420F86-945B-4B2B-9ABE-2F4709F49216}"/>
    <cellStyle name="Comma 2 2 5 3 3 4" xfId="26235" xr:uid="{531798ED-2DDD-4F3B-B1BB-C854C503A9F7}"/>
    <cellStyle name="Comma 2 2 5 3 4" xfId="6581" xr:uid="{2069D2FB-BFC6-40D4-A309-91547B02165A}"/>
    <cellStyle name="Comma 2 2 5 3 4 2" xfId="17809" xr:uid="{06F9BB35-E235-4159-B976-011E534D8B70}"/>
    <cellStyle name="Comma 2 2 5 3 4 2 2" xfId="40276" xr:uid="{8CEB814A-74F4-4B41-ABD4-C3EC5E83F93B}"/>
    <cellStyle name="Comma 2 2 5 3 4 3" xfId="29049" xr:uid="{8E473AC6-C300-4085-9EFE-21083F507048}"/>
    <cellStyle name="Comma 2 2 5 3 5" xfId="12206" xr:uid="{177CA339-F598-45E8-A800-839E4FBF8AEC}"/>
    <cellStyle name="Comma 2 2 5 3 5 2" xfId="34673" xr:uid="{20D9762A-9451-4D05-97D6-C0DF059DCBC4}"/>
    <cellStyle name="Comma 2 2 5 3 6" xfId="23446" xr:uid="{C5664DDE-4D45-4B2C-B0ED-99D0B71E7528}"/>
    <cellStyle name="Comma 2 2 5 4" xfId="1520" xr:uid="{00000000-0005-0000-0000-0000F2030000}"/>
    <cellStyle name="Comma 2 2 5 4 2" xfId="4309" xr:uid="{D2FF1808-418C-44A4-A531-39E78CD615D4}"/>
    <cellStyle name="Comma 2 2 5 4 2 2" xfId="9912" xr:uid="{3F348C2D-81B0-4C16-ACF5-7671C73621C6}"/>
    <cellStyle name="Comma 2 2 5 4 2 2 2" xfId="21140" xr:uid="{E310399A-5DB1-47E9-A487-9AFE26E23168}"/>
    <cellStyle name="Comma 2 2 5 4 2 2 2 2" xfId="43607" xr:uid="{6395AB60-C26C-495C-A64E-CBDF9C5CAC6A}"/>
    <cellStyle name="Comma 2 2 5 4 2 2 3" xfId="32380" xr:uid="{163F3405-FDC4-4754-BA04-D2542FFB8BC8}"/>
    <cellStyle name="Comma 2 2 5 4 2 3" xfId="15537" xr:uid="{A5A32185-1DAE-4D45-BE59-86905084C26D}"/>
    <cellStyle name="Comma 2 2 5 4 2 3 2" xfId="38004" xr:uid="{8BC49178-4A8C-44D8-8F26-170070171AC4}"/>
    <cellStyle name="Comma 2 2 5 4 2 4" xfId="26777" xr:uid="{5F8158A6-004C-487C-8CB2-B0F30622E461}"/>
    <cellStyle name="Comma 2 2 5 4 3" xfId="7123" xr:uid="{8CC6ECC6-4376-4823-97B6-354846F72B1A}"/>
    <cellStyle name="Comma 2 2 5 4 3 2" xfId="18351" xr:uid="{CD34AB04-F4E2-416B-BDEC-52AF95EA71FC}"/>
    <cellStyle name="Comma 2 2 5 4 3 2 2" xfId="40818" xr:uid="{E4AD8E3D-DA4A-4B2B-8B37-2AC9F105F3C5}"/>
    <cellStyle name="Comma 2 2 5 4 3 3" xfId="29591" xr:uid="{162EC20F-FE0E-4E80-ACB2-F9C165256629}"/>
    <cellStyle name="Comma 2 2 5 4 4" xfId="12748" xr:uid="{511F6D19-FC47-4FB8-9877-B1D610E45114}"/>
    <cellStyle name="Comma 2 2 5 4 4 2" xfId="35215" xr:uid="{C730F9E5-AE06-4234-A8A9-825C960A3422}"/>
    <cellStyle name="Comma 2 2 5 4 5" xfId="23988" xr:uid="{02AE627D-B211-492B-B5E5-6929E44AFDAE}"/>
    <cellStyle name="Comma 2 2 5 5" xfId="2601" xr:uid="{00000000-0005-0000-0000-0000F3030000}"/>
    <cellStyle name="Comma 2 2 5 5 2" xfId="5390" xr:uid="{21E06D06-4F8F-45D9-AC87-ABACD910504C}"/>
    <cellStyle name="Comma 2 2 5 5 2 2" xfId="10993" xr:uid="{FBB48C11-6346-4DBA-A16A-16B677C5775B}"/>
    <cellStyle name="Comma 2 2 5 5 2 2 2" xfId="22221" xr:uid="{BD7E83BA-635A-4DBA-BF6A-F52C921ED567}"/>
    <cellStyle name="Comma 2 2 5 5 2 2 2 2" xfId="44688" xr:uid="{4016533E-B8B1-46AC-A54A-25593CA8A47C}"/>
    <cellStyle name="Comma 2 2 5 5 2 2 3" xfId="33461" xr:uid="{F3D8CEC8-1D36-4D7F-8A9E-30B3DA07A4F8}"/>
    <cellStyle name="Comma 2 2 5 5 2 3" xfId="16618" xr:uid="{E6D46FDF-2BB4-41E8-A713-7728FA9FAE0A}"/>
    <cellStyle name="Comma 2 2 5 5 2 3 2" xfId="39085" xr:uid="{0714982C-2EA3-4601-9D3A-6482ED6BA39D}"/>
    <cellStyle name="Comma 2 2 5 5 2 4" xfId="27858" xr:uid="{98CE665A-608F-4516-8355-1A763F3DEA0F}"/>
    <cellStyle name="Comma 2 2 5 5 3" xfId="8204" xr:uid="{577ECFB1-9DA8-4C86-B508-78997F08A3C1}"/>
    <cellStyle name="Comma 2 2 5 5 3 2" xfId="19432" xr:uid="{A9B11267-D6D5-4839-8277-A52D46C3D037}"/>
    <cellStyle name="Comma 2 2 5 5 3 2 2" xfId="41899" xr:uid="{6F9454B0-8966-48F9-A7B5-C41CABF367A5}"/>
    <cellStyle name="Comma 2 2 5 5 3 3" xfId="30672" xr:uid="{53561D0C-E7DB-4234-B7B9-D9668386CDF0}"/>
    <cellStyle name="Comma 2 2 5 5 4" xfId="13829" xr:uid="{A64925AD-3C6E-4DDB-8F0F-B44CFA3EBADA}"/>
    <cellStyle name="Comma 2 2 5 5 4 2" xfId="36296" xr:uid="{52BDB535-C133-4AFE-BD58-17828317DBB6}"/>
    <cellStyle name="Comma 2 2 5 5 5" xfId="25069" xr:uid="{9A63A48D-0955-4712-AFE5-AF8DE23EFDEF}"/>
    <cellStyle name="Comma 2 2 5 6" xfId="440" xr:uid="{00000000-0005-0000-0000-0000F4030000}"/>
    <cellStyle name="Comma 2 2 5 6 2" xfId="3229" xr:uid="{8767F43A-290E-40FB-9086-90DFCFD3C1F0}"/>
    <cellStyle name="Comma 2 2 5 6 2 2" xfId="8832" xr:uid="{3A4E4B1F-A073-4D01-9301-6D45925AAEBB}"/>
    <cellStyle name="Comma 2 2 5 6 2 2 2" xfId="20060" xr:uid="{5A1149F7-193A-4555-A7BD-C5E1694BAA87}"/>
    <cellStyle name="Comma 2 2 5 6 2 2 2 2" xfId="42527" xr:uid="{2882A5A5-B3C9-40EB-ACA8-0D6B5BA21955}"/>
    <cellStyle name="Comma 2 2 5 6 2 2 3" xfId="31300" xr:uid="{FE5EE9CB-7DC7-4DE3-87A8-D1241CDE5E1C}"/>
    <cellStyle name="Comma 2 2 5 6 2 3" xfId="14457" xr:uid="{FC6499EF-CAB5-4759-9C72-DED667403FE8}"/>
    <cellStyle name="Comma 2 2 5 6 2 3 2" xfId="36924" xr:uid="{D64D742D-F727-4F92-B290-368D1CD396DA}"/>
    <cellStyle name="Comma 2 2 5 6 2 4" xfId="25697" xr:uid="{938E0C05-28DA-4384-8E65-9F034788377F}"/>
    <cellStyle name="Comma 2 2 5 6 3" xfId="6043" xr:uid="{59978947-9D2B-4ECF-A9C7-1DD411DD8DE7}"/>
    <cellStyle name="Comma 2 2 5 6 3 2" xfId="17271" xr:uid="{88587391-C775-460C-84C4-9416B9266E53}"/>
    <cellStyle name="Comma 2 2 5 6 3 2 2" xfId="39738" xr:uid="{627894FE-063B-4EED-8718-114EBC006002}"/>
    <cellStyle name="Comma 2 2 5 6 3 3" xfId="28511" xr:uid="{3D3D7CC5-ED69-4C82-A009-8BF6447E2B0C}"/>
    <cellStyle name="Comma 2 2 5 6 4" xfId="11668" xr:uid="{2E291798-CFF7-4D93-913D-75A780A7E14E}"/>
    <cellStyle name="Comma 2 2 5 6 4 2" xfId="34135" xr:uid="{87CAE344-929E-42EC-A6B8-EA73E0B82B8A}"/>
    <cellStyle name="Comma 2 2 5 6 5" xfId="22908" xr:uid="{80A9E092-A37F-4D5D-A628-BB749A592ED0}"/>
    <cellStyle name="Comma 2 2 5 7" xfId="2953" xr:uid="{9F8000AD-14A8-4345-8E65-50A561BF9588}"/>
    <cellStyle name="Comma 2 2 5 7 2" xfId="8556" xr:uid="{9186D349-18B2-4D12-9514-480335BAD0DC}"/>
    <cellStyle name="Comma 2 2 5 7 2 2" xfId="19784" xr:uid="{E2D22BB2-8362-4BF8-9096-8C03E17B9923}"/>
    <cellStyle name="Comma 2 2 5 7 2 2 2" xfId="42251" xr:uid="{F4274CCC-4BC9-4283-874E-FB1EF1C690D6}"/>
    <cellStyle name="Comma 2 2 5 7 2 3" xfId="31024" xr:uid="{84CD62B0-FB3D-4752-BF2E-2CF289E9A6F1}"/>
    <cellStyle name="Comma 2 2 5 7 3" xfId="14181" xr:uid="{26B3672D-37A1-4FA4-82D0-20340D15F7EA}"/>
    <cellStyle name="Comma 2 2 5 7 3 2" xfId="36648" xr:uid="{226AA481-FAC8-4D53-A097-668F0FECD5B8}"/>
    <cellStyle name="Comma 2 2 5 7 4" xfId="25421" xr:uid="{EA97F98F-9891-4B10-BB82-F61AC4DDAC46}"/>
    <cellStyle name="Comma 2 2 5 8" xfId="5768" xr:uid="{840705CB-6E3E-41D9-B188-2BF4FA153038}"/>
    <cellStyle name="Comma 2 2 5 8 2" xfId="16996" xr:uid="{5AD2FBC0-4B6A-491C-90A8-138F38D4A571}"/>
    <cellStyle name="Comma 2 2 5 8 2 2" xfId="39463" xr:uid="{66E67501-33BB-43E0-9B26-C01C0A2BD65F}"/>
    <cellStyle name="Comma 2 2 5 8 3" xfId="28236" xr:uid="{2186440A-21A1-4539-A5F0-1CFD0E7F3F16}"/>
    <cellStyle name="Comma 2 2 5 9" xfId="11392" xr:uid="{A532794B-AC2C-46F2-AE99-897B9ADEBD82}"/>
    <cellStyle name="Comma 2 2 5 9 2" xfId="33860" xr:uid="{0AC115C5-A84D-4EAA-B1E4-C0BFC9DB616D}"/>
    <cellStyle name="Comma 2 2 6" xfId="587" xr:uid="{00000000-0005-0000-0000-0000F5030000}"/>
    <cellStyle name="Comma 2 2 6 2" xfId="1125" xr:uid="{00000000-0005-0000-0000-0000F6030000}"/>
    <cellStyle name="Comma 2 2 6 2 2" xfId="2205" xr:uid="{00000000-0005-0000-0000-0000F7030000}"/>
    <cellStyle name="Comma 2 2 6 2 2 2" xfId="4994" xr:uid="{84D99678-C716-4FB7-A95D-05CE096CB22A}"/>
    <cellStyle name="Comma 2 2 6 2 2 2 2" xfId="10597" xr:uid="{B4A22A39-CA1D-4375-B359-7B0F355E0711}"/>
    <cellStyle name="Comma 2 2 6 2 2 2 2 2" xfId="21825" xr:uid="{30EBDF62-77B1-455C-98E6-E8258E43BDBD}"/>
    <cellStyle name="Comma 2 2 6 2 2 2 2 2 2" xfId="44292" xr:uid="{97078D28-6454-413C-B954-1A0CDE05C49C}"/>
    <cellStyle name="Comma 2 2 6 2 2 2 2 3" xfId="33065" xr:uid="{B1BD08A7-4295-4044-BEC3-C1378B982108}"/>
    <cellStyle name="Comma 2 2 6 2 2 2 3" xfId="16222" xr:uid="{79E2C666-368B-440F-A892-9275F28984C2}"/>
    <cellStyle name="Comma 2 2 6 2 2 2 3 2" xfId="38689" xr:uid="{57B16B98-7241-413A-971B-452FE1CE7101}"/>
    <cellStyle name="Comma 2 2 6 2 2 2 4" xfId="27462" xr:uid="{619FBFFF-3F39-41F0-BE0A-B1682BA3B53B}"/>
    <cellStyle name="Comma 2 2 6 2 2 3" xfId="7808" xr:uid="{E5898217-7049-4028-83D1-BE6CD2E03880}"/>
    <cellStyle name="Comma 2 2 6 2 2 3 2" xfId="19036" xr:uid="{86F5F0B2-1824-4373-90FB-AE93E5BFD7B0}"/>
    <cellStyle name="Comma 2 2 6 2 2 3 2 2" xfId="41503" xr:uid="{19F6FE24-FC39-4952-8AB4-075930F0B30A}"/>
    <cellStyle name="Comma 2 2 6 2 2 3 3" xfId="30276" xr:uid="{251A4709-AB35-4047-BA3C-E16EB359BD00}"/>
    <cellStyle name="Comma 2 2 6 2 2 4" xfId="13433" xr:uid="{6DB9067C-C43A-408F-B143-19EC23C27F75}"/>
    <cellStyle name="Comma 2 2 6 2 2 4 2" xfId="35900" xr:uid="{E28150F8-62A5-4F98-A2C9-74164A52EEA1}"/>
    <cellStyle name="Comma 2 2 6 2 2 5" xfId="24673" xr:uid="{71496BDD-229C-44FB-AAC7-7959EE93D8EA}"/>
    <cellStyle name="Comma 2 2 6 2 3" xfId="3914" xr:uid="{632D7F90-29B2-410D-80EB-7A71F267043B}"/>
    <cellStyle name="Comma 2 2 6 2 3 2" xfId="9517" xr:uid="{E72D151C-D034-4988-AEDF-5D0A4D6DAAD5}"/>
    <cellStyle name="Comma 2 2 6 2 3 2 2" xfId="20745" xr:uid="{725510C7-C411-479E-8FEA-E5D79CE9E778}"/>
    <cellStyle name="Comma 2 2 6 2 3 2 2 2" xfId="43212" xr:uid="{7AC0F7EF-5B9F-4B04-BF7B-136E96C87F89}"/>
    <cellStyle name="Comma 2 2 6 2 3 2 3" xfId="31985" xr:uid="{CBF26F40-8735-41A1-A352-428A28E4128D}"/>
    <cellStyle name="Comma 2 2 6 2 3 3" xfId="15142" xr:uid="{DCA58F3B-19E8-4266-8AD0-7D86464A71BE}"/>
    <cellStyle name="Comma 2 2 6 2 3 3 2" xfId="37609" xr:uid="{4FA9BEF1-070E-4186-9989-A64B9D0E7EFF}"/>
    <cellStyle name="Comma 2 2 6 2 3 4" xfId="26382" xr:uid="{7FD1E791-8B0C-40FA-B369-972D0059F517}"/>
    <cellStyle name="Comma 2 2 6 2 4" xfId="6728" xr:uid="{A823AB65-DAE4-4974-9A5A-03F86D11CCE0}"/>
    <cellStyle name="Comma 2 2 6 2 4 2" xfId="17956" xr:uid="{4E2221A2-B3AA-4412-ADFB-70FC43B60EE1}"/>
    <cellStyle name="Comma 2 2 6 2 4 2 2" xfId="40423" xr:uid="{167176D3-6604-42D0-A30E-B4302BE0AA6D}"/>
    <cellStyle name="Comma 2 2 6 2 4 3" xfId="29196" xr:uid="{8E879C09-A99C-4048-9720-8F314388843B}"/>
    <cellStyle name="Comma 2 2 6 2 5" xfId="12353" xr:uid="{B870593B-2A66-41F7-9AC7-19491BE73CF9}"/>
    <cellStyle name="Comma 2 2 6 2 5 2" xfId="34820" xr:uid="{30615B9F-0FD4-425B-81C6-78FE9EB803AA}"/>
    <cellStyle name="Comma 2 2 6 2 6" xfId="23593" xr:uid="{729D99B2-AED4-4FC9-A3C0-AEF0926C0CB5}"/>
    <cellStyle name="Comma 2 2 6 3" xfId="1667" xr:uid="{00000000-0005-0000-0000-0000F8030000}"/>
    <cellStyle name="Comma 2 2 6 3 2" xfId="4456" xr:uid="{888A0046-346B-462B-8A11-48B8DA133C99}"/>
    <cellStyle name="Comma 2 2 6 3 2 2" xfId="10059" xr:uid="{620534CD-25FA-4F9C-A809-4A37B6574CC4}"/>
    <cellStyle name="Comma 2 2 6 3 2 2 2" xfId="21287" xr:uid="{7A4C194B-C214-471E-BF5C-5A7407114F97}"/>
    <cellStyle name="Comma 2 2 6 3 2 2 2 2" xfId="43754" xr:uid="{82ED9A63-465F-4F6F-9FE8-E7DA6F401557}"/>
    <cellStyle name="Comma 2 2 6 3 2 2 3" xfId="32527" xr:uid="{07D8F04D-8674-498A-B039-8233BCA33A4F}"/>
    <cellStyle name="Comma 2 2 6 3 2 3" xfId="15684" xr:uid="{8D53F94D-209A-4013-A108-029EC56943D6}"/>
    <cellStyle name="Comma 2 2 6 3 2 3 2" xfId="38151" xr:uid="{247C4E87-75BE-4561-87CA-F95691C3A42E}"/>
    <cellStyle name="Comma 2 2 6 3 2 4" xfId="26924" xr:uid="{70168A68-0E43-418D-99DA-2E716A2F5EDF}"/>
    <cellStyle name="Comma 2 2 6 3 3" xfId="7270" xr:uid="{09849C2D-B268-4E5B-9D6F-BB47D8E70A50}"/>
    <cellStyle name="Comma 2 2 6 3 3 2" xfId="18498" xr:uid="{E22EED63-473A-4CAB-B89E-B15DDDEED117}"/>
    <cellStyle name="Comma 2 2 6 3 3 2 2" xfId="40965" xr:uid="{3A240494-8CCA-4F0D-837A-CBB25297D783}"/>
    <cellStyle name="Comma 2 2 6 3 3 3" xfId="29738" xr:uid="{005D7AB1-8A73-43C2-AA50-FEB50E212220}"/>
    <cellStyle name="Comma 2 2 6 3 4" xfId="12895" xr:uid="{E26E5132-392B-4734-82D8-F3AB2871CE06}"/>
    <cellStyle name="Comma 2 2 6 3 4 2" xfId="35362" xr:uid="{E005F2A1-C0AC-4EDB-A01B-39E0DC8ADC31}"/>
    <cellStyle name="Comma 2 2 6 3 5" xfId="24135" xr:uid="{4C981F4C-2082-435B-8BC5-03263D66E332}"/>
    <cellStyle name="Comma 2 2 6 4" xfId="3376" xr:uid="{92CD2740-7E31-4435-8950-89DEBD30FDD1}"/>
    <cellStyle name="Comma 2 2 6 4 2" xfId="8979" xr:uid="{61F4321D-E58C-4319-8938-841294E9FECD}"/>
    <cellStyle name="Comma 2 2 6 4 2 2" xfId="20207" xr:uid="{53A6E14B-E6C6-44F1-9DC4-78173FEA0447}"/>
    <cellStyle name="Comma 2 2 6 4 2 2 2" xfId="42674" xr:uid="{B0632EE7-2378-46E6-A872-732080F027E3}"/>
    <cellStyle name="Comma 2 2 6 4 2 3" xfId="31447" xr:uid="{D915B243-EF44-4F29-8FE4-F9CD04F1CEEB}"/>
    <cellStyle name="Comma 2 2 6 4 3" xfId="14604" xr:uid="{BF4C07DA-7224-4799-AE83-FDF32D5DA5F7}"/>
    <cellStyle name="Comma 2 2 6 4 3 2" xfId="37071" xr:uid="{873CEBB1-E63D-4DDF-8B02-1CF9CEC5757D}"/>
    <cellStyle name="Comma 2 2 6 4 4" xfId="25844" xr:uid="{51A1C6F5-A6CD-4478-9A75-C3ABFA6E6BE4}"/>
    <cellStyle name="Comma 2 2 6 5" xfId="6190" xr:uid="{972FEB6D-BD5A-409B-885E-28008C9CFB02}"/>
    <cellStyle name="Comma 2 2 6 5 2" xfId="17418" xr:uid="{995A83AE-4D24-4B15-94E7-D3544510A270}"/>
    <cellStyle name="Comma 2 2 6 5 2 2" xfId="39885" xr:uid="{E7259BA0-2C56-4735-9549-2FFBDB541C93}"/>
    <cellStyle name="Comma 2 2 6 5 3" xfId="28658" xr:uid="{236A6746-FED4-4069-A805-584C88DB9BBC}"/>
    <cellStyle name="Comma 2 2 6 6" xfId="11815" xr:uid="{648BF523-4529-4085-A94F-A6D7CF4FA987}"/>
    <cellStyle name="Comma 2 2 6 6 2" xfId="34282" xr:uid="{ADDD34CC-D935-4304-9D18-76F67F2873ED}"/>
    <cellStyle name="Comma 2 2 6 7" xfId="23055" xr:uid="{81796427-3A36-40BB-A23E-765D9CDA9572}"/>
    <cellStyle name="Comma 2 2 7" xfId="858" xr:uid="{00000000-0005-0000-0000-0000F9030000}"/>
    <cellStyle name="Comma 2 2 7 2" xfId="1938" xr:uid="{00000000-0005-0000-0000-0000FA030000}"/>
    <cellStyle name="Comma 2 2 7 2 2" xfId="4727" xr:uid="{4C81419F-9B6C-4986-AEE2-4BF283E28335}"/>
    <cellStyle name="Comma 2 2 7 2 2 2" xfId="10330" xr:uid="{77BF0062-9395-4D8E-8FC4-74615E9DE973}"/>
    <cellStyle name="Comma 2 2 7 2 2 2 2" xfId="21558" xr:uid="{F70B2391-3A74-4579-81A7-3CA71B99AA8B}"/>
    <cellStyle name="Comma 2 2 7 2 2 2 2 2" xfId="44025" xr:uid="{B7AF5E83-CE83-4903-B380-A4A920359045}"/>
    <cellStyle name="Comma 2 2 7 2 2 2 3" xfId="32798" xr:uid="{4FA1327B-FF0F-4C70-A773-D0A6D4BFD455}"/>
    <cellStyle name="Comma 2 2 7 2 2 3" xfId="15955" xr:uid="{A5B55EF3-E1F5-4125-9BC4-FC4A349CACA6}"/>
    <cellStyle name="Comma 2 2 7 2 2 3 2" xfId="38422" xr:uid="{2B5E10F9-7028-4596-A3AE-0057C4400936}"/>
    <cellStyle name="Comma 2 2 7 2 2 4" xfId="27195" xr:uid="{4894AB01-2C7F-4AF2-A535-D38D22BCDC25}"/>
    <cellStyle name="Comma 2 2 7 2 3" xfId="7541" xr:uid="{99DF4361-6E97-4131-8E66-585ACA91DAEB}"/>
    <cellStyle name="Comma 2 2 7 2 3 2" xfId="18769" xr:uid="{831FDFC6-D7E2-4FF4-BAA2-9A018EF8BCE1}"/>
    <cellStyle name="Comma 2 2 7 2 3 2 2" xfId="41236" xr:uid="{F2C2ED28-B302-477B-AF6C-9860B1C80626}"/>
    <cellStyle name="Comma 2 2 7 2 3 3" xfId="30009" xr:uid="{85AD0D32-FF31-4DB6-BA3B-B9EA880B2A7F}"/>
    <cellStyle name="Comma 2 2 7 2 4" xfId="13166" xr:uid="{44BB7007-E63B-48F9-B85C-1173B847DF6D}"/>
    <cellStyle name="Comma 2 2 7 2 4 2" xfId="35633" xr:uid="{503C739F-37A5-4399-8059-06B2AB8BA5EA}"/>
    <cellStyle name="Comma 2 2 7 2 5" xfId="24406" xr:uid="{F9A30F2F-659C-4C60-9A08-5D3F8E26AFDA}"/>
    <cellStyle name="Comma 2 2 7 3" xfId="3647" xr:uid="{F0823942-3579-4C6A-B3FA-BEC40F80DA2B}"/>
    <cellStyle name="Comma 2 2 7 3 2" xfId="9250" xr:uid="{B48B75D4-1FF9-4304-A9D6-48192E3026D0}"/>
    <cellStyle name="Comma 2 2 7 3 2 2" xfId="20478" xr:uid="{FA449853-3218-4CFE-A261-DC9B48E95635}"/>
    <cellStyle name="Comma 2 2 7 3 2 2 2" xfId="42945" xr:uid="{417A6489-8212-4DCE-9598-F0297DA86BDA}"/>
    <cellStyle name="Comma 2 2 7 3 2 3" xfId="31718" xr:uid="{EF5EB8EC-FE8C-4C5E-8292-AC354ABD48FD}"/>
    <cellStyle name="Comma 2 2 7 3 3" xfId="14875" xr:uid="{94F4463E-CA15-4A3A-9338-A047192C21B6}"/>
    <cellStyle name="Comma 2 2 7 3 3 2" xfId="37342" xr:uid="{57A78C4C-A23C-4BB7-9228-78E4478D9DFF}"/>
    <cellStyle name="Comma 2 2 7 3 4" xfId="26115" xr:uid="{A39EB59C-8C7E-4AC6-BFEE-D735CF67B2C2}"/>
    <cellStyle name="Comma 2 2 7 4" xfId="6461" xr:uid="{DB385FF6-D223-4ADD-A6DF-49790951A819}"/>
    <cellStyle name="Comma 2 2 7 4 2" xfId="17689" xr:uid="{61D981AB-06AE-426F-BFF6-EE28A18DF7B0}"/>
    <cellStyle name="Comma 2 2 7 4 2 2" xfId="40156" xr:uid="{080102B8-CC88-4827-8B5C-4D1D05B1D585}"/>
    <cellStyle name="Comma 2 2 7 4 3" xfId="28929" xr:uid="{EE69D822-10B7-4792-B839-0289F96A3025}"/>
    <cellStyle name="Comma 2 2 7 5" xfId="12086" xr:uid="{43A9A139-6EA8-4A96-81EF-2CBDD0BE8C84}"/>
    <cellStyle name="Comma 2 2 7 5 2" xfId="34553" xr:uid="{90D6E375-7D98-4799-8F0A-00DE6F993E1F}"/>
    <cellStyle name="Comma 2 2 7 6" xfId="23326" xr:uid="{8321980F-17A5-46CE-92AF-F8A5C2289A05}"/>
    <cellStyle name="Comma 2 2 8" xfId="1400" xr:uid="{00000000-0005-0000-0000-0000FB030000}"/>
    <cellStyle name="Comma 2 2 8 2" xfId="4189" xr:uid="{AB29D5CB-3906-4661-9694-18E6450088FC}"/>
    <cellStyle name="Comma 2 2 8 2 2" xfId="9792" xr:uid="{9E6CB428-9AF9-49AA-9DBD-D0FB812696E4}"/>
    <cellStyle name="Comma 2 2 8 2 2 2" xfId="21020" xr:uid="{B45C921C-DC91-4326-AC0D-5F50BF5955B7}"/>
    <cellStyle name="Comma 2 2 8 2 2 2 2" xfId="43487" xr:uid="{B6EF8733-82AE-4500-9C49-20E8CF1338B9}"/>
    <cellStyle name="Comma 2 2 8 2 2 3" xfId="32260" xr:uid="{AF1EF2DC-686B-4FEA-B62E-769CC17C52B2}"/>
    <cellStyle name="Comma 2 2 8 2 3" xfId="15417" xr:uid="{E0C7B3C7-253E-4BEB-9BCC-F6A4B153705A}"/>
    <cellStyle name="Comma 2 2 8 2 3 2" xfId="37884" xr:uid="{B1E456D3-4CCC-4C95-ABA3-83501356D0F3}"/>
    <cellStyle name="Comma 2 2 8 2 4" xfId="26657" xr:uid="{72DE1453-1DAD-4599-96B6-B10076AEC6F0}"/>
    <cellStyle name="Comma 2 2 8 3" xfId="7003" xr:uid="{96F450D3-13CC-46FB-A73B-64A814422669}"/>
    <cellStyle name="Comma 2 2 8 3 2" xfId="18231" xr:uid="{F6644DFA-F515-4B87-96A5-00C71B18F432}"/>
    <cellStyle name="Comma 2 2 8 3 2 2" xfId="40698" xr:uid="{895FD620-E7D5-40E9-9953-D1118C195246}"/>
    <cellStyle name="Comma 2 2 8 3 3" xfId="29471" xr:uid="{0AB0B9C0-7902-4156-9259-444F4538BE23}"/>
    <cellStyle name="Comma 2 2 8 4" xfId="12628" xr:uid="{39D9C1E0-B97A-4708-A94B-EB5113F8892E}"/>
    <cellStyle name="Comma 2 2 8 4 2" xfId="35095" xr:uid="{6BD67266-CC0F-4F1C-B5F9-34C3B10EC858}"/>
    <cellStyle name="Comma 2 2 8 5" xfId="23868" xr:uid="{9A86053F-FC6A-428B-B212-EFA76A1AA658}"/>
    <cellStyle name="Comma 2 2 9" xfId="2481" xr:uid="{00000000-0005-0000-0000-0000FC030000}"/>
    <cellStyle name="Comma 2 2 9 2" xfId="5270" xr:uid="{55D24078-8118-47E3-ACA8-9A1FD0A6348F}"/>
    <cellStyle name="Comma 2 2 9 2 2" xfId="10873" xr:uid="{BA958EC1-A06C-4E73-A5E2-FB0F507889FA}"/>
    <cellStyle name="Comma 2 2 9 2 2 2" xfId="22101" xr:uid="{B197379F-AF5A-4F41-BDE8-261D7B758FB8}"/>
    <cellStyle name="Comma 2 2 9 2 2 2 2" xfId="44568" xr:uid="{13BB8DA9-2B9A-4C0B-9B5D-00E4F3BBD590}"/>
    <cellStyle name="Comma 2 2 9 2 2 3" xfId="33341" xr:uid="{558521C9-36FC-4172-B7D9-E0A89699174C}"/>
    <cellStyle name="Comma 2 2 9 2 3" xfId="16498" xr:uid="{CA1EC490-A72A-4A32-8AE4-5BF1AFE681E8}"/>
    <cellStyle name="Comma 2 2 9 2 3 2" xfId="38965" xr:uid="{7871E019-CA56-42E8-B48E-340C6C79F645}"/>
    <cellStyle name="Comma 2 2 9 2 4" xfId="27738" xr:uid="{914F46A3-C1FF-4D50-B457-00382D335649}"/>
    <cellStyle name="Comma 2 2 9 3" xfId="8084" xr:uid="{F9765024-B6E5-4C21-9B2D-2A5B03BF3E5F}"/>
    <cellStyle name="Comma 2 2 9 3 2" xfId="19312" xr:uid="{8A4EF462-3622-4623-AAF3-1388A52DF15A}"/>
    <cellStyle name="Comma 2 2 9 3 2 2" xfId="41779" xr:uid="{DF6407CE-1BDC-4C99-AD94-DA9DAA8294EC}"/>
    <cellStyle name="Comma 2 2 9 3 3" xfId="30552" xr:uid="{18528DFB-5C10-41A3-87EB-C67B8B77FEFA}"/>
    <cellStyle name="Comma 2 2 9 4" xfId="13709" xr:uid="{81A2BD2E-0814-4718-9958-C710B0413B5E}"/>
    <cellStyle name="Comma 2 2 9 4 2" xfId="36176" xr:uid="{A49144B2-6ACB-452E-9F7D-B2DE20E165E4}"/>
    <cellStyle name="Comma 2 2 9 5" xfId="24949" xr:uid="{B03CBEED-1A4C-4A84-9D1B-930330B2AC77}"/>
    <cellStyle name="Comma 2 20" xfId="11251" xr:uid="{75AE0436-B7EC-4665-8881-00CFA1778B25}"/>
    <cellStyle name="Comma 2 20 2" xfId="33719" xr:uid="{23E1221C-09F8-48A3-9439-CF5E2529BDDE}"/>
    <cellStyle name="Comma 2 21" xfId="22492" xr:uid="{D6CB0C9B-2832-4E5A-9287-C65BBA1A8473}"/>
    <cellStyle name="Comma 2 3" xfId="44" xr:uid="{00000000-0005-0000-0000-0000FD030000}"/>
    <cellStyle name="Comma 2 3 10" xfId="2837" xr:uid="{3004E0B2-31CE-4F8E-A0AF-C962F4208571}"/>
    <cellStyle name="Comma 2 3 10 2" xfId="8440" xr:uid="{44F2CD60-92F9-4EB8-96DC-CDAFC83FC5E3}"/>
    <cellStyle name="Comma 2 3 10 2 2" xfId="19668" xr:uid="{BA12C410-C193-4A0D-BFBD-481B55FF5275}"/>
    <cellStyle name="Comma 2 3 10 2 2 2" xfId="42135" xr:uid="{67A27AEE-E57D-44A2-94C9-C28E57B79204}"/>
    <cellStyle name="Comma 2 3 10 2 3" xfId="30908" xr:uid="{998E82D7-BACD-48BA-A0EE-8AD358F7FB91}"/>
    <cellStyle name="Comma 2 3 10 3" xfId="14065" xr:uid="{2A040BD1-160C-4C18-8F3D-8CD11D2E8B8E}"/>
    <cellStyle name="Comma 2 3 10 3 2" xfId="36532" xr:uid="{C1821F80-77D0-4083-95E0-6A56FB00B7A4}"/>
    <cellStyle name="Comma 2 3 10 4" xfId="25305" xr:uid="{51CAC2BE-B139-4F46-B1B3-6610FA6B7B2E}"/>
    <cellStyle name="Comma 2 3 11" xfId="5652" xr:uid="{F23C5B11-4BEC-4456-B7E3-B112188A4304}"/>
    <cellStyle name="Comma 2 3 11 2" xfId="16880" xr:uid="{64EEB322-9AA8-4C64-ABD7-8D16A7F45F6A}"/>
    <cellStyle name="Comma 2 3 11 2 2" xfId="39347" xr:uid="{C8C3605F-7F48-483C-B57F-050CEF79FA2F}"/>
    <cellStyle name="Comma 2 3 11 3" xfId="28120" xr:uid="{021883AD-09A3-46AE-B8AC-82309846875E}"/>
    <cellStyle name="Comma 2 3 12" xfId="11276" xr:uid="{85CCE22B-380C-45DA-9D81-3B829105AB9F}"/>
    <cellStyle name="Comma 2 3 12 2" xfId="33744" xr:uid="{7DCD96A7-F149-411E-8FDD-CD52790FD713}"/>
    <cellStyle name="Comma 2 3 13" xfId="22517" xr:uid="{05681608-1C96-4FA7-A6A5-E0D1EA90D9CA}"/>
    <cellStyle name="Comma 2 3 2" xfId="73" xr:uid="{00000000-0005-0000-0000-0000FE030000}"/>
    <cellStyle name="Comma 2 3 2 10" xfId="5681" xr:uid="{603A7D0A-A34D-44DE-A8C2-C32CE590C79F}"/>
    <cellStyle name="Comma 2 3 2 10 2" xfId="16909" xr:uid="{92BD0A25-909B-47AD-91DA-BDC8C658CD01}"/>
    <cellStyle name="Comma 2 3 2 10 2 2" xfId="39376" xr:uid="{F87FB008-076D-417D-A1D0-0853A7F0975D}"/>
    <cellStyle name="Comma 2 3 2 10 3" xfId="28149" xr:uid="{21F5D617-E1E6-4E56-9CF7-CD124D7F942E}"/>
    <cellStyle name="Comma 2 3 2 11" xfId="11305" xr:uid="{E35BAF44-2311-4431-906F-EDC920A7B81F}"/>
    <cellStyle name="Comma 2 3 2 11 2" xfId="33773" xr:uid="{014D83E0-3E95-442B-AF9C-FB925E4C8A4E}"/>
    <cellStyle name="Comma 2 3 2 12" xfId="22546" xr:uid="{4FA8F1BB-6CD6-4EBB-82B5-53E91F8C9C86}"/>
    <cellStyle name="Comma 2 3 2 2" xfId="135" xr:uid="{00000000-0005-0000-0000-0000FF030000}"/>
    <cellStyle name="Comma 2 3 2 2 10" xfId="11367" xr:uid="{3C065B43-4482-4191-997F-6CF2EBA1BAD8}"/>
    <cellStyle name="Comma 2 3 2 2 10 2" xfId="33835" xr:uid="{F6B6436E-7B5F-444A-A108-FC4032D9584A}"/>
    <cellStyle name="Comma 2 3 2 2 11" xfId="22608" xr:uid="{B8A01A00-0963-4C1D-BAA0-9026C96BC85E}"/>
    <cellStyle name="Comma 2 3 2 2 2" xfId="261" xr:uid="{00000000-0005-0000-0000-000000040000}"/>
    <cellStyle name="Comma 2 3 2 2 2 10" xfId="22734" xr:uid="{7CEEF785-66ED-4820-87F6-EF7883D40B6D}"/>
    <cellStyle name="Comma 2 3 2 2 2 2" xfId="808" xr:uid="{00000000-0005-0000-0000-000001040000}"/>
    <cellStyle name="Comma 2 3 2 2 2 2 2" xfId="1346" xr:uid="{00000000-0005-0000-0000-000002040000}"/>
    <cellStyle name="Comma 2 3 2 2 2 2 2 2" xfId="2426" xr:uid="{00000000-0005-0000-0000-000003040000}"/>
    <cellStyle name="Comma 2 3 2 2 2 2 2 2 2" xfId="5215" xr:uid="{2236F8C4-666B-44FC-AE88-71C2C5027ACD}"/>
    <cellStyle name="Comma 2 3 2 2 2 2 2 2 2 2" xfId="10818" xr:uid="{EAE8519E-5404-4BA6-8C55-AFEAAEB1D2F4}"/>
    <cellStyle name="Comma 2 3 2 2 2 2 2 2 2 2 2" xfId="22046" xr:uid="{C3F41646-0A13-42A9-BE31-D2B8DF9DA12A}"/>
    <cellStyle name="Comma 2 3 2 2 2 2 2 2 2 2 2 2" xfId="44513" xr:uid="{9A7FF069-8CDF-4687-9193-9D5C07FE329C}"/>
    <cellStyle name="Comma 2 3 2 2 2 2 2 2 2 2 3" xfId="33286" xr:uid="{1E4ECDEE-5B48-4C9D-A298-7B754499F549}"/>
    <cellStyle name="Comma 2 3 2 2 2 2 2 2 2 3" xfId="16443" xr:uid="{F0BA917B-928E-49C3-B3B7-9E855ABA4569}"/>
    <cellStyle name="Comma 2 3 2 2 2 2 2 2 2 3 2" xfId="38910" xr:uid="{A8F40273-59FA-488E-8A1F-0D3589AC6FC0}"/>
    <cellStyle name="Comma 2 3 2 2 2 2 2 2 2 4" xfId="27683" xr:uid="{2D1DE401-57C3-441B-AA6D-28FBA381D73F}"/>
    <cellStyle name="Comma 2 3 2 2 2 2 2 2 3" xfId="8029" xr:uid="{65724A62-51D2-4A96-951E-E968675475DA}"/>
    <cellStyle name="Comma 2 3 2 2 2 2 2 2 3 2" xfId="19257" xr:uid="{6E4A0609-8BD0-479D-ABB6-46ED4C08D5FB}"/>
    <cellStyle name="Comma 2 3 2 2 2 2 2 2 3 2 2" xfId="41724" xr:uid="{AE3AC4AD-3710-47EC-95F1-D48506AFCCBF}"/>
    <cellStyle name="Comma 2 3 2 2 2 2 2 2 3 3" xfId="30497" xr:uid="{1B454F3E-F752-499E-AC68-0B727C9D4A0C}"/>
    <cellStyle name="Comma 2 3 2 2 2 2 2 2 4" xfId="13654" xr:uid="{647BE821-DCAE-49CF-9CB4-DC25D2525C73}"/>
    <cellStyle name="Comma 2 3 2 2 2 2 2 2 4 2" xfId="36121" xr:uid="{0AC89743-513D-46F1-AC69-5B5DB52F1132}"/>
    <cellStyle name="Comma 2 3 2 2 2 2 2 2 5" xfId="24894" xr:uid="{7E9860AE-0E6C-4752-8FD6-4D4DA4B7B44D}"/>
    <cellStyle name="Comma 2 3 2 2 2 2 2 3" xfId="4135" xr:uid="{D03299E6-EA28-400B-A8E1-7A39FADA69F4}"/>
    <cellStyle name="Comma 2 3 2 2 2 2 2 3 2" xfId="9738" xr:uid="{75B33FE7-8AC7-4491-8F94-A0D24D534B9F}"/>
    <cellStyle name="Comma 2 3 2 2 2 2 2 3 2 2" xfId="20966" xr:uid="{8CBE7DD5-74C1-405D-8C9E-0761345292CB}"/>
    <cellStyle name="Comma 2 3 2 2 2 2 2 3 2 2 2" xfId="43433" xr:uid="{16E39CE1-13FE-4204-9857-A974F12CF12C}"/>
    <cellStyle name="Comma 2 3 2 2 2 2 2 3 2 3" xfId="32206" xr:uid="{BAA17679-3B1E-4140-AF2F-DBE28284F519}"/>
    <cellStyle name="Comma 2 3 2 2 2 2 2 3 3" xfId="15363" xr:uid="{6F6C1F99-8F19-4F7B-B0DA-C8B664A198A9}"/>
    <cellStyle name="Comma 2 3 2 2 2 2 2 3 3 2" xfId="37830" xr:uid="{35C47951-DAD6-43E9-8CB2-BA3D94B5FB81}"/>
    <cellStyle name="Comma 2 3 2 2 2 2 2 3 4" xfId="26603" xr:uid="{58ABABB7-48AD-4B6B-8E45-523BC65ACA00}"/>
    <cellStyle name="Comma 2 3 2 2 2 2 2 4" xfId="6949" xr:uid="{31E5715D-529F-4D7A-826B-8A5F253C2506}"/>
    <cellStyle name="Comma 2 3 2 2 2 2 2 4 2" xfId="18177" xr:uid="{084A6360-E952-426E-AF49-567EC3C77637}"/>
    <cellStyle name="Comma 2 3 2 2 2 2 2 4 2 2" xfId="40644" xr:uid="{682B049C-943B-4D88-8A01-7158420CD38B}"/>
    <cellStyle name="Comma 2 3 2 2 2 2 2 4 3" xfId="29417" xr:uid="{C34022BA-0398-45F8-839C-6FACA31023F2}"/>
    <cellStyle name="Comma 2 3 2 2 2 2 2 5" xfId="12574" xr:uid="{C261401A-4634-47CB-A91B-21514B47E294}"/>
    <cellStyle name="Comma 2 3 2 2 2 2 2 5 2" xfId="35041" xr:uid="{899CFEDD-94FA-4BFD-87DE-BC5653FB02EA}"/>
    <cellStyle name="Comma 2 3 2 2 2 2 2 6" xfId="23814" xr:uid="{608B0ADA-B852-4DF6-A558-6395686747CA}"/>
    <cellStyle name="Comma 2 3 2 2 2 2 3" xfId="1888" xr:uid="{00000000-0005-0000-0000-000004040000}"/>
    <cellStyle name="Comma 2 3 2 2 2 2 3 2" xfId="4677" xr:uid="{9B835049-CF8E-468C-8A6B-476A1F51C863}"/>
    <cellStyle name="Comma 2 3 2 2 2 2 3 2 2" xfId="10280" xr:uid="{BCBAAD90-AC32-4C03-B64F-DDC6367B7C43}"/>
    <cellStyle name="Comma 2 3 2 2 2 2 3 2 2 2" xfId="21508" xr:uid="{144EA195-C875-4E75-BCB5-A2FB1C5F84EA}"/>
    <cellStyle name="Comma 2 3 2 2 2 2 3 2 2 2 2" xfId="43975" xr:uid="{CF81E4FC-5ADD-4A54-A859-AE79E94EF512}"/>
    <cellStyle name="Comma 2 3 2 2 2 2 3 2 2 3" xfId="32748" xr:uid="{0D9FEF9C-7BCE-4C0E-BBAD-5FC07F412883}"/>
    <cellStyle name="Comma 2 3 2 2 2 2 3 2 3" xfId="15905" xr:uid="{EBDCC2AD-2A62-49D1-9C23-732957709733}"/>
    <cellStyle name="Comma 2 3 2 2 2 2 3 2 3 2" xfId="38372" xr:uid="{A6AA5C78-285F-40EA-8091-5E66C4AA3C05}"/>
    <cellStyle name="Comma 2 3 2 2 2 2 3 2 4" xfId="27145" xr:uid="{CCAE305B-0236-42AE-B1A3-7D9C74E1DE47}"/>
    <cellStyle name="Comma 2 3 2 2 2 2 3 3" xfId="7491" xr:uid="{AA9C15E8-3203-42CA-8453-08D17634AABD}"/>
    <cellStyle name="Comma 2 3 2 2 2 2 3 3 2" xfId="18719" xr:uid="{B1E90A88-0EDD-4706-99B8-768C18CFB6A0}"/>
    <cellStyle name="Comma 2 3 2 2 2 2 3 3 2 2" xfId="41186" xr:uid="{E74D54B3-8E5A-4FF0-8AAD-90E6E646B590}"/>
    <cellStyle name="Comma 2 3 2 2 2 2 3 3 3" xfId="29959" xr:uid="{35AF0586-9B83-4F28-8FC8-F686D34E6926}"/>
    <cellStyle name="Comma 2 3 2 2 2 2 3 4" xfId="13116" xr:uid="{2370F2DC-0AC2-4C08-BF46-A6B41D18AF4F}"/>
    <cellStyle name="Comma 2 3 2 2 2 2 3 4 2" xfId="35583" xr:uid="{108CDDC2-CE0A-4904-9949-53936E74BAA3}"/>
    <cellStyle name="Comma 2 3 2 2 2 2 3 5" xfId="24356" xr:uid="{8D828302-8AD9-41DB-BBA0-EA66BD3356FF}"/>
    <cellStyle name="Comma 2 3 2 2 2 2 4" xfId="3597" xr:uid="{D2167762-856B-4340-808F-E37FB131C111}"/>
    <cellStyle name="Comma 2 3 2 2 2 2 4 2" xfId="9200" xr:uid="{C380AEFC-41AD-4FFE-9BDD-98C2129A5A3D}"/>
    <cellStyle name="Comma 2 3 2 2 2 2 4 2 2" xfId="20428" xr:uid="{79A876CB-2571-4ED1-A06C-E4F2BD5587D8}"/>
    <cellStyle name="Comma 2 3 2 2 2 2 4 2 2 2" xfId="42895" xr:uid="{D308F29C-9029-45FF-A809-446106E1C183}"/>
    <cellStyle name="Comma 2 3 2 2 2 2 4 2 3" xfId="31668" xr:uid="{75ED3859-5C8D-4DFD-A417-833DAA3B2A9F}"/>
    <cellStyle name="Comma 2 3 2 2 2 2 4 3" xfId="14825" xr:uid="{773D47C5-2E46-4E09-9B5B-89CAB5257940}"/>
    <cellStyle name="Comma 2 3 2 2 2 2 4 3 2" xfId="37292" xr:uid="{9C0CDD39-CFF0-4F98-8424-DBBA2AF65C30}"/>
    <cellStyle name="Comma 2 3 2 2 2 2 4 4" xfId="26065" xr:uid="{D725B3F4-B0EB-4E7D-B597-832A87865148}"/>
    <cellStyle name="Comma 2 3 2 2 2 2 5" xfId="6411" xr:uid="{A6031AE4-51E8-487C-B433-71741F8B491B}"/>
    <cellStyle name="Comma 2 3 2 2 2 2 5 2" xfId="17639" xr:uid="{3FB73DE7-F1E9-41A2-9853-2A4C837958CD}"/>
    <cellStyle name="Comma 2 3 2 2 2 2 5 2 2" xfId="40106" xr:uid="{82E4D1C4-4BF9-4AB4-814A-92CAB7E495E2}"/>
    <cellStyle name="Comma 2 3 2 2 2 2 5 3" xfId="28879" xr:uid="{7D6292E3-FB33-49C3-9BD0-99603CAD075B}"/>
    <cellStyle name="Comma 2 3 2 2 2 2 6" xfId="12036" xr:uid="{8CBD273B-98F7-4AF6-A854-042548C3682E}"/>
    <cellStyle name="Comma 2 3 2 2 2 2 6 2" xfId="34503" xr:uid="{D66E877A-064E-46E0-BF63-36D08AB10FE8}"/>
    <cellStyle name="Comma 2 3 2 2 2 2 7" xfId="23276" xr:uid="{5DDDF0F5-41B3-4E47-A3EA-D3846CD0DFCD}"/>
    <cellStyle name="Comma 2 3 2 2 2 3" xfId="1079" xr:uid="{00000000-0005-0000-0000-000005040000}"/>
    <cellStyle name="Comma 2 3 2 2 2 3 2" xfId="2159" xr:uid="{00000000-0005-0000-0000-000006040000}"/>
    <cellStyle name="Comma 2 3 2 2 2 3 2 2" xfId="4948" xr:uid="{A9DD7168-BE6C-483E-834C-7CC35B0C9234}"/>
    <cellStyle name="Comma 2 3 2 2 2 3 2 2 2" xfId="10551" xr:uid="{2E37D93B-1892-46F8-9CF4-A9E05A2CF5C7}"/>
    <cellStyle name="Comma 2 3 2 2 2 3 2 2 2 2" xfId="21779" xr:uid="{BC0B8ECE-0D7F-40CC-A652-F40C241E6AC4}"/>
    <cellStyle name="Comma 2 3 2 2 2 3 2 2 2 2 2" xfId="44246" xr:uid="{0263908C-5E9B-4954-81BF-49F92845AFBD}"/>
    <cellStyle name="Comma 2 3 2 2 2 3 2 2 2 3" xfId="33019" xr:uid="{68E7E34B-3C57-479E-83FF-F18E183ADB5E}"/>
    <cellStyle name="Comma 2 3 2 2 2 3 2 2 3" xfId="16176" xr:uid="{FCE93CB4-2F5E-4243-860D-7E9CE50DD518}"/>
    <cellStyle name="Comma 2 3 2 2 2 3 2 2 3 2" xfId="38643" xr:uid="{E0E4C721-4E3A-4D0F-839A-854DBA6B58A5}"/>
    <cellStyle name="Comma 2 3 2 2 2 3 2 2 4" xfId="27416" xr:uid="{AD9E2D5B-1749-45EA-9DDD-48172CFFAD10}"/>
    <cellStyle name="Comma 2 3 2 2 2 3 2 3" xfId="7762" xr:uid="{CA0DAD04-3F10-4A85-A506-FE7B5104F3B6}"/>
    <cellStyle name="Comma 2 3 2 2 2 3 2 3 2" xfId="18990" xr:uid="{9C21FD0B-C1F1-40D4-BBC5-6B66C1D8ED32}"/>
    <cellStyle name="Comma 2 3 2 2 2 3 2 3 2 2" xfId="41457" xr:uid="{64A804CC-97DA-44C8-98E7-0FAA2D3687A6}"/>
    <cellStyle name="Comma 2 3 2 2 2 3 2 3 3" xfId="30230" xr:uid="{2F72E8BC-A8CD-40C9-94F0-8890177B1726}"/>
    <cellStyle name="Comma 2 3 2 2 2 3 2 4" xfId="13387" xr:uid="{8DA21CDF-BDB8-46EC-878E-BDC7454B3AFB}"/>
    <cellStyle name="Comma 2 3 2 2 2 3 2 4 2" xfId="35854" xr:uid="{208084A7-2576-4A61-ADB6-64C2064C97A8}"/>
    <cellStyle name="Comma 2 3 2 2 2 3 2 5" xfId="24627" xr:uid="{7B19C991-38B7-4E85-9184-9B8F92D9FF21}"/>
    <cellStyle name="Comma 2 3 2 2 2 3 3" xfId="3868" xr:uid="{8880A861-9B68-4BA8-A9C6-F910B68977C6}"/>
    <cellStyle name="Comma 2 3 2 2 2 3 3 2" xfId="9471" xr:uid="{25CC6C0B-3234-4FEE-80CC-2357CC17B0EE}"/>
    <cellStyle name="Comma 2 3 2 2 2 3 3 2 2" xfId="20699" xr:uid="{9259A907-5CD8-4E22-8771-A77B9FA80D1A}"/>
    <cellStyle name="Comma 2 3 2 2 2 3 3 2 2 2" xfId="43166" xr:uid="{653F6460-96B6-4685-AA4B-D901E7D3B134}"/>
    <cellStyle name="Comma 2 3 2 2 2 3 3 2 3" xfId="31939" xr:uid="{FA939F8E-8F0D-47EE-A5C9-4DC64C73C245}"/>
    <cellStyle name="Comma 2 3 2 2 2 3 3 3" xfId="15096" xr:uid="{5118F2F5-E1C6-422B-9CCF-A83C148A4829}"/>
    <cellStyle name="Comma 2 3 2 2 2 3 3 3 2" xfId="37563" xr:uid="{B8963059-6BBF-4AA9-8601-07E8BE795A65}"/>
    <cellStyle name="Comma 2 3 2 2 2 3 3 4" xfId="26336" xr:uid="{3776FEE3-2696-4125-8366-A1A8A80CE8DD}"/>
    <cellStyle name="Comma 2 3 2 2 2 3 4" xfId="6682" xr:uid="{FFD29DED-14D2-4314-97AC-A1740C452E5F}"/>
    <cellStyle name="Comma 2 3 2 2 2 3 4 2" xfId="17910" xr:uid="{232810F7-6401-4F6E-A4D9-B855AB1EE6E1}"/>
    <cellStyle name="Comma 2 3 2 2 2 3 4 2 2" xfId="40377" xr:uid="{FD3FAA91-BA22-4D29-9747-2F078634A422}"/>
    <cellStyle name="Comma 2 3 2 2 2 3 4 3" xfId="29150" xr:uid="{BBA9CF9F-871B-4354-9271-FFDC51635F76}"/>
    <cellStyle name="Comma 2 3 2 2 2 3 5" xfId="12307" xr:uid="{70927E0F-AB73-4250-89F2-160BA34C1BC0}"/>
    <cellStyle name="Comma 2 3 2 2 2 3 5 2" xfId="34774" xr:uid="{88770CBD-CF34-4C68-A584-C2700A89F533}"/>
    <cellStyle name="Comma 2 3 2 2 2 3 6" xfId="23547" xr:uid="{16E5A3BA-EC4D-48E0-BB4B-2DC05D89A4F4}"/>
    <cellStyle name="Comma 2 3 2 2 2 4" xfId="1621" xr:uid="{00000000-0005-0000-0000-000007040000}"/>
    <cellStyle name="Comma 2 3 2 2 2 4 2" xfId="4410" xr:uid="{AC08E042-485F-4468-BD2C-A1B54CF96781}"/>
    <cellStyle name="Comma 2 3 2 2 2 4 2 2" xfId="10013" xr:uid="{629E3B37-54C7-42D9-ADA0-BB7686C2FDDD}"/>
    <cellStyle name="Comma 2 3 2 2 2 4 2 2 2" xfId="21241" xr:uid="{279EFCBD-4678-4F20-AD97-60AE543E0D02}"/>
    <cellStyle name="Comma 2 3 2 2 2 4 2 2 2 2" xfId="43708" xr:uid="{04BC85F1-D842-4455-BE32-380B4B4B084D}"/>
    <cellStyle name="Comma 2 3 2 2 2 4 2 2 3" xfId="32481" xr:uid="{9BEDA278-AEC8-44E6-868F-3C6B4512D017}"/>
    <cellStyle name="Comma 2 3 2 2 2 4 2 3" xfId="15638" xr:uid="{5DFC4E05-3F64-4763-90C0-33F9A8DBCC82}"/>
    <cellStyle name="Comma 2 3 2 2 2 4 2 3 2" xfId="38105" xr:uid="{1DFEF6FC-B0D1-4C77-9560-04F685938867}"/>
    <cellStyle name="Comma 2 3 2 2 2 4 2 4" xfId="26878" xr:uid="{0142D237-1596-44AD-B7CA-2722093E5C01}"/>
    <cellStyle name="Comma 2 3 2 2 2 4 3" xfId="7224" xr:uid="{A7E1601D-8E71-45C6-B872-1DA96AB96EF0}"/>
    <cellStyle name="Comma 2 3 2 2 2 4 3 2" xfId="18452" xr:uid="{3397CB92-3DF5-40C9-B0A1-0510E432F426}"/>
    <cellStyle name="Comma 2 3 2 2 2 4 3 2 2" xfId="40919" xr:uid="{F76F2CEA-F114-418C-B056-D46D5FBCACEB}"/>
    <cellStyle name="Comma 2 3 2 2 2 4 3 3" xfId="29692" xr:uid="{52F03160-156D-4DB3-8E86-FD222763BE37}"/>
    <cellStyle name="Comma 2 3 2 2 2 4 4" xfId="12849" xr:uid="{B0B910A4-4860-4EB9-9CDA-D0011B458C4B}"/>
    <cellStyle name="Comma 2 3 2 2 2 4 4 2" xfId="35316" xr:uid="{0CC1836F-08AF-4943-99C8-4EA66CCCA0CB}"/>
    <cellStyle name="Comma 2 3 2 2 2 4 5" xfId="24089" xr:uid="{CDDB8866-7AAB-48D0-B176-A82F231107E0}"/>
    <cellStyle name="Comma 2 3 2 2 2 5" xfId="2702" xr:uid="{00000000-0005-0000-0000-000008040000}"/>
    <cellStyle name="Comma 2 3 2 2 2 5 2" xfId="5491" xr:uid="{AE2EFFC4-4E91-4D13-9574-81578F71CC27}"/>
    <cellStyle name="Comma 2 3 2 2 2 5 2 2" xfId="11094" xr:uid="{B97988C8-99F0-4355-93BD-A6F0C928014C}"/>
    <cellStyle name="Comma 2 3 2 2 2 5 2 2 2" xfId="22322" xr:uid="{4EC73D61-CA09-4EF4-9D6A-8C3D62946B79}"/>
    <cellStyle name="Comma 2 3 2 2 2 5 2 2 2 2" xfId="44789" xr:uid="{848A8F35-67C0-42E7-8C51-F12AB0673CB6}"/>
    <cellStyle name="Comma 2 3 2 2 2 5 2 2 3" xfId="33562" xr:uid="{F18E59A1-394B-42C0-BD0D-806E08F15764}"/>
    <cellStyle name="Comma 2 3 2 2 2 5 2 3" xfId="16719" xr:uid="{E96BCA7D-5109-4981-A36E-49568B20EDB6}"/>
    <cellStyle name="Comma 2 3 2 2 2 5 2 3 2" xfId="39186" xr:uid="{738BB81E-1F6C-40F2-8266-53057C251BDB}"/>
    <cellStyle name="Comma 2 3 2 2 2 5 2 4" xfId="27959" xr:uid="{52FC985D-455A-4F78-91D0-87F57D191822}"/>
    <cellStyle name="Comma 2 3 2 2 2 5 3" xfId="8305" xr:uid="{C3996759-E8A1-455C-86A6-4B570B456535}"/>
    <cellStyle name="Comma 2 3 2 2 2 5 3 2" xfId="19533" xr:uid="{EA98AD38-C319-46EC-949E-4080A849B589}"/>
    <cellStyle name="Comma 2 3 2 2 2 5 3 2 2" xfId="42000" xr:uid="{328B3270-6672-4245-B764-273997E77E1C}"/>
    <cellStyle name="Comma 2 3 2 2 2 5 3 3" xfId="30773" xr:uid="{5462D583-CF64-483A-A060-BC0AAE7134E6}"/>
    <cellStyle name="Comma 2 3 2 2 2 5 4" xfId="13930" xr:uid="{119D0BBD-2F2A-44CC-B597-D8EF35CC745C}"/>
    <cellStyle name="Comma 2 3 2 2 2 5 4 2" xfId="36397" xr:uid="{511273D7-CA83-4902-8D29-60E3B4A4E4EE}"/>
    <cellStyle name="Comma 2 3 2 2 2 5 5" xfId="25170" xr:uid="{CEA87F20-C890-47BF-8760-A39E806945DD}"/>
    <cellStyle name="Comma 2 3 2 2 2 6" xfId="541" xr:uid="{00000000-0005-0000-0000-000009040000}"/>
    <cellStyle name="Comma 2 3 2 2 2 6 2" xfId="3330" xr:uid="{922552D7-B5B8-46B1-B9FC-53E8A99722B4}"/>
    <cellStyle name="Comma 2 3 2 2 2 6 2 2" xfId="8933" xr:uid="{3C3B615E-0547-46D5-AFAD-AB3551512FCD}"/>
    <cellStyle name="Comma 2 3 2 2 2 6 2 2 2" xfId="20161" xr:uid="{E70CB8A9-E987-4F08-B063-9A6C12CC7257}"/>
    <cellStyle name="Comma 2 3 2 2 2 6 2 2 2 2" xfId="42628" xr:uid="{C364D8BF-C4C2-4CEE-BE09-8D835A48F750}"/>
    <cellStyle name="Comma 2 3 2 2 2 6 2 2 3" xfId="31401" xr:uid="{FCA404EC-CDC4-40BB-BF55-C9AE71DED8D9}"/>
    <cellStyle name="Comma 2 3 2 2 2 6 2 3" xfId="14558" xr:uid="{D1623413-DDE6-4ECB-A3D4-56BB7BB8EBBA}"/>
    <cellStyle name="Comma 2 3 2 2 2 6 2 3 2" xfId="37025" xr:uid="{0223EB8A-99AE-42AA-85A8-52B023C2023A}"/>
    <cellStyle name="Comma 2 3 2 2 2 6 2 4" xfId="25798" xr:uid="{8B37B53A-F9B1-49D1-89C4-86474A5991A8}"/>
    <cellStyle name="Comma 2 3 2 2 2 6 3" xfId="6144" xr:uid="{6FD85081-C931-4121-B809-212B845CDE71}"/>
    <cellStyle name="Comma 2 3 2 2 2 6 3 2" xfId="17372" xr:uid="{6E38EBE9-6341-43F2-A36C-B70CBD57C8BA}"/>
    <cellStyle name="Comma 2 3 2 2 2 6 3 2 2" xfId="39839" xr:uid="{9F2DBA8B-EDFA-4B6C-A368-0C1C624F6C03}"/>
    <cellStyle name="Comma 2 3 2 2 2 6 3 3" xfId="28612" xr:uid="{04174D9D-514B-4AA6-9EA2-DA3A7F1A7226}"/>
    <cellStyle name="Comma 2 3 2 2 2 6 4" xfId="11769" xr:uid="{7C22BA0F-3331-42C2-AC80-B7E94D39F7B7}"/>
    <cellStyle name="Comma 2 3 2 2 2 6 4 2" xfId="34236" xr:uid="{A6D6F16F-B8E7-40B5-9BE7-E7167F73EB32}"/>
    <cellStyle name="Comma 2 3 2 2 2 6 5" xfId="23009" xr:uid="{043AB130-E7E9-4EEB-87E1-83356D7D03C2}"/>
    <cellStyle name="Comma 2 3 2 2 2 7" xfId="3054" xr:uid="{7B71EF1B-5A43-40F8-993C-96336D83476E}"/>
    <cellStyle name="Comma 2 3 2 2 2 7 2" xfId="8657" xr:uid="{44B631E7-9099-4AA1-996D-C0E21A75E68F}"/>
    <cellStyle name="Comma 2 3 2 2 2 7 2 2" xfId="19885" xr:uid="{D824E6A4-A3F8-4986-9419-4180CD698237}"/>
    <cellStyle name="Comma 2 3 2 2 2 7 2 2 2" xfId="42352" xr:uid="{B9AE5792-62A0-4B19-B5FC-C039F721A6F8}"/>
    <cellStyle name="Comma 2 3 2 2 2 7 2 3" xfId="31125" xr:uid="{011FD893-35E8-4109-B1C1-D3938836C4F1}"/>
    <cellStyle name="Comma 2 3 2 2 2 7 3" xfId="14282" xr:uid="{D01BE11A-F4F9-4020-88C1-FC24DED7C17B}"/>
    <cellStyle name="Comma 2 3 2 2 2 7 3 2" xfId="36749" xr:uid="{4FE358A9-7BF2-4D61-8428-2118D2CA2973}"/>
    <cellStyle name="Comma 2 3 2 2 2 7 4" xfId="25522" xr:uid="{1AC9C30F-316C-4878-9873-F1A21B8954A8}"/>
    <cellStyle name="Comma 2 3 2 2 2 8" xfId="5869" xr:uid="{77CE1980-0C04-4C7F-B26B-4157D1CE9ACA}"/>
    <cellStyle name="Comma 2 3 2 2 2 8 2" xfId="17097" xr:uid="{FE9634E8-2710-4029-B9E4-2D446544D1CD}"/>
    <cellStyle name="Comma 2 3 2 2 2 8 2 2" xfId="39564" xr:uid="{BECC0B43-E096-4A94-AD4F-C4849CDB60C3}"/>
    <cellStyle name="Comma 2 3 2 2 2 8 3" xfId="28337" xr:uid="{1BF966CE-52EE-4E65-9259-A35B19EBCE01}"/>
    <cellStyle name="Comma 2 3 2 2 2 9" xfId="11493" xr:uid="{5B0B6BA3-45DF-480B-A4C0-E05AB207333D}"/>
    <cellStyle name="Comma 2 3 2 2 2 9 2" xfId="33961" xr:uid="{873AC0BF-571F-43E3-BE59-2EE7A7F4BEB8}"/>
    <cellStyle name="Comma 2 3 2 2 3" xfId="682" xr:uid="{00000000-0005-0000-0000-00000A040000}"/>
    <cellStyle name="Comma 2 3 2 2 3 2" xfId="1220" xr:uid="{00000000-0005-0000-0000-00000B040000}"/>
    <cellStyle name="Comma 2 3 2 2 3 2 2" xfId="2300" xr:uid="{00000000-0005-0000-0000-00000C040000}"/>
    <cellStyle name="Comma 2 3 2 2 3 2 2 2" xfId="5089" xr:uid="{24057FD5-793D-4585-85C9-CDE9792AE385}"/>
    <cellStyle name="Comma 2 3 2 2 3 2 2 2 2" xfId="10692" xr:uid="{DE202334-9107-4B69-AAF9-8ACE4457BC16}"/>
    <cellStyle name="Comma 2 3 2 2 3 2 2 2 2 2" xfId="21920" xr:uid="{7A19539D-86FE-43C7-8BF8-5C6BA7B821A8}"/>
    <cellStyle name="Comma 2 3 2 2 3 2 2 2 2 2 2" xfId="44387" xr:uid="{526BE13B-0F74-4ECC-A7C1-52E30181EAD5}"/>
    <cellStyle name="Comma 2 3 2 2 3 2 2 2 2 3" xfId="33160" xr:uid="{17C30239-F1C5-400C-8B4D-49393881240D}"/>
    <cellStyle name="Comma 2 3 2 2 3 2 2 2 3" xfId="16317" xr:uid="{8949D829-3DA1-4860-8FF8-D4A4222BF480}"/>
    <cellStyle name="Comma 2 3 2 2 3 2 2 2 3 2" xfId="38784" xr:uid="{26FB1566-C135-4CC5-BCC3-E836E7674AAD}"/>
    <cellStyle name="Comma 2 3 2 2 3 2 2 2 4" xfId="27557" xr:uid="{ECE9E25D-6BAD-4CDE-B0F3-DF9B6195760B}"/>
    <cellStyle name="Comma 2 3 2 2 3 2 2 3" xfId="7903" xr:uid="{CF44275C-1DDA-4E48-844A-F178B651DCFB}"/>
    <cellStyle name="Comma 2 3 2 2 3 2 2 3 2" xfId="19131" xr:uid="{1C4BC0B1-502B-4A93-B781-76699ED7AE6F}"/>
    <cellStyle name="Comma 2 3 2 2 3 2 2 3 2 2" xfId="41598" xr:uid="{B7AABFC1-B8C0-4F21-8D24-B632E884DFFD}"/>
    <cellStyle name="Comma 2 3 2 2 3 2 2 3 3" xfId="30371" xr:uid="{A63B71B0-55B8-4313-BA67-FD6010D16C0E}"/>
    <cellStyle name="Comma 2 3 2 2 3 2 2 4" xfId="13528" xr:uid="{C2CA3F6C-2943-4879-80E6-7544B4BDAD56}"/>
    <cellStyle name="Comma 2 3 2 2 3 2 2 4 2" xfId="35995" xr:uid="{903E279B-D76A-43EE-8F45-2AA92244A3F7}"/>
    <cellStyle name="Comma 2 3 2 2 3 2 2 5" xfId="24768" xr:uid="{B9E292A0-0EA5-461D-AC73-39A298C75678}"/>
    <cellStyle name="Comma 2 3 2 2 3 2 3" xfId="4009" xr:uid="{01EA3596-D21F-482F-8BF5-BC6B8F70DEE5}"/>
    <cellStyle name="Comma 2 3 2 2 3 2 3 2" xfId="9612" xr:uid="{C5E710C5-3C39-4A52-A3E6-EEAE8D522697}"/>
    <cellStyle name="Comma 2 3 2 2 3 2 3 2 2" xfId="20840" xr:uid="{EE8AE9FE-8141-4A3D-AE2A-879C7882263A}"/>
    <cellStyle name="Comma 2 3 2 2 3 2 3 2 2 2" xfId="43307" xr:uid="{E9F09A59-E766-491C-9D77-AFDB06EFD89C}"/>
    <cellStyle name="Comma 2 3 2 2 3 2 3 2 3" xfId="32080" xr:uid="{D6CA06B0-4822-4B35-9AC3-0BA191A40C63}"/>
    <cellStyle name="Comma 2 3 2 2 3 2 3 3" xfId="15237" xr:uid="{CAF1610F-F449-48E9-A28C-F5849E5D6DF5}"/>
    <cellStyle name="Comma 2 3 2 2 3 2 3 3 2" xfId="37704" xr:uid="{DC3B014C-43A9-41EF-863C-561B6811328B}"/>
    <cellStyle name="Comma 2 3 2 2 3 2 3 4" xfId="26477" xr:uid="{4F7C4170-2FDD-438A-BF34-01801124E104}"/>
    <cellStyle name="Comma 2 3 2 2 3 2 4" xfId="6823" xr:uid="{46C5620C-6A7A-4AB4-BFFD-1E63A9F96FA1}"/>
    <cellStyle name="Comma 2 3 2 2 3 2 4 2" xfId="18051" xr:uid="{CDF795C8-EAB8-4B07-8BD1-48E8A8C4DBEE}"/>
    <cellStyle name="Comma 2 3 2 2 3 2 4 2 2" xfId="40518" xr:uid="{CE10CF43-39C7-4DC0-BB5F-60D7FDB7E41A}"/>
    <cellStyle name="Comma 2 3 2 2 3 2 4 3" xfId="29291" xr:uid="{CAFC5600-81F3-45DB-91C1-2B0BAB1143C0}"/>
    <cellStyle name="Comma 2 3 2 2 3 2 5" xfId="12448" xr:uid="{D1A89EDE-A5F5-4545-8108-2D37BFF139B6}"/>
    <cellStyle name="Comma 2 3 2 2 3 2 5 2" xfId="34915" xr:uid="{4B00B7DD-9BEF-439A-974F-E4DA30317AB3}"/>
    <cellStyle name="Comma 2 3 2 2 3 2 6" xfId="23688" xr:uid="{484E52D7-2F36-40B7-A1A2-0960DD6DA326}"/>
    <cellStyle name="Comma 2 3 2 2 3 3" xfId="1762" xr:uid="{00000000-0005-0000-0000-00000D040000}"/>
    <cellStyle name="Comma 2 3 2 2 3 3 2" xfId="4551" xr:uid="{F4EED51A-4374-4938-B429-7FE87F117725}"/>
    <cellStyle name="Comma 2 3 2 2 3 3 2 2" xfId="10154" xr:uid="{3474A0DE-9380-4D3C-A0B9-44C90CC46411}"/>
    <cellStyle name="Comma 2 3 2 2 3 3 2 2 2" xfId="21382" xr:uid="{D78ED9F6-85F6-4F2F-B113-756AA52EF64B}"/>
    <cellStyle name="Comma 2 3 2 2 3 3 2 2 2 2" xfId="43849" xr:uid="{03FD867C-352D-4A49-9B40-648798218A12}"/>
    <cellStyle name="Comma 2 3 2 2 3 3 2 2 3" xfId="32622" xr:uid="{BCDB769C-2B4D-4374-B151-38C0D2EBB2C1}"/>
    <cellStyle name="Comma 2 3 2 2 3 3 2 3" xfId="15779" xr:uid="{5A650F31-6442-4D70-B93C-1D6CE8532FC9}"/>
    <cellStyle name="Comma 2 3 2 2 3 3 2 3 2" xfId="38246" xr:uid="{454469FB-B100-473B-ADBD-A2326B9EFCDA}"/>
    <cellStyle name="Comma 2 3 2 2 3 3 2 4" xfId="27019" xr:uid="{A80D826D-A493-4476-B938-8F6BE2F41AED}"/>
    <cellStyle name="Comma 2 3 2 2 3 3 3" xfId="7365" xr:uid="{E82D58F8-48F9-402A-9F80-6274E540529E}"/>
    <cellStyle name="Comma 2 3 2 2 3 3 3 2" xfId="18593" xr:uid="{B1634E5A-D981-4740-B8C3-38ABF43D7560}"/>
    <cellStyle name="Comma 2 3 2 2 3 3 3 2 2" xfId="41060" xr:uid="{983ED02D-DE10-49F8-A6A1-914DCB9F57B6}"/>
    <cellStyle name="Comma 2 3 2 2 3 3 3 3" xfId="29833" xr:uid="{87FFAF41-8439-4EED-9EB1-8E32A24038A6}"/>
    <cellStyle name="Comma 2 3 2 2 3 3 4" xfId="12990" xr:uid="{EA0F740C-86E2-4253-9385-FCA4C7EC62CC}"/>
    <cellStyle name="Comma 2 3 2 2 3 3 4 2" xfId="35457" xr:uid="{FA3F66E2-6906-44A6-AC26-FF03921026F5}"/>
    <cellStyle name="Comma 2 3 2 2 3 3 5" xfId="24230" xr:uid="{CC6E7D37-81A6-451B-BCB2-F235B6271FA0}"/>
    <cellStyle name="Comma 2 3 2 2 3 4" xfId="3471" xr:uid="{54722132-8EC7-4E69-9F80-7EF84274A116}"/>
    <cellStyle name="Comma 2 3 2 2 3 4 2" xfId="9074" xr:uid="{E8B384E9-272B-4EC7-A2FA-F2F9BD9CDDB3}"/>
    <cellStyle name="Comma 2 3 2 2 3 4 2 2" xfId="20302" xr:uid="{2B77A5AD-5561-4B91-973A-59C10EE07795}"/>
    <cellStyle name="Comma 2 3 2 2 3 4 2 2 2" xfId="42769" xr:uid="{A6460916-C641-4089-B9B9-113230195072}"/>
    <cellStyle name="Comma 2 3 2 2 3 4 2 3" xfId="31542" xr:uid="{F06D7FE6-9572-46B3-AB4C-139D531FD34A}"/>
    <cellStyle name="Comma 2 3 2 2 3 4 3" xfId="14699" xr:uid="{4B93102F-F852-4747-BC0B-D81AD7C5D940}"/>
    <cellStyle name="Comma 2 3 2 2 3 4 3 2" xfId="37166" xr:uid="{64E7D6A4-36D0-477C-8D00-1314A80E30E9}"/>
    <cellStyle name="Comma 2 3 2 2 3 4 4" xfId="25939" xr:uid="{39501FA6-A9C4-4B8D-BDF2-F9D6C43303AB}"/>
    <cellStyle name="Comma 2 3 2 2 3 5" xfId="6285" xr:uid="{3694ECCD-3FB6-46AE-9319-17A786B6DC45}"/>
    <cellStyle name="Comma 2 3 2 2 3 5 2" xfId="17513" xr:uid="{8E620078-8532-4A8A-9AF3-92DCC2DF9A1F}"/>
    <cellStyle name="Comma 2 3 2 2 3 5 2 2" xfId="39980" xr:uid="{A1B8C12E-8B9E-443D-A9E2-28D249319E9B}"/>
    <cellStyle name="Comma 2 3 2 2 3 5 3" xfId="28753" xr:uid="{997334CA-E122-448D-A5AD-74CE0A6F8FCA}"/>
    <cellStyle name="Comma 2 3 2 2 3 6" xfId="11910" xr:uid="{AC9A1D43-E718-4203-B1D7-8514D2B26D4A}"/>
    <cellStyle name="Comma 2 3 2 2 3 6 2" xfId="34377" xr:uid="{D8D6E6F6-F93E-4E49-92B7-F1C753F7CF37}"/>
    <cellStyle name="Comma 2 3 2 2 3 7" xfId="23150" xr:uid="{E597DA8E-C00A-4C29-AF96-25D4A357A157}"/>
    <cellStyle name="Comma 2 3 2 2 4" xfId="953" xr:uid="{00000000-0005-0000-0000-00000E040000}"/>
    <cellStyle name="Comma 2 3 2 2 4 2" xfId="2033" xr:uid="{00000000-0005-0000-0000-00000F040000}"/>
    <cellStyle name="Comma 2 3 2 2 4 2 2" xfId="4822" xr:uid="{47DA82B9-FFD3-4075-89B0-C6E7A5FD0994}"/>
    <cellStyle name="Comma 2 3 2 2 4 2 2 2" xfId="10425" xr:uid="{318C265A-B96C-41C8-90BC-C6F2D99A200D}"/>
    <cellStyle name="Comma 2 3 2 2 4 2 2 2 2" xfId="21653" xr:uid="{4B8DDCA1-E159-40BA-B49A-1DCE71FAE189}"/>
    <cellStyle name="Comma 2 3 2 2 4 2 2 2 2 2" xfId="44120" xr:uid="{45CAADB2-801F-488C-AEAB-C94DF721033F}"/>
    <cellStyle name="Comma 2 3 2 2 4 2 2 2 3" xfId="32893" xr:uid="{D861EC91-C936-4D23-B4D0-963A3BC6802C}"/>
    <cellStyle name="Comma 2 3 2 2 4 2 2 3" xfId="16050" xr:uid="{DA68E0C6-66C9-40FE-812B-7493230A237F}"/>
    <cellStyle name="Comma 2 3 2 2 4 2 2 3 2" xfId="38517" xr:uid="{80904DF2-8564-4206-AB2C-02AB06857AC8}"/>
    <cellStyle name="Comma 2 3 2 2 4 2 2 4" xfId="27290" xr:uid="{5D7F61E3-A7AD-4CF8-A268-3B49FFA0B76F}"/>
    <cellStyle name="Comma 2 3 2 2 4 2 3" xfId="7636" xr:uid="{DCF80C4D-3948-4524-9692-0AA6A379E9D8}"/>
    <cellStyle name="Comma 2 3 2 2 4 2 3 2" xfId="18864" xr:uid="{F6BFD2F3-637C-4B3F-BE62-706C8D023594}"/>
    <cellStyle name="Comma 2 3 2 2 4 2 3 2 2" xfId="41331" xr:uid="{9E212D55-C58B-445E-A955-C07121770CB4}"/>
    <cellStyle name="Comma 2 3 2 2 4 2 3 3" xfId="30104" xr:uid="{07397E69-E1E2-4A54-B804-54DA77759D71}"/>
    <cellStyle name="Comma 2 3 2 2 4 2 4" xfId="13261" xr:uid="{9A88F71E-4AA6-4592-B8FC-654E6A909D37}"/>
    <cellStyle name="Comma 2 3 2 2 4 2 4 2" xfId="35728" xr:uid="{3625141B-83FD-4803-9A70-880603603AD9}"/>
    <cellStyle name="Comma 2 3 2 2 4 2 5" xfId="24501" xr:uid="{D8BE77CD-53CA-4AB3-8332-ED9057371B48}"/>
    <cellStyle name="Comma 2 3 2 2 4 3" xfId="3742" xr:uid="{187C794F-9544-4638-B03B-42CCA70EA01A}"/>
    <cellStyle name="Comma 2 3 2 2 4 3 2" xfId="9345" xr:uid="{3BE26B20-4C6D-4969-967A-348837038FCA}"/>
    <cellStyle name="Comma 2 3 2 2 4 3 2 2" xfId="20573" xr:uid="{93A3370D-BDE5-427A-8468-227902E8686A}"/>
    <cellStyle name="Comma 2 3 2 2 4 3 2 2 2" xfId="43040" xr:uid="{D55DB6FF-6380-427E-95E1-CB0F0ADEEBE5}"/>
    <cellStyle name="Comma 2 3 2 2 4 3 2 3" xfId="31813" xr:uid="{A3241B18-77B5-497A-A11A-C7683BDE11B1}"/>
    <cellStyle name="Comma 2 3 2 2 4 3 3" xfId="14970" xr:uid="{943233C0-2622-43F3-A6C3-B549CE4E18AD}"/>
    <cellStyle name="Comma 2 3 2 2 4 3 3 2" xfId="37437" xr:uid="{1A15B7BF-C704-4ED2-9276-FA4511163EDA}"/>
    <cellStyle name="Comma 2 3 2 2 4 3 4" xfId="26210" xr:uid="{D722F893-862F-4E46-80BA-2F70D74596A7}"/>
    <cellStyle name="Comma 2 3 2 2 4 4" xfId="6556" xr:uid="{D10BB474-B6C0-4341-B837-25DC4D39539F}"/>
    <cellStyle name="Comma 2 3 2 2 4 4 2" xfId="17784" xr:uid="{9E7629F4-597A-4A27-91EC-7B16A17BE544}"/>
    <cellStyle name="Comma 2 3 2 2 4 4 2 2" xfId="40251" xr:uid="{6F893A45-5F18-4213-8389-4D8B98049248}"/>
    <cellStyle name="Comma 2 3 2 2 4 4 3" xfId="29024" xr:uid="{7255452E-6CE2-4414-B46C-D8FFC8C24318}"/>
    <cellStyle name="Comma 2 3 2 2 4 5" xfId="12181" xr:uid="{5CE54BED-763C-49E2-9098-CA67CB4DFFF4}"/>
    <cellStyle name="Comma 2 3 2 2 4 5 2" xfId="34648" xr:uid="{EE4A9953-BF40-43E3-86B5-70834F406E1F}"/>
    <cellStyle name="Comma 2 3 2 2 4 6" xfId="23421" xr:uid="{1147ED08-C932-495F-88C2-DC8F208F9FEF}"/>
    <cellStyle name="Comma 2 3 2 2 5" xfId="1495" xr:uid="{00000000-0005-0000-0000-000010040000}"/>
    <cellStyle name="Comma 2 3 2 2 5 2" xfId="4284" xr:uid="{0DBEC248-2403-48D1-B56E-2BD7CE554E49}"/>
    <cellStyle name="Comma 2 3 2 2 5 2 2" xfId="9887" xr:uid="{BC6AA0A1-4458-41D3-B87B-97CC12E6BD9F}"/>
    <cellStyle name="Comma 2 3 2 2 5 2 2 2" xfId="21115" xr:uid="{F39EE4C4-DF67-4508-8D23-B2559364D973}"/>
    <cellStyle name="Comma 2 3 2 2 5 2 2 2 2" xfId="43582" xr:uid="{9DB78486-E610-4953-A38A-5C38EC02BAA5}"/>
    <cellStyle name="Comma 2 3 2 2 5 2 2 3" xfId="32355" xr:uid="{1FC760E0-A7DA-482E-9141-14BDBA848793}"/>
    <cellStyle name="Comma 2 3 2 2 5 2 3" xfId="15512" xr:uid="{7FA16D0A-ED93-4EF2-9F24-76F1C04A74F7}"/>
    <cellStyle name="Comma 2 3 2 2 5 2 3 2" xfId="37979" xr:uid="{33224B90-D76B-4221-B3B5-E19F45F73ABE}"/>
    <cellStyle name="Comma 2 3 2 2 5 2 4" xfId="26752" xr:uid="{E9CE6F2F-DABB-408A-A35B-DAF80FA9AB42}"/>
    <cellStyle name="Comma 2 3 2 2 5 3" xfId="7098" xr:uid="{EF0EBDB1-E95E-48D5-9387-CAA15A4F2A61}"/>
    <cellStyle name="Comma 2 3 2 2 5 3 2" xfId="18326" xr:uid="{20003C97-0AF5-4F23-B767-86AF1176B076}"/>
    <cellStyle name="Comma 2 3 2 2 5 3 2 2" xfId="40793" xr:uid="{2974BA8A-3ADA-48F6-873E-DD3FF24CF33E}"/>
    <cellStyle name="Comma 2 3 2 2 5 3 3" xfId="29566" xr:uid="{A3952FC9-8D20-44A3-A517-A555BFD8834C}"/>
    <cellStyle name="Comma 2 3 2 2 5 4" xfId="12723" xr:uid="{AF40C1CA-6E4B-4FED-8E00-7F347A218B7E}"/>
    <cellStyle name="Comma 2 3 2 2 5 4 2" xfId="35190" xr:uid="{69F0765A-027F-4E25-9078-6ABE4A9AAEF1}"/>
    <cellStyle name="Comma 2 3 2 2 5 5" xfId="23963" xr:uid="{F77755D3-E7B8-4872-B210-74E4F9012DFA}"/>
    <cellStyle name="Comma 2 3 2 2 6" xfId="2576" xr:uid="{00000000-0005-0000-0000-000011040000}"/>
    <cellStyle name="Comma 2 3 2 2 6 2" xfId="5365" xr:uid="{11B3FFD3-74E3-4623-9540-B0E0367E72E7}"/>
    <cellStyle name="Comma 2 3 2 2 6 2 2" xfId="10968" xr:uid="{802AC4F1-22C6-4758-8C92-CB4336B2BEF6}"/>
    <cellStyle name="Comma 2 3 2 2 6 2 2 2" xfId="22196" xr:uid="{B5831E95-7EE4-4918-84E3-C7128C7FBDE7}"/>
    <cellStyle name="Comma 2 3 2 2 6 2 2 2 2" xfId="44663" xr:uid="{87091EA5-E194-40D7-950E-0025AC7289FB}"/>
    <cellStyle name="Comma 2 3 2 2 6 2 2 3" xfId="33436" xr:uid="{BA83F20A-93B7-4648-BA01-4D0C62439805}"/>
    <cellStyle name="Comma 2 3 2 2 6 2 3" xfId="16593" xr:uid="{A11EE321-5063-477E-81E6-B91E4F2AD03F}"/>
    <cellStyle name="Comma 2 3 2 2 6 2 3 2" xfId="39060" xr:uid="{90AA6AF2-52CA-4745-9DB8-528C54107F82}"/>
    <cellStyle name="Comma 2 3 2 2 6 2 4" xfId="27833" xr:uid="{43543231-E54B-479C-A37D-0C6E5ACC036D}"/>
    <cellStyle name="Comma 2 3 2 2 6 3" xfId="8179" xr:uid="{5A012F24-0E76-405A-AAB9-BD7DA7720704}"/>
    <cellStyle name="Comma 2 3 2 2 6 3 2" xfId="19407" xr:uid="{8674359E-F093-425D-82E7-0DFF9D396D00}"/>
    <cellStyle name="Comma 2 3 2 2 6 3 2 2" xfId="41874" xr:uid="{139D7688-540C-4E4C-9D35-7A462D0CD44F}"/>
    <cellStyle name="Comma 2 3 2 2 6 3 3" xfId="30647" xr:uid="{AEC7F431-35F5-4225-9566-E97E871E3687}"/>
    <cellStyle name="Comma 2 3 2 2 6 4" xfId="13804" xr:uid="{CCB9F1DB-F89A-4295-BD1D-89E301324950}"/>
    <cellStyle name="Comma 2 3 2 2 6 4 2" xfId="36271" xr:uid="{BF0D13E5-84ED-4110-8F63-10CB6E5D6793}"/>
    <cellStyle name="Comma 2 3 2 2 6 5" xfId="25044" xr:uid="{BACA66D5-4DAA-42AE-80B9-F732420F45E1}"/>
    <cellStyle name="Comma 2 3 2 2 7" xfId="415" xr:uid="{00000000-0005-0000-0000-000012040000}"/>
    <cellStyle name="Comma 2 3 2 2 7 2" xfId="3204" xr:uid="{98049EA7-085B-4605-A808-46A80E1F29CE}"/>
    <cellStyle name="Comma 2 3 2 2 7 2 2" xfId="8807" xr:uid="{B0592C88-8148-4D87-A1EC-549B5AF45CAD}"/>
    <cellStyle name="Comma 2 3 2 2 7 2 2 2" xfId="20035" xr:uid="{97EBE733-44EA-457E-B1C4-C033F161D856}"/>
    <cellStyle name="Comma 2 3 2 2 7 2 2 2 2" xfId="42502" xr:uid="{5A7C509A-2E50-4ECC-A738-8806F4504BF3}"/>
    <cellStyle name="Comma 2 3 2 2 7 2 2 3" xfId="31275" xr:uid="{B6BBEC39-11C6-4976-8232-007EBD7EFCB0}"/>
    <cellStyle name="Comma 2 3 2 2 7 2 3" xfId="14432" xr:uid="{BADB0E80-82B8-4FCA-99B6-9AA7CB1B6E83}"/>
    <cellStyle name="Comma 2 3 2 2 7 2 3 2" xfId="36899" xr:uid="{D74A4FF3-C2E5-47F7-B821-D5624E1208DC}"/>
    <cellStyle name="Comma 2 3 2 2 7 2 4" xfId="25672" xr:uid="{511E5094-B4C5-41B9-8D39-1F9131BCB0FF}"/>
    <cellStyle name="Comma 2 3 2 2 7 3" xfId="6018" xr:uid="{9AE589A1-18E0-440D-A19B-0DE5D8B3510D}"/>
    <cellStyle name="Comma 2 3 2 2 7 3 2" xfId="17246" xr:uid="{DD2C1CAA-CB20-4AC8-8B22-A9C28048C484}"/>
    <cellStyle name="Comma 2 3 2 2 7 3 2 2" xfId="39713" xr:uid="{C91E3B43-FF20-442A-BDA8-558D2FC1F799}"/>
    <cellStyle name="Comma 2 3 2 2 7 3 3" xfId="28486" xr:uid="{75DB4621-9479-49BE-8A63-56B026843644}"/>
    <cellStyle name="Comma 2 3 2 2 7 4" xfId="11643" xr:uid="{EAFEDE53-B25C-4A87-AE88-FC345E61A672}"/>
    <cellStyle name="Comma 2 3 2 2 7 4 2" xfId="34110" xr:uid="{8C2FFDE6-1F9C-4EB5-95E2-492EBF80EF9C}"/>
    <cellStyle name="Comma 2 3 2 2 7 5" xfId="22883" xr:uid="{587F79DB-7813-4D33-ABFA-367ACE25C881}"/>
    <cellStyle name="Comma 2 3 2 2 8" xfId="2928" xr:uid="{4C3E3824-C4DE-4169-9BE7-A7E23CF3FECF}"/>
    <cellStyle name="Comma 2 3 2 2 8 2" xfId="8531" xr:uid="{662DCB11-5552-43B4-9040-B21406D4FE5D}"/>
    <cellStyle name="Comma 2 3 2 2 8 2 2" xfId="19759" xr:uid="{5EE021A9-D4C8-4C43-827D-E2E6A4AA6CA1}"/>
    <cellStyle name="Comma 2 3 2 2 8 2 2 2" xfId="42226" xr:uid="{66FC12E5-A2CA-4F0C-B67C-FE55F0C559B1}"/>
    <cellStyle name="Comma 2 3 2 2 8 2 3" xfId="30999" xr:uid="{7D1F181A-3728-44E9-AB83-AE3D126F2A6C}"/>
    <cellStyle name="Comma 2 3 2 2 8 3" xfId="14156" xr:uid="{65357C21-F40A-49B6-B24F-642ACCB03506}"/>
    <cellStyle name="Comma 2 3 2 2 8 3 2" xfId="36623" xr:uid="{4F4ADF52-A8E8-48BF-B6E7-656450F5AC44}"/>
    <cellStyle name="Comma 2 3 2 2 8 4" xfId="25396" xr:uid="{81171209-0FDB-4722-936F-4DA71E042614}"/>
    <cellStyle name="Comma 2 3 2 2 9" xfId="5743" xr:uid="{C4960242-FBF8-4FDB-8AAB-F561FF459E97}"/>
    <cellStyle name="Comma 2 3 2 2 9 2" xfId="16971" xr:uid="{18A9F8C1-0AD0-4D00-9B3B-326CEA898CDD}"/>
    <cellStyle name="Comma 2 3 2 2 9 2 2" xfId="39438" xr:uid="{73899101-EBB1-4282-B34D-1D912CDC6463}"/>
    <cellStyle name="Comma 2 3 2 2 9 3" xfId="28211" xr:uid="{D9AB2CB4-123D-42BD-8B29-F503356DC758}"/>
    <cellStyle name="Comma 2 3 2 3" xfId="197" xr:uid="{00000000-0005-0000-0000-000013040000}"/>
    <cellStyle name="Comma 2 3 2 3 10" xfId="22670" xr:uid="{F413C3AD-EE3E-4DF0-8C35-86499D9855B7}"/>
    <cellStyle name="Comma 2 3 2 3 2" xfId="744" xr:uid="{00000000-0005-0000-0000-000014040000}"/>
    <cellStyle name="Comma 2 3 2 3 2 2" xfId="1282" xr:uid="{00000000-0005-0000-0000-000015040000}"/>
    <cellStyle name="Comma 2 3 2 3 2 2 2" xfId="2362" xr:uid="{00000000-0005-0000-0000-000016040000}"/>
    <cellStyle name="Comma 2 3 2 3 2 2 2 2" xfId="5151" xr:uid="{1F28B99F-5CF0-46DE-919D-7FE9DA6A5202}"/>
    <cellStyle name="Comma 2 3 2 3 2 2 2 2 2" xfId="10754" xr:uid="{1A7CFF6D-D013-4D27-8A2D-81670C0CF040}"/>
    <cellStyle name="Comma 2 3 2 3 2 2 2 2 2 2" xfId="21982" xr:uid="{056F31C4-FFD9-4E96-9ACD-1D2ED79E60B0}"/>
    <cellStyle name="Comma 2 3 2 3 2 2 2 2 2 2 2" xfId="44449" xr:uid="{B07BD028-FAD0-4B33-AC42-4EFF200CE28A}"/>
    <cellStyle name="Comma 2 3 2 3 2 2 2 2 2 3" xfId="33222" xr:uid="{3841D1CC-CED2-4D51-A39C-2516D99ECCD5}"/>
    <cellStyle name="Comma 2 3 2 3 2 2 2 2 3" xfId="16379" xr:uid="{623CD28F-64EB-42B8-A36C-1837EBAD0E14}"/>
    <cellStyle name="Comma 2 3 2 3 2 2 2 2 3 2" xfId="38846" xr:uid="{B6D6A123-AE2E-486A-B38B-D365788D4F12}"/>
    <cellStyle name="Comma 2 3 2 3 2 2 2 2 4" xfId="27619" xr:uid="{38ACDC26-2F1A-4362-96B4-EC2C4D5F3C64}"/>
    <cellStyle name="Comma 2 3 2 3 2 2 2 3" xfId="7965" xr:uid="{8B0E9F51-20C6-4A4E-AA5E-BC3E743605E1}"/>
    <cellStyle name="Comma 2 3 2 3 2 2 2 3 2" xfId="19193" xr:uid="{8054B093-3333-4E68-9368-A3FE3FC699DA}"/>
    <cellStyle name="Comma 2 3 2 3 2 2 2 3 2 2" xfId="41660" xr:uid="{37ECC75A-79AC-48C1-863F-B5E3EA987698}"/>
    <cellStyle name="Comma 2 3 2 3 2 2 2 3 3" xfId="30433" xr:uid="{ED656A3C-9DCE-453A-B380-2E88470751CD}"/>
    <cellStyle name="Comma 2 3 2 3 2 2 2 4" xfId="13590" xr:uid="{865530F5-9C0E-4B45-AADF-4B31AE6C080D}"/>
    <cellStyle name="Comma 2 3 2 3 2 2 2 4 2" xfId="36057" xr:uid="{A9FF17A6-78C3-4FBC-A10D-54E8FFFB4349}"/>
    <cellStyle name="Comma 2 3 2 3 2 2 2 5" xfId="24830" xr:uid="{713C56AA-28FC-45D5-82E7-B6A80C3DC797}"/>
    <cellStyle name="Comma 2 3 2 3 2 2 3" xfId="4071" xr:uid="{D8907E1A-36D0-4A81-B8C3-D56B484DD218}"/>
    <cellStyle name="Comma 2 3 2 3 2 2 3 2" xfId="9674" xr:uid="{B08FD0ED-C9AA-4C27-8EC1-F2D26928D39F}"/>
    <cellStyle name="Comma 2 3 2 3 2 2 3 2 2" xfId="20902" xr:uid="{CFFE57F0-4627-4060-919F-B681952D56E4}"/>
    <cellStyle name="Comma 2 3 2 3 2 2 3 2 2 2" xfId="43369" xr:uid="{BA0AAC31-7517-4D7D-863C-A7EC150C223A}"/>
    <cellStyle name="Comma 2 3 2 3 2 2 3 2 3" xfId="32142" xr:uid="{917CB80B-C1FC-4FE6-A416-068599B45797}"/>
    <cellStyle name="Comma 2 3 2 3 2 2 3 3" xfId="15299" xr:uid="{652FC0BE-3837-4CC9-86ED-26353E255F7A}"/>
    <cellStyle name="Comma 2 3 2 3 2 2 3 3 2" xfId="37766" xr:uid="{26F1802E-2B6F-480E-B92C-BCF0A623CD6D}"/>
    <cellStyle name="Comma 2 3 2 3 2 2 3 4" xfId="26539" xr:uid="{DF18E537-8392-496B-854D-B8DF2DB5272A}"/>
    <cellStyle name="Comma 2 3 2 3 2 2 4" xfId="6885" xr:uid="{0028F7A3-97AB-43BE-9D50-19C74E25FFA7}"/>
    <cellStyle name="Comma 2 3 2 3 2 2 4 2" xfId="18113" xr:uid="{69E3BABB-5271-436B-B9D7-8A84F3FAEDB1}"/>
    <cellStyle name="Comma 2 3 2 3 2 2 4 2 2" xfId="40580" xr:uid="{0FEA777A-80B1-4E2E-B94C-9F6B4DF82FF1}"/>
    <cellStyle name="Comma 2 3 2 3 2 2 4 3" xfId="29353" xr:uid="{72ABB3E7-B7CD-4BA6-80A6-08C57B8C0184}"/>
    <cellStyle name="Comma 2 3 2 3 2 2 5" xfId="12510" xr:uid="{A4A37943-D50A-4815-A1BE-840FDB830E30}"/>
    <cellStyle name="Comma 2 3 2 3 2 2 5 2" xfId="34977" xr:uid="{0322697B-9E31-4612-91FB-0D7F49E2C19E}"/>
    <cellStyle name="Comma 2 3 2 3 2 2 6" xfId="23750" xr:uid="{6EEDCD27-2A59-4A6B-AB12-70DA0053F286}"/>
    <cellStyle name="Comma 2 3 2 3 2 3" xfId="1824" xr:uid="{00000000-0005-0000-0000-000017040000}"/>
    <cellStyle name="Comma 2 3 2 3 2 3 2" xfId="4613" xr:uid="{3F889FB9-5F6C-4983-AE22-83A0AF5C1525}"/>
    <cellStyle name="Comma 2 3 2 3 2 3 2 2" xfId="10216" xr:uid="{E0A2C617-DAE9-4EA4-BD18-EE50C7869D7E}"/>
    <cellStyle name="Comma 2 3 2 3 2 3 2 2 2" xfId="21444" xr:uid="{CA26B971-BA92-4AD9-9636-9602DA5E1BAB}"/>
    <cellStyle name="Comma 2 3 2 3 2 3 2 2 2 2" xfId="43911" xr:uid="{05FAC380-D062-43D7-879A-648B5199C4F4}"/>
    <cellStyle name="Comma 2 3 2 3 2 3 2 2 3" xfId="32684" xr:uid="{D66FC854-1C6B-4E25-9D9E-D6189B4FA413}"/>
    <cellStyle name="Comma 2 3 2 3 2 3 2 3" xfId="15841" xr:uid="{A27C4C09-F0C5-4458-ADF8-382E985689EC}"/>
    <cellStyle name="Comma 2 3 2 3 2 3 2 3 2" xfId="38308" xr:uid="{317FB5D5-819E-4E84-A5D2-BCB5C002444D}"/>
    <cellStyle name="Comma 2 3 2 3 2 3 2 4" xfId="27081" xr:uid="{E09F8347-99B4-48F9-BE11-C90243B21CC5}"/>
    <cellStyle name="Comma 2 3 2 3 2 3 3" xfId="7427" xr:uid="{61825FF6-35D8-4B09-A8BC-0C0350773E83}"/>
    <cellStyle name="Comma 2 3 2 3 2 3 3 2" xfId="18655" xr:uid="{327EDC00-62DD-4923-937A-8954045496D9}"/>
    <cellStyle name="Comma 2 3 2 3 2 3 3 2 2" xfId="41122" xr:uid="{61A4D67B-FD7E-410B-A2F0-CBBE80BE996E}"/>
    <cellStyle name="Comma 2 3 2 3 2 3 3 3" xfId="29895" xr:uid="{92018D46-3B8F-4A3D-AEF8-2B23F65356B7}"/>
    <cellStyle name="Comma 2 3 2 3 2 3 4" xfId="13052" xr:uid="{9A040103-C332-4FB5-89F9-A488F28A3DE0}"/>
    <cellStyle name="Comma 2 3 2 3 2 3 4 2" xfId="35519" xr:uid="{0370C0BB-D20E-48DB-8EC8-34CFCA24C90E}"/>
    <cellStyle name="Comma 2 3 2 3 2 3 5" xfId="24292" xr:uid="{D7888F7A-F8CA-4BFC-A26C-AC5CAA8C5328}"/>
    <cellStyle name="Comma 2 3 2 3 2 4" xfId="3533" xr:uid="{39D55044-D1AF-42B8-AB82-7A9D6DD8DF3A}"/>
    <cellStyle name="Comma 2 3 2 3 2 4 2" xfId="9136" xr:uid="{092F2E11-8F0A-4212-AFB8-0B050A41A1BD}"/>
    <cellStyle name="Comma 2 3 2 3 2 4 2 2" xfId="20364" xr:uid="{94576754-A94D-4B5A-9513-B000EF89D2F6}"/>
    <cellStyle name="Comma 2 3 2 3 2 4 2 2 2" xfId="42831" xr:uid="{3BDFA5D2-23F8-474D-A409-9503EA9FA908}"/>
    <cellStyle name="Comma 2 3 2 3 2 4 2 3" xfId="31604" xr:uid="{971898FF-55D6-40A7-AA8E-15256024306F}"/>
    <cellStyle name="Comma 2 3 2 3 2 4 3" xfId="14761" xr:uid="{D627C269-B58F-4FA5-B8EC-46364A8BF9ED}"/>
    <cellStyle name="Comma 2 3 2 3 2 4 3 2" xfId="37228" xr:uid="{948B0003-BF6E-4B3C-9C28-7C3E1B3C9ADE}"/>
    <cellStyle name="Comma 2 3 2 3 2 4 4" xfId="26001" xr:uid="{58C143CD-5CD8-4AAE-A77C-27FA3F1F641F}"/>
    <cellStyle name="Comma 2 3 2 3 2 5" xfId="6347" xr:uid="{D4EF2898-06F2-4D82-A6C2-6386FEBE0A91}"/>
    <cellStyle name="Comma 2 3 2 3 2 5 2" xfId="17575" xr:uid="{AD93F483-E11B-4AC1-A1B2-B6799A321384}"/>
    <cellStyle name="Comma 2 3 2 3 2 5 2 2" xfId="40042" xr:uid="{7955A49A-86E2-4BB3-B0A1-FBDCB8545DDF}"/>
    <cellStyle name="Comma 2 3 2 3 2 5 3" xfId="28815" xr:uid="{B206079A-DD4A-4FA7-A34E-EBBB763A6CC4}"/>
    <cellStyle name="Comma 2 3 2 3 2 6" xfId="11972" xr:uid="{0D269B94-003D-424F-94A9-ED0D8D4A00FB}"/>
    <cellStyle name="Comma 2 3 2 3 2 6 2" xfId="34439" xr:uid="{24FCC638-2130-46FF-BB37-1245FA865FBA}"/>
    <cellStyle name="Comma 2 3 2 3 2 7" xfId="23212" xr:uid="{9BDA5C5B-B5C2-497C-814C-0F6142409868}"/>
    <cellStyle name="Comma 2 3 2 3 3" xfId="1015" xr:uid="{00000000-0005-0000-0000-000018040000}"/>
    <cellStyle name="Comma 2 3 2 3 3 2" xfId="2095" xr:uid="{00000000-0005-0000-0000-000019040000}"/>
    <cellStyle name="Comma 2 3 2 3 3 2 2" xfId="4884" xr:uid="{786DF209-5A71-43C9-8496-0FE3DE86FAD3}"/>
    <cellStyle name="Comma 2 3 2 3 3 2 2 2" xfId="10487" xr:uid="{D0602E4D-F684-4C2E-8278-DE0FF9C9997A}"/>
    <cellStyle name="Comma 2 3 2 3 3 2 2 2 2" xfId="21715" xr:uid="{A0B24F7B-5C9E-4928-978E-D646C08708B3}"/>
    <cellStyle name="Comma 2 3 2 3 3 2 2 2 2 2" xfId="44182" xr:uid="{F9C1BBA9-B516-41DE-9CE2-2A23418AD2EA}"/>
    <cellStyle name="Comma 2 3 2 3 3 2 2 2 3" xfId="32955" xr:uid="{743A8ED3-FA76-4158-AB85-62D9AB29CB2F}"/>
    <cellStyle name="Comma 2 3 2 3 3 2 2 3" xfId="16112" xr:uid="{FB4D0A68-CC79-4C3E-B660-955297D351BB}"/>
    <cellStyle name="Comma 2 3 2 3 3 2 2 3 2" xfId="38579" xr:uid="{5CD1CC7E-42CC-47B0-B07F-EA95AEAEA88A}"/>
    <cellStyle name="Comma 2 3 2 3 3 2 2 4" xfId="27352" xr:uid="{2C7B6A36-8A3D-47FD-967A-1CF44D68E8FF}"/>
    <cellStyle name="Comma 2 3 2 3 3 2 3" xfId="7698" xr:uid="{CC058747-966F-419F-9D56-3F17964014BC}"/>
    <cellStyle name="Comma 2 3 2 3 3 2 3 2" xfId="18926" xr:uid="{D0F508C8-5966-42B0-BE18-ED9D8C6D6E65}"/>
    <cellStyle name="Comma 2 3 2 3 3 2 3 2 2" xfId="41393" xr:uid="{FD22BD2D-0A1E-4B84-955B-C5AA7E991D56}"/>
    <cellStyle name="Comma 2 3 2 3 3 2 3 3" xfId="30166" xr:uid="{87453D27-4BD9-4440-B9F3-6C84FF09F2EF}"/>
    <cellStyle name="Comma 2 3 2 3 3 2 4" xfId="13323" xr:uid="{774F87C7-F3BB-4D80-AA4D-5C2014A2583A}"/>
    <cellStyle name="Comma 2 3 2 3 3 2 4 2" xfId="35790" xr:uid="{DBFD66F2-3CC9-4645-AA4E-F6D0C450FE20}"/>
    <cellStyle name="Comma 2 3 2 3 3 2 5" xfId="24563" xr:uid="{A6ADAD44-7E31-4EA3-9B1C-824233E98859}"/>
    <cellStyle name="Comma 2 3 2 3 3 3" xfId="3804" xr:uid="{45A5719F-6E9F-4CCE-A39C-D88555BE022E}"/>
    <cellStyle name="Comma 2 3 2 3 3 3 2" xfId="9407" xr:uid="{B479D7AC-E6A5-4DF6-8C11-941B87418594}"/>
    <cellStyle name="Comma 2 3 2 3 3 3 2 2" xfId="20635" xr:uid="{64B70D51-6E64-4C56-BAD3-BC5DD44C53B4}"/>
    <cellStyle name="Comma 2 3 2 3 3 3 2 2 2" xfId="43102" xr:uid="{1809F8A2-2452-4E20-B441-448BC839592A}"/>
    <cellStyle name="Comma 2 3 2 3 3 3 2 3" xfId="31875" xr:uid="{6A60C410-2CEC-4180-8125-3309C06AD5B5}"/>
    <cellStyle name="Comma 2 3 2 3 3 3 3" xfId="15032" xr:uid="{ADA6057D-1D07-4396-813F-5B447C05789A}"/>
    <cellStyle name="Comma 2 3 2 3 3 3 3 2" xfId="37499" xr:uid="{140D0BB1-D81B-4092-BE2F-80F82AE2D02C}"/>
    <cellStyle name="Comma 2 3 2 3 3 3 4" xfId="26272" xr:uid="{C18CA29F-7612-4D4A-B3EC-13A4B3442801}"/>
    <cellStyle name="Comma 2 3 2 3 3 4" xfId="6618" xr:uid="{A4340744-A60B-4669-9068-18644B3FD554}"/>
    <cellStyle name="Comma 2 3 2 3 3 4 2" xfId="17846" xr:uid="{7BB03E95-6C5A-4538-B6DF-DA717623B4BA}"/>
    <cellStyle name="Comma 2 3 2 3 3 4 2 2" xfId="40313" xr:uid="{D5D65F96-5A61-44BE-BFF9-43EC3AE80585}"/>
    <cellStyle name="Comma 2 3 2 3 3 4 3" xfId="29086" xr:uid="{4A9EC89A-CC99-4669-84C8-68D0E9271CDE}"/>
    <cellStyle name="Comma 2 3 2 3 3 5" xfId="12243" xr:uid="{59CC3054-3C90-4D30-B46D-DC17CE9F8CF6}"/>
    <cellStyle name="Comma 2 3 2 3 3 5 2" xfId="34710" xr:uid="{37BD37A0-D27A-4B3A-AC52-498858587280}"/>
    <cellStyle name="Comma 2 3 2 3 3 6" xfId="23483" xr:uid="{93C552CA-8515-4096-B887-9321AA6FE01C}"/>
    <cellStyle name="Comma 2 3 2 3 4" xfId="1557" xr:uid="{00000000-0005-0000-0000-00001A040000}"/>
    <cellStyle name="Comma 2 3 2 3 4 2" xfId="4346" xr:uid="{B03F1C9B-45D4-402B-9261-05294B7F7431}"/>
    <cellStyle name="Comma 2 3 2 3 4 2 2" xfId="9949" xr:uid="{61A835D0-5B6B-4526-AC48-BA110F3A260F}"/>
    <cellStyle name="Comma 2 3 2 3 4 2 2 2" xfId="21177" xr:uid="{1F9CE6F3-C4CB-48FC-BFBE-90DC2B47054F}"/>
    <cellStyle name="Comma 2 3 2 3 4 2 2 2 2" xfId="43644" xr:uid="{B95DAA09-D052-4646-A1E7-1ACB794DB45B}"/>
    <cellStyle name="Comma 2 3 2 3 4 2 2 3" xfId="32417" xr:uid="{02C70F63-B093-456A-B56A-EB8D4AB886C2}"/>
    <cellStyle name="Comma 2 3 2 3 4 2 3" xfId="15574" xr:uid="{38D4EDC4-F1C9-4FAC-ADBA-BDC066EAD0C3}"/>
    <cellStyle name="Comma 2 3 2 3 4 2 3 2" xfId="38041" xr:uid="{3309A5B2-CEE5-422B-9FE5-6A7D30B68BCD}"/>
    <cellStyle name="Comma 2 3 2 3 4 2 4" xfId="26814" xr:uid="{3E83D2DF-A723-4DEB-BB05-12A7B85B4C16}"/>
    <cellStyle name="Comma 2 3 2 3 4 3" xfId="7160" xr:uid="{D989AD4C-2A5D-4563-8E38-ADAFF2DA4A77}"/>
    <cellStyle name="Comma 2 3 2 3 4 3 2" xfId="18388" xr:uid="{7C81807F-C19E-42DF-A7A9-EE30B4343275}"/>
    <cellStyle name="Comma 2 3 2 3 4 3 2 2" xfId="40855" xr:uid="{54477CCF-797B-4138-8945-D823C12E6E54}"/>
    <cellStyle name="Comma 2 3 2 3 4 3 3" xfId="29628" xr:uid="{D71E9059-79CA-4C4E-B011-DA036551A163}"/>
    <cellStyle name="Comma 2 3 2 3 4 4" xfId="12785" xr:uid="{93B9007F-6E57-4363-9A6D-2502F0BA57B9}"/>
    <cellStyle name="Comma 2 3 2 3 4 4 2" xfId="35252" xr:uid="{1808B44F-E7A4-4718-912C-D46D09FA33E1}"/>
    <cellStyle name="Comma 2 3 2 3 4 5" xfId="24025" xr:uid="{7E318C74-F5CF-4CB1-A5EB-D28CDE0C0E73}"/>
    <cellStyle name="Comma 2 3 2 3 5" xfId="2638" xr:uid="{00000000-0005-0000-0000-00001B040000}"/>
    <cellStyle name="Comma 2 3 2 3 5 2" xfId="5427" xr:uid="{D696B622-D246-45D3-90A7-14A9CD351F03}"/>
    <cellStyle name="Comma 2 3 2 3 5 2 2" xfId="11030" xr:uid="{C7069A21-6E98-40D4-976B-4FBC1DCCDAEB}"/>
    <cellStyle name="Comma 2 3 2 3 5 2 2 2" xfId="22258" xr:uid="{C2A163E2-9C25-4ED9-9254-6BD8BF8A892D}"/>
    <cellStyle name="Comma 2 3 2 3 5 2 2 2 2" xfId="44725" xr:uid="{0D80D0F9-35FF-48B8-9BC8-BDB8E29555DD}"/>
    <cellStyle name="Comma 2 3 2 3 5 2 2 3" xfId="33498" xr:uid="{A51DC3CB-F0D7-4B74-BE3F-D3AF2C128E38}"/>
    <cellStyle name="Comma 2 3 2 3 5 2 3" xfId="16655" xr:uid="{A3DBA9F6-744A-4BF3-AFA0-85149B70EF78}"/>
    <cellStyle name="Comma 2 3 2 3 5 2 3 2" xfId="39122" xr:uid="{A9BDC229-8F4E-4CE8-A9F3-C6FE2F70603E}"/>
    <cellStyle name="Comma 2 3 2 3 5 2 4" xfId="27895" xr:uid="{5C107F86-045C-4C30-9E8E-603FDF391272}"/>
    <cellStyle name="Comma 2 3 2 3 5 3" xfId="8241" xr:uid="{B05428F8-AE3C-44E8-BD3A-0291954FD51B}"/>
    <cellStyle name="Comma 2 3 2 3 5 3 2" xfId="19469" xr:uid="{5FA2B1B0-2424-4471-BE7C-13756E689075}"/>
    <cellStyle name="Comma 2 3 2 3 5 3 2 2" xfId="41936" xr:uid="{03C439FF-F28F-4C19-AA93-8C75433ECF46}"/>
    <cellStyle name="Comma 2 3 2 3 5 3 3" xfId="30709" xr:uid="{2B7B23E5-0F7C-4AF7-ABC1-9306EA5BCDCE}"/>
    <cellStyle name="Comma 2 3 2 3 5 4" xfId="13866" xr:uid="{702656ED-A81C-416A-AFE3-9B6C9BA03BCA}"/>
    <cellStyle name="Comma 2 3 2 3 5 4 2" xfId="36333" xr:uid="{5B2FC039-D87B-4CB4-A393-24EBDC18697A}"/>
    <cellStyle name="Comma 2 3 2 3 5 5" xfId="25106" xr:uid="{FBC6994C-417D-451D-B02D-56B5714B8A6B}"/>
    <cellStyle name="Comma 2 3 2 3 6" xfId="477" xr:uid="{00000000-0005-0000-0000-00001C040000}"/>
    <cellStyle name="Comma 2 3 2 3 6 2" xfId="3266" xr:uid="{89F220CA-E4A7-447E-80E2-118CE40559E7}"/>
    <cellStyle name="Comma 2 3 2 3 6 2 2" xfId="8869" xr:uid="{F53801E2-DC6B-4AD1-A6FB-25E13D32E168}"/>
    <cellStyle name="Comma 2 3 2 3 6 2 2 2" xfId="20097" xr:uid="{1BDB8A99-73DF-49BA-9EFA-725E922C947B}"/>
    <cellStyle name="Comma 2 3 2 3 6 2 2 2 2" xfId="42564" xr:uid="{353ABA9F-B16E-4005-9B64-E8950060456D}"/>
    <cellStyle name="Comma 2 3 2 3 6 2 2 3" xfId="31337" xr:uid="{860A0DE9-940C-462F-BCE8-D985EA0A0F3A}"/>
    <cellStyle name="Comma 2 3 2 3 6 2 3" xfId="14494" xr:uid="{4D677CE2-13B1-405B-8F52-851E35739C22}"/>
    <cellStyle name="Comma 2 3 2 3 6 2 3 2" xfId="36961" xr:uid="{746D5749-FB28-495D-89B1-D58D334AFBDB}"/>
    <cellStyle name="Comma 2 3 2 3 6 2 4" xfId="25734" xr:uid="{56D39373-3E8B-4253-A983-B23B2C83FF78}"/>
    <cellStyle name="Comma 2 3 2 3 6 3" xfId="6080" xr:uid="{186305C9-A6C2-44BB-9094-6B4DBA61A7AB}"/>
    <cellStyle name="Comma 2 3 2 3 6 3 2" xfId="17308" xr:uid="{E2497DA1-6F63-4D6D-933F-534757A2C260}"/>
    <cellStyle name="Comma 2 3 2 3 6 3 2 2" xfId="39775" xr:uid="{AAE3E969-5DF0-43A7-9A16-7D545F7D638E}"/>
    <cellStyle name="Comma 2 3 2 3 6 3 3" xfId="28548" xr:uid="{DD194E84-68CF-4760-B4C7-282454E24ADD}"/>
    <cellStyle name="Comma 2 3 2 3 6 4" xfId="11705" xr:uid="{E77C3572-1CA5-40FC-B514-773381B293F3}"/>
    <cellStyle name="Comma 2 3 2 3 6 4 2" xfId="34172" xr:uid="{42D9A1B2-BB86-4E03-97CB-94E14B1DCEF8}"/>
    <cellStyle name="Comma 2 3 2 3 6 5" xfId="22945" xr:uid="{2384A6C8-F280-4290-AAB9-DF5C51DD2D51}"/>
    <cellStyle name="Comma 2 3 2 3 7" xfId="2990" xr:uid="{086EE65E-5204-4AB1-A451-63A5A2AF3F95}"/>
    <cellStyle name="Comma 2 3 2 3 7 2" xfId="8593" xr:uid="{2D579DE2-7DED-4703-B45E-2AF17EFB4CEB}"/>
    <cellStyle name="Comma 2 3 2 3 7 2 2" xfId="19821" xr:uid="{36B1D998-5406-46B8-BBE3-BEA86C36E942}"/>
    <cellStyle name="Comma 2 3 2 3 7 2 2 2" xfId="42288" xr:uid="{15EA9D09-6DE8-46B4-AA3E-A952DEC3E867}"/>
    <cellStyle name="Comma 2 3 2 3 7 2 3" xfId="31061" xr:uid="{F453EC6A-3254-4F7A-B2F0-50D5A8DA36B4}"/>
    <cellStyle name="Comma 2 3 2 3 7 3" xfId="14218" xr:uid="{F0A5AE4B-87CB-4713-9A3D-B1BC0C7917ED}"/>
    <cellStyle name="Comma 2 3 2 3 7 3 2" xfId="36685" xr:uid="{4C01E9E4-9238-49E7-B53C-C144A7169496}"/>
    <cellStyle name="Comma 2 3 2 3 7 4" xfId="25458" xr:uid="{1BC4013B-0095-492D-873D-C5CDCCC6092D}"/>
    <cellStyle name="Comma 2 3 2 3 8" xfId="5805" xr:uid="{EF3989F7-E7BC-4F1D-9D67-80134952E89B}"/>
    <cellStyle name="Comma 2 3 2 3 8 2" xfId="17033" xr:uid="{5C1E2F1B-73F9-45E0-81AC-C45D5E87BC9C}"/>
    <cellStyle name="Comma 2 3 2 3 8 2 2" xfId="39500" xr:uid="{5B121CCA-6001-4325-AE80-28697610F995}"/>
    <cellStyle name="Comma 2 3 2 3 8 3" xfId="28273" xr:uid="{B0DA44CC-EF99-4602-83FD-F2C65ED6FE1F}"/>
    <cellStyle name="Comma 2 3 2 3 9" xfId="11429" xr:uid="{24B6C044-8397-4EAE-9814-7E237C14BFC2}"/>
    <cellStyle name="Comma 2 3 2 3 9 2" xfId="33897" xr:uid="{4122EB53-7D82-4733-ADCA-9AB08F103E07}"/>
    <cellStyle name="Comma 2 3 2 4" xfId="620" xr:uid="{00000000-0005-0000-0000-00001D040000}"/>
    <cellStyle name="Comma 2 3 2 4 2" xfId="1158" xr:uid="{00000000-0005-0000-0000-00001E040000}"/>
    <cellStyle name="Comma 2 3 2 4 2 2" xfId="2238" xr:uid="{00000000-0005-0000-0000-00001F040000}"/>
    <cellStyle name="Comma 2 3 2 4 2 2 2" xfId="5027" xr:uid="{0EC9FB6C-A556-43AE-AB08-ADFD0E1AFAF9}"/>
    <cellStyle name="Comma 2 3 2 4 2 2 2 2" xfId="10630" xr:uid="{D647EED9-75C8-402B-86AA-962481C405F9}"/>
    <cellStyle name="Comma 2 3 2 4 2 2 2 2 2" xfId="21858" xr:uid="{E41CF00A-6181-44FA-9F54-50F18E834394}"/>
    <cellStyle name="Comma 2 3 2 4 2 2 2 2 2 2" xfId="44325" xr:uid="{329A13B1-180E-4566-8098-5DD74827E1EA}"/>
    <cellStyle name="Comma 2 3 2 4 2 2 2 2 3" xfId="33098" xr:uid="{349D4280-5D47-45D4-85FD-374D479EDF1B}"/>
    <cellStyle name="Comma 2 3 2 4 2 2 2 3" xfId="16255" xr:uid="{FD1E8BA9-3B1F-417A-A584-1F507530A7C5}"/>
    <cellStyle name="Comma 2 3 2 4 2 2 2 3 2" xfId="38722" xr:uid="{4D7433C5-3108-40A5-9C5D-4E2CF449B5D4}"/>
    <cellStyle name="Comma 2 3 2 4 2 2 2 4" xfId="27495" xr:uid="{4B1B71DB-2AA3-4A0E-9297-B2925A7EBCC8}"/>
    <cellStyle name="Comma 2 3 2 4 2 2 3" xfId="7841" xr:uid="{40F389A9-DEDE-4EA7-9799-8310125109CC}"/>
    <cellStyle name="Comma 2 3 2 4 2 2 3 2" xfId="19069" xr:uid="{AE7E6A3C-66BB-45AC-866F-DFD7138B1D52}"/>
    <cellStyle name="Comma 2 3 2 4 2 2 3 2 2" xfId="41536" xr:uid="{C749FFAB-6896-47F9-A1EE-2AED5EA31E7B}"/>
    <cellStyle name="Comma 2 3 2 4 2 2 3 3" xfId="30309" xr:uid="{02EFF808-B3F5-4226-8C35-FFDBA6C3ED65}"/>
    <cellStyle name="Comma 2 3 2 4 2 2 4" xfId="13466" xr:uid="{FF1049CB-6C65-4A16-8076-62CC4B7B9D4C}"/>
    <cellStyle name="Comma 2 3 2 4 2 2 4 2" xfId="35933" xr:uid="{3F595383-8F97-4D7D-85B4-1D31896D8F58}"/>
    <cellStyle name="Comma 2 3 2 4 2 2 5" xfId="24706" xr:uid="{6B9FB79B-E4B5-4736-A810-CE6D4F52E1A9}"/>
    <cellStyle name="Comma 2 3 2 4 2 3" xfId="3947" xr:uid="{FE7B252C-E79A-488B-B76F-C9D82CB8E794}"/>
    <cellStyle name="Comma 2 3 2 4 2 3 2" xfId="9550" xr:uid="{7630ABBB-934C-4C30-B543-40E18498BF8E}"/>
    <cellStyle name="Comma 2 3 2 4 2 3 2 2" xfId="20778" xr:uid="{92F6B5DF-CD5A-4912-944C-274C02DA4148}"/>
    <cellStyle name="Comma 2 3 2 4 2 3 2 2 2" xfId="43245" xr:uid="{5DC9C22E-53D2-4D83-9773-1471E86B34CF}"/>
    <cellStyle name="Comma 2 3 2 4 2 3 2 3" xfId="32018" xr:uid="{3FB9F3E2-1A23-4402-BB87-B86254EAB88B}"/>
    <cellStyle name="Comma 2 3 2 4 2 3 3" xfId="15175" xr:uid="{7DA9171F-5A1E-46F2-BFE2-EF54A8343CE0}"/>
    <cellStyle name="Comma 2 3 2 4 2 3 3 2" xfId="37642" xr:uid="{D2C6407E-E1F8-4B6E-9F30-4134B7C481E5}"/>
    <cellStyle name="Comma 2 3 2 4 2 3 4" xfId="26415" xr:uid="{D0C7E6F6-9B97-475C-8996-9A271AFDAA75}"/>
    <cellStyle name="Comma 2 3 2 4 2 4" xfId="6761" xr:uid="{2F0E11D0-6EB8-4DB6-8E02-DC8296889D33}"/>
    <cellStyle name="Comma 2 3 2 4 2 4 2" xfId="17989" xr:uid="{D4E799B6-E763-4CE5-B434-71EE6E7EB849}"/>
    <cellStyle name="Comma 2 3 2 4 2 4 2 2" xfId="40456" xr:uid="{84108843-673D-4AA1-88F0-0DF62C86D0A2}"/>
    <cellStyle name="Comma 2 3 2 4 2 4 3" xfId="29229" xr:uid="{1ED2383E-E6F6-41BA-B55B-72A77494D5D1}"/>
    <cellStyle name="Comma 2 3 2 4 2 5" xfId="12386" xr:uid="{190B7F1D-E439-460C-9D6D-16884B52AFFC}"/>
    <cellStyle name="Comma 2 3 2 4 2 5 2" xfId="34853" xr:uid="{3402D717-FEE9-4412-8943-8B461EE7420B}"/>
    <cellStyle name="Comma 2 3 2 4 2 6" xfId="23626" xr:uid="{9D37C39A-9CBA-494B-A7E7-A2055F1368A5}"/>
    <cellStyle name="Comma 2 3 2 4 3" xfId="1700" xr:uid="{00000000-0005-0000-0000-000020040000}"/>
    <cellStyle name="Comma 2 3 2 4 3 2" xfId="4489" xr:uid="{E7024FA7-4E2F-47F1-B679-988DF90B7A13}"/>
    <cellStyle name="Comma 2 3 2 4 3 2 2" xfId="10092" xr:uid="{44118274-44D3-4E22-B428-0672ECE1A36D}"/>
    <cellStyle name="Comma 2 3 2 4 3 2 2 2" xfId="21320" xr:uid="{7A467C23-0645-4FBA-B9CE-E62C80947BE2}"/>
    <cellStyle name="Comma 2 3 2 4 3 2 2 2 2" xfId="43787" xr:uid="{009100E7-8145-458B-B7EC-F8255C121FC5}"/>
    <cellStyle name="Comma 2 3 2 4 3 2 2 3" xfId="32560" xr:uid="{7D3FDFD7-0A41-4650-9B94-83CDF04CAD4B}"/>
    <cellStyle name="Comma 2 3 2 4 3 2 3" xfId="15717" xr:uid="{A51D8D7C-96CF-4EBA-A96F-577ED2AEE6FF}"/>
    <cellStyle name="Comma 2 3 2 4 3 2 3 2" xfId="38184" xr:uid="{97C44752-E50C-4606-8156-5E2E3BCE239D}"/>
    <cellStyle name="Comma 2 3 2 4 3 2 4" xfId="26957" xr:uid="{90A1038D-2464-41D5-8B0F-8CCF8C265EE6}"/>
    <cellStyle name="Comma 2 3 2 4 3 3" xfId="7303" xr:uid="{5EDC5655-3944-4020-B347-D05A5BDCC1C7}"/>
    <cellStyle name="Comma 2 3 2 4 3 3 2" xfId="18531" xr:uid="{AE13CE9A-A605-449A-83E6-277AA7EF475A}"/>
    <cellStyle name="Comma 2 3 2 4 3 3 2 2" xfId="40998" xr:uid="{50E924B6-9D85-496F-8F05-268BF1C0713E}"/>
    <cellStyle name="Comma 2 3 2 4 3 3 3" xfId="29771" xr:uid="{065F4F4E-2F8D-4FB7-8D43-888F9A0140EE}"/>
    <cellStyle name="Comma 2 3 2 4 3 4" xfId="12928" xr:uid="{9060BE17-C03E-4123-9304-5FC40EC2F83C}"/>
    <cellStyle name="Comma 2 3 2 4 3 4 2" xfId="35395" xr:uid="{AF3046A3-0BA8-48FF-BAB5-5D75C26B2891}"/>
    <cellStyle name="Comma 2 3 2 4 3 5" xfId="24168" xr:uid="{71CBB962-31E7-41DC-A622-9A05075ABB6B}"/>
    <cellStyle name="Comma 2 3 2 4 4" xfId="3409" xr:uid="{92A22923-DB48-420D-8DAB-53117F3822F8}"/>
    <cellStyle name="Comma 2 3 2 4 4 2" xfId="9012" xr:uid="{E453A1A2-CAEF-47BD-8456-220A7303DFA7}"/>
    <cellStyle name="Comma 2 3 2 4 4 2 2" xfId="20240" xr:uid="{0A5924F8-5D1D-4698-B440-52D870C63C1A}"/>
    <cellStyle name="Comma 2 3 2 4 4 2 2 2" xfId="42707" xr:uid="{5CC93B14-F999-4FCA-BBBF-F20702F5E6B0}"/>
    <cellStyle name="Comma 2 3 2 4 4 2 3" xfId="31480" xr:uid="{BC7C9A07-3702-4DBF-A7F5-52E2CF984035}"/>
    <cellStyle name="Comma 2 3 2 4 4 3" xfId="14637" xr:uid="{5A946985-A7D9-405C-A9CC-6C62DF174B06}"/>
    <cellStyle name="Comma 2 3 2 4 4 3 2" xfId="37104" xr:uid="{C813A9B6-2B75-45E4-8D5E-C78E93541718}"/>
    <cellStyle name="Comma 2 3 2 4 4 4" xfId="25877" xr:uid="{F920EBB5-4060-4192-94AB-38713603DCCA}"/>
    <cellStyle name="Comma 2 3 2 4 5" xfId="6223" xr:uid="{23A64D44-388A-4EE3-BBFA-231F6678E493}"/>
    <cellStyle name="Comma 2 3 2 4 5 2" xfId="17451" xr:uid="{702568BF-F9F9-49E2-9BE7-1B177BACDB61}"/>
    <cellStyle name="Comma 2 3 2 4 5 2 2" xfId="39918" xr:uid="{204D5FF2-DDB8-4DB2-933D-9CF3644BDF90}"/>
    <cellStyle name="Comma 2 3 2 4 5 3" xfId="28691" xr:uid="{DE71B17A-B383-45D7-8E6E-F752E754DB3E}"/>
    <cellStyle name="Comma 2 3 2 4 6" xfId="11848" xr:uid="{FE31CDCD-9B11-4777-928A-ECC160D70526}"/>
    <cellStyle name="Comma 2 3 2 4 6 2" xfId="34315" xr:uid="{B0E3B738-6789-40A4-89AC-99F7F435F77F}"/>
    <cellStyle name="Comma 2 3 2 4 7" xfId="23088" xr:uid="{A0310A65-A230-4FAD-BE93-0B99F86C2A47}"/>
    <cellStyle name="Comma 2 3 2 5" xfId="891" xr:uid="{00000000-0005-0000-0000-000021040000}"/>
    <cellStyle name="Comma 2 3 2 5 2" xfId="1971" xr:uid="{00000000-0005-0000-0000-000022040000}"/>
    <cellStyle name="Comma 2 3 2 5 2 2" xfId="4760" xr:uid="{B64C2044-1283-4A60-8256-0F48571ED20B}"/>
    <cellStyle name="Comma 2 3 2 5 2 2 2" xfId="10363" xr:uid="{3EA54818-CE00-4165-BB79-76FD2789D59D}"/>
    <cellStyle name="Comma 2 3 2 5 2 2 2 2" xfId="21591" xr:uid="{A8F127FC-4DAD-4DF8-A7B9-62F4092B0876}"/>
    <cellStyle name="Comma 2 3 2 5 2 2 2 2 2" xfId="44058" xr:uid="{DD27EB96-C90F-471F-92A0-E328B803CDF8}"/>
    <cellStyle name="Comma 2 3 2 5 2 2 2 3" xfId="32831" xr:uid="{10B2C5BB-D534-4721-BD8E-C900DB194770}"/>
    <cellStyle name="Comma 2 3 2 5 2 2 3" xfId="15988" xr:uid="{D6F63106-8610-4B8B-8298-DF3F0AD29B59}"/>
    <cellStyle name="Comma 2 3 2 5 2 2 3 2" xfId="38455" xr:uid="{B388F6B2-EE83-4F26-893E-349A9D660BD6}"/>
    <cellStyle name="Comma 2 3 2 5 2 2 4" xfId="27228" xr:uid="{E49B2049-5784-405D-8852-BC005DB0F2A6}"/>
    <cellStyle name="Comma 2 3 2 5 2 3" xfId="7574" xr:uid="{86B0FBE1-E48E-4BCA-98E0-CE894C6F7D62}"/>
    <cellStyle name="Comma 2 3 2 5 2 3 2" xfId="18802" xr:uid="{BE15EDCC-C8F8-446F-8E63-F6C5DB70E8C4}"/>
    <cellStyle name="Comma 2 3 2 5 2 3 2 2" xfId="41269" xr:uid="{493A3E44-5195-4877-8E3C-FB8644E19F86}"/>
    <cellStyle name="Comma 2 3 2 5 2 3 3" xfId="30042" xr:uid="{63967428-DCCA-4249-A237-833089AC53B6}"/>
    <cellStyle name="Comma 2 3 2 5 2 4" xfId="13199" xr:uid="{0F92C13C-4EFE-45A9-B25A-AA941C37AA96}"/>
    <cellStyle name="Comma 2 3 2 5 2 4 2" xfId="35666" xr:uid="{A53EFFAB-3965-4955-89A3-0AC8B2F7F8E4}"/>
    <cellStyle name="Comma 2 3 2 5 2 5" xfId="24439" xr:uid="{B6356B6D-EE6E-4F89-A8D0-BA3ABC09A05D}"/>
    <cellStyle name="Comma 2 3 2 5 3" xfId="3680" xr:uid="{C0246E33-B513-4A26-96F3-88D4D3B8A43D}"/>
    <cellStyle name="Comma 2 3 2 5 3 2" xfId="9283" xr:uid="{3B78B84E-D1D1-49FA-87C5-A55EAAD587E5}"/>
    <cellStyle name="Comma 2 3 2 5 3 2 2" xfId="20511" xr:uid="{0F1CD804-171D-46E0-8D62-4DC2611BC122}"/>
    <cellStyle name="Comma 2 3 2 5 3 2 2 2" xfId="42978" xr:uid="{958F8191-B6EB-43E0-9C0A-4A8B4FEBCB7D}"/>
    <cellStyle name="Comma 2 3 2 5 3 2 3" xfId="31751" xr:uid="{E339E828-FB41-46FF-BA89-E6CE6FD3CCE5}"/>
    <cellStyle name="Comma 2 3 2 5 3 3" xfId="14908" xr:uid="{CFC742BC-E893-4F62-9CB2-E01AAEEBCC38}"/>
    <cellStyle name="Comma 2 3 2 5 3 3 2" xfId="37375" xr:uid="{7A750F89-347C-438C-9564-E928BEE3125F}"/>
    <cellStyle name="Comma 2 3 2 5 3 4" xfId="26148" xr:uid="{9231FCD5-4EF5-45C4-BB3B-5E7EC4EC82EB}"/>
    <cellStyle name="Comma 2 3 2 5 4" xfId="6494" xr:uid="{740D001C-9BDF-4883-B536-37C0FCC3419C}"/>
    <cellStyle name="Comma 2 3 2 5 4 2" xfId="17722" xr:uid="{062EF0D1-23F0-4B8A-A943-FFF1FDD90D99}"/>
    <cellStyle name="Comma 2 3 2 5 4 2 2" xfId="40189" xr:uid="{958CC609-FA78-4BB2-A651-3ECFD1CCACB2}"/>
    <cellStyle name="Comma 2 3 2 5 4 3" xfId="28962" xr:uid="{4413A458-C020-4FC3-A190-EF4D3A9C4859}"/>
    <cellStyle name="Comma 2 3 2 5 5" xfId="12119" xr:uid="{BEB03AEA-4AFD-4F40-8955-971F99C52217}"/>
    <cellStyle name="Comma 2 3 2 5 5 2" xfId="34586" xr:uid="{C5C9FD75-FDAF-4B2F-9042-1D001EBF7EB6}"/>
    <cellStyle name="Comma 2 3 2 5 6" xfId="23359" xr:uid="{A7D5E6DC-E3F1-45A5-99EC-547E81F39628}"/>
    <cellStyle name="Comma 2 3 2 6" xfId="1433" xr:uid="{00000000-0005-0000-0000-000023040000}"/>
    <cellStyle name="Comma 2 3 2 6 2" xfId="4222" xr:uid="{89D07CA2-AF72-442D-B620-1C3806BD90F6}"/>
    <cellStyle name="Comma 2 3 2 6 2 2" xfId="9825" xr:uid="{555812CF-D77C-434A-97F9-09C467F79698}"/>
    <cellStyle name="Comma 2 3 2 6 2 2 2" xfId="21053" xr:uid="{80001FFA-1429-49E2-95CF-49BEA9F1AD97}"/>
    <cellStyle name="Comma 2 3 2 6 2 2 2 2" xfId="43520" xr:uid="{4D5EEC26-F727-4889-89DF-34453C488804}"/>
    <cellStyle name="Comma 2 3 2 6 2 2 3" xfId="32293" xr:uid="{E1F5543A-D00C-4C07-8A89-1C10D94A4897}"/>
    <cellStyle name="Comma 2 3 2 6 2 3" xfId="15450" xr:uid="{AE53E44B-9457-4650-BAF8-B3245F7A8AD5}"/>
    <cellStyle name="Comma 2 3 2 6 2 3 2" xfId="37917" xr:uid="{0E6772C8-333E-4DCE-9781-218CF1BF88CD}"/>
    <cellStyle name="Comma 2 3 2 6 2 4" xfId="26690" xr:uid="{347D8A93-63E5-4F6B-B870-549F68C6F6CF}"/>
    <cellStyle name="Comma 2 3 2 6 3" xfId="7036" xr:uid="{CB9C3907-A09D-49EB-944E-28D13350148A}"/>
    <cellStyle name="Comma 2 3 2 6 3 2" xfId="18264" xr:uid="{F8E3906A-7D94-47C6-ABE6-3BB94E243DB0}"/>
    <cellStyle name="Comma 2 3 2 6 3 2 2" xfId="40731" xr:uid="{C88F935B-9048-4FD6-9A03-94E31EF6C9C0}"/>
    <cellStyle name="Comma 2 3 2 6 3 3" xfId="29504" xr:uid="{A760875B-7021-4E5E-A6BB-6E2376BC7BE3}"/>
    <cellStyle name="Comma 2 3 2 6 4" xfId="12661" xr:uid="{86C64E20-9EA9-45EF-AED6-55D19FAC7640}"/>
    <cellStyle name="Comma 2 3 2 6 4 2" xfId="35128" xr:uid="{7A14A253-7E69-441B-BD29-CEB378807FDD}"/>
    <cellStyle name="Comma 2 3 2 6 5" xfId="23901" xr:uid="{B7BD6DA3-5C06-4843-8ED7-033FDDBD371A}"/>
    <cellStyle name="Comma 2 3 2 7" xfId="2514" xr:uid="{00000000-0005-0000-0000-000024040000}"/>
    <cellStyle name="Comma 2 3 2 7 2" xfId="5303" xr:uid="{3D019C76-E66A-4723-A0CA-E48A5960FB4C}"/>
    <cellStyle name="Comma 2 3 2 7 2 2" xfId="10906" xr:uid="{924D74DD-0327-4495-95AA-7F0589A57728}"/>
    <cellStyle name="Comma 2 3 2 7 2 2 2" xfId="22134" xr:uid="{CF5A9B86-0339-4B24-8DC1-A622A8442ABE}"/>
    <cellStyle name="Comma 2 3 2 7 2 2 2 2" xfId="44601" xr:uid="{1924C9C0-76C6-4E24-8443-01D94A50646B}"/>
    <cellStyle name="Comma 2 3 2 7 2 2 3" xfId="33374" xr:uid="{A71FAD91-DB95-45B6-A8CF-1A735ED5AA2B}"/>
    <cellStyle name="Comma 2 3 2 7 2 3" xfId="16531" xr:uid="{1670536B-9F17-4FB7-A8B9-B0EAB95D7A64}"/>
    <cellStyle name="Comma 2 3 2 7 2 3 2" xfId="38998" xr:uid="{55139F23-D202-4276-891F-0638A307D280}"/>
    <cellStyle name="Comma 2 3 2 7 2 4" xfId="27771" xr:uid="{AAE2D5C5-8EC6-4052-AABC-68F2A3A2020C}"/>
    <cellStyle name="Comma 2 3 2 7 3" xfId="8117" xr:uid="{3FF80AB9-A136-4C16-B277-F1170ED00E90}"/>
    <cellStyle name="Comma 2 3 2 7 3 2" xfId="19345" xr:uid="{81200A2D-E1F2-4180-BA48-A36A189828E4}"/>
    <cellStyle name="Comma 2 3 2 7 3 2 2" xfId="41812" xr:uid="{A3273A76-6448-463C-A053-D9B84106E663}"/>
    <cellStyle name="Comma 2 3 2 7 3 3" xfId="30585" xr:uid="{E2E1A9EF-E50F-4C0D-BE60-583EC54E5125}"/>
    <cellStyle name="Comma 2 3 2 7 4" xfId="13742" xr:uid="{445388B8-2AB1-47A4-9012-6DF5A579641A}"/>
    <cellStyle name="Comma 2 3 2 7 4 2" xfId="36209" xr:uid="{BB8C1829-A4DA-4931-B590-342DDA38D631}"/>
    <cellStyle name="Comma 2 3 2 7 5" xfId="24982" xr:uid="{B66FC5D8-461D-4BAE-A8A3-47297AD79EE4}"/>
    <cellStyle name="Comma 2 3 2 8" xfId="353" xr:uid="{00000000-0005-0000-0000-000025040000}"/>
    <cellStyle name="Comma 2 3 2 8 2" xfId="3142" xr:uid="{1AB03377-603A-49D9-BFBB-6DBA2111BF55}"/>
    <cellStyle name="Comma 2 3 2 8 2 2" xfId="8745" xr:uid="{C75D66AC-BA47-4720-8020-B8C663C60DFE}"/>
    <cellStyle name="Comma 2 3 2 8 2 2 2" xfId="19973" xr:uid="{D116FC7A-4C5D-4051-B217-7BBAC3050BFA}"/>
    <cellStyle name="Comma 2 3 2 8 2 2 2 2" xfId="42440" xr:uid="{53880DFE-9E95-48EB-9740-10FE36DEFF49}"/>
    <cellStyle name="Comma 2 3 2 8 2 2 3" xfId="31213" xr:uid="{D28928C5-41FC-4460-9FDB-E10E6F9D86FF}"/>
    <cellStyle name="Comma 2 3 2 8 2 3" xfId="14370" xr:uid="{2C61F060-C916-4E54-B4B9-491693D39E4B}"/>
    <cellStyle name="Comma 2 3 2 8 2 3 2" xfId="36837" xr:uid="{089A2EC1-1ACC-45EE-9D55-64EF3867F0E5}"/>
    <cellStyle name="Comma 2 3 2 8 2 4" xfId="25610" xr:uid="{419CBC5A-D890-423B-A852-B506CC2850D8}"/>
    <cellStyle name="Comma 2 3 2 8 3" xfId="5956" xr:uid="{EF296D57-E5E3-4921-811D-8AAF19F4B7F1}"/>
    <cellStyle name="Comma 2 3 2 8 3 2" xfId="17184" xr:uid="{C7357FFA-3655-4758-9410-8F65698B2262}"/>
    <cellStyle name="Comma 2 3 2 8 3 2 2" xfId="39651" xr:uid="{D9262D6A-0A57-4329-A684-24B8289D8189}"/>
    <cellStyle name="Comma 2 3 2 8 3 3" xfId="28424" xr:uid="{A79A1FBE-1A00-4ACE-880C-AFDDEF034D78}"/>
    <cellStyle name="Comma 2 3 2 8 4" xfId="11581" xr:uid="{EC6C3A98-93F9-460E-8E28-A7368D639205}"/>
    <cellStyle name="Comma 2 3 2 8 4 2" xfId="34048" xr:uid="{12D5CD75-6B30-4CC2-8AE2-49FF688056C3}"/>
    <cellStyle name="Comma 2 3 2 8 5" xfId="22821" xr:uid="{09A459E2-C776-402F-BCBE-CC85F5688500}"/>
    <cellStyle name="Comma 2 3 2 9" xfId="2866" xr:uid="{799266A4-A1CC-4871-82B0-8193E79B07A2}"/>
    <cellStyle name="Comma 2 3 2 9 2" xfId="8469" xr:uid="{95EE6324-D7C0-4C18-B165-579128430BC4}"/>
    <cellStyle name="Comma 2 3 2 9 2 2" xfId="19697" xr:uid="{77524521-3B53-41F8-9188-785FC16FDC37}"/>
    <cellStyle name="Comma 2 3 2 9 2 2 2" xfId="42164" xr:uid="{A9F876A6-D34F-444B-B6F8-E72104E44EC9}"/>
    <cellStyle name="Comma 2 3 2 9 2 3" xfId="30937" xr:uid="{59DE564C-A44F-4C3E-8C54-FF545ADD037A}"/>
    <cellStyle name="Comma 2 3 2 9 3" xfId="14094" xr:uid="{FAC67AB5-1B24-4179-94CD-2CC2D768E247}"/>
    <cellStyle name="Comma 2 3 2 9 3 2" xfId="36561" xr:uid="{2FBF9F0D-B5C2-499C-9E76-2F11DFFFD56B}"/>
    <cellStyle name="Comma 2 3 2 9 4" xfId="25334" xr:uid="{B8AF50B2-B243-413D-A650-799256EEB89F}"/>
    <cellStyle name="Comma 2 3 3" xfId="103" xr:uid="{00000000-0005-0000-0000-000026040000}"/>
    <cellStyle name="Comma 2 3 3 10" xfId="11335" xr:uid="{34F7B813-357B-459C-8DF5-0BD0F8175ECB}"/>
    <cellStyle name="Comma 2 3 3 10 2" xfId="33803" xr:uid="{E17A5384-687C-44B1-9EBF-6EF102CBEFE5}"/>
    <cellStyle name="Comma 2 3 3 11" xfId="22576" xr:uid="{C6856FEB-C796-44DC-9B90-19B8440969C7}"/>
    <cellStyle name="Comma 2 3 3 2" xfId="229" xr:uid="{00000000-0005-0000-0000-000027040000}"/>
    <cellStyle name="Comma 2 3 3 2 10" xfId="22702" xr:uid="{AD6811D8-4E4F-48E5-85AF-7D51C6CFF5FC}"/>
    <cellStyle name="Comma 2 3 3 2 2" xfId="776" xr:uid="{00000000-0005-0000-0000-000028040000}"/>
    <cellStyle name="Comma 2 3 3 2 2 2" xfId="1314" xr:uid="{00000000-0005-0000-0000-000029040000}"/>
    <cellStyle name="Comma 2 3 3 2 2 2 2" xfId="2394" xr:uid="{00000000-0005-0000-0000-00002A040000}"/>
    <cellStyle name="Comma 2 3 3 2 2 2 2 2" xfId="5183" xr:uid="{61FED113-D1A9-430B-BB95-8F8733142A17}"/>
    <cellStyle name="Comma 2 3 3 2 2 2 2 2 2" xfId="10786" xr:uid="{26903814-6199-4CFE-B9D3-8221F9B8B4C2}"/>
    <cellStyle name="Comma 2 3 3 2 2 2 2 2 2 2" xfId="22014" xr:uid="{E77F30DA-6ACF-488E-93F4-26BEDF0E56A7}"/>
    <cellStyle name="Comma 2 3 3 2 2 2 2 2 2 2 2" xfId="44481" xr:uid="{169C24E1-1772-4FAA-93B5-B6F37D8C2F88}"/>
    <cellStyle name="Comma 2 3 3 2 2 2 2 2 2 3" xfId="33254" xr:uid="{3EF510CB-BCD1-4351-ABCD-3B9F104633A9}"/>
    <cellStyle name="Comma 2 3 3 2 2 2 2 2 3" xfId="16411" xr:uid="{A58846B2-2757-4B98-9302-DA01712FA825}"/>
    <cellStyle name="Comma 2 3 3 2 2 2 2 2 3 2" xfId="38878" xr:uid="{7F8F13B9-C034-4AE0-B2A8-C282232A63A6}"/>
    <cellStyle name="Comma 2 3 3 2 2 2 2 2 4" xfId="27651" xr:uid="{570045FE-4297-42E3-9196-25EB55A7A7ED}"/>
    <cellStyle name="Comma 2 3 3 2 2 2 2 3" xfId="7997" xr:uid="{AD145012-D3A0-4E09-AEFB-EFCBCD940445}"/>
    <cellStyle name="Comma 2 3 3 2 2 2 2 3 2" xfId="19225" xr:uid="{3BE5A725-3501-45FF-B7D3-3CE5A6D196D7}"/>
    <cellStyle name="Comma 2 3 3 2 2 2 2 3 2 2" xfId="41692" xr:uid="{1C75BDD3-BA33-4C41-BB30-F1A7C2C60A59}"/>
    <cellStyle name="Comma 2 3 3 2 2 2 2 3 3" xfId="30465" xr:uid="{34C7484B-A54D-4E90-8380-9385103F8236}"/>
    <cellStyle name="Comma 2 3 3 2 2 2 2 4" xfId="13622" xr:uid="{AEA9916A-D95B-4E7C-A425-6C26E2F001EA}"/>
    <cellStyle name="Comma 2 3 3 2 2 2 2 4 2" xfId="36089" xr:uid="{9B4BB9A9-16E0-40E7-803D-8B1E1833CA95}"/>
    <cellStyle name="Comma 2 3 3 2 2 2 2 5" xfId="24862" xr:uid="{991570E0-9929-4C61-A480-E09AD8B44AB4}"/>
    <cellStyle name="Comma 2 3 3 2 2 2 3" xfId="4103" xr:uid="{2368DCD5-4EA7-43BC-B5E8-40075479B5CF}"/>
    <cellStyle name="Comma 2 3 3 2 2 2 3 2" xfId="9706" xr:uid="{EDA557E7-E9B6-4EC1-87BA-FB1C49146D06}"/>
    <cellStyle name="Comma 2 3 3 2 2 2 3 2 2" xfId="20934" xr:uid="{C62A18D5-7446-4346-927B-5150185B7D9C}"/>
    <cellStyle name="Comma 2 3 3 2 2 2 3 2 2 2" xfId="43401" xr:uid="{EABDA0F7-EC92-4F0C-8471-E502F258FBD0}"/>
    <cellStyle name="Comma 2 3 3 2 2 2 3 2 3" xfId="32174" xr:uid="{CB9EC9AB-D47F-4F52-BEE6-C36426A57AE1}"/>
    <cellStyle name="Comma 2 3 3 2 2 2 3 3" xfId="15331" xr:uid="{5291B587-7037-4C02-9785-862B44CACEAC}"/>
    <cellStyle name="Comma 2 3 3 2 2 2 3 3 2" xfId="37798" xr:uid="{3A77EDE0-C095-4730-BFE4-E4E71A158584}"/>
    <cellStyle name="Comma 2 3 3 2 2 2 3 4" xfId="26571" xr:uid="{D9217A29-D1DB-41A4-8C02-3CE355EB04F7}"/>
    <cellStyle name="Comma 2 3 3 2 2 2 4" xfId="6917" xr:uid="{E8FB8A18-762F-432C-AD99-9A471E0A89C5}"/>
    <cellStyle name="Comma 2 3 3 2 2 2 4 2" xfId="18145" xr:uid="{4B3EA90D-E14C-46DE-A093-4774B9954F8D}"/>
    <cellStyle name="Comma 2 3 3 2 2 2 4 2 2" xfId="40612" xr:uid="{5249205F-1AFE-41D5-82BD-5D3D2306E19E}"/>
    <cellStyle name="Comma 2 3 3 2 2 2 4 3" xfId="29385" xr:uid="{9B9B1E70-425A-45EC-BCD3-F511867B746E}"/>
    <cellStyle name="Comma 2 3 3 2 2 2 5" xfId="12542" xr:uid="{2943DD53-2704-4C41-87AB-852CE6AAD629}"/>
    <cellStyle name="Comma 2 3 3 2 2 2 5 2" xfId="35009" xr:uid="{B9A6435E-1B65-4B1F-9856-EC729F892400}"/>
    <cellStyle name="Comma 2 3 3 2 2 2 6" xfId="23782" xr:uid="{ACE4FB59-DFCF-49AC-8072-82CD1CA3A06A}"/>
    <cellStyle name="Comma 2 3 3 2 2 3" xfId="1856" xr:uid="{00000000-0005-0000-0000-00002B040000}"/>
    <cellStyle name="Comma 2 3 3 2 2 3 2" xfId="4645" xr:uid="{029F1765-4150-476B-AA75-E224326CCFED}"/>
    <cellStyle name="Comma 2 3 3 2 2 3 2 2" xfId="10248" xr:uid="{0AD74110-B751-4776-BF0F-B7A9C1E07D95}"/>
    <cellStyle name="Comma 2 3 3 2 2 3 2 2 2" xfId="21476" xr:uid="{EF463F1B-5570-4B29-9E95-670BE386A4B7}"/>
    <cellStyle name="Comma 2 3 3 2 2 3 2 2 2 2" xfId="43943" xr:uid="{9E2EB6CE-7FA7-4EAB-A4F4-2FA9D6F1E3AD}"/>
    <cellStyle name="Comma 2 3 3 2 2 3 2 2 3" xfId="32716" xr:uid="{88E5B5BB-F548-4C29-9242-118F56A83AE6}"/>
    <cellStyle name="Comma 2 3 3 2 2 3 2 3" xfId="15873" xr:uid="{76947958-7476-46BD-9D19-730E8173677E}"/>
    <cellStyle name="Comma 2 3 3 2 2 3 2 3 2" xfId="38340" xr:uid="{1C11C916-1F7B-41E5-A747-513BA611E677}"/>
    <cellStyle name="Comma 2 3 3 2 2 3 2 4" xfId="27113" xr:uid="{3EE7BF57-6541-407F-B33B-AA33A8771ED5}"/>
    <cellStyle name="Comma 2 3 3 2 2 3 3" xfId="7459" xr:uid="{81A4A4E8-A68A-482D-993F-A2CC76EE7CDF}"/>
    <cellStyle name="Comma 2 3 3 2 2 3 3 2" xfId="18687" xr:uid="{B0C0B41D-EE26-427C-91C2-62AADA696309}"/>
    <cellStyle name="Comma 2 3 3 2 2 3 3 2 2" xfId="41154" xr:uid="{A7485FCD-9748-4C19-8EB0-8B2A1FF95B86}"/>
    <cellStyle name="Comma 2 3 3 2 2 3 3 3" xfId="29927" xr:uid="{C5B852F2-3F46-42F9-B659-F135B0347005}"/>
    <cellStyle name="Comma 2 3 3 2 2 3 4" xfId="13084" xr:uid="{57820893-23B1-48C9-9DB8-F3858220EA1C}"/>
    <cellStyle name="Comma 2 3 3 2 2 3 4 2" xfId="35551" xr:uid="{0940FAB7-F8DB-4FF4-8364-7E8F064A74C9}"/>
    <cellStyle name="Comma 2 3 3 2 2 3 5" xfId="24324" xr:uid="{1C5CB469-26AE-4BA8-A646-C668E848654A}"/>
    <cellStyle name="Comma 2 3 3 2 2 4" xfId="3565" xr:uid="{A734C8B8-A26A-4575-86C7-DBF94B5E8C5D}"/>
    <cellStyle name="Comma 2 3 3 2 2 4 2" xfId="9168" xr:uid="{8601B101-6ADA-4688-B1D7-9FC5E5297EB9}"/>
    <cellStyle name="Comma 2 3 3 2 2 4 2 2" xfId="20396" xr:uid="{E0843063-0AA6-47A2-97E8-94E7F2861C3C}"/>
    <cellStyle name="Comma 2 3 3 2 2 4 2 2 2" xfId="42863" xr:uid="{5BFC2FB5-8376-44A6-8053-DD854CFB6111}"/>
    <cellStyle name="Comma 2 3 3 2 2 4 2 3" xfId="31636" xr:uid="{0AD6D763-0965-4CE1-AAB0-09FF349AE197}"/>
    <cellStyle name="Comma 2 3 3 2 2 4 3" xfId="14793" xr:uid="{77E1232F-0D9B-4DFA-A5CF-046D9282EF51}"/>
    <cellStyle name="Comma 2 3 3 2 2 4 3 2" xfId="37260" xr:uid="{169B35E8-3424-4F2A-AFD5-690D9C19932E}"/>
    <cellStyle name="Comma 2 3 3 2 2 4 4" xfId="26033" xr:uid="{02A27370-EB59-4666-B5A9-5133D3DC7259}"/>
    <cellStyle name="Comma 2 3 3 2 2 5" xfId="6379" xr:uid="{EF6614F5-7CAB-490E-99AD-F08335EDF4BC}"/>
    <cellStyle name="Comma 2 3 3 2 2 5 2" xfId="17607" xr:uid="{0B81B8FE-41EA-4D44-A9C2-8EFB768912C3}"/>
    <cellStyle name="Comma 2 3 3 2 2 5 2 2" xfId="40074" xr:uid="{39D1CC1A-DADF-469D-80FB-8B3CE29AE3E7}"/>
    <cellStyle name="Comma 2 3 3 2 2 5 3" xfId="28847" xr:uid="{C5EB1CC5-F622-4C86-BE13-015AE921E849}"/>
    <cellStyle name="Comma 2 3 3 2 2 6" xfId="12004" xr:uid="{0B9A772C-10E0-408F-B2A3-49FEA09C5B15}"/>
    <cellStyle name="Comma 2 3 3 2 2 6 2" xfId="34471" xr:uid="{BF074227-9B4F-491F-A349-088151272954}"/>
    <cellStyle name="Comma 2 3 3 2 2 7" xfId="23244" xr:uid="{E4389111-6848-42B5-9E9D-4BB9C6FDE5A1}"/>
    <cellStyle name="Comma 2 3 3 2 3" xfId="1047" xr:uid="{00000000-0005-0000-0000-00002C040000}"/>
    <cellStyle name="Comma 2 3 3 2 3 2" xfId="2127" xr:uid="{00000000-0005-0000-0000-00002D040000}"/>
    <cellStyle name="Comma 2 3 3 2 3 2 2" xfId="4916" xr:uid="{AAF27AF3-1612-4BC0-95AF-F3902936CA79}"/>
    <cellStyle name="Comma 2 3 3 2 3 2 2 2" xfId="10519" xr:uid="{B9FB3A82-0C8A-4C57-9131-0748EBBDEF1B}"/>
    <cellStyle name="Comma 2 3 3 2 3 2 2 2 2" xfId="21747" xr:uid="{F0F60E62-1594-4F08-B90D-B70A3347BE11}"/>
    <cellStyle name="Comma 2 3 3 2 3 2 2 2 2 2" xfId="44214" xr:uid="{06889C3B-6DF1-4DE5-B319-30FCD05D6FCF}"/>
    <cellStyle name="Comma 2 3 3 2 3 2 2 2 3" xfId="32987" xr:uid="{6873C6D6-DEE1-4481-B1D4-6500175429CE}"/>
    <cellStyle name="Comma 2 3 3 2 3 2 2 3" xfId="16144" xr:uid="{9BEF481F-2494-40DF-BCF4-84895BDCE94C}"/>
    <cellStyle name="Comma 2 3 3 2 3 2 2 3 2" xfId="38611" xr:uid="{799194BB-6EC7-4A98-A70C-E3174359E198}"/>
    <cellStyle name="Comma 2 3 3 2 3 2 2 4" xfId="27384" xr:uid="{79A80B0B-FA19-4708-91DF-8FF3B39A3926}"/>
    <cellStyle name="Comma 2 3 3 2 3 2 3" xfId="7730" xr:uid="{E3A8475E-4B66-4672-AE34-3E5F95013B02}"/>
    <cellStyle name="Comma 2 3 3 2 3 2 3 2" xfId="18958" xr:uid="{9EC47990-E3D2-4280-AD8A-59CFAFA403E0}"/>
    <cellStyle name="Comma 2 3 3 2 3 2 3 2 2" xfId="41425" xr:uid="{EEF603F7-6C65-4D48-A073-22CDBC06410E}"/>
    <cellStyle name="Comma 2 3 3 2 3 2 3 3" xfId="30198" xr:uid="{DCD8D3EC-8023-4822-AD1B-6543485CDF0B}"/>
    <cellStyle name="Comma 2 3 3 2 3 2 4" xfId="13355" xr:uid="{08E50FED-3943-4A4E-BBA4-1A16DBAA0D25}"/>
    <cellStyle name="Comma 2 3 3 2 3 2 4 2" xfId="35822" xr:uid="{755E9319-E171-41BA-B33E-8F1DBBFE7A5B}"/>
    <cellStyle name="Comma 2 3 3 2 3 2 5" xfId="24595" xr:uid="{B79A50E3-C023-4ABC-9585-DEC9FAD7E5AD}"/>
    <cellStyle name="Comma 2 3 3 2 3 3" xfId="3836" xr:uid="{0AFC8493-FAB1-469B-AD63-BC496EA44FE7}"/>
    <cellStyle name="Comma 2 3 3 2 3 3 2" xfId="9439" xr:uid="{E073831E-6B88-4B24-87CE-2D7BBC6995BA}"/>
    <cellStyle name="Comma 2 3 3 2 3 3 2 2" xfId="20667" xr:uid="{F25E4C38-5156-45FA-9EB0-9B2CFEE01F86}"/>
    <cellStyle name="Comma 2 3 3 2 3 3 2 2 2" xfId="43134" xr:uid="{79D9DAEA-3B34-4FF8-9376-ED742DDC26F3}"/>
    <cellStyle name="Comma 2 3 3 2 3 3 2 3" xfId="31907" xr:uid="{B58D427C-B494-4E57-910C-7C1BB5654D78}"/>
    <cellStyle name="Comma 2 3 3 2 3 3 3" xfId="15064" xr:uid="{B50B74FE-6161-4E0E-B048-09574F301174}"/>
    <cellStyle name="Comma 2 3 3 2 3 3 3 2" xfId="37531" xr:uid="{5F702A0A-1CBE-4459-91DD-9505E4CB34E8}"/>
    <cellStyle name="Comma 2 3 3 2 3 3 4" xfId="26304" xr:uid="{14E84A11-C492-4F0F-B55E-5A24CCB3930C}"/>
    <cellStyle name="Comma 2 3 3 2 3 4" xfId="6650" xr:uid="{46489440-4A63-42CC-BC98-3F740B506E48}"/>
    <cellStyle name="Comma 2 3 3 2 3 4 2" xfId="17878" xr:uid="{833F66EE-AE0B-409F-80CA-293A39D80FC0}"/>
    <cellStyle name="Comma 2 3 3 2 3 4 2 2" xfId="40345" xr:uid="{D3641B44-571A-4E45-B5D6-9E5AA3970DC9}"/>
    <cellStyle name="Comma 2 3 3 2 3 4 3" xfId="29118" xr:uid="{EE9D5291-12E6-4C6B-87E0-A556761E6451}"/>
    <cellStyle name="Comma 2 3 3 2 3 5" xfId="12275" xr:uid="{89065C09-D894-47DD-8E48-7E22D6912182}"/>
    <cellStyle name="Comma 2 3 3 2 3 5 2" xfId="34742" xr:uid="{B8E4E83E-45B7-4F87-8BBF-8EC1E62B17FF}"/>
    <cellStyle name="Comma 2 3 3 2 3 6" xfId="23515" xr:uid="{89736AC4-0539-42C2-B9DE-FCD771FAAAEA}"/>
    <cellStyle name="Comma 2 3 3 2 4" xfId="1589" xr:uid="{00000000-0005-0000-0000-00002E040000}"/>
    <cellStyle name="Comma 2 3 3 2 4 2" xfId="4378" xr:uid="{BDA42A83-CB9E-414F-944A-16E780A62868}"/>
    <cellStyle name="Comma 2 3 3 2 4 2 2" xfId="9981" xr:uid="{6922227F-3190-498E-ADE2-EAF67EDB28B4}"/>
    <cellStyle name="Comma 2 3 3 2 4 2 2 2" xfId="21209" xr:uid="{28F67742-9E46-48E0-A5CA-7D63AB405948}"/>
    <cellStyle name="Comma 2 3 3 2 4 2 2 2 2" xfId="43676" xr:uid="{32AFA15C-8EDD-4348-9882-835604111D64}"/>
    <cellStyle name="Comma 2 3 3 2 4 2 2 3" xfId="32449" xr:uid="{E768CAF7-1C88-4EE4-A46A-3EAC40C26FA3}"/>
    <cellStyle name="Comma 2 3 3 2 4 2 3" xfId="15606" xr:uid="{8238BD28-C319-412C-9EF1-E6DEE36C3078}"/>
    <cellStyle name="Comma 2 3 3 2 4 2 3 2" xfId="38073" xr:uid="{26E8E140-10DD-45CB-931D-4EA8AD925566}"/>
    <cellStyle name="Comma 2 3 3 2 4 2 4" xfId="26846" xr:uid="{FEF1C30D-F246-40BA-BAFE-E504D2CF748A}"/>
    <cellStyle name="Comma 2 3 3 2 4 3" xfId="7192" xr:uid="{6FB8C064-15C9-4F4A-B80C-ECD5AFFBE6F6}"/>
    <cellStyle name="Comma 2 3 3 2 4 3 2" xfId="18420" xr:uid="{E48003CB-A309-4623-B872-B1781761041C}"/>
    <cellStyle name="Comma 2 3 3 2 4 3 2 2" xfId="40887" xr:uid="{8395911D-82D5-4BF7-956A-1DA07238C810}"/>
    <cellStyle name="Comma 2 3 3 2 4 3 3" xfId="29660" xr:uid="{636A54BF-836A-4B7D-B624-9C2F70C4CA5A}"/>
    <cellStyle name="Comma 2 3 3 2 4 4" xfId="12817" xr:uid="{7BA5A33D-0CA5-485C-9FAE-D1272B4643A4}"/>
    <cellStyle name="Comma 2 3 3 2 4 4 2" xfId="35284" xr:uid="{4B2A7628-C298-45BA-BC3C-03497D0A8F7D}"/>
    <cellStyle name="Comma 2 3 3 2 4 5" xfId="24057" xr:uid="{E2B4DF09-FA1D-440F-B3CD-7995D10BB598}"/>
    <cellStyle name="Comma 2 3 3 2 5" xfId="2670" xr:uid="{00000000-0005-0000-0000-00002F040000}"/>
    <cellStyle name="Comma 2 3 3 2 5 2" xfId="5459" xr:uid="{5502D33A-4916-4A13-8924-B43E630C2BAD}"/>
    <cellStyle name="Comma 2 3 3 2 5 2 2" xfId="11062" xr:uid="{28B13380-7D10-45DE-A560-A26AE8566708}"/>
    <cellStyle name="Comma 2 3 3 2 5 2 2 2" xfId="22290" xr:uid="{CE4EC653-9F7C-4033-8055-FBD0753B0689}"/>
    <cellStyle name="Comma 2 3 3 2 5 2 2 2 2" xfId="44757" xr:uid="{CCD2B89C-C4CA-40EC-B8DA-444721DF1ABC}"/>
    <cellStyle name="Comma 2 3 3 2 5 2 2 3" xfId="33530" xr:uid="{42C80431-3B0B-4B2B-9004-09D6F0E516AD}"/>
    <cellStyle name="Comma 2 3 3 2 5 2 3" xfId="16687" xr:uid="{69778E35-BEDB-40C1-A320-0E2C831A382B}"/>
    <cellStyle name="Comma 2 3 3 2 5 2 3 2" xfId="39154" xr:uid="{FF88B6B9-3214-4907-A462-D6ECEE5D85A6}"/>
    <cellStyle name="Comma 2 3 3 2 5 2 4" xfId="27927" xr:uid="{2EA8A79A-8F19-42F1-A83F-96EE32A35A43}"/>
    <cellStyle name="Comma 2 3 3 2 5 3" xfId="8273" xr:uid="{CD74EC23-B2BB-4844-9A7F-18568E381781}"/>
    <cellStyle name="Comma 2 3 3 2 5 3 2" xfId="19501" xr:uid="{7ADDE440-DA12-49C6-84AB-2F9565C49BF1}"/>
    <cellStyle name="Comma 2 3 3 2 5 3 2 2" xfId="41968" xr:uid="{B2BA0143-805A-4568-8135-A17981293452}"/>
    <cellStyle name="Comma 2 3 3 2 5 3 3" xfId="30741" xr:uid="{282A87CD-4024-4BA4-A249-75E8601DA433}"/>
    <cellStyle name="Comma 2 3 3 2 5 4" xfId="13898" xr:uid="{A1CF0D9E-47B2-438B-B2FE-FDBE0CCE9CD1}"/>
    <cellStyle name="Comma 2 3 3 2 5 4 2" xfId="36365" xr:uid="{300E69F5-CEF8-42FC-B597-5073A7C0D80D}"/>
    <cellStyle name="Comma 2 3 3 2 5 5" xfId="25138" xr:uid="{3EF445FF-685A-4FDB-8520-182A9C548B30}"/>
    <cellStyle name="Comma 2 3 3 2 6" xfId="509" xr:uid="{00000000-0005-0000-0000-000030040000}"/>
    <cellStyle name="Comma 2 3 3 2 6 2" xfId="3298" xr:uid="{DE916597-69F5-4E92-A7C3-09E7195C64D5}"/>
    <cellStyle name="Comma 2 3 3 2 6 2 2" xfId="8901" xr:uid="{BCF4D526-FA8B-431E-AAC8-B0EB0E2DE6AF}"/>
    <cellStyle name="Comma 2 3 3 2 6 2 2 2" xfId="20129" xr:uid="{177E6ED3-9184-40F0-931E-0A8C8D14BA67}"/>
    <cellStyle name="Comma 2 3 3 2 6 2 2 2 2" xfId="42596" xr:uid="{51CFBC72-B963-4530-8BA3-FE243017CBDE}"/>
    <cellStyle name="Comma 2 3 3 2 6 2 2 3" xfId="31369" xr:uid="{B99B7E38-C707-48AD-BB49-A2F862BF760E}"/>
    <cellStyle name="Comma 2 3 3 2 6 2 3" xfId="14526" xr:uid="{A865B445-1B88-47FB-B0E7-186A9F86B8FC}"/>
    <cellStyle name="Comma 2 3 3 2 6 2 3 2" xfId="36993" xr:uid="{CA14F43F-935A-49D3-8896-3E4565ED85B3}"/>
    <cellStyle name="Comma 2 3 3 2 6 2 4" xfId="25766" xr:uid="{F62B3E7A-1835-4CFA-AF4D-EA87402A2120}"/>
    <cellStyle name="Comma 2 3 3 2 6 3" xfId="6112" xr:uid="{228EC543-25C4-4891-9E1F-2D640AFE90E2}"/>
    <cellStyle name="Comma 2 3 3 2 6 3 2" xfId="17340" xr:uid="{F85A3AC9-6138-4A91-9555-5C40DD12C1C9}"/>
    <cellStyle name="Comma 2 3 3 2 6 3 2 2" xfId="39807" xr:uid="{FC262E6C-1F10-4656-871D-71AEEB760631}"/>
    <cellStyle name="Comma 2 3 3 2 6 3 3" xfId="28580" xr:uid="{BFE97A98-8D87-4BFC-B709-41BA0F0393F6}"/>
    <cellStyle name="Comma 2 3 3 2 6 4" xfId="11737" xr:uid="{4AF230AA-132A-4A9E-AD3F-AC421424C8B5}"/>
    <cellStyle name="Comma 2 3 3 2 6 4 2" xfId="34204" xr:uid="{C3474721-FAB1-4337-9E79-DAFF44C3D19F}"/>
    <cellStyle name="Comma 2 3 3 2 6 5" xfId="22977" xr:uid="{1A18F245-1D8B-4CF3-957A-BC1F0CC180E4}"/>
    <cellStyle name="Comma 2 3 3 2 7" xfId="3022" xr:uid="{703F3B21-F37F-4F68-8BA8-044D5C2CAAB3}"/>
    <cellStyle name="Comma 2 3 3 2 7 2" xfId="8625" xr:uid="{8A86F853-349C-47E7-A8A8-10292E43640E}"/>
    <cellStyle name="Comma 2 3 3 2 7 2 2" xfId="19853" xr:uid="{2B095E8E-3EDC-47AD-9683-686A13B1A592}"/>
    <cellStyle name="Comma 2 3 3 2 7 2 2 2" xfId="42320" xr:uid="{A7CFE102-1076-4E75-9A3E-95C6D55D3EC4}"/>
    <cellStyle name="Comma 2 3 3 2 7 2 3" xfId="31093" xr:uid="{30CA91C0-EB0B-4D2C-842E-C0B5BAA3D743}"/>
    <cellStyle name="Comma 2 3 3 2 7 3" xfId="14250" xr:uid="{EB66BEBE-DABD-4EF9-B06D-C13CAF2E7F2E}"/>
    <cellStyle name="Comma 2 3 3 2 7 3 2" xfId="36717" xr:uid="{2140C3F1-10A1-4FCE-92CA-281F142E8981}"/>
    <cellStyle name="Comma 2 3 3 2 7 4" xfId="25490" xr:uid="{42202E3C-D2DF-49F2-90F1-47092F9BB0DF}"/>
    <cellStyle name="Comma 2 3 3 2 8" xfId="5837" xr:uid="{8C198D29-0868-48BC-915D-1C5FB7BFFAA1}"/>
    <cellStyle name="Comma 2 3 3 2 8 2" xfId="17065" xr:uid="{4A030364-023E-4498-9D53-3045BAB00C3B}"/>
    <cellStyle name="Comma 2 3 3 2 8 2 2" xfId="39532" xr:uid="{0ED3CA2A-62FE-4191-8678-BAF327D48057}"/>
    <cellStyle name="Comma 2 3 3 2 8 3" xfId="28305" xr:uid="{FD7035DE-9998-45AF-9FB8-455115B863DB}"/>
    <cellStyle name="Comma 2 3 3 2 9" xfId="11461" xr:uid="{DFF95D99-1EDE-4A43-B9DE-52F2FA3834A8}"/>
    <cellStyle name="Comma 2 3 3 2 9 2" xfId="33929" xr:uid="{1A5659A4-2942-4F5D-90ED-2AAC22B506AC}"/>
    <cellStyle name="Comma 2 3 3 3" xfId="650" xr:uid="{00000000-0005-0000-0000-000031040000}"/>
    <cellStyle name="Comma 2 3 3 3 2" xfId="1188" xr:uid="{00000000-0005-0000-0000-000032040000}"/>
    <cellStyle name="Comma 2 3 3 3 2 2" xfId="2268" xr:uid="{00000000-0005-0000-0000-000033040000}"/>
    <cellStyle name="Comma 2 3 3 3 2 2 2" xfId="5057" xr:uid="{153965B9-B22C-4B6E-8214-5CD432D09C4B}"/>
    <cellStyle name="Comma 2 3 3 3 2 2 2 2" xfId="10660" xr:uid="{FDA4A0CC-D24F-4502-95BA-E0CDEBB1B48C}"/>
    <cellStyle name="Comma 2 3 3 3 2 2 2 2 2" xfId="21888" xr:uid="{AB7E3BFB-8FDF-4EAA-973E-57F13A874616}"/>
    <cellStyle name="Comma 2 3 3 3 2 2 2 2 2 2" xfId="44355" xr:uid="{C7A25272-B3BF-41A0-9D95-12667D65ADB0}"/>
    <cellStyle name="Comma 2 3 3 3 2 2 2 2 3" xfId="33128" xr:uid="{9D182B65-385D-4DA0-8251-C003B3569C91}"/>
    <cellStyle name="Comma 2 3 3 3 2 2 2 3" xfId="16285" xr:uid="{57745B61-2B45-4DB8-A603-7D608B97069C}"/>
    <cellStyle name="Comma 2 3 3 3 2 2 2 3 2" xfId="38752" xr:uid="{03A413E8-5BB7-4426-BBAD-A0C4BD4FD318}"/>
    <cellStyle name="Comma 2 3 3 3 2 2 2 4" xfId="27525" xr:uid="{4440F54E-E3AD-406C-8749-47AD01ADCF24}"/>
    <cellStyle name="Comma 2 3 3 3 2 2 3" xfId="7871" xr:uid="{B33A6D54-F1A4-4457-B31A-C41EA63123FB}"/>
    <cellStyle name="Comma 2 3 3 3 2 2 3 2" xfId="19099" xr:uid="{2506F021-02C2-4998-A391-4B70BB1045C3}"/>
    <cellStyle name="Comma 2 3 3 3 2 2 3 2 2" xfId="41566" xr:uid="{923BFE5D-184F-45AE-9735-F85B5C63FA7C}"/>
    <cellStyle name="Comma 2 3 3 3 2 2 3 3" xfId="30339" xr:uid="{21FBD6FC-04FC-4F02-8F18-9D431D8500AA}"/>
    <cellStyle name="Comma 2 3 3 3 2 2 4" xfId="13496" xr:uid="{4E90BD3D-B777-4935-87FB-A1753CC40B3D}"/>
    <cellStyle name="Comma 2 3 3 3 2 2 4 2" xfId="35963" xr:uid="{1E12E790-0034-40A7-877A-B8ACB9774EE7}"/>
    <cellStyle name="Comma 2 3 3 3 2 2 5" xfId="24736" xr:uid="{7EBDB605-580C-459B-B300-1721667E2131}"/>
    <cellStyle name="Comma 2 3 3 3 2 3" xfId="3977" xr:uid="{E4584A41-35FF-4F17-92D1-7192213F4A6B}"/>
    <cellStyle name="Comma 2 3 3 3 2 3 2" xfId="9580" xr:uid="{0F82E0A4-A042-4377-B49A-2405E8A02589}"/>
    <cellStyle name="Comma 2 3 3 3 2 3 2 2" xfId="20808" xr:uid="{39B4ABF7-A991-4700-B1CC-40A0F55FEC7D}"/>
    <cellStyle name="Comma 2 3 3 3 2 3 2 2 2" xfId="43275" xr:uid="{239E9279-FB50-4DF7-8373-875D17FF415E}"/>
    <cellStyle name="Comma 2 3 3 3 2 3 2 3" xfId="32048" xr:uid="{D94C6C2A-CC75-4928-9A71-0A8274C7A722}"/>
    <cellStyle name="Comma 2 3 3 3 2 3 3" xfId="15205" xr:uid="{446C494D-90D0-4C60-9A25-1335268430BE}"/>
    <cellStyle name="Comma 2 3 3 3 2 3 3 2" xfId="37672" xr:uid="{6071C66F-8112-4025-9E0A-0CE03E8ABE74}"/>
    <cellStyle name="Comma 2 3 3 3 2 3 4" xfId="26445" xr:uid="{BB51E1F9-C720-41BA-B243-D0E99DA9FCE5}"/>
    <cellStyle name="Comma 2 3 3 3 2 4" xfId="6791" xr:uid="{39F57201-7148-4889-BB77-5D3E2D439D36}"/>
    <cellStyle name="Comma 2 3 3 3 2 4 2" xfId="18019" xr:uid="{131E72E9-EF88-4144-A414-9B4F2B0E9090}"/>
    <cellStyle name="Comma 2 3 3 3 2 4 2 2" xfId="40486" xr:uid="{1D1F250F-7856-4CF7-A921-39C42A3737F2}"/>
    <cellStyle name="Comma 2 3 3 3 2 4 3" xfId="29259" xr:uid="{EB2031ED-7D6C-45E0-B5D5-4F4E386F1913}"/>
    <cellStyle name="Comma 2 3 3 3 2 5" xfId="12416" xr:uid="{6EC4A572-15B0-4F03-9369-5ADE89609E80}"/>
    <cellStyle name="Comma 2 3 3 3 2 5 2" xfId="34883" xr:uid="{349B4A5B-A102-4B1E-99BF-109971D977C8}"/>
    <cellStyle name="Comma 2 3 3 3 2 6" xfId="23656" xr:uid="{C7B1A429-36BF-4292-9257-E624B782194E}"/>
    <cellStyle name="Comma 2 3 3 3 3" xfId="1730" xr:uid="{00000000-0005-0000-0000-000034040000}"/>
    <cellStyle name="Comma 2 3 3 3 3 2" xfId="4519" xr:uid="{09D4B042-6B60-40E2-98FB-FE9B635FB206}"/>
    <cellStyle name="Comma 2 3 3 3 3 2 2" xfId="10122" xr:uid="{A57C0FCA-6761-4E32-BDD0-46CEFAED291D}"/>
    <cellStyle name="Comma 2 3 3 3 3 2 2 2" xfId="21350" xr:uid="{173437A1-79D7-4084-9926-B3371D4F8744}"/>
    <cellStyle name="Comma 2 3 3 3 3 2 2 2 2" xfId="43817" xr:uid="{17B6A248-180D-4730-82BC-B6FFC4DC2464}"/>
    <cellStyle name="Comma 2 3 3 3 3 2 2 3" xfId="32590" xr:uid="{6792BEB8-0471-45FA-9280-1024C0BBFAF2}"/>
    <cellStyle name="Comma 2 3 3 3 3 2 3" xfId="15747" xr:uid="{AED3E657-2F8D-4DB1-AB75-7E202A6E29EA}"/>
    <cellStyle name="Comma 2 3 3 3 3 2 3 2" xfId="38214" xr:uid="{67F3F574-26E3-4FA1-B246-B6F292CA296F}"/>
    <cellStyle name="Comma 2 3 3 3 3 2 4" xfId="26987" xr:uid="{D23F301B-0735-4FC9-A257-C81DFF823C32}"/>
    <cellStyle name="Comma 2 3 3 3 3 3" xfId="7333" xr:uid="{00991DCA-A304-483D-BC62-A6F143FBBC31}"/>
    <cellStyle name="Comma 2 3 3 3 3 3 2" xfId="18561" xr:uid="{F687DA42-712D-4206-A520-DCAE2D128827}"/>
    <cellStyle name="Comma 2 3 3 3 3 3 2 2" xfId="41028" xr:uid="{5209EF30-460E-49A7-9B52-7D4BB506F149}"/>
    <cellStyle name="Comma 2 3 3 3 3 3 3" xfId="29801" xr:uid="{B0276BDA-0737-490F-AEC4-B005B92BC293}"/>
    <cellStyle name="Comma 2 3 3 3 3 4" xfId="12958" xr:uid="{1C8EDB27-AFE2-4910-8977-24BA85407019}"/>
    <cellStyle name="Comma 2 3 3 3 3 4 2" xfId="35425" xr:uid="{830D856E-3FAD-4CDE-AFF2-E9532F001BCC}"/>
    <cellStyle name="Comma 2 3 3 3 3 5" xfId="24198" xr:uid="{317DB42A-67DA-4E2F-A9F5-043B367255B8}"/>
    <cellStyle name="Comma 2 3 3 3 4" xfId="3439" xr:uid="{E2E3C438-1E9C-4F11-9D61-2F28588DC758}"/>
    <cellStyle name="Comma 2 3 3 3 4 2" xfId="9042" xr:uid="{7ED3ADDB-26EB-4A71-A7B0-AA08C452AC13}"/>
    <cellStyle name="Comma 2 3 3 3 4 2 2" xfId="20270" xr:uid="{81F21960-40D0-47BB-AF41-0F4FF5FA0E23}"/>
    <cellStyle name="Comma 2 3 3 3 4 2 2 2" xfId="42737" xr:uid="{A84EFE9A-B832-4A96-9ABF-5B02C9BCE44F}"/>
    <cellStyle name="Comma 2 3 3 3 4 2 3" xfId="31510" xr:uid="{0BCA3D63-3DF2-4126-B5CF-F983FA396AF6}"/>
    <cellStyle name="Comma 2 3 3 3 4 3" xfId="14667" xr:uid="{A3D61F0C-D402-43FD-BDAA-BCE0EA1F5BB2}"/>
    <cellStyle name="Comma 2 3 3 3 4 3 2" xfId="37134" xr:uid="{90C2EC2E-67C1-4DD8-A500-62069FDCBC69}"/>
    <cellStyle name="Comma 2 3 3 3 4 4" xfId="25907" xr:uid="{D1C133A0-2A61-4DB9-9646-5BE32BF65A34}"/>
    <cellStyle name="Comma 2 3 3 3 5" xfId="6253" xr:uid="{A9861997-DC61-4D76-861F-B358A9B02ED9}"/>
    <cellStyle name="Comma 2 3 3 3 5 2" xfId="17481" xr:uid="{0921E314-2414-4547-8E14-19972D9CF7B0}"/>
    <cellStyle name="Comma 2 3 3 3 5 2 2" xfId="39948" xr:uid="{FCD438BE-E705-426C-B932-C18AA162DCD0}"/>
    <cellStyle name="Comma 2 3 3 3 5 3" xfId="28721" xr:uid="{133198A5-1899-48A7-BBAD-CB4C94391076}"/>
    <cellStyle name="Comma 2 3 3 3 6" xfId="11878" xr:uid="{525F9DB7-57BD-4167-8FAF-20D7DA724C7C}"/>
    <cellStyle name="Comma 2 3 3 3 6 2" xfId="34345" xr:uid="{3E47A1E6-5431-4D85-BB8C-042341FD3299}"/>
    <cellStyle name="Comma 2 3 3 3 7" xfId="23118" xr:uid="{2A388989-986B-42F9-98F1-E704128997A4}"/>
    <cellStyle name="Comma 2 3 3 4" xfId="921" xr:uid="{00000000-0005-0000-0000-000035040000}"/>
    <cellStyle name="Comma 2 3 3 4 2" xfId="2001" xr:uid="{00000000-0005-0000-0000-000036040000}"/>
    <cellStyle name="Comma 2 3 3 4 2 2" xfId="4790" xr:uid="{0832185B-B0DD-47F7-9535-C5FF93ABC6E6}"/>
    <cellStyle name="Comma 2 3 3 4 2 2 2" xfId="10393" xr:uid="{1449073D-9025-40EB-BB28-1BB4DC98EB17}"/>
    <cellStyle name="Comma 2 3 3 4 2 2 2 2" xfId="21621" xr:uid="{4881AD46-A7AE-48FD-BB65-050798236974}"/>
    <cellStyle name="Comma 2 3 3 4 2 2 2 2 2" xfId="44088" xr:uid="{1DC3F48D-C10A-4708-A436-8FB3C5D956FF}"/>
    <cellStyle name="Comma 2 3 3 4 2 2 2 3" xfId="32861" xr:uid="{41E287BB-C5B8-4C31-B7AC-EEC3688C33A8}"/>
    <cellStyle name="Comma 2 3 3 4 2 2 3" xfId="16018" xr:uid="{596CFA70-9677-48D4-8B8D-E72F0AD5B4B5}"/>
    <cellStyle name="Comma 2 3 3 4 2 2 3 2" xfId="38485" xr:uid="{E2EE950C-50F2-46D1-A107-9BE5CA4F5304}"/>
    <cellStyle name="Comma 2 3 3 4 2 2 4" xfId="27258" xr:uid="{B6F776AE-48CD-4268-971F-919F97DB8DD9}"/>
    <cellStyle name="Comma 2 3 3 4 2 3" xfId="7604" xr:uid="{F6AD564C-16CC-4858-B83B-64AC915C90C5}"/>
    <cellStyle name="Comma 2 3 3 4 2 3 2" xfId="18832" xr:uid="{93B69C1C-1293-4F52-A1DE-1100A819C1EB}"/>
    <cellStyle name="Comma 2 3 3 4 2 3 2 2" xfId="41299" xr:uid="{8D9AAD4C-AF1A-4F6C-BFAB-65F54DFED18F}"/>
    <cellStyle name="Comma 2 3 3 4 2 3 3" xfId="30072" xr:uid="{C8E84F67-1B09-4C41-BC05-0DF1E136C5E8}"/>
    <cellStyle name="Comma 2 3 3 4 2 4" xfId="13229" xr:uid="{A1825F72-F6B4-443E-8E1E-B722053AE13D}"/>
    <cellStyle name="Comma 2 3 3 4 2 4 2" xfId="35696" xr:uid="{04D33AD5-E1B0-4E4F-ABBC-F93614E1D7EF}"/>
    <cellStyle name="Comma 2 3 3 4 2 5" xfId="24469" xr:uid="{E1852522-3188-43E6-BCDD-1525FC857A8A}"/>
    <cellStyle name="Comma 2 3 3 4 3" xfId="3710" xr:uid="{FEE5E355-D067-4CE3-AFB0-B53F28F49F81}"/>
    <cellStyle name="Comma 2 3 3 4 3 2" xfId="9313" xr:uid="{92D12FD1-662E-4578-A74B-CE25CE6312CE}"/>
    <cellStyle name="Comma 2 3 3 4 3 2 2" xfId="20541" xr:uid="{AF8C98F3-21FC-4EEC-BA90-C9F5216B4861}"/>
    <cellStyle name="Comma 2 3 3 4 3 2 2 2" xfId="43008" xr:uid="{92D3E02E-6268-4F24-848B-7090DA9B3EDB}"/>
    <cellStyle name="Comma 2 3 3 4 3 2 3" xfId="31781" xr:uid="{E2A7A55D-45A0-40BF-8836-BD7ADA6B3EB2}"/>
    <cellStyle name="Comma 2 3 3 4 3 3" xfId="14938" xr:uid="{E4736E73-8277-4ED5-B56D-168E60FB52EE}"/>
    <cellStyle name="Comma 2 3 3 4 3 3 2" xfId="37405" xr:uid="{CFE56375-C9EB-4624-BD47-22137E7ECEC1}"/>
    <cellStyle name="Comma 2 3 3 4 3 4" xfId="26178" xr:uid="{11DDD153-B289-4796-ACE5-C1B3E4C2F805}"/>
    <cellStyle name="Comma 2 3 3 4 4" xfId="6524" xr:uid="{2A88F28F-4366-4B7E-842C-F63733ADB239}"/>
    <cellStyle name="Comma 2 3 3 4 4 2" xfId="17752" xr:uid="{935CDB0B-A1D7-48F8-B329-AFE24EA797F6}"/>
    <cellStyle name="Comma 2 3 3 4 4 2 2" xfId="40219" xr:uid="{FAA510CD-D3B0-4697-B6E1-6AD7825040D7}"/>
    <cellStyle name="Comma 2 3 3 4 4 3" xfId="28992" xr:uid="{7A54513F-BB7E-475D-B159-DCE60F8BA3D5}"/>
    <cellStyle name="Comma 2 3 3 4 5" xfId="12149" xr:uid="{104A37E3-D60D-4A08-ABDE-A35503D64F93}"/>
    <cellStyle name="Comma 2 3 3 4 5 2" xfId="34616" xr:uid="{C7B640E6-5167-4857-9882-CBB0205EF9B6}"/>
    <cellStyle name="Comma 2 3 3 4 6" xfId="23389" xr:uid="{14FB1461-0F37-4449-8DF2-FB6A44265BE4}"/>
    <cellStyle name="Comma 2 3 3 5" xfId="1463" xr:uid="{00000000-0005-0000-0000-000037040000}"/>
    <cellStyle name="Comma 2 3 3 5 2" xfId="4252" xr:uid="{C39AAE20-8D85-4D2A-8589-FF64C2605E2E}"/>
    <cellStyle name="Comma 2 3 3 5 2 2" xfId="9855" xr:uid="{2004DD38-B06C-43AA-ABE6-D79C9528356E}"/>
    <cellStyle name="Comma 2 3 3 5 2 2 2" xfId="21083" xr:uid="{BFFEB533-3B12-4302-9D45-D78D30B856D1}"/>
    <cellStyle name="Comma 2 3 3 5 2 2 2 2" xfId="43550" xr:uid="{3E342759-8073-4757-8658-1BB77CA81C0A}"/>
    <cellStyle name="Comma 2 3 3 5 2 2 3" xfId="32323" xr:uid="{D88D328E-6C31-4E2C-9D5C-D53C70C20B7E}"/>
    <cellStyle name="Comma 2 3 3 5 2 3" xfId="15480" xr:uid="{2111BD23-FDF9-47B5-B21A-FC9F03066CFB}"/>
    <cellStyle name="Comma 2 3 3 5 2 3 2" xfId="37947" xr:uid="{F549607B-FFB9-425B-89F5-FA04828CBB9F}"/>
    <cellStyle name="Comma 2 3 3 5 2 4" xfId="26720" xr:uid="{D7C5D90B-1C97-4108-BA72-81BA9EEDACA5}"/>
    <cellStyle name="Comma 2 3 3 5 3" xfId="7066" xr:uid="{06407774-355B-499E-80B7-EA388BBF12FA}"/>
    <cellStyle name="Comma 2 3 3 5 3 2" xfId="18294" xr:uid="{90DF4F4F-1266-4A87-9149-0AC9C4E686CF}"/>
    <cellStyle name="Comma 2 3 3 5 3 2 2" xfId="40761" xr:uid="{B07EED28-1FFE-4168-B8C8-1347F0DE0B57}"/>
    <cellStyle name="Comma 2 3 3 5 3 3" xfId="29534" xr:uid="{25A60BD2-162A-4F5E-A89A-1A6A46C04D50}"/>
    <cellStyle name="Comma 2 3 3 5 4" xfId="12691" xr:uid="{3B5EA065-E30B-4590-A730-D8F376FFD9B2}"/>
    <cellStyle name="Comma 2 3 3 5 4 2" xfId="35158" xr:uid="{F228F0BC-5F33-400B-A444-16032001154C}"/>
    <cellStyle name="Comma 2 3 3 5 5" xfId="23931" xr:uid="{22CE6033-D3DE-4166-9EBD-B4A3BA3F833C}"/>
    <cellStyle name="Comma 2 3 3 6" xfId="2544" xr:uid="{00000000-0005-0000-0000-000038040000}"/>
    <cellStyle name="Comma 2 3 3 6 2" xfId="5333" xr:uid="{489FB1E4-5D8F-4445-B0A7-D01F29DE99A2}"/>
    <cellStyle name="Comma 2 3 3 6 2 2" xfId="10936" xr:uid="{F725A1CD-083A-4F31-8367-A0401E5FB006}"/>
    <cellStyle name="Comma 2 3 3 6 2 2 2" xfId="22164" xr:uid="{E1E50DE1-6EC2-4ED9-B475-5F8D5179D915}"/>
    <cellStyle name="Comma 2 3 3 6 2 2 2 2" xfId="44631" xr:uid="{79ECC8B6-B076-4A05-B3FA-6F52115B0B68}"/>
    <cellStyle name="Comma 2 3 3 6 2 2 3" xfId="33404" xr:uid="{4C580161-74B3-4D30-BBC1-C9E7BB58665B}"/>
    <cellStyle name="Comma 2 3 3 6 2 3" xfId="16561" xr:uid="{EBF66E27-29C6-4A24-A907-4983810BE84B}"/>
    <cellStyle name="Comma 2 3 3 6 2 3 2" xfId="39028" xr:uid="{5FBE6F61-423D-4DD0-81C7-E8F39528BF53}"/>
    <cellStyle name="Comma 2 3 3 6 2 4" xfId="27801" xr:uid="{F970273B-2465-4286-91B6-0F34C8EE406F}"/>
    <cellStyle name="Comma 2 3 3 6 3" xfId="8147" xr:uid="{9D3872A2-37ED-453A-AFB1-987CA6C4BC79}"/>
    <cellStyle name="Comma 2 3 3 6 3 2" xfId="19375" xr:uid="{E3EC8347-1C6B-4C4E-B995-C4A2D0D72916}"/>
    <cellStyle name="Comma 2 3 3 6 3 2 2" xfId="41842" xr:uid="{628DC57C-5E51-48F8-A045-3466F45BEBBA}"/>
    <cellStyle name="Comma 2 3 3 6 3 3" xfId="30615" xr:uid="{7125CAEB-C16C-4BD8-8087-19DBE28770BD}"/>
    <cellStyle name="Comma 2 3 3 6 4" xfId="13772" xr:uid="{C99AF979-4813-4588-8870-D4899710A0CF}"/>
    <cellStyle name="Comma 2 3 3 6 4 2" xfId="36239" xr:uid="{99402400-4106-4F39-A617-D4C7F0FD602E}"/>
    <cellStyle name="Comma 2 3 3 6 5" xfId="25012" xr:uid="{1517EF1F-65FA-4F4F-A841-F6CD51A6E93E}"/>
    <cellStyle name="Comma 2 3 3 7" xfId="383" xr:uid="{00000000-0005-0000-0000-000039040000}"/>
    <cellStyle name="Comma 2 3 3 7 2" xfId="3172" xr:uid="{027820B7-E8B7-4BB8-B22A-33257D780A5A}"/>
    <cellStyle name="Comma 2 3 3 7 2 2" xfId="8775" xr:uid="{471B58AA-52D3-4888-A2F8-AFB7D18E4D4D}"/>
    <cellStyle name="Comma 2 3 3 7 2 2 2" xfId="20003" xr:uid="{02CE3889-8B42-4510-8EBA-B44B1A2E7632}"/>
    <cellStyle name="Comma 2 3 3 7 2 2 2 2" xfId="42470" xr:uid="{4AB8D3E3-0589-4073-A3E8-C7F6A7E1E270}"/>
    <cellStyle name="Comma 2 3 3 7 2 2 3" xfId="31243" xr:uid="{30E724CC-3009-4615-AFF4-75F37A080437}"/>
    <cellStyle name="Comma 2 3 3 7 2 3" xfId="14400" xr:uid="{26B4B8F6-6B33-4436-80EA-A4728B98787A}"/>
    <cellStyle name="Comma 2 3 3 7 2 3 2" xfId="36867" xr:uid="{EA104C77-C15E-4DC5-8BA7-9753E2B9A936}"/>
    <cellStyle name="Comma 2 3 3 7 2 4" xfId="25640" xr:uid="{9A64056A-BA76-4BC3-82C5-6FFA180E82C6}"/>
    <cellStyle name="Comma 2 3 3 7 3" xfId="5986" xr:uid="{8DB9503D-1635-42AB-A2E3-1E838CE9EB2F}"/>
    <cellStyle name="Comma 2 3 3 7 3 2" xfId="17214" xr:uid="{46625FB9-A578-4A0B-87D1-966E177BE77F}"/>
    <cellStyle name="Comma 2 3 3 7 3 2 2" xfId="39681" xr:uid="{3320C43F-5894-4028-848C-5DCE873FDB0B}"/>
    <cellStyle name="Comma 2 3 3 7 3 3" xfId="28454" xr:uid="{0C80836A-709A-485D-B79A-833165825E70}"/>
    <cellStyle name="Comma 2 3 3 7 4" xfId="11611" xr:uid="{CFF2E0A5-8531-41A2-AB8C-9685FDB63362}"/>
    <cellStyle name="Comma 2 3 3 7 4 2" xfId="34078" xr:uid="{4C7115A4-E7F1-4232-9155-5AB0DC53641E}"/>
    <cellStyle name="Comma 2 3 3 7 5" xfId="22851" xr:uid="{FA87622D-6226-4078-912F-2763CE22751B}"/>
    <cellStyle name="Comma 2 3 3 8" xfId="2896" xr:uid="{90DACB6A-E57F-4875-9974-B3F0560E5B3C}"/>
    <cellStyle name="Comma 2 3 3 8 2" xfId="8499" xr:uid="{67A81B44-07F6-4C1F-82CB-981789F770B7}"/>
    <cellStyle name="Comma 2 3 3 8 2 2" xfId="19727" xr:uid="{4F9D3C14-AA4B-4712-8D56-C86C1CCE7529}"/>
    <cellStyle name="Comma 2 3 3 8 2 2 2" xfId="42194" xr:uid="{8B33A12D-F243-4991-B21E-EA4CF0A44B4D}"/>
    <cellStyle name="Comma 2 3 3 8 2 3" xfId="30967" xr:uid="{A967062B-4835-45AB-9149-5F6C5D123552}"/>
    <cellStyle name="Comma 2 3 3 8 3" xfId="14124" xr:uid="{582E02D7-CDA5-47EF-BF3E-DF205D70C856}"/>
    <cellStyle name="Comma 2 3 3 8 3 2" xfId="36591" xr:uid="{91938BC9-7F12-4510-9507-C32B768697DB}"/>
    <cellStyle name="Comma 2 3 3 8 4" xfId="25364" xr:uid="{2A63A72A-123E-4ABD-BE57-856F900466DC}"/>
    <cellStyle name="Comma 2 3 3 9" xfId="5711" xr:uid="{387A991B-2EA8-4CAB-99DF-E19F2ABDB91A}"/>
    <cellStyle name="Comma 2 3 3 9 2" xfId="16939" xr:uid="{67E0DBBE-A178-43A1-9652-5A14295AC843}"/>
    <cellStyle name="Comma 2 3 3 9 2 2" xfId="39406" xr:uid="{38067F80-8C25-4BE1-8969-81CD2C607866}"/>
    <cellStyle name="Comma 2 3 3 9 3" xfId="28179" xr:uid="{30753F01-C1E3-4A06-A496-F8D7E3543423}"/>
    <cellStyle name="Comma 2 3 4" xfId="165" xr:uid="{00000000-0005-0000-0000-00003A040000}"/>
    <cellStyle name="Comma 2 3 4 10" xfId="22638" xr:uid="{17D3761C-A196-46F0-9D52-EDB20ECEFAE6}"/>
    <cellStyle name="Comma 2 3 4 2" xfId="712" xr:uid="{00000000-0005-0000-0000-00003B040000}"/>
    <cellStyle name="Comma 2 3 4 2 2" xfId="1250" xr:uid="{00000000-0005-0000-0000-00003C040000}"/>
    <cellStyle name="Comma 2 3 4 2 2 2" xfId="2330" xr:uid="{00000000-0005-0000-0000-00003D040000}"/>
    <cellStyle name="Comma 2 3 4 2 2 2 2" xfId="5119" xr:uid="{64A99ADE-4C36-4475-BF57-718E635E4BCF}"/>
    <cellStyle name="Comma 2 3 4 2 2 2 2 2" xfId="10722" xr:uid="{61E6F86C-8DE5-4939-A960-B9BB24486C14}"/>
    <cellStyle name="Comma 2 3 4 2 2 2 2 2 2" xfId="21950" xr:uid="{B74AFC98-E53B-45AB-896A-FC7DB1D37937}"/>
    <cellStyle name="Comma 2 3 4 2 2 2 2 2 2 2" xfId="44417" xr:uid="{B28FDAEB-346F-494B-BE5D-0ABB6CED1FF0}"/>
    <cellStyle name="Comma 2 3 4 2 2 2 2 2 3" xfId="33190" xr:uid="{D2B665AB-7F39-4773-AB8E-37ED6B341F27}"/>
    <cellStyle name="Comma 2 3 4 2 2 2 2 3" xfId="16347" xr:uid="{AE537F55-E8F3-4E8C-91AD-21FCF9D9A343}"/>
    <cellStyle name="Comma 2 3 4 2 2 2 2 3 2" xfId="38814" xr:uid="{19FD5912-DDF4-43FD-B270-82A0FE17A81D}"/>
    <cellStyle name="Comma 2 3 4 2 2 2 2 4" xfId="27587" xr:uid="{AFC6A52D-21A2-43D9-B87F-A0FADABE2027}"/>
    <cellStyle name="Comma 2 3 4 2 2 2 3" xfId="7933" xr:uid="{48A7043C-91F5-464D-BE51-76D380FA1513}"/>
    <cellStyle name="Comma 2 3 4 2 2 2 3 2" xfId="19161" xr:uid="{E57F2B27-CB61-4023-80BC-12D8A04C3A90}"/>
    <cellStyle name="Comma 2 3 4 2 2 2 3 2 2" xfId="41628" xr:uid="{739457B2-1CE5-4EF5-8C5D-38389EDD32AD}"/>
    <cellStyle name="Comma 2 3 4 2 2 2 3 3" xfId="30401" xr:uid="{12B6300B-C5A2-449A-BC1C-741A469D7047}"/>
    <cellStyle name="Comma 2 3 4 2 2 2 4" xfId="13558" xr:uid="{2EF1B7D2-9DEC-426F-AFB7-142D47D173DD}"/>
    <cellStyle name="Comma 2 3 4 2 2 2 4 2" xfId="36025" xr:uid="{D48A423B-2928-455B-8BC5-A850819935AB}"/>
    <cellStyle name="Comma 2 3 4 2 2 2 5" xfId="24798" xr:uid="{4EDC2FDA-4BEB-4506-989F-B230A57A5C84}"/>
    <cellStyle name="Comma 2 3 4 2 2 3" xfId="4039" xr:uid="{4B27197F-2E63-4A54-A63C-CD4492B3A0F2}"/>
    <cellStyle name="Comma 2 3 4 2 2 3 2" xfId="9642" xr:uid="{2400B8A2-BC49-4FC9-815F-0933A6B9D860}"/>
    <cellStyle name="Comma 2 3 4 2 2 3 2 2" xfId="20870" xr:uid="{FCE4DC01-764E-424F-9FD8-63EC123C033B}"/>
    <cellStyle name="Comma 2 3 4 2 2 3 2 2 2" xfId="43337" xr:uid="{545C48E6-729F-43B5-B456-7C6729FF0A70}"/>
    <cellStyle name="Comma 2 3 4 2 2 3 2 3" xfId="32110" xr:uid="{5D0C8723-B5B2-4174-853F-69AF1DFFB66F}"/>
    <cellStyle name="Comma 2 3 4 2 2 3 3" xfId="15267" xr:uid="{2141EFCC-1A5B-485C-89A5-7E2F5877CD7B}"/>
    <cellStyle name="Comma 2 3 4 2 2 3 3 2" xfId="37734" xr:uid="{EB12CC9A-29B5-4211-B68B-8111A25F4B96}"/>
    <cellStyle name="Comma 2 3 4 2 2 3 4" xfId="26507" xr:uid="{C67F87D8-84D9-4C6A-9E85-1BD13769174C}"/>
    <cellStyle name="Comma 2 3 4 2 2 4" xfId="6853" xr:uid="{88BB3903-E431-4585-83FF-9E58154481F4}"/>
    <cellStyle name="Comma 2 3 4 2 2 4 2" xfId="18081" xr:uid="{6D4EBC86-A3BE-4FC5-81AC-8847E1102BD2}"/>
    <cellStyle name="Comma 2 3 4 2 2 4 2 2" xfId="40548" xr:uid="{7704014B-338D-45B6-8C5B-729B5406C2D0}"/>
    <cellStyle name="Comma 2 3 4 2 2 4 3" xfId="29321" xr:uid="{B278E18A-918D-4E9B-87D7-C84CFE19EEEC}"/>
    <cellStyle name="Comma 2 3 4 2 2 5" xfId="12478" xr:uid="{E7B98AD7-AD8D-48AF-B437-74586FE07D2E}"/>
    <cellStyle name="Comma 2 3 4 2 2 5 2" xfId="34945" xr:uid="{EFC9E173-175A-4FFF-BBB3-096E9E6B1A5C}"/>
    <cellStyle name="Comma 2 3 4 2 2 6" xfId="23718" xr:uid="{F2A01B28-EC82-4294-8DA6-2E7CEAB389B2}"/>
    <cellStyle name="Comma 2 3 4 2 3" xfId="1792" xr:uid="{00000000-0005-0000-0000-00003E040000}"/>
    <cellStyle name="Comma 2 3 4 2 3 2" xfId="4581" xr:uid="{B6BB4FB1-2C43-4795-9B41-CF2E2A2BC75D}"/>
    <cellStyle name="Comma 2 3 4 2 3 2 2" xfId="10184" xr:uid="{23A53A92-2B27-453C-8DA3-EF631A81445A}"/>
    <cellStyle name="Comma 2 3 4 2 3 2 2 2" xfId="21412" xr:uid="{1EDB07F6-3362-41B0-8E8E-8AD1C64C0643}"/>
    <cellStyle name="Comma 2 3 4 2 3 2 2 2 2" xfId="43879" xr:uid="{60FB17A3-B204-4E84-8EDD-2E92F71A3CA5}"/>
    <cellStyle name="Comma 2 3 4 2 3 2 2 3" xfId="32652" xr:uid="{B30FE8CD-4390-4C74-AE45-165154ACEDAA}"/>
    <cellStyle name="Comma 2 3 4 2 3 2 3" xfId="15809" xr:uid="{9F9C4CF2-D260-4FC1-9B85-3EFC11867797}"/>
    <cellStyle name="Comma 2 3 4 2 3 2 3 2" xfId="38276" xr:uid="{917FDFEB-D8E6-4E88-9CF8-DA02FDFD526F}"/>
    <cellStyle name="Comma 2 3 4 2 3 2 4" xfId="27049" xr:uid="{8400F179-E1EB-4CB2-AC2E-CE7F7CB4F3AE}"/>
    <cellStyle name="Comma 2 3 4 2 3 3" xfId="7395" xr:uid="{C11A1E25-1573-4A7D-9074-8A8BCD4A9123}"/>
    <cellStyle name="Comma 2 3 4 2 3 3 2" xfId="18623" xr:uid="{D15F2530-1181-4397-A608-CD4DE05D50A0}"/>
    <cellStyle name="Comma 2 3 4 2 3 3 2 2" xfId="41090" xr:uid="{15101F3D-5AD5-490B-9BCB-A7D05983C989}"/>
    <cellStyle name="Comma 2 3 4 2 3 3 3" xfId="29863" xr:uid="{1FC899AB-D29C-4A2D-90C4-34700C36F85E}"/>
    <cellStyle name="Comma 2 3 4 2 3 4" xfId="13020" xr:uid="{0769F901-B8D0-454D-BDB7-9CDAB09F2BAD}"/>
    <cellStyle name="Comma 2 3 4 2 3 4 2" xfId="35487" xr:uid="{3897A118-5A04-4F66-AFAB-5DA85768AB3C}"/>
    <cellStyle name="Comma 2 3 4 2 3 5" xfId="24260" xr:uid="{99475389-2886-453E-892B-0E69F069C89C}"/>
    <cellStyle name="Comma 2 3 4 2 4" xfId="3501" xr:uid="{4A580813-9BDA-44B3-9833-3B1696DFEFB3}"/>
    <cellStyle name="Comma 2 3 4 2 4 2" xfId="9104" xr:uid="{49C677F8-0336-422B-B3A2-9B2D7BE37097}"/>
    <cellStyle name="Comma 2 3 4 2 4 2 2" xfId="20332" xr:uid="{27E0835D-8F37-4027-ACC2-C44D77D4C957}"/>
    <cellStyle name="Comma 2 3 4 2 4 2 2 2" xfId="42799" xr:uid="{D2EDE9C6-4181-4C1D-B37D-BB8B00F51BFF}"/>
    <cellStyle name="Comma 2 3 4 2 4 2 3" xfId="31572" xr:uid="{D08D28FD-FE52-4D81-8D3C-CCB4BE7ECBB7}"/>
    <cellStyle name="Comma 2 3 4 2 4 3" xfId="14729" xr:uid="{A7A9FFD4-0177-47F8-BBAB-52AC54122493}"/>
    <cellStyle name="Comma 2 3 4 2 4 3 2" xfId="37196" xr:uid="{44629117-6D5E-42C5-966A-2CE4CE8914FC}"/>
    <cellStyle name="Comma 2 3 4 2 4 4" xfId="25969" xr:uid="{0231160C-A356-4356-86A2-344CB2C5658C}"/>
    <cellStyle name="Comma 2 3 4 2 5" xfId="6315" xr:uid="{E7BF16D6-DAD6-4EDD-A7E0-332C80671B29}"/>
    <cellStyle name="Comma 2 3 4 2 5 2" xfId="17543" xr:uid="{F67BD2BC-0CFF-487D-9E15-FD9EB5335704}"/>
    <cellStyle name="Comma 2 3 4 2 5 2 2" xfId="40010" xr:uid="{05E15C06-3E1C-4D4D-A7E6-D905F163F38B}"/>
    <cellStyle name="Comma 2 3 4 2 5 3" xfId="28783" xr:uid="{7F369B2C-8EE4-4A2D-8F7D-9EF7DF164BF8}"/>
    <cellStyle name="Comma 2 3 4 2 6" xfId="11940" xr:uid="{10CA0A80-6088-40B6-8319-C6AA1A9811D4}"/>
    <cellStyle name="Comma 2 3 4 2 6 2" xfId="34407" xr:uid="{944E4F2B-A7CB-49BC-A744-89B467E7CA48}"/>
    <cellStyle name="Comma 2 3 4 2 7" xfId="23180" xr:uid="{044039AF-40B8-4FF6-8AF1-E3B5A098FDF6}"/>
    <cellStyle name="Comma 2 3 4 3" xfId="983" xr:uid="{00000000-0005-0000-0000-00003F040000}"/>
    <cellStyle name="Comma 2 3 4 3 2" xfId="2063" xr:uid="{00000000-0005-0000-0000-000040040000}"/>
    <cellStyle name="Comma 2 3 4 3 2 2" xfId="4852" xr:uid="{3235329E-1643-4345-B144-8EE02CB1BECD}"/>
    <cellStyle name="Comma 2 3 4 3 2 2 2" xfId="10455" xr:uid="{75635F76-2602-4F48-A3EC-F0224D8C017D}"/>
    <cellStyle name="Comma 2 3 4 3 2 2 2 2" xfId="21683" xr:uid="{E768199A-020A-4BBB-9D8D-4DCF08638695}"/>
    <cellStyle name="Comma 2 3 4 3 2 2 2 2 2" xfId="44150" xr:uid="{80E70186-A33D-46F5-9976-5FA0ADE6133A}"/>
    <cellStyle name="Comma 2 3 4 3 2 2 2 3" xfId="32923" xr:uid="{89ACE701-0EBF-49C2-9985-2D240E6CCE84}"/>
    <cellStyle name="Comma 2 3 4 3 2 2 3" xfId="16080" xr:uid="{1ACFFB7B-3C3F-4CA4-B28D-C7EF9F283442}"/>
    <cellStyle name="Comma 2 3 4 3 2 2 3 2" xfId="38547" xr:uid="{FA7B4B07-9791-494A-8259-54E49D375D14}"/>
    <cellStyle name="Comma 2 3 4 3 2 2 4" xfId="27320" xr:uid="{06378124-0DD6-40C0-8889-ACEA32E9D4E2}"/>
    <cellStyle name="Comma 2 3 4 3 2 3" xfId="7666" xr:uid="{DC749740-6ACD-4683-B33A-0AA3910130E7}"/>
    <cellStyle name="Comma 2 3 4 3 2 3 2" xfId="18894" xr:uid="{C137EE39-041E-463B-818E-23B1E9C166DD}"/>
    <cellStyle name="Comma 2 3 4 3 2 3 2 2" xfId="41361" xr:uid="{7BF7788C-36F9-4EE8-B528-75725102EBA3}"/>
    <cellStyle name="Comma 2 3 4 3 2 3 3" xfId="30134" xr:uid="{95C3FD8C-EE7F-4FF0-B884-600FC1F920A4}"/>
    <cellStyle name="Comma 2 3 4 3 2 4" xfId="13291" xr:uid="{080E6A42-580E-4F25-B329-8E5F907D0C83}"/>
    <cellStyle name="Comma 2 3 4 3 2 4 2" xfId="35758" xr:uid="{01493063-B061-4938-83F5-3D66778CC006}"/>
    <cellStyle name="Comma 2 3 4 3 2 5" xfId="24531" xr:uid="{BE3A1AFE-C3C4-4F72-8EF0-2B547D921511}"/>
    <cellStyle name="Comma 2 3 4 3 3" xfId="3772" xr:uid="{A591B6FF-514D-44BB-AD94-878F0E4901D4}"/>
    <cellStyle name="Comma 2 3 4 3 3 2" xfId="9375" xr:uid="{04C9D0B5-A125-40ED-A3DB-CD8DD0943A15}"/>
    <cellStyle name="Comma 2 3 4 3 3 2 2" xfId="20603" xr:uid="{25EAE4BB-91D9-452A-8CF8-1EBD0F0D7EE7}"/>
    <cellStyle name="Comma 2 3 4 3 3 2 2 2" xfId="43070" xr:uid="{2FCCF782-041E-4C4F-AFFC-A06FE12C0410}"/>
    <cellStyle name="Comma 2 3 4 3 3 2 3" xfId="31843" xr:uid="{CBE9D789-362F-45B5-800C-0AF35DB002E7}"/>
    <cellStyle name="Comma 2 3 4 3 3 3" xfId="15000" xr:uid="{2D34992E-0BB6-49D6-BBD3-DBDA5D23FA7E}"/>
    <cellStyle name="Comma 2 3 4 3 3 3 2" xfId="37467" xr:uid="{178AA425-0FED-4E7C-8232-FBB134718E22}"/>
    <cellStyle name="Comma 2 3 4 3 3 4" xfId="26240" xr:uid="{CEF29EC5-79AB-4DC8-8258-DCF1BBDEA434}"/>
    <cellStyle name="Comma 2 3 4 3 4" xfId="6586" xr:uid="{D8144008-2BA1-41FD-926E-85442BC011B4}"/>
    <cellStyle name="Comma 2 3 4 3 4 2" xfId="17814" xr:uid="{AC2B18C2-1C34-4BBC-9283-269EDC794838}"/>
    <cellStyle name="Comma 2 3 4 3 4 2 2" xfId="40281" xr:uid="{6A65C0D1-95D8-4267-93CE-15185434AF2E}"/>
    <cellStyle name="Comma 2 3 4 3 4 3" xfId="29054" xr:uid="{79D23F06-3AB4-4A42-AB00-94E4E7404844}"/>
    <cellStyle name="Comma 2 3 4 3 5" xfId="12211" xr:uid="{78F55EF0-B4AB-4FDC-AEBA-CAB7725CE2C4}"/>
    <cellStyle name="Comma 2 3 4 3 5 2" xfId="34678" xr:uid="{CCCE0B0D-6109-453C-A186-936D88B28901}"/>
    <cellStyle name="Comma 2 3 4 3 6" xfId="23451" xr:uid="{A37FE305-10C3-41AE-9ECD-FFC0CD73035A}"/>
    <cellStyle name="Comma 2 3 4 4" xfId="1525" xr:uid="{00000000-0005-0000-0000-000041040000}"/>
    <cellStyle name="Comma 2 3 4 4 2" xfId="4314" xr:uid="{1BFA15BC-EF15-4AB6-8A8D-BC3CD5BD5FEC}"/>
    <cellStyle name="Comma 2 3 4 4 2 2" xfId="9917" xr:uid="{7EBD78EE-FF94-48A1-84A4-A7167559FC5D}"/>
    <cellStyle name="Comma 2 3 4 4 2 2 2" xfId="21145" xr:uid="{73321075-75D0-4F97-91F1-4F64B31E372D}"/>
    <cellStyle name="Comma 2 3 4 4 2 2 2 2" xfId="43612" xr:uid="{F3FEA20A-3A5C-4EC8-B120-F74E78B44E37}"/>
    <cellStyle name="Comma 2 3 4 4 2 2 3" xfId="32385" xr:uid="{A9C96B65-D64A-4EC5-8DFC-4DDEC412E031}"/>
    <cellStyle name="Comma 2 3 4 4 2 3" xfId="15542" xr:uid="{BCC6D410-A6AC-4D8A-B887-EA4A6F96D838}"/>
    <cellStyle name="Comma 2 3 4 4 2 3 2" xfId="38009" xr:uid="{8CDF2DA2-E90E-4FA4-8100-685104C3080F}"/>
    <cellStyle name="Comma 2 3 4 4 2 4" xfId="26782" xr:uid="{4EFD9A04-518C-4502-80E8-DB1CE17C6D26}"/>
    <cellStyle name="Comma 2 3 4 4 3" xfId="7128" xr:uid="{C9E219AF-2F42-4F76-B108-F5A5EC68CE0E}"/>
    <cellStyle name="Comma 2 3 4 4 3 2" xfId="18356" xr:uid="{E766E500-8D9F-4E1A-B382-83FF255A06AA}"/>
    <cellStyle name="Comma 2 3 4 4 3 2 2" xfId="40823" xr:uid="{A1667ADE-5837-4A5A-8151-A99FC556C9BE}"/>
    <cellStyle name="Comma 2 3 4 4 3 3" xfId="29596" xr:uid="{F6D1382C-4BB5-45EC-B396-9ED3C42C94AE}"/>
    <cellStyle name="Comma 2 3 4 4 4" xfId="12753" xr:uid="{CF226B16-AB88-431A-905A-1C960C51497C}"/>
    <cellStyle name="Comma 2 3 4 4 4 2" xfId="35220" xr:uid="{7919F802-7A3C-4674-970C-18ADD0D0A2EC}"/>
    <cellStyle name="Comma 2 3 4 4 5" xfId="23993" xr:uid="{8FD3F755-784A-4C5F-821C-54DE28204D0D}"/>
    <cellStyle name="Comma 2 3 4 5" xfId="2606" xr:uid="{00000000-0005-0000-0000-000042040000}"/>
    <cellStyle name="Comma 2 3 4 5 2" xfId="5395" xr:uid="{886728D1-59D4-4E60-B671-66D374A64013}"/>
    <cellStyle name="Comma 2 3 4 5 2 2" xfId="10998" xr:uid="{4B6223EE-0AE6-4200-99A7-68E6E8B3A5BE}"/>
    <cellStyle name="Comma 2 3 4 5 2 2 2" xfId="22226" xr:uid="{5A96099A-9102-473F-971C-E81CFA761A81}"/>
    <cellStyle name="Comma 2 3 4 5 2 2 2 2" xfId="44693" xr:uid="{72D24635-A271-4196-B7E7-4EA69D8457BD}"/>
    <cellStyle name="Comma 2 3 4 5 2 2 3" xfId="33466" xr:uid="{F9627B96-F6AD-4586-B7D6-860520B85866}"/>
    <cellStyle name="Comma 2 3 4 5 2 3" xfId="16623" xr:uid="{59B3F864-1F07-48EA-A62E-B1B3406B4F3E}"/>
    <cellStyle name="Comma 2 3 4 5 2 3 2" xfId="39090" xr:uid="{1167CC6F-FF3B-4D04-B94F-709BBFFA80CB}"/>
    <cellStyle name="Comma 2 3 4 5 2 4" xfId="27863" xr:uid="{15EA7642-BD14-4FD5-AD7C-BEC28830E4C1}"/>
    <cellStyle name="Comma 2 3 4 5 3" xfId="8209" xr:uid="{EF27C485-2A8A-4A02-90DA-E7A3D03EE3FC}"/>
    <cellStyle name="Comma 2 3 4 5 3 2" xfId="19437" xr:uid="{F7DAF105-A3CB-4602-9A2B-6952074179F2}"/>
    <cellStyle name="Comma 2 3 4 5 3 2 2" xfId="41904" xr:uid="{45E49CD7-7E41-4B1B-BE5C-BA784EBADDAF}"/>
    <cellStyle name="Comma 2 3 4 5 3 3" xfId="30677" xr:uid="{3E8724D8-0665-494A-A5C8-08ECE802870F}"/>
    <cellStyle name="Comma 2 3 4 5 4" xfId="13834" xr:uid="{2504A949-7B78-4AEB-99A0-B9B39CC118D5}"/>
    <cellStyle name="Comma 2 3 4 5 4 2" xfId="36301" xr:uid="{1B61A8C6-B902-4E96-97F0-A877142A1F16}"/>
    <cellStyle name="Comma 2 3 4 5 5" xfId="25074" xr:uid="{A3A2C1FE-9CBB-4EEF-90DF-EB779D954D9C}"/>
    <cellStyle name="Comma 2 3 4 6" xfId="445" xr:uid="{00000000-0005-0000-0000-000043040000}"/>
    <cellStyle name="Comma 2 3 4 6 2" xfId="3234" xr:uid="{D36A96B0-94AC-486C-AEFB-CD62FF3AFC0C}"/>
    <cellStyle name="Comma 2 3 4 6 2 2" xfId="8837" xr:uid="{C02999C0-5CB9-4A36-9DB5-2B44F324ED1B}"/>
    <cellStyle name="Comma 2 3 4 6 2 2 2" xfId="20065" xr:uid="{064A9206-E732-435B-8066-4093B03936A8}"/>
    <cellStyle name="Comma 2 3 4 6 2 2 2 2" xfId="42532" xr:uid="{BD565A27-6885-4BF2-ACBC-A4C7678D0A68}"/>
    <cellStyle name="Comma 2 3 4 6 2 2 3" xfId="31305" xr:uid="{D1591218-F9D9-4D2E-BE66-1EF771050B80}"/>
    <cellStyle name="Comma 2 3 4 6 2 3" xfId="14462" xr:uid="{27330C84-0309-4DDB-8B03-05DD826296B0}"/>
    <cellStyle name="Comma 2 3 4 6 2 3 2" xfId="36929" xr:uid="{0B87BD73-4B84-4C96-AFD1-E109F902C365}"/>
    <cellStyle name="Comma 2 3 4 6 2 4" xfId="25702" xr:uid="{A265F781-010B-4961-83D5-4D4187499E49}"/>
    <cellStyle name="Comma 2 3 4 6 3" xfId="6048" xr:uid="{EA0E7215-D6F0-43EC-A865-4E01B32828C1}"/>
    <cellStyle name="Comma 2 3 4 6 3 2" xfId="17276" xr:uid="{3E011E2E-2F16-4B4A-AC53-EAECAE0A4972}"/>
    <cellStyle name="Comma 2 3 4 6 3 2 2" xfId="39743" xr:uid="{679ECCC5-BFC8-4CD5-9971-1D2F8EC87CF8}"/>
    <cellStyle name="Comma 2 3 4 6 3 3" xfId="28516" xr:uid="{FC6B2C6F-F52B-43FA-B2E1-5AF113545ADE}"/>
    <cellStyle name="Comma 2 3 4 6 4" xfId="11673" xr:uid="{A5CF702A-A15D-4CB3-8105-1BCE30B6022F}"/>
    <cellStyle name="Comma 2 3 4 6 4 2" xfId="34140" xr:uid="{CBE96660-CED4-40CE-96E6-836B3DA579B1}"/>
    <cellStyle name="Comma 2 3 4 6 5" xfId="22913" xr:uid="{E185C2EF-D738-4D47-8335-2749E497B98E}"/>
    <cellStyle name="Comma 2 3 4 7" xfId="2958" xr:uid="{BE3788F3-454D-4521-AF1B-EE27397365F6}"/>
    <cellStyle name="Comma 2 3 4 7 2" xfId="8561" xr:uid="{C6E3D88E-DBFA-4C40-AA00-E703CEB443F0}"/>
    <cellStyle name="Comma 2 3 4 7 2 2" xfId="19789" xr:uid="{841E420C-6BAD-4081-80FA-033ED9309601}"/>
    <cellStyle name="Comma 2 3 4 7 2 2 2" xfId="42256" xr:uid="{03655A6D-6353-4E0E-9F13-E969F774018F}"/>
    <cellStyle name="Comma 2 3 4 7 2 3" xfId="31029" xr:uid="{8AD4571D-9A7B-4537-908E-20C4618E963A}"/>
    <cellStyle name="Comma 2 3 4 7 3" xfId="14186" xr:uid="{DFEBD360-6FD3-4C11-BD31-8E3AEFD0A5ED}"/>
    <cellStyle name="Comma 2 3 4 7 3 2" xfId="36653" xr:uid="{A669420D-79E0-4E98-AE40-88968CE27280}"/>
    <cellStyle name="Comma 2 3 4 7 4" xfId="25426" xr:uid="{031A3AB9-8005-4A69-AE0B-0708B3B37414}"/>
    <cellStyle name="Comma 2 3 4 8" xfId="5773" xr:uid="{AD79B5E9-6B9D-42EC-940F-6997906CE985}"/>
    <cellStyle name="Comma 2 3 4 8 2" xfId="17001" xr:uid="{F645BB45-5F5E-4FB1-B5D0-730B58CE4351}"/>
    <cellStyle name="Comma 2 3 4 8 2 2" xfId="39468" xr:uid="{5BBE3EF5-1AD9-4F3A-89B2-91262A4E90C4}"/>
    <cellStyle name="Comma 2 3 4 8 3" xfId="28241" xr:uid="{9360263E-7589-4816-A48A-C137DD2481B1}"/>
    <cellStyle name="Comma 2 3 4 9" xfId="11397" xr:uid="{753F63F1-27F9-4112-B4E5-30C6EE7AD026}"/>
    <cellStyle name="Comma 2 3 4 9 2" xfId="33865" xr:uid="{7011C599-4ABA-4B42-BA4F-AFC9A92A3399}"/>
    <cellStyle name="Comma 2 3 5" xfId="591" xr:uid="{00000000-0005-0000-0000-000044040000}"/>
    <cellStyle name="Comma 2 3 5 2" xfId="1129" xr:uid="{00000000-0005-0000-0000-000045040000}"/>
    <cellStyle name="Comma 2 3 5 2 2" xfId="2209" xr:uid="{00000000-0005-0000-0000-000046040000}"/>
    <cellStyle name="Comma 2 3 5 2 2 2" xfId="4998" xr:uid="{F4FBDABD-EAEC-4CE1-88D0-D4E5AA301A25}"/>
    <cellStyle name="Comma 2 3 5 2 2 2 2" xfId="10601" xr:uid="{EA31413B-B49C-4D69-A15B-9704FEBE953F}"/>
    <cellStyle name="Comma 2 3 5 2 2 2 2 2" xfId="21829" xr:uid="{641EE892-2FAE-4FFA-B3BC-523CA7437E6A}"/>
    <cellStyle name="Comma 2 3 5 2 2 2 2 2 2" xfId="44296" xr:uid="{2AAD3C48-D13C-4F5C-AB41-B0DA07FE64DC}"/>
    <cellStyle name="Comma 2 3 5 2 2 2 2 3" xfId="33069" xr:uid="{870603FD-3FDE-4FB6-9C8D-D53B12AD38B2}"/>
    <cellStyle name="Comma 2 3 5 2 2 2 3" xfId="16226" xr:uid="{79DB9428-01E0-488C-961E-A8793CA249FE}"/>
    <cellStyle name="Comma 2 3 5 2 2 2 3 2" xfId="38693" xr:uid="{97A30CAA-8FB9-4904-82EF-B087274E934F}"/>
    <cellStyle name="Comma 2 3 5 2 2 2 4" xfId="27466" xr:uid="{1CCBCE95-BC19-4D88-9697-AC84593D04D9}"/>
    <cellStyle name="Comma 2 3 5 2 2 3" xfId="7812" xr:uid="{02E93F1A-AAB7-4B4A-8F24-8602DC68FDB2}"/>
    <cellStyle name="Comma 2 3 5 2 2 3 2" xfId="19040" xr:uid="{CB0588D4-94D4-40A7-B63A-DFBF908CA568}"/>
    <cellStyle name="Comma 2 3 5 2 2 3 2 2" xfId="41507" xr:uid="{283F96D9-0639-4B43-BAA3-719A53025A63}"/>
    <cellStyle name="Comma 2 3 5 2 2 3 3" xfId="30280" xr:uid="{B9630787-4B16-42A2-9E74-18D12DDDFC95}"/>
    <cellStyle name="Comma 2 3 5 2 2 4" xfId="13437" xr:uid="{88004805-0ABB-4A25-B1B2-05F91E26F88C}"/>
    <cellStyle name="Comma 2 3 5 2 2 4 2" xfId="35904" xr:uid="{1AC4EA36-F65F-4E6C-BD21-60A33421A77A}"/>
    <cellStyle name="Comma 2 3 5 2 2 5" xfId="24677" xr:uid="{0E85F265-84BE-4C1F-9461-F7BEB6F48348}"/>
    <cellStyle name="Comma 2 3 5 2 3" xfId="3918" xr:uid="{3607C9CA-0F54-49D8-A111-3277AF030E4D}"/>
    <cellStyle name="Comma 2 3 5 2 3 2" xfId="9521" xr:uid="{9AB76764-7361-497E-ACD0-8CF3ACA68CAB}"/>
    <cellStyle name="Comma 2 3 5 2 3 2 2" xfId="20749" xr:uid="{C6304ABA-9056-4872-B0BF-4FB85DA3E010}"/>
    <cellStyle name="Comma 2 3 5 2 3 2 2 2" xfId="43216" xr:uid="{61E224EA-4DC3-4671-A7F2-B6C728748BA0}"/>
    <cellStyle name="Comma 2 3 5 2 3 2 3" xfId="31989" xr:uid="{F63F4A22-E404-48C9-8069-43AACD14CEB5}"/>
    <cellStyle name="Comma 2 3 5 2 3 3" xfId="15146" xr:uid="{D74EA757-1F37-4F6E-B149-78E3F7C2AD9E}"/>
    <cellStyle name="Comma 2 3 5 2 3 3 2" xfId="37613" xr:uid="{6B5764E0-A1E3-4AA5-8F09-D0078BB7B272}"/>
    <cellStyle name="Comma 2 3 5 2 3 4" xfId="26386" xr:uid="{62D4A3CD-37AE-4B8A-BFAF-6828BF5117F6}"/>
    <cellStyle name="Comma 2 3 5 2 4" xfId="6732" xr:uid="{98F27A43-F951-4033-8505-DC23AE81A30F}"/>
    <cellStyle name="Comma 2 3 5 2 4 2" xfId="17960" xr:uid="{C0F7E7E8-D47A-47CF-9605-739793AEE0A6}"/>
    <cellStyle name="Comma 2 3 5 2 4 2 2" xfId="40427" xr:uid="{63FFD28D-D9CE-43FD-B77A-8AD6604EE673}"/>
    <cellStyle name="Comma 2 3 5 2 4 3" xfId="29200" xr:uid="{09F643DD-4ABA-46DA-9801-E1BD808CFC0E}"/>
    <cellStyle name="Comma 2 3 5 2 5" xfId="12357" xr:uid="{D67F226C-8161-4E66-906E-72C829AEB55F}"/>
    <cellStyle name="Comma 2 3 5 2 5 2" xfId="34824" xr:uid="{E28C5BB0-C412-4E90-882E-BF8E148C5E1E}"/>
    <cellStyle name="Comma 2 3 5 2 6" xfId="23597" xr:uid="{006F3C6A-50F4-49F6-8F1F-6BEA69C940A4}"/>
    <cellStyle name="Comma 2 3 5 3" xfId="1671" xr:uid="{00000000-0005-0000-0000-000047040000}"/>
    <cellStyle name="Comma 2 3 5 3 2" xfId="4460" xr:uid="{207C8EEF-DB8D-44A9-8842-CDD7EDE0BF9D}"/>
    <cellStyle name="Comma 2 3 5 3 2 2" xfId="10063" xr:uid="{2675F23C-4975-4D51-8067-C89B8A783BBF}"/>
    <cellStyle name="Comma 2 3 5 3 2 2 2" xfId="21291" xr:uid="{7EC7E833-3FE7-4A54-8547-C3B37D8BCC1F}"/>
    <cellStyle name="Comma 2 3 5 3 2 2 2 2" xfId="43758" xr:uid="{F5A64B45-34B1-4664-992C-6E06DC22254B}"/>
    <cellStyle name="Comma 2 3 5 3 2 2 3" xfId="32531" xr:uid="{CA1A2478-08B5-426B-ACB9-8FECF0C25990}"/>
    <cellStyle name="Comma 2 3 5 3 2 3" xfId="15688" xr:uid="{98BF7D79-5447-4279-8ED8-73A46AEA3956}"/>
    <cellStyle name="Comma 2 3 5 3 2 3 2" xfId="38155" xr:uid="{B9822B6F-2D85-428B-8A60-2ECB985713FA}"/>
    <cellStyle name="Comma 2 3 5 3 2 4" xfId="26928" xr:uid="{E3AE8F9A-4542-4736-97B4-A9968613C6F6}"/>
    <cellStyle name="Comma 2 3 5 3 3" xfId="7274" xr:uid="{3314B73D-C3E7-4117-B204-C0B15F079A74}"/>
    <cellStyle name="Comma 2 3 5 3 3 2" xfId="18502" xr:uid="{5ED7ED43-ADC2-4ADA-834A-B7CBD80369E3}"/>
    <cellStyle name="Comma 2 3 5 3 3 2 2" xfId="40969" xr:uid="{1707D87A-D577-4665-B9BE-DD607F8AB16E}"/>
    <cellStyle name="Comma 2 3 5 3 3 3" xfId="29742" xr:uid="{6F2A82C5-6F6A-489B-8FC3-737504881D46}"/>
    <cellStyle name="Comma 2 3 5 3 4" xfId="12899" xr:uid="{6C9401E1-1891-4D40-8864-046681D06803}"/>
    <cellStyle name="Comma 2 3 5 3 4 2" xfId="35366" xr:uid="{7484D14E-51A5-4951-926F-183004815DC0}"/>
    <cellStyle name="Comma 2 3 5 3 5" xfId="24139" xr:uid="{D5D6A583-B9D5-40D1-AA35-C203826CB484}"/>
    <cellStyle name="Comma 2 3 5 4" xfId="3380" xr:uid="{9FF6DF00-076D-4231-BB4E-41C8A936CB29}"/>
    <cellStyle name="Comma 2 3 5 4 2" xfId="8983" xr:uid="{D561F69E-39F9-4E6D-8D3A-CEFD6F12EC88}"/>
    <cellStyle name="Comma 2 3 5 4 2 2" xfId="20211" xr:uid="{37C5C2CB-8530-489A-9205-07210A6E3680}"/>
    <cellStyle name="Comma 2 3 5 4 2 2 2" xfId="42678" xr:uid="{C8170CF6-2985-4101-B6E4-69E1651716B3}"/>
    <cellStyle name="Comma 2 3 5 4 2 3" xfId="31451" xr:uid="{745A366D-1210-4D94-B678-26C19277E384}"/>
    <cellStyle name="Comma 2 3 5 4 3" xfId="14608" xr:uid="{5E26734A-A118-4076-8DB5-810B4F0011F9}"/>
    <cellStyle name="Comma 2 3 5 4 3 2" xfId="37075" xr:uid="{CFF3CD48-3955-425F-9887-8E2190E4E4D0}"/>
    <cellStyle name="Comma 2 3 5 4 4" xfId="25848" xr:uid="{AB8C9688-A04E-4519-9FA4-4A13A0BBDA94}"/>
    <cellStyle name="Comma 2 3 5 5" xfId="6194" xr:uid="{FEA1CD85-18A2-4F62-8F8E-209013E9812B}"/>
    <cellStyle name="Comma 2 3 5 5 2" xfId="17422" xr:uid="{2CF7A7A8-948F-4AAC-AB65-887F52DE44D3}"/>
    <cellStyle name="Comma 2 3 5 5 2 2" xfId="39889" xr:uid="{9479AAC2-85A5-4410-A598-1217ED72A351}"/>
    <cellStyle name="Comma 2 3 5 5 3" xfId="28662" xr:uid="{D97658F5-0952-46F7-B9A9-9AC53D1A5A77}"/>
    <cellStyle name="Comma 2 3 5 6" xfId="11819" xr:uid="{852202B9-CAD6-4ACA-9FE4-7D4FD32AC702}"/>
    <cellStyle name="Comma 2 3 5 6 2" xfId="34286" xr:uid="{77EC48C5-04C7-48C7-8537-E532DA31ED9C}"/>
    <cellStyle name="Comma 2 3 5 7" xfId="23059" xr:uid="{8291A30C-08CD-4A18-8C74-C171165413F0}"/>
    <cellStyle name="Comma 2 3 6" xfId="862" xr:uid="{00000000-0005-0000-0000-000048040000}"/>
    <cellStyle name="Comma 2 3 6 2" xfId="1942" xr:uid="{00000000-0005-0000-0000-000049040000}"/>
    <cellStyle name="Comma 2 3 6 2 2" xfId="4731" xr:uid="{11C13FD5-0154-40B0-8EA1-69221D36A48A}"/>
    <cellStyle name="Comma 2 3 6 2 2 2" xfId="10334" xr:uid="{9A7517D5-7A76-4287-B66D-DD1BE5C09C50}"/>
    <cellStyle name="Comma 2 3 6 2 2 2 2" xfId="21562" xr:uid="{941A46DB-423E-4811-B0C3-E779250DA37E}"/>
    <cellStyle name="Comma 2 3 6 2 2 2 2 2" xfId="44029" xr:uid="{B1CF3C9C-6191-46D6-9231-C1ED5B520235}"/>
    <cellStyle name="Comma 2 3 6 2 2 2 3" xfId="32802" xr:uid="{0B700D2C-3A18-4FEF-985E-F2DDB112E6D9}"/>
    <cellStyle name="Comma 2 3 6 2 2 3" xfId="15959" xr:uid="{E8232A14-5A63-4FAE-8308-2A03A2A67F34}"/>
    <cellStyle name="Comma 2 3 6 2 2 3 2" xfId="38426" xr:uid="{AE333482-F435-4744-9E04-96CF56CF7B0F}"/>
    <cellStyle name="Comma 2 3 6 2 2 4" xfId="27199" xr:uid="{389B3BDD-42FA-40B1-89C5-352FE476CBF7}"/>
    <cellStyle name="Comma 2 3 6 2 3" xfId="7545" xr:uid="{B1978FE8-85B7-4893-868B-47EDD6298F28}"/>
    <cellStyle name="Comma 2 3 6 2 3 2" xfId="18773" xr:uid="{EA54DED3-BC04-4D35-A1D9-A521F201FF0B}"/>
    <cellStyle name="Comma 2 3 6 2 3 2 2" xfId="41240" xr:uid="{8FA16280-BC7A-468D-9C10-119752D05E58}"/>
    <cellStyle name="Comma 2 3 6 2 3 3" xfId="30013" xr:uid="{7E3B22AE-9592-4A0F-BA2A-C4AEC8F65CB5}"/>
    <cellStyle name="Comma 2 3 6 2 4" xfId="13170" xr:uid="{2B6E7BE3-32EC-4A7A-8A0C-3C38F35BBCCA}"/>
    <cellStyle name="Comma 2 3 6 2 4 2" xfId="35637" xr:uid="{CE253BFF-257F-4677-A056-54AFCF0EB4DC}"/>
    <cellStyle name="Comma 2 3 6 2 5" xfId="24410" xr:uid="{4F88779A-D4D5-4F90-A110-DFB57F6F15A4}"/>
    <cellStyle name="Comma 2 3 6 3" xfId="3651" xr:uid="{D106FC98-5F9D-4AF6-98FC-7B1E0AB5653E}"/>
    <cellStyle name="Comma 2 3 6 3 2" xfId="9254" xr:uid="{D500B745-0344-466C-98CB-90A21F2DB66E}"/>
    <cellStyle name="Comma 2 3 6 3 2 2" xfId="20482" xr:uid="{8FDCBC4F-6274-4BFF-A539-EDF77F8C3635}"/>
    <cellStyle name="Comma 2 3 6 3 2 2 2" xfId="42949" xr:uid="{6292D8DC-A0E1-4FF3-917B-08BC1BAEFF90}"/>
    <cellStyle name="Comma 2 3 6 3 2 3" xfId="31722" xr:uid="{9EC71671-0540-4C1D-8A73-8711CE50DD4F}"/>
    <cellStyle name="Comma 2 3 6 3 3" xfId="14879" xr:uid="{EBEA8556-6512-4E7F-9A73-A552ABF060E2}"/>
    <cellStyle name="Comma 2 3 6 3 3 2" xfId="37346" xr:uid="{7E4EAD37-9728-4B33-999B-6FD99027638E}"/>
    <cellStyle name="Comma 2 3 6 3 4" xfId="26119" xr:uid="{6CB66D48-392D-4FDB-A848-13D2F2244AC2}"/>
    <cellStyle name="Comma 2 3 6 4" xfId="6465" xr:uid="{B0B073AE-88FC-4F5A-B879-2110CE4DC761}"/>
    <cellStyle name="Comma 2 3 6 4 2" xfId="17693" xr:uid="{9722BEA3-6EA6-4BE1-9EDF-185AB63B777C}"/>
    <cellStyle name="Comma 2 3 6 4 2 2" xfId="40160" xr:uid="{11C3AA97-BFC2-462A-B8A5-E470B77B9BD1}"/>
    <cellStyle name="Comma 2 3 6 4 3" xfId="28933" xr:uid="{7D453826-AE0A-42D1-9742-FAD9C3F86827}"/>
    <cellStyle name="Comma 2 3 6 5" xfId="12090" xr:uid="{274FA406-84D5-478F-AA28-E430B5B31C9F}"/>
    <cellStyle name="Comma 2 3 6 5 2" xfId="34557" xr:uid="{C019BCE7-1EFF-480C-AC03-40A5B487A7BC}"/>
    <cellStyle name="Comma 2 3 6 6" xfId="23330" xr:uid="{8AE9DCD7-BE74-44F0-BC8C-78ACD83DA3A9}"/>
    <cellStyle name="Comma 2 3 7" xfId="1404" xr:uid="{00000000-0005-0000-0000-00004A040000}"/>
    <cellStyle name="Comma 2 3 7 2" xfId="4193" xr:uid="{F1FE9521-98F3-4806-A4A4-15A300970193}"/>
    <cellStyle name="Comma 2 3 7 2 2" xfId="9796" xr:uid="{158592E2-5C15-4A58-9349-C27BADE26AFC}"/>
    <cellStyle name="Comma 2 3 7 2 2 2" xfId="21024" xr:uid="{5EBBF63C-EC2A-4CFD-9E98-23884D387584}"/>
    <cellStyle name="Comma 2 3 7 2 2 2 2" xfId="43491" xr:uid="{2257C72D-5AC8-4E48-B481-B286779DAB0B}"/>
    <cellStyle name="Comma 2 3 7 2 2 3" xfId="32264" xr:uid="{8E2BC615-C608-468D-8E62-529502FBC0A6}"/>
    <cellStyle name="Comma 2 3 7 2 3" xfId="15421" xr:uid="{C3029AF8-25BE-446D-88B8-C00593196071}"/>
    <cellStyle name="Comma 2 3 7 2 3 2" xfId="37888" xr:uid="{C48AABAD-6F5B-455A-9743-3DB83CFBDA01}"/>
    <cellStyle name="Comma 2 3 7 2 4" xfId="26661" xr:uid="{686C411C-539F-4AA1-9E32-553FDCFAA8A9}"/>
    <cellStyle name="Comma 2 3 7 3" xfId="7007" xr:uid="{70F9909E-F169-44FF-967B-FA84F0FCB939}"/>
    <cellStyle name="Comma 2 3 7 3 2" xfId="18235" xr:uid="{1BEEF33A-3BD2-4903-AC2C-F98DA99F7FB2}"/>
    <cellStyle name="Comma 2 3 7 3 2 2" xfId="40702" xr:uid="{9C18578A-A3CB-4F00-B56A-F87FE764AB40}"/>
    <cellStyle name="Comma 2 3 7 3 3" xfId="29475" xr:uid="{0C884A77-0898-4BC8-8C48-803AF0DB87E7}"/>
    <cellStyle name="Comma 2 3 7 4" xfId="12632" xr:uid="{A1E54690-54D8-4304-BEA8-855525C526BB}"/>
    <cellStyle name="Comma 2 3 7 4 2" xfId="35099" xr:uid="{141AF56B-1857-4E0F-A3ED-641300F60039}"/>
    <cellStyle name="Comma 2 3 7 5" xfId="23872" xr:uid="{54C0D9F8-AAC9-438F-8CB9-98FBB08DFD2B}"/>
    <cellStyle name="Comma 2 3 8" xfId="2485" xr:uid="{00000000-0005-0000-0000-00004B040000}"/>
    <cellStyle name="Comma 2 3 8 2" xfId="5274" xr:uid="{E77FBC24-3B8F-494A-A60D-29F639412574}"/>
    <cellStyle name="Comma 2 3 8 2 2" xfId="10877" xr:uid="{1A092559-8522-4A79-900F-CCFA4BED9342}"/>
    <cellStyle name="Comma 2 3 8 2 2 2" xfId="22105" xr:uid="{F180CF52-2865-45CA-86FA-383BCDB7B93B}"/>
    <cellStyle name="Comma 2 3 8 2 2 2 2" xfId="44572" xr:uid="{4789E67D-9ADF-408D-9740-AA7355FB6525}"/>
    <cellStyle name="Comma 2 3 8 2 2 3" xfId="33345" xr:uid="{80298FF0-F51B-4B04-B947-1254A706689D}"/>
    <cellStyle name="Comma 2 3 8 2 3" xfId="16502" xr:uid="{C53ED5E0-3010-4FE5-BD06-C154B10AA74D}"/>
    <cellStyle name="Comma 2 3 8 2 3 2" xfId="38969" xr:uid="{5B6D29CB-BAED-44D6-A887-B25A4ACA859A}"/>
    <cellStyle name="Comma 2 3 8 2 4" xfId="27742" xr:uid="{ADCFD92E-542D-4CA1-80A7-F189C8027772}"/>
    <cellStyle name="Comma 2 3 8 3" xfId="8088" xr:uid="{46F88A5D-D499-4434-8ECC-987F157ED8D0}"/>
    <cellStyle name="Comma 2 3 8 3 2" xfId="19316" xr:uid="{2FCEF999-AEA0-42EB-9B47-03D08BDBC1F7}"/>
    <cellStyle name="Comma 2 3 8 3 2 2" xfId="41783" xr:uid="{096AEF54-3AFC-4095-9ABA-52B25A453105}"/>
    <cellStyle name="Comma 2 3 8 3 3" xfId="30556" xr:uid="{C4F49C22-6194-40E2-8701-1FE5FA17C792}"/>
    <cellStyle name="Comma 2 3 8 4" xfId="13713" xr:uid="{7A2312F0-1573-4966-ABB2-5B570133CC0F}"/>
    <cellStyle name="Comma 2 3 8 4 2" xfId="36180" xr:uid="{A8D94159-51D5-4C94-B9ED-8508EB7A9299}"/>
    <cellStyle name="Comma 2 3 8 5" xfId="24953" xr:uid="{E481B9D2-4959-4241-AFF5-E9546922CE09}"/>
    <cellStyle name="Comma 2 3 9" xfId="324" xr:uid="{00000000-0005-0000-0000-00004C040000}"/>
    <cellStyle name="Comma 2 3 9 2" xfId="3113" xr:uid="{73B54C92-19D8-4858-8535-AE301F2A42C7}"/>
    <cellStyle name="Comma 2 3 9 2 2" xfId="8716" xr:uid="{2FF38F0C-5803-4A90-A447-EC1C6B54162F}"/>
    <cellStyle name="Comma 2 3 9 2 2 2" xfId="19944" xr:uid="{7420A2BF-3113-4E14-AE4A-10C9F1375F3D}"/>
    <cellStyle name="Comma 2 3 9 2 2 2 2" xfId="42411" xr:uid="{882D867C-B80D-4F1F-B1EC-40CEB9E2377A}"/>
    <cellStyle name="Comma 2 3 9 2 2 3" xfId="31184" xr:uid="{307DB099-A9B1-44BA-84E9-DE36D8068AAE}"/>
    <cellStyle name="Comma 2 3 9 2 3" xfId="14341" xr:uid="{6AD0BB9D-894C-4A57-B07E-37E18923584D}"/>
    <cellStyle name="Comma 2 3 9 2 3 2" xfId="36808" xr:uid="{721032C9-76C3-47B6-8C7D-802BAA4C3DD5}"/>
    <cellStyle name="Comma 2 3 9 2 4" xfId="25581" xr:uid="{E9DA6B2A-AAC4-4DD1-8B7B-F8112B9C478D}"/>
    <cellStyle name="Comma 2 3 9 3" xfId="5927" xr:uid="{B36EA6CE-A927-48A7-855C-CFE72F2915B2}"/>
    <cellStyle name="Comma 2 3 9 3 2" xfId="17155" xr:uid="{27BE84BC-7E26-41A3-83B9-27AADFA89EE2}"/>
    <cellStyle name="Comma 2 3 9 3 2 2" xfId="39622" xr:uid="{7AB091AE-8467-422D-90C3-ED59EAF6B64B}"/>
    <cellStyle name="Comma 2 3 9 3 3" xfId="28395" xr:uid="{C6C9AD25-B8A2-45E1-BFD2-819DE23E6A5A}"/>
    <cellStyle name="Comma 2 3 9 4" xfId="11552" xr:uid="{42377A01-6F45-4164-A718-817E8DA04C09}"/>
    <cellStyle name="Comma 2 3 9 4 2" xfId="34019" xr:uid="{991EA3A3-BAAB-4B46-AFA0-0B19D4FDA4E6}"/>
    <cellStyle name="Comma 2 3 9 5" xfId="22792" xr:uid="{631CE0E8-CA26-496D-83AD-FA1947EFE531}"/>
    <cellStyle name="Comma 2 4" xfId="58" xr:uid="{00000000-0005-0000-0000-00004D040000}"/>
    <cellStyle name="Comma 2 4 10" xfId="5666" xr:uid="{232256EA-C65F-4E08-9531-8FAF8183BB26}"/>
    <cellStyle name="Comma 2 4 10 2" xfId="16894" xr:uid="{5C48A06A-412E-4BC7-84BD-14DDA6AFABC7}"/>
    <cellStyle name="Comma 2 4 10 2 2" xfId="39361" xr:uid="{519A8861-48ED-4640-BFEA-A3DA0A4623B8}"/>
    <cellStyle name="Comma 2 4 10 3" xfId="28134" xr:uid="{78ECFC90-B245-4A23-869B-F9C0E5D853A7}"/>
    <cellStyle name="Comma 2 4 11" xfId="11290" xr:uid="{6F1042E0-4B13-4211-B304-C4DF542332E9}"/>
    <cellStyle name="Comma 2 4 11 2" xfId="33758" xr:uid="{9EFECFAB-5E2E-4135-B14D-C2662E7D19B1}"/>
    <cellStyle name="Comma 2 4 12" xfId="22531" xr:uid="{A315932B-C2B8-477D-B26B-0050F8F84549}"/>
    <cellStyle name="Comma 2 4 2" xfId="120" xr:uid="{00000000-0005-0000-0000-00004E040000}"/>
    <cellStyle name="Comma 2 4 2 10" xfId="11352" xr:uid="{BB024361-3B00-4E12-88FF-0D70F14225B2}"/>
    <cellStyle name="Comma 2 4 2 10 2" xfId="33820" xr:uid="{E37302EB-CB2F-42E1-B138-388967C1B54F}"/>
    <cellStyle name="Comma 2 4 2 11" xfId="22593" xr:uid="{A0C9C725-F88D-435E-872F-2998F593A00B}"/>
    <cellStyle name="Comma 2 4 2 2" xfId="246" xr:uid="{00000000-0005-0000-0000-00004F040000}"/>
    <cellStyle name="Comma 2 4 2 2 10" xfId="22719" xr:uid="{DFFF2606-F32F-49DD-ABDF-CA28437FD76F}"/>
    <cellStyle name="Comma 2 4 2 2 2" xfId="793" xr:uid="{00000000-0005-0000-0000-000050040000}"/>
    <cellStyle name="Comma 2 4 2 2 2 2" xfId="1331" xr:uid="{00000000-0005-0000-0000-000051040000}"/>
    <cellStyle name="Comma 2 4 2 2 2 2 2" xfId="2411" xr:uid="{00000000-0005-0000-0000-000052040000}"/>
    <cellStyle name="Comma 2 4 2 2 2 2 2 2" xfId="5200" xr:uid="{D8C9C501-3AAF-4716-A34E-FA15CB5A6C9D}"/>
    <cellStyle name="Comma 2 4 2 2 2 2 2 2 2" xfId="10803" xr:uid="{81A15D84-D7EA-4699-8A88-1693B2D4324E}"/>
    <cellStyle name="Comma 2 4 2 2 2 2 2 2 2 2" xfId="22031" xr:uid="{AC5E721D-7AA3-4F9A-ADAB-74DC7DDEEF4F}"/>
    <cellStyle name="Comma 2 4 2 2 2 2 2 2 2 2 2" xfId="44498" xr:uid="{95FA594A-4443-426F-A3AD-C0D888F13D4A}"/>
    <cellStyle name="Comma 2 4 2 2 2 2 2 2 2 3" xfId="33271" xr:uid="{347A9A2D-A74E-478D-9A82-94C0C5CB5618}"/>
    <cellStyle name="Comma 2 4 2 2 2 2 2 2 3" xfId="16428" xr:uid="{BA84E721-B762-42D2-AAD2-6CAB7DF57C1D}"/>
    <cellStyle name="Comma 2 4 2 2 2 2 2 2 3 2" xfId="38895" xr:uid="{93DB4B81-E6D4-4928-B6EA-4A91D3AAB80D}"/>
    <cellStyle name="Comma 2 4 2 2 2 2 2 2 4" xfId="27668" xr:uid="{4F0A18F4-998C-4A41-8250-D737A03DCBCD}"/>
    <cellStyle name="Comma 2 4 2 2 2 2 2 3" xfId="8014" xr:uid="{56007AC4-5F67-4C48-BC6A-88217D265A79}"/>
    <cellStyle name="Comma 2 4 2 2 2 2 2 3 2" xfId="19242" xr:uid="{B9824E7F-78B6-4507-BE79-B88277880B95}"/>
    <cellStyle name="Comma 2 4 2 2 2 2 2 3 2 2" xfId="41709" xr:uid="{09D39AD5-6642-4294-AEFE-5EE627ECF0DC}"/>
    <cellStyle name="Comma 2 4 2 2 2 2 2 3 3" xfId="30482" xr:uid="{718E5F30-D271-4E5A-8F1D-DF539159445B}"/>
    <cellStyle name="Comma 2 4 2 2 2 2 2 4" xfId="13639" xr:uid="{5E44062A-7F55-48A1-8DFA-2C44BBC785BF}"/>
    <cellStyle name="Comma 2 4 2 2 2 2 2 4 2" xfId="36106" xr:uid="{29AA1818-767B-4A60-9F2E-739C7F3CB9F5}"/>
    <cellStyle name="Comma 2 4 2 2 2 2 2 5" xfId="24879" xr:uid="{487E84F6-54F5-4F4A-9263-D1FEE502FADC}"/>
    <cellStyle name="Comma 2 4 2 2 2 2 3" xfId="4120" xr:uid="{A7EA6522-C2F0-49E0-9248-15230EF230C1}"/>
    <cellStyle name="Comma 2 4 2 2 2 2 3 2" xfId="9723" xr:uid="{D6CD3839-8450-4F6C-ACA5-9A4B83D76B9F}"/>
    <cellStyle name="Comma 2 4 2 2 2 2 3 2 2" xfId="20951" xr:uid="{9CF09CFE-3BAD-4AC2-AC8A-DC410FFAAD99}"/>
    <cellStyle name="Comma 2 4 2 2 2 2 3 2 2 2" xfId="43418" xr:uid="{C533B8A5-8254-431E-8D4D-A7DAC6BA1252}"/>
    <cellStyle name="Comma 2 4 2 2 2 2 3 2 3" xfId="32191" xr:uid="{01D8E8D1-6AF0-4F40-96FC-9FF6B8FA8642}"/>
    <cellStyle name="Comma 2 4 2 2 2 2 3 3" xfId="15348" xr:uid="{213D8C2B-EF36-4494-8B20-65277FC0A1DD}"/>
    <cellStyle name="Comma 2 4 2 2 2 2 3 3 2" xfId="37815" xr:uid="{F03D42A2-F6E2-41AF-9968-59E34519BCF0}"/>
    <cellStyle name="Comma 2 4 2 2 2 2 3 4" xfId="26588" xr:uid="{CAC014DD-14F0-4049-9A4C-E3A04FC34EBF}"/>
    <cellStyle name="Comma 2 4 2 2 2 2 4" xfId="6934" xr:uid="{6A1D6D1B-1EAE-4A5B-82CE-31AEB0A8A857}"/>
    <cellStyle name="Comma 2 4 2 2 2 2 4 2" xfId="18162" xr:uid="{633900D3-D3C1-4A64-9171-F0E443653DF0}"/>
    <cellStyle name="Comma 2 4 2 2 2 2 4 2 2" xfId="40629" xr:uid="{19DD70BA-1327-4814-913E-A9523A95197B}"/>
    <cellStyle name="Comma 2 4 2 2 2 2 4 3" xfId="29402" xr:uid="{4D0B4F68-40E0-4E9D-AE84-C33B30ED3079}"/>
    <cellStyle name="Comma 2 4 2 2 2 2 5" xfId="12559" xr:uid="{90A3FAAC-8011-4F5A-99A5-DEE8D5481A58}"/>
    <cellStyle name="Comma 2 4 2 2 2 2 5 2" xfId="35026" xr:uid="{D88BE60E-F6DF-4AF3-88F0-C11572325AD7}"/>
    <cellStyle name="Comma 2 4 2 2 2 2 6" xfId="23799" xr:uid="{A1EBC78B-B673-468F-870B-ADE2D20E3DA1}"/>
    <cellStyle name="Comma 2 4 2 2 2 3" xfId="1873" xr:uid="{00000000-0005-0000-0000-000053040000}"/>
    <cellStyle name="Comma 2 4 2 2 2 3 2" xfId="4662" xr:uid="{C32E7B01-BA16-41E8-ADB8-E822AF42F693}"/>
    <cellStyle name="Comma 2 4 2 2 2 3 2 2" xfId="10265" xr:uid="{E0465D09-AAEF-4F0C-B129-3C3F1B81E1FF}"/>
    <cellStyle name="Comma 2 4 2 2 2 3 2 2 2" xfId="21493" xr:uid="{BE992983-DD1C-49BE-BEEE-62FF691EDC3B}"/>
    <cellStyle name="Comma 2 4 2 2 2 3 2 2 2 2" xfId="43960" xr:uid="{7A20F0EF-EC6A-4BBB-887C-4ABC0968090F}"/>
    <cellStyle name="Comma 2 4 2 2 2 3 2 2 3" xfId="32733" xr:uid="{A950E511-3FAD-460F-B411-6AA625D0ECB4}"/>
    <cellStyle name="Comma 2 4 2 2 2 3 2 3" xfId="15890" xr:uid="{6006FA09-201A-41F6-A1A2-BC7E1D524E87}"/>
    <cellStyle name="Comma 2 4 2 2 2 3 2 3 2" xfId="38357" xr:uid="{6C112BB2-4B76-492E-A89C-36CA7BCB8BE7}"/>
    <cellStyle name="Comma 2 4 2 2 2 3 2 4" xfId="27130" xr:uid="{048EC6EC-FAF5-46D1-8311-EAF39446DEBF}"/>
    <cellStyle name="Comma 2 4 2 2 2 3 3" xfId="7476" xr:uid="{6A44D352-C0C6-4E8C-ABB2-EBDC2B01D660}"/>
    <cellStyle name="Comma 2 4 2 2 2 3 3 2" xfId="18704" xr:uid="{A253A3BF-2CB2-4873-B65E-A6FDE673BC4F}"/>
    <cellStyle name="Comma 2 4 2 2 2 3 3 2 2" xfId="41171" xr:uid="{2AB3657F-9709-409F-8BAB-34A825F22018}"/>
    <cellStyle name="Comma 2 4 2 2 2 3 3 3" xfId="29944" xr:uid="{FDEF1723-23CA-4531-B57A-53DDC96BBFF7}"/>
    <cellStyle name="Comma 2 4 2 2 2 3 4" xfId="13101" xr:uid="{91089B3B-A974-4E8A-B76B-EE48C23D4EC7}"/>
    <cellStyle name="Comma 2 4 2 2 2 3 4 2" xfId="35568" xr:uid="{08922389-802E-4325-B4F6-755BE87E9FB8}"/>
    <cellStyle name="Comma 2 4 2 2 2 3 5" xfId="24341" xr:uid="{C0B25E1D-0EAF-4583-A31D-A00105F394E9}"/>
    <cellStyle name="Comma 2 4 2 2 2 4" xfId="3582" xr:uid="{3E68B866-503E-4C55-87C7-1BD5C4930E23}"/>
    <cellStyle name="Comma 2 4 2 2 2 4 2" xfId="9185" xr:uid="{F5F7F8E0-6E47-4C93-AE6E-70AEDA7333B0}"/>
    <cellStyle name="Comma 2 4 2 2 2 4 2 2" xfId="20413" xr:uid="{0768F8B5-79D0-46CA-B643-A6F8136373F3}"/>
    <cellStyle name="Comma 2 4 2 2 2 4 2 2 2" xfId="42880" xr:uid="{FD3EFE0C-E9FA-4C3F-B8D0-FF430B334CA8}"/>
    <cellStyle name="Comma 2 4 2 2 2 4 2 3" xfId="31653" xr:uid="{2819AA51-799C-4B50-ACAA-454B06409C6A}"/>
    <cellStyle name="Comma 2 4 2 2 2 4 3" xfId="14810" xr:uid="{F8D5ADBE-5034-4126-9EA3-062FA8E83403}"/>
    <cellStyle name="Comma 2 4 2 2 2 4 3 2" xfId="37277" xr:uid="{22AF6719-9E3B-4B34-ADD0-6C0F561C9F06}"/>
    <cellStyle name="Comma 2 4 2 2 2 4 4" xfId="26050" xr:uid="{70950EEE-3683-485A-9323-183B30F725AE}"/>
    <cellStyle name="Comma 2 4 2 2 2 5" xfId="6396" xr:uid="{4B8B1BCE-10D6-4742-9CD3-9882643551C6}"/>
    <cellStyle name="Comma 2 4 2 2 2 5 2" xfId="17624" xr:uid="{BAA08707-D2E8-48BC-9AE9-69D1D294E61E}"/>
    <cellStyle name="Comma 2 4 2 2 2 5 2 2" xfId="40091" xr:uid="{2E5853A7-C333-4479-84FA-32BFBC84D98F}"/>
    <cellStyle name="Comma 2 4 2 2 2 5 3" xfId="28864" xr:uid="{5DD9AF52-5F4F-4073-BE77-FF223A9DA6CD}"/>
    <cellStyle name="Comma 2 4 2 2 2 6" xfId="12021" xr:uid="{9EEBE3E2-F7A4-42F6-9B5F-5D99753A7D10}"/>
    <cellStyle name="Comma 2 4 2 2 2 6 2" xfId="34488" xr:uid="{29648ECD-2374-403B-A874-DE12BAFFA341}"/>
    <cellStyle name="Comma 2 4 2 2 2 7" xfId="23261" xr:uid="{8BD72C36-7DDE-46FD-9B54-273ACAEAA73C}"/>
    <cellStyle name="Comma 2 4 2 2 3" xfId="1064" xr:uid="{00000000-0005-0000-0000-000054040000}"/>
    <cellStyle name="Comma 2 4 2 2 3 2" xfId="2144" xr:uid="{00000000-0005-0000-0000-000055040000}"/>
    <cellStyle name="Comma 2 4 2 2 3 2 2" xfId="4933" xr:uid="{0821C45B-7968-4435-B9EB-47397439FF60}"/>
    <cellStyle name="Comma 2 4 2 2 3 2 2 2" xfId="10536" xr:uid="{DF56B743-44AA-48E4-B0E7-6E20CE9A6D4B}"/>
    <cellStyle name="Comma 2 4 2 2 3 2 2 2 2" xfId="21764" xr:uid="{3FEFDAC0-D7F1-4766-A95E-97659BB8D9FE}"/>
    <cellStyle name="Comma 2 4 2 2 3 2 2 2 2 2" xfId="44231" xr:uid="{8076E8EC-2DC9-4901-A9B6-105398D3E168}"/>
    <cellStyle name="Comma 2 4 2 2 3 2 2 2 3" xfId="33004" xr:uid="{BF8084CA-6DAA-4663-A86F-B8204D00BC01}"/>
    <cellStyle name="Comma 2 4 2 2 3 2 2 3" xfId="16161" xr:uid="{BB7ADEA9-D54F-4DC5-81B4-258E45017874}"/>
    <cellStyle name="Comma 2 4 2 2 3 2 2 3 2" xfId="38628" xr:uid="{6EA50421-FD32-453B-9084-FC5D162156B0}"/>
    <cellStyle name="Comma 2 4 2 2 3 2 2 4" xfId="27401" xr:uid="{CA875BD2-AE56-4637-BBD5-91A25C2CDE43}"/>
    <cellStyle name="Comma 2 4 2 2 3 2 3" xfId="7747" xr:uid="{CAFCDFD8-81A8-4BE8-A788-AB6E50533F3A}"/>
    <cellStyle name="Comma 2 4 2 2 3 2 3 2" xfId="18975" xr:uid="{FBE94467-F958-4BC4-AAA7-CABC25E6A407}"/>
    <cellStyle name="Comma 2 4 2 2 3 2 3 2 2" xfId="41442" xr:uid="{91B63C22-711F-458D-A94A-41D022FE2552}"/>
    <cellStyle name="Comma 2 4 2 2 3 2 3 3" xfId="30215" xr:uid="{C066A58D-8360-44CA-A973-A01EDA9C30E7}"/>
    <cellStyle name="Comma 2 4 2 2 3 2 4" xfId="13372" xr:uid="{DC2D427B-A403-42D9-880A-DDB9281091E8}"/>
    <cellStyle name="Comma 2 4 2 2 3 2 4 2" xfId="35839" xr:uid="{D267D6CA-E02C-486A-8D79-5983CAA5AA60}"/>
    <cellStyle name="Comma 2 4 2 2 3 2 5" xfId="24612" xr:uid="{B47559F1-7E40-4D5F-B645-387F94B9D53D}"/>
    <cellStyle name="Comma 2 4 2 2 3 3" xfId="3853" xr:uid="{94A869D5-999D-4205-A450-3E36454F5654}"/>
    <cellStyle name="Comma 2 4 2 2 3 3 2" xfId="9456" xr:uid="{3B8D36DF-E78D-4E5E-A8C1-61569A69390E}"/>
    <cellStyle name="Comma 2 4 2 2 3 3 2 2" xfId="20684" xr:uid="{6D9C2DF2-333A-4FD1-9805-665BEDA9D5D4}"/>
    <cellStyle name="Comma 2 4 2 2 3 3 2 2 2" xfId="43151" xr:uid="{13AABAFF-9AD3-47DE-8BAA-C5267DE4050D}"/>
    <cellStyle name="Comma 2 4 2 2 3 3 2 3" xfId="31924" xr:uid="{74719795-228C-401E-8E1F-4F47BAA8FAB8}"/>
    <cellStyle name="Comma 2 4 2 2 3 3 3" xfId="15081" xr:uid="{A90575EB-2F84-4141-8B86-41708DC87095}"/>
    <cellStyle name="Comma 2 4 2 2 3 3 3 2" xfId="37548" xr:uid="{71B81EA8-34C4-415B-8154-273149162C6A}"/>
    <cellStyle name="Comma 2 4 2 2 3 3 4" xfId="26321" xr:uid="{5CAF7E36-943C-4B0E-89E1-22A16A8B9D90}"/>
    <cellStyle name="Comma 2 4 2 2 3 4" xfId="6667" xr:uid="{2C1B52E9-25B2-4900-961D-ECD61E81DA28}"/>
    <cellStyle name="Comma 2 4 2 2 3 4 2" xfId="17895" xr:uid="{226C3A94-48DB-4D8E-83C9-9C5666978715}"/>
    <cellStyle name="Comma 2 4 2 2 3 4 2 2" xfId="40362" xr:uid="{B7F9E34C-2947-4D49-8DA2-81BFE035387E}"/>
    <cellStyle name="Comma 2 4 2 2 3 4 3" xfId="29135" xr:uid="{E3B50265-F01C-4DCB-9B6F-2762958AC302}"/>
    <cellStyle name="Comma 2 4 2 2 3 5" xfId="12292" xr:uid="{757C33FF-840A-4A23-A1B8-D19349F2A7AA}"/>
    <cellStyle name="Comma 2 4 2 2 3 5 2" xfId="34759" xr:uid="{A0B2A798-FAFA-4F52-A03B-92D112B72047}"/>
    <cellStyle name="Comma 2 4 2 2 3 6" xfId="23532" xr:uid="{68A72FA5-B10F-499C-976D-0E07287A3DBA}"/>
    <cellStyle name="Comma 2 4 2 2 4" xfId="1606" xr:uid="{00000000-0005-0000-0000-000056040000}"/>
    <cellStyle name="Comma 2 4 2 2 4 2" xfId="4395" xr:uid="{9049B4D0-8644-4936-9A92-5172E5C87E6C}"/>
    <cellStyle name="Comma 2 4 2 2 4 2 2" xfId="9998" xr:uid="{43A53469-80B8-4BFA-AC54-D4B8D82ADB34}"/>
    <cellStyle name="Comma 2 4 2 2 4 2 2 2" xfId="21226" xr:uid="{D278D8CC-B1F0-4127-ACD9-445EAF13A93D}"/>
    <cellStyle name="Comma 2 4 2 2 4 2 2 2 2" xfId="43693" xr:uid="{1B6414C7-942D-4D6D-99C2-E9450B8BC413}"/>
    <cellStyle name="Comma 2 4 2 2 4 2 2 3" xfId="32466" xr:uid="{D169CC76-5230-4160-A758-05F3AFF57185}"/>
    <cellStyle name="Comma 2 4 2 2 4 2 3" xfId="15623" xr:uid="{FAD63E23-71B5-42EF-8ACF-DCDE68E59703}"/>
    <cellStyle name="Comma 2 4 2 2 4 2 3 2" xfId="38090" xr:uid="{5364942F-88E2-4968-A4C0-0F4D17E92C8B}"/>
    <cellStyle name="Comma 2 4 2 2 4 2 4" xfId="26863" xr:uid="{AFB3182F-E1E8-4B5C-90D3-2D1F89847729}"/>
    <cellStyle name="Comma 2 4 2 2 4 3" xfId="7209" xr:uid="{C29F7C90-832E-416E-9A42-23D0FF017B88}"/>
    <cellStyle name="Comma 2 4 2 2 4 3 2" xfId="18437" xr:uid="{46A2B872-BCD4-4EC5-8F61-FA5B7BCB15AF}"/>
    <cellStyle name="Comma 2 4 2 2 4 3 2 2" xfId="40904" xr:uid="{5934E5E2-950E-4B8F-9798-4D8045BA356E}"/>
    <cellStyle name="Comma 2 4 2 2 4 3 3" xfId="29677" xr:uid="{3A05B2AE-B8D8-48F1-BC70-739CB244AD14}"/>
    <cellStyle name="Comma 2 4 2 2 4 4" xfId="12834" xr:uid="{388D31D3-4400-443E-979F-42457945817B}"/>
    <cellStyle name="Comma 2 4 2 2 4 4 2" xfId="35301" xr:uid="{92C8409B-C3BE-465E-872E-44CB39E567F1}"/>
    <cellStyle name="Comma 2 4 2 2 4 5" xfId="24074" xr:uid="{88B1D7FA-217C-4BE6-BFAD-520F8C4FF9B4}"/>
    <cellStyle name="Comma 2 4 2 2 5" xfId="2687" xr:uid="{00000000-0005-0000-0000-000057040000}"/>
    <cellStyle name="Comma 2 4 2 2 5 2" xfId="5476" xr:uid="{53910042-2265-4545-8B17-A7790C82F7AF}"/>
    <cellStyle name="Comma 2 4 2 2 5 2 2" xfId="11079" xr:uid="{45EC4343-D905-459E-9483-04B638DD6CF8}"/>
    <cellStyle name="Comma 2 4 2 2 5 2 2 2" xfId="22307" xr:uid="{A9DDE704-F557-4AEA-911E-CFE28F9BFCC8}"/>
    <cellStyle name="Comma 2 4 2 2 5 2 2 2 2" xfId="44774" xr:uid="{432D000C-CFDE-4113-A63C-C8C8AA5F93CD}"/>
    <cellStyle name="Comma 2 4 2 2 5 2 2 3" xfId="33547" xr:uid="{10B27387-69C1-4EEB-ABFA-AD0B3B6D2CFB}"/>
    <cellStyle name="Comma 2 4 2 2 5 2 3" xfId="16704" xr:uid="{61CE3D21-28CA-4056-9E4E-8AACEFE8E9F8}"/>
    <cellStyle name="Comma 2 4 2 2 5 2 3 2" xfId="39171" xr:uid="{1495715F-FDB2-4A5D-9931-CAE8A6C1487E}"/>
    <cellStyle name="Comma 2 4 2 2 5 2 4" xfId="27944" xr:uid="{BDC48715-8115-423F-8E79-CE979D27D852}"/>
    <cellStyle name="Comma 2 4 2 2 5 3" xfId="8290" xr:uid="{653F2B97-F23B-424F-9D86-04428F2028EB}"/>
    <cellStyle name="Comma 2 4 2 2 5 3 2" xfId="19518" xr:uid="{1CA01755-F82C-440D-8F02-DFF8BE808C13}"/>
    <cellStyle name="Comma 2 4 2 2 5 3 2 2" xfId="41985" xr:uid="{64BFEC27-2E79-4B8D-8EA9-B313B2685267}"/>
    <cellStyle name="Comma 2 4 2 2 5 3 3" xfId="30758" xr:uid="{CB9A42D5-1896-47E5-B6D0-1F2643BAD885}"/>
    <cellStyle name="Comma 2 4 2 2 5 4" xfId="13915" xr:uid="{02ABD7E5-03C8-485C-A430-451EF3627CF3}"/>
    <cellStyle name="Comma 2 4 2 2 5 4 2" xfId="36382" xr:uid="{909AFD2A-027B-4EB3-9192-8F6B699091BB}"/>
    <cellStyle name="Comma 2 4 2 2 5 5" xfId="25155" xr:uid="{98858FD9-BFC1-47D4-B79F-3EE4C9F3EA92}"/>
    <cellStyle name="Comma 2 4 2 2 6" xfId="526" xr:uid="{00000000-0005-0000-0000-000058040000}"/>
    <cellStyle name="Comma 2 4 2 2 6 2" xfId="3315" xr:uid="{7F7353E9-BBFE-4808-A96C-DAA20AD44100}"/>
    <cellStyle name="Comma 2 4 2 2 6 2 2" xfId="8918" xr:uid="{257A4F18-5C11-4C92-ACC4-0488C69BF5CA}"/>
    <cellStyle name="Comma 2 4 2 2 6 2 2 2" xfId="20146" xr:uid="{5E3C585D-9AF7-4E4F-896B-D81BC96E8A2B}"/>
    <cellStyle name="Comma 2 4 2 2 6 2 2 2 2" xfId="42613" xr:uid="{55EB9D59-1862-4D69-B868-90C74EE141A8}"/>
    <cellStyle name="Comma 2 4 2 2 6 2 2 3" xfId="31386" xr:uid="{BAA2E691-6681-42D7-97BF-91A57BDA323F}"/>
    <cellStyle name="Comma 2 4 2 2 6 2 3" xfId="14543" xr:uid="{D88DB9B5-49E0-4493-A2D3-FD33C81320DC}"/>
    <cellStyle name="Comma 2 4 2 2 6 2 3 2" xfId="37010" xr:uid="{7C18F7F4-3127-4495-B486-1CD2602C1D18}"/>
    <cellStyle name="Comma 2 4 2 2 6 2 4" xfId="25783" xr:uid="{9204C6A9-A14C-4E6B-BF2F-13C71AE34C4A}"/>
    <cellStyle name="Comma 2 4 2 2 6 3" xfId="6129" xr:uid="{3C45A752-B66D-4393-AC2A-636276DB430B}"/>
    <cellStyle name="Comma 2 4 2 2 6 3 2" xfId="17357" xr:uid="{66A37C77-F655-4DB2-A3C8-63EFD9E32B8B}"/>
    <cellStyle name="Comma 2 4 2 2 6 3 2 2" xfId="39824" xr:uid="{F219AB77-9AEA-4D1F-B3ED-23BEAE971443}"/>
    <cellStyle name="Comma 2 4 2 2 6 3 3" xfId="28597" xr:uid="{EB4B2C9D-5576-4618-A3BE-AC385F09D695}"/>
    <cellStyle name="Comma 2 4 2 2 6 4" xfId="11754" xr:uid="{7E3722B2-6309-40C5-892E-37346647BA71}"/>
    <cellStyle name="Comma 2 4 2 2 6 4 2" xfId="34221" xr:uid="{72B4C42F-F7C4-45C2-A2FA-B2855D348F9E}"/>
    <cellStyle name="Comma 2 4 2 2 6 5" xfId="22994" xr:uid="{549AFB94-655F-4C5A-8601-7AA67944AE60}"/>
    <cellStyle name="Comma 2 4 2 2 7" xfId="3039" xr:uid="{1E339496-718C-41F6-B9DB-C814FCDC1379}"/>
    <cellStyle name="Comma 2 4 2 2 7 2" xfId="8642" xr:uid="{9CB4FE9C-67DE-4EAC-9314-673D6EE10C3B}"/>
    <cellStyle name="Comma 2 4 2 2 7 2 2" xfId="19870" xr:uid="{C3991FF2-D8F1-4226-8D9F-BD03753F679C}"/>
    <cellStyle name="Comma 2 4 2 2 7 2 2 2" xfId="42337" xr:uid="{AB232CD3-AEAD-4BF6-A9F1-F9EA3EE7FB06}"/>
    <cellStyle name="Comma 2 4 2 2 7 2 3" xfId="31110" xr:uid="{E5A9A054-AB95-4A14-90E1-0689B21A0A77}"/>
    <cellStyle name="Comma 2 4 2 2 7 3" xfId="14267" xr:uid="{3603DBD8-5A27-4C38-A6D9-4FDA00050E92}"/>
    <cellStyle name="Comma 2 4 2 2 7 3 2" xfId="36734" xr:uid="{06F98093-0E83-401A-8804-E2E6B3EA93E4}"/>
    <cellStyle name="Comma 2 4 2 2 7 4" xfId="25507" xr:uid="{E706106B-D44D-4C47-8574-EE1EA3DE5446}"/>
    <cellStyle name="Comma 2 4 2 2 8" xfId="5854" xr:uid="{E0E6941F-D3E5-46B8-AF82-3E52A48559BE}"/>
    <cellStyle name="Comma 2 4 2 2 8 2" xfId="17082" xr:uid="{0D34DC6A-F22A-4A29-8BD8-F5FA8F5DA1CC}"/>
    <cellStyle name="Comma 2 4 2 2 8 2 2" xfId="39549" xr:uid="{9CB7A26D-0F48-4225-BB5C-2D57EBFF2902}"/>
    <cellStyle name="Comma 2 4 2 2 8 3" xfId="28322" xr:uid="{D47EB654-31AC-465E-94A6-2B0284FE7E0A}"/>
    <cellStyle name="Comma 2 4 2 2 9" xfId="11478" xr:uid="{5A55D8A4-62F8-4A97-B178-0B19B34E2307}"/>
    <cellStyle name="Comma 2 4 2 2 9 2" xfId="33946" xr:uid="{19775161-5500-4F06-AD65-DF043EAA6C5D}"/>
    <cellStyle name="Comma 2 4 2 3" xfId="667" xr:uid="{00000000-0005-0000-0000-000059040000}"/>
    <cellStyle name="Comma 2 4 2 3 2" xfId="1205" xr:uid="{00000000-0005-0000-0000-00005A040000}"/>
    <cellStyle name="Comma 2 4 2 3 2 2" xfId="2285" xr:uid="{00000000-0005-0000-0000-00005B040000}"/>
    <cellStyle name="Comma 2 4 2 3 2 2 2" xfId="5074" xr:uid="{7B5BE30B-C0B0-419D-AA9A-72F1B7C477FF}"/>
    <cellStyle name="Comma 2 4 2 3 2 2 2 2" xfId="10677" xr:uid="{1E78D3B9-A6AB-4D27-BD75-DFB19769D554}"/>
    <cellStyle name="Comma 2 4 2 3 2 2 2 2 2" xfId="21905" xr:uid="{6D1D9B65-9A08-425F-A6D3-821698330314}"/>
    <cellStyle name="Comma 2 4 2 3 2 2 2 2 2 2" xfId="44372" xr:uid="{E364A3B7-20FF-44EB-8CC3-8B1144550919}"/>
    <cellStyle name="Comma 2 4 2 3 2 2 2 2 3" xfId="33145" xr:uid="{0A445BAC-1295-4DF8-858B-D889687057D3}"/>
    <cellStyle name="Comma 2 4 2 3 2 2 2 3" xfId="16302" xr:uid="{E200ABF0-BA5F-4EF7-8431-1446717018EF}"/>
    <cellStyle name="Comma 2 4 2 3 2 2 2 3 2" xfId="38769" xr:uid="{5A4D2830-9EBE-4857-8F85-2072B731C38E}"/>
    <cellStyle name="Comma 2 4 2 3 2 2 2 4" xfId="27542" xr:uid="{F60077B0-BCB4-4527-A82C-C044A6CC2A83}"/>
    <cellStyle name="Comma 2 4 2 3 2 2 3" xfId="7888" xr:uid="{678E5951-E1CD-44E3-91B9-CF15CC6E8C56}"/>
    <cellStyle name="Comma 2 4 2 3 2 2 3 2" xfId="19116" xr:uid="{BA201FE8-4819-4452-9AA2-E16277888118}"/>
    <cellStyle name="Comma 2 4 2 3 2 2 3 2 2" xfId="41583" xr:uid="{5885EDAB-0E4E-40CA-BDA6-897D13657E8B}"/>
    <cellStyle name="Comma 2 4 2 3 2 2 3 3" xfId="30356" xr:uid="{5E143C14-C864-4E03-B524-0035A3A55E5E}"/>
    <cellStyle name="Comma 2 4 2 3 2 2 4" xfId="13513" xr:uid="{1502230C-EA4C-4D2E-B0A0-0A98E6F1E248}"/>
    <cellStyle name="Comma 2 4 2 3 2 2 4 2" xfId="35980" xr:uid="{70E2A99D-EDA1-4593-8FA5-453F54E5F74E}"/>
    <cellStyle name="Comma 2 4 2 3 2 2 5" xfId="24753" xr:uid="{3925B214-8F29-48DF-87C7-5A5001638AAE}"/>
    <cellStyle name="Comma 2 4 2 3 2 3" xfId="3994" xr:uid="{309E02BD-268C-4DFC-AE0C-B138BAC09480}"/>
    <cellStyle name="Comma 2 4 2 3 2 3 2" xfId="9597" xr:uid="{234D4348-0FC2-41F8-8111-C00EE0FF97EA}"/>
    <cellStyle name="Comma 2 4 2 3 2 3 2 2" xfId="20825" xr:uid="{439A2E5E-E05A-4F02-BE7E-0FC42D3E7C2C}"/>
    <cellStyle name="Comma 2 4 2 3 2 3 2 2 2" xfId="43292" xr:uid="{CA081740-699B-460B-8713-519CAEBA65AF}"/>
    <cellStyle name="Comma 2 4 2 3 2 3 2 3" xfId="32065" xr:uid="{4E273526-31B2-4D19-B13C-F710422C8AD9}"/>
    <cellStyle name="Comma 2 4 2 3 2 3 3" xfId="15222" xr:uid="{AE8C9AC8-6EAF-4789-A317-6FB2B3D80486}"/>
    <cellStyle name="Comma 2 4 2 3 2 3 3 2" xfId="37689" xr:uid="{17C8546F-2DB3-4C8A-9D26-1998CC41AACC}"/>
    <cellStyle name="Comma 2 4 2 3 2 3 4" xfId="26462" xr:uid="{F5F8D3E5-376B-4587-B017-4F3B2BCAF429}"/>
    <cellStyle name="Comma 2 4 2 3 2 4" xfId="6808" xr:uid="{82AC440F-8CBF-477C-B660-E63DB38A1553}"/>
    <cellStyle name="Comma 2 4 2 3 2 4 2" xfId="18036" xr:uid="{5381C809-B9BF-42A9-894E-58CB3425D88B}"/>
    <cellStyle name="Comma 2 4 2 3 2 4 2 2" xfId="40503" xr:uid="{85DFD7F6-5BBC-4DDF-AEA0-FFD7FE328C6C}"/>
    <cellStyle name="Comma 2 4 2 3 2 4 3" xfId="29276" xr:uid="{5BF9D194-9B8B-465D-8CCE-B6AC56B0C6B9}"/>
    <cellStyle name="Comma 2 4 2 3 2 5" xfId="12433" xr:uid="{C2819AFF-C4CE-45FE-A1E2-DE14E3835419}"/>
    <cellStyle name="Comma 2 4 2 3 2 5 2" xfId="34900" xr:uid="{FE181A78-2178-4822-83BC-11033BEBD05B}"/>
    <cellStyle name="Comma 2 4 2 3 2 6" xfId="23673" xr:uid="{CDB8B45F-34D9-4D2A-8348-8C5C5899A172}"/>
    <cellStyle name="Comma 2 4 2 3 3" xfId="1747" xr:uid="{00000000-0005-0000-0000-00005C040000}"/>
    <cellStyle name="Comma 2 4 2 3 3 2" xfId="4536" xr:uid="{95064F42-9380-4495-B191-2B2871860474}"/>
    <cellStyle name="Comma 2 4 2 3 3 2 2" xfId="10139" xr:uid="{D14A5B83-28CB-4651-B57C-6DBE7C3DFAD6}"/>
    <cellStyle name="Comma 2 4 2 3 3 2 2 2" xfId="21367" xr:uid="{D52D7735-0C3F-4DBE-8C8D-A24A1DAF8089}"/>
    <cellStyle name="Comma 2 4 2 3 3 2 2 2 2" xfId="43834" xr:uid="{7294C0DD-54D8-4D60-8747-1560B2BDC867}"/>
    <cellStyle name="Comma 2 4 2 3 3 2 2 3" xfId="32607" xr:uid="{F70444DA-B376-4B2B-8CDC-7AFC71C940F3}"/>
    <cellStyle name="Comma 2 4 2 3 3 2 3" xfId="15764" xr:uid="{60557F92-B823-460E-803C-D1057B7B04B2}"/>
    <cellStyle name="Comma 2 4 2 3 3 2 3 2" xfId="38231" xr:uid="{1EBBB6A0-D675-45C5-864B-1F8B39580F86}"/>
    <cellStyle name="Comma 2 4 2 3 3 2 4" xfId="27004" xr:uid="{849468A5-F683-4787-A11B-340C7C7E9BA0}"/>
    <cellStyle name="Comma 2 4 2 3 3 3" xfId="7350" xr:uid="{3AC5A51E-2871-4C50-B80F-68BFD83F97F1}"/>
    <cellStyle name="Comma 2 4 2 3 3 3 2" xfId="18578" xr:uid="{FA05F524-4D94-4F85-8BC6-DACCAE7A89D4}"/>
    <cellStyle name="Comma 2 4 2 3 3 3 2 2" xfId="41045" xr:uid="{62E93A8E-C492-4A23-B6E6-4815B1F02ACC}"/>
    <cellStyle name="Comma 2 4 2 3 3 3 3" xfId="29818" xr:uid="{D0845273-9C6C-4181-8428-A07220D73180}"/>
    <cellStyle name="Comma 2 4 2 3 3 4" xfId="12975" xr:uid="{6DBB99E3-C199-4071-A309-F23536524F70}"/>
    <cellStyle name="Comma 2 4 2 3 3 4 2" xfId="35442" xr:uid="{5479BCE4-1144-4A91-BE1B-B4EADB5EFCD4}"/>
    <cellStyle name="Comma 2 4 2 3 3 5" xfId="24215" xr:uid="{E3ED905C-7425-4708-B632-935717372EF2}"/>
    <cellStyle name="Comma 2 4 2 3 4" xfId="3456" xr:uid="{9D986EB9-228B-409A-BDFB-41971D5A1FC3}"/>
    <cellStyle name="Comma 2 4 2 3 4 2" xfId="9059" xr:uid="{423C869A-E19B-4FDC-B359-C8BE136F5AB1}"/>
    <cellStyle name="Comma 2 4 2 3 4 2 2" xfId="20287" xr:uid="{D1753901-C5EE-4B69-9005-0BCC09624272}"/>
    <cellStyle name="Comma 2 4 2 3 4 2 2 2" xfId="42754" xr:uid="{4FEDDFB2-FBF0-4A01-95C4-A7F5FCC6054D}"/>
    <cellStyle name="Comma 2 4 2 3 4 2 3" xfId="31527" xr:uid="{DFC51974-A0EB-45D4-AFF1-4CC49326C42C}"/>
    <cellStyle name="Comma 2 4 2 3 4 3" xfId="14684" xr:uid="{E8C10A4F-F7A8-4A84-8101-7BBC54445ABA}"/>
    <cellStyle name="Comma 2 4 2 3 4 3 2" xfId="37151" xr:uid="{7AC1CCB8-1DBF-40E5-AD03-77C9B490C1E4}"/>
    <cellStyle name="Comma 2 4 2 3 4 4" xfId="25924" xr:uid="{F51FE2F5-438C-44D5-9676-4E372B24B2D7}"/>
    <cellStyle name="Comma 2 4 2 3 5" xfId="6270" xr:uid="{0A094D53-FC89-4AF5-A9B5-34F6B395C297}"/>
    <cellStyle name="Comma 2 4 2 3 5 2" xfId="17498" xr:uid="{340C5861-68A9-4FD6-988D-4365F828212B}"/>
    <cellStyle name="Comma 2 4 2 3 5 2 2" xfId="39965" xr:uid="{73F7D3C2-58D4-46A7-B83A-17CC670B4741}"/>
    <cellStyle name="Comma 2 4 2 3 5 3" xfId="28738" xr:uid="{60793E5B-BAA3-42A4-A9EA-E2C4B3080E93}"/>
    <cellStyle name="Comma 2 4 2 3 6" xfId="11895" xr:uid="{973C63CE-076A-414D-BE33-AFD798B96394}"/>
    <cellStyle name="Comma 2 4 2 3 6 2" xfId="34362" xr:uid="{438201F3-CC37-48EE-9973-229430B13149}"/>
    <cellStyle name="Comma 2 4 2 3 7" xfId="23135" xr:uid="{E2489301-79FD-4BAF-A247-BC494F3D64AE}"/>
    <cellStyle name="Comma 2 4 2 4" xfId="938" xr:uid="{00000000-0005-0000-0000-00005D040000}"/>
    <cellStyle name="Comma 2 4 2 4 2" xfId="2018" xr:uid="{00000000-0005-0000-0000-00005E040000}"/>
    <cellStyle name="Comma 2 4 2 4 2 2" xfId="4807" xr:uid="{47298F01-0B4A-4594-82F8-EBF29725157B}"/>
    <cellStyle name="Comma 2 4 2 4 2 2 2" xfId="10410" xr:uid="{8AB9E0B3-BB2C-4905-B123-5BA4C02B6CBA}"/>
    <cellStyle name="Comma 2 4 2 4 2 2 2 2" xfId="21638" xr:uid="{5CE0440E-A4BA-4B2C-99EA-B33701D670E5}"/>
    <cellStyle name="Comma 2 4 2 4 2 2 2 2 2" xfId="44105" xr:uid="{2B69B1FF-A735-44A2-AE0C-230CC2DA1CAB}"/>
    <cellStyle name="Comma 2 4 2 4 2 2 2 3" xfId="32878" xr:uid="{C2D5DEC8-CDA7-4E61-B7ED-C86BE22D5A74}"/>
    <cellStyle name="Comma 2 4 2 4 2 2 3" xfId="16035" xr:uid="{99E539E9-606C-435F-A768-87756A73A2F2}"/>
    <cellStyle name="Comma 2 4 2 4 2 2 3 2" xfId="38502" xr:uid="{F0F204D2-4E36-4067-B3E1-E3320B7EA1DE}"/>
    <cellStyle name="Comma 2 4 2 4 2 2 4" xfId="27275" xr:uid="{F355F039-EF1F-4560-BE74-3CF7E57ED980}"/>
    <cellStyle name="Comma 2 4 2 4 2 3" xfId="7621" xr:uid="{360F6A16-2F49-4EA5-8904-726C2E092AE8}"/>
    <cellStyle name="Comma 2 4 2 4 2 3 2" xfId="18849" xr:uid="{36C6C091-725F-4111-91E9-0B4259328472}"/>
    <cellStyle name="Comma 2 4 2 4 2 3 2 2" xfId="41316" xr:uid="{1199D686-D475-4061-87D5-CDEDEF4CD97F}"/>
    <cellStyle name="Comma 2 4 2 4 2 3 3" xfId="30089" xr:uid="{BB8B5D01-35A6-487F-8BEE-2D624A3EF765}"/>
    <cellStyle name="Comma 2 4 2 4 2 4" xfId="13246" xr:uid="{17CFA5AB-495E-4117-84AC-501E014329F2}"/>
    <cellStyle name="Comma 2 4 2 4 2 4 2" xfId="35713" xr:uid="{876A40FB-82C7-4C45-A92A-FD1E4080FB05}"/>
    <cellStyle name="Comma 2 4 2 4 2 5" xfId="24486" xr:uid="{8CC07CF9-6C7C-43C4-A246-214C996CD6CA}"/>
    <cellStyle name="Comma 2 4 2 4 3" xfId="3727" xr:uid="{53EB9DEF-9001-4514-938F-DA80D6CEE93B}"/>
    <cellStyle name="Comma 2 4 2 4 3 2" xfId="9330" xr:uid="{AF130239-6C2E-403D-8BFA-665F5A76F735}"/>
    <cellStyle name="Comma 2 4 2 4 3 2 2" xfId="20558" xr:uid="{D22AEE37-2C9B-4886-83A8-2AB3D75E0D23}"/>
    <cellStyle name="Comma 2 4 2 4 3 2 2 2" xfId="43025" xr:uid="{79847DF7-D95D-4F3C-9D2A-10DCC55D3223}"/>
    <cellStyle name="Comma 2 4 2 4 3 2 3" xfId="31798" xr:uid="{255FCFD0-D4B3-427E-9BC1-EE983CB38D34}"/>
    <cellStyle name="Comma 2 4 2 4 3 3" xfId="14955" xr:uid="{154CD298-F2DC-48C6-AC6C-FE5B40E1FF4E}"/>
    <cellStyle name="Comma 2 4 2 4 3 3 2" xfId="37422" xr:uid="{99A77985-C1A2-46FE-9B88-845D6AF17733}"/>
    <cellStyle name="Comma 2 4 2 4 3 4" xfId="26195" xr:uid="{9F5DE698-9778-4605-BF1E-28EDA233B4F8}"/>
    <cellStyle name="Comma 2 4 2 4 4" xfId="6541" xr:uid="{08162E64-C87C-49BF-B3E3-E89B1A49E77B}"/>
    <cellStyle name="Comma 2 4 2 4 4 2" xfId="17769" xr:uid="{EF55D877-49B4-4D11-87EF-171E0B83DF7C}"/>
    <cellStyle name="Comma 2 4 2 4 4 2 2" xfId="40236" xr:uid="{0F532E69-A13A-47A7-91E4-E0643D24A268}"/>
    <cellStyle name="Comma 2 4 2 4 4 3" xfId="29009" xr:uid="{3D126928-DACB-4E1F-9088-016FC3A48881}"/>
    <cellStyle name="Comma 2 4 2 4 5" xfId="12166" xr:uid="{B2FF4A4B-0E71-4126-93C4-2137D0A39D58}"/>
    <cellStyle name="Comma 2 4 2 4 5 2" xfId="34633" xr:uid="{281FCC72-427E-4A67-96AE-BC8AC8973978}"/>
    <cellStyle name="Comma 2 4 2 4 6" xfId="23406" xr:uid="{D5204F5D-C38A-4033-A7B2-4B970757FB8A}"/>
    <cellStyle name="Comma 2 4 2 5" xfId="1480" xr:uid="{00000000-0005-0000-0000-00005F040000}"/>
    <cellStyle name="Comma 2 4 2 5 2" xfId="4269" xr:uid="{FFEDF822-2156-43B2-803B-30D2AD6216B4}"/>
    <cellStyle name="Comma 2 4 2 5 2 2" xfId="9872" xr:uid="{088D78A0-85E3-4561-9407-098EC6231999}"/>
    <cellStyle name="Comma 2 4 2 5 2 2 2" xfId="21100" xr:uid="{15A12A0C-B81C-4C20-9257-2E1235C18746}"/>
    <cellStyle name="Comma 2 4 2 5 2 2 2 2" xfId="43567" xr:uid="{5266FC46-DDA4-4829-8225-7E0498C7194C}"/>
    <cellStyle name="Comma 2 4 2 5 2 2 3" xfId="32340" xr:uid="{9EC4EED1-0683-4B56-839E-7B9FB60F1BF2}"/>
    <cellStyle name="Comma 2 4 2 5 2 3" xfId="15497" xr:uid="{C038197B-BA50-420B-B2EC-7ED06CF18545}"/>
    <cellStyle name="Comma 2 4 2 5 2 3 2" xfId="37964" xr:uid="{76A8CD7A-EE85-463B-971F-25374DE6CA25}"/>
    <cellStyle name="Comma 2 4 2 5 2 4" xfId="26737" xr:uid="{01227AD4-B468-4DC4-B0C1-12A7A57AB10C}"/>
    <cellStyle name="Comma 2 4 2 5 3" xfId="7083" xr:uid="{E0ED97F7-77A2-4B98-9697-C1C8E7B70AB3}"/>
    <cellStyle name="Comma 2 4 2 5 3 2" xfId="18311" xr:uid="{45C47247-181A-43A0-A44E-AE1A0AB7D74A}"/>
    <cellStyle name="Comma 2 4 2 5 3 2 2" xfId="40778" xr:uid="{22A1A874-5499-47B5-9691-52E358B3DCBC}"/>
    <cellStyle name="Comma 2 4 2 5 3 3" xfId="29551" xr:uid="{60C9F027-69BE-44FE-AA3B-5191C4A8FD6B}"/>
    <cellStyle name="Comma 2 4 2 5 4" xfId="12708" xr:uid="{727CE515-873F-41EE-AD8D-E715E14882C0}"/>
    <cellStyle name="Comma 2 4 2 5 4 2" xfId="35175" xr:uid="{1EEB5C27-DC7E-4E95-B824-D134AB51D64C}"/>
    <cellStyle name="Comma 2 4 2 5 5" xfId="23948" xr:uid="{49E3915C-AF06-41E7-B1B8-2B1670F6F489}"/>
    <cellStyle name="Comma 2 4 2 6" xfId="2561" xr:uid="{00000000-0005-0000-0000-000060040000}"/>
    <cellStyle name="Comma 2 4 2 6 2" xfId="5350" xr:uid="{E402BBB3-5C24-4234-860E-CE6482383ABB}"/>
    <cellStyle name="Comma 2 4 2 6 2 2" xfId="10953" xr:uid="{DDF8E743-64EF-47DF-85C4-9B22F285889C}"/>
    <cellStyle name="Comma 2 4 2 6 2 2 2" xfId="22181" xr:uid="{AE36ECBC-79DB-4F61-8F30-B01DADD9D085}"/>
    <cellStyle name="Comma 2 4 2 6 2 2 2 2" xfId="44648" xr:uid="{79A5CF1B-13A2-43AC-965A-9252365A9D4C}"/>
    <cellStyle name="Comma 2 4 2 6 2 2 3" xfId="33421" xr:uid="{61A3CD1D-DA36-4D00-8652-1786E98DCD5F}"/>
    <cellStyle name="Comma 2 4 2 6 2 3" xfId="16578" xr:uid="{17D27CD3-98B1-4EF7-A4DB-5755044B17A8}"/>
    <cellStyle name="Comma 2 4 2 6 2 3 2" xfId="39045" xr:uid="{593E7B1A-2F40-438B-8E52-500C904D3725}"/>
    <cellStyle name="Comma 2 4 2 6 2 4" xfId="27818" xr:uid="{217FE310-23EC-4A5F-AC36-B84A12442547}"/>
    <cellStyle name="Comma 2 4 2 6 3" xfId="8164" xr:uid="{207A133F-78A5-4FA2-9DC2-16C79A33E264}"/>
    <cellStyle name="Comma 2 4 2 6 3 2" xfId="19392" xr:uid="{BB2B2136-578D-4743-B4B5-922BB58952D8}"/>
    <cellStyle name="Comma 2 4 2 6 3 2 2" xfId="41859" xr:uid="{EF8C611C-43DE-4068-B8E8-EAE42ABF2D20}"/>
    <cellStyle name="Comma 2 4 2 6 3 3" xfId="30632" xr:uid="{091D8E33-B29E-4F52-92D0-985B3EEE09D1}"/>
    <cellStyle name="Comma 2 4 2 6 4" xfId="13789" xr:uid="{92A889FE-9674-4A12-8F07-9C86A67D9418}"/>
    <cellStyle name="Comma 2 4 2 6 4 2" xfId="36256" xr:uid="{6D0BB14F-CE2B-469B-B66F-D98C25CFF80A}"/>
    <cellStyle name="Comma 2 4 2 6 5" xfId="25029" xr:uid="{4B1F235E-89BB-4384-AE7E-C7BED14531E8}"/>
    <cellStyle name="Comma 2 4 2 7" xfId="400" xr:uid="{00000000-0005-0000-0000-000061040000}"/>
    <cellStyle name="Comma 2 4 2 7 2" xfId="3189" xr:uid="{954A27D0-B6FD-4159-BF81-5CC2B2BD3A1E}"/>
    <cellStyle name="Comma 2 4 2 7 2 2" xfId="8792" xr:uid="{B1B34A71-B58A-46B3-90F7-E2E4893C7333}"/>
    <cellStyle name="Comma 2 4 2 7 2 2 2" xfId="20020" xr:uid="{A9C8FF60-57B1-4DF8-9E35-DEAEB66ED209}"/>
    <cellStyle name="Comma 2 4 2 7 2 2 2 2" xfId="42487" xr:uid="{2CA22760-6041-456D-8476-A811917F81C5}"/>
    <cellStyle name="Comma 2 4 2 7 2 2 3" xfId="31260" xr:uid="{5D9247A9-85C9-4187-A00C-8B78C540C9B6}"/>
    <cellStyle name="Comma 2 4 2 7 2 3" xfId="14417" xr:uid="{F2503D97-30C6-483E-B46C-D0D58127944E}"/>
    <cellStyle name="Comma 2 4 2 7 2 3 2" xfId="36884" xr:uid="{9A4F6F88-4F7B-404E-B055-D7B43A07C260}"/>
    <cellStyle name="Comma 2 4 2 7 2 4" xfId="25657" xr:uid="{80F32952-3F8A-4F78-A30A-A647D409AC78}"/>
    <cellStyle name="Comma 2 4 2 7 3" xfId="6003" xr:uid="{C9BB2FFD-2FED-4BFB-B43D-6289FDDACC59}"/>
    <cellStyle name="Comma 2 4 2 7 3 2" xfId="17231" xr:uid="{12843843-AA6C-42C9-853D-B334ACBCBAC2}"/>
    <cellStyle name="Comma 2 4 2 7 3 2 2" xfId="39698" xr:uid="{0CBF094A-7B22-4269-8F2E-48B51484B482}"/>
    <cellStyle name="Comma 2 4 2 7 3 3" xfId="28471" xr:uid="{A71FDF48-6B4C-4BF2-8D61-7B9FFAB7A580}"/>
    <cellStyle name="Comma 2 4 2 7 4" xfId="11628" xr:uid="{98D9E057-267F-4585-B713-F3B0F00196F4}"/>
    <cellStyle name="Comma 2 4 2 7 4 2" xfId="34095" xr:uid="{C2DBF628-1EB3-471A-8289-58653F2F8C12}"/>
    <cellStyle name="Comma 2 4 2 7 5" xfId="22868" xr:uid="{73AC609E-3343-4432-A19D-23B4D0A4C305}"/>
    <cellStyle name="Comma 2 4 2 8" xfId="2913" xr:uid="{813C179C-CE27-4387-993A-7E7B35C214C5}"/>
    <cellStyle name="Comma 2 4 2 8 2" xfId="8516" xr:uid="{9A6CB3B3-0ED4-434E-AB00-B6D5F817FDB1}"/>
    <cellStyle name="Comma 2 4 2 8 2 2" xfId="19744" xr:uid="{0745445B-0FDA-4152-A984-DFB182F97BB6}"/>
    <cellStyle name="Comma 2 4 2 8 2 2 2" xfId="42211" xr:uid="{16F59026-DDAC-4FFB-A89A-4518B651D887}"/>
    <cellStyle name="Comma 2 4 2 8 2 3" xfId="30984" xr:uid="{89F465AC-C733-41A5-AD60-AA827DFB6A76}"/>
    <cellStyle name="Comma 2 4 2 8 3" xfId="14141" xr:uid="{9EDAB474-CA6F-4918-A72B-B27932D33E99}"/>
    <cellStyle name="Comma 2 4 2 8 3 2" xfId="36608" xr:uid="{28EB458C-FB17-4BAD-8F02-76019DE4C102}"/>
    <cellStyle name="Comma 2 4 2 8 4" xfId="25381" xr:uid="{ABB17E5C-DAB8-4E39-9998-C1F1822D06F2}"/>
    <cellStyle name="Comma 2 4 2 9" xfId="5728" xr:uid="{25683A62-FFF8-436D-B017-B57AEC87A09C}"/>
    <cellStyle name="Comma 2 4 2 9 2" xfId="16956" xr:uid="{E6AE362C-6745-4457-8FA3-0B3A0917AE36}"/>
    <cellStyle name="Comma 2 4 2 9 2 2" xfId="39423" xr:uid="{75CAB295-03DD-49D5-B79B-6B6DC7BEAA65}"/>
    <cellStyle name="Comma 2 4 2 9 3" xfId="28196" xr:uid="{CC92EFDE-E62E-4CBD-9FB7-604CC48BD91E}"/>
    <cellStyle name="Comma 2 4 3" xfId="182" xr:uid="{00000000-0005-0000-0000-000062040000}"/>
    <cellStyle name="Comma 2 4 3 10" xfId="22655" xr:uid="{24B1F977-7774-42F2-BC89-91AFE6215FD2}"/>
    <cellStyle name="Comma 2 4 3 2" xfId="729" xr:uid="{00000000-0005-0000-0000-000063040000}"/>
    <cellStyle name="Comma 2 4 3 2 2" xfId="1267" xr:uid="{00000000-0005-0000-0000-000064040000}"/>
    <cellStyle name="Comma 2 4 3 2 2 2" xfId="2347" xr:uid="{00000000-0005-0000-0000-000065040000}"/>
    <cellStyle name="Comma 2 4 3 2 2 2 2" xfId="5136" xr:uid="{DC0AD9A1-0AFB-48E4-9ED6-FB88C3456E8F}"/>
    <cellStyle name="Comma 2 4 3 2 2 2 2 2" xfId="10739" xr:uid="{E3D6BDC4-7A4C-4519-997D-17ED62E57E2A}"/>
    <cellStyle name="Comma 2 4 3 2 2 2 2 2 2" xfId="21967" xr:uid="{55CF8767-822E-429B-A899-FB2C38A90223}"/>
    <cellStyle name="Comma 2 4 3 2 2 2 2 2 2 2" xfId="44434" xr:uid="{E54413C3-18A4-438C-A359-DEDB195C0E00}"/>
    <cellStyle name="Comma 2 4 3 2 2 2 2 2 3" xfId="33207" xr:uid="{39403B7A-2D22-4D4B-8353-1C1E0EBFDD43}"/>
    <cellStyle name="Comma 2 4 3 2 2 2 2 3" xfId="16364" xr:uid="{5CF7458C-67B3-4996-ABAA-1D74EA023144}"/>
    <cellStyle name="Comma 2 4 3 2 2 2 2 3 2" xfId="38831" xr:uid="{547773DD-CA17-47D1-975E-CEF579E4EA2C}"/>
    <cellStyle name="Comma 2 4 3 2 2 2 2 4" xfId="27604" xr:uid="{65550B60-9692-4C0B-A5D0-AA3EE1941852}"/>
    <cellStyle name="Comma 2 4 3 2 2 2 3" xfId="7950" xr:uid="{E94F17BB-2A71-44FD-9E31-E56DD12D7771}"/>
    <cellStyle name="Comma 2 4 3 2 2 2 3 2" xfId="19178" xr:uid="{BCFCA8AB-FBBE-463F-A319-2BDC9C3E13EA}"/>
    <cellStyle name="Comma 2 4 3 2 2 2 3 2 2" xfId="41645" xr:uid="{5CAB8E70-A8AE-440A-AD84-102DC5CC202A}"/>
    <cellStyle name="Comma 2 4 3 2 2 2 3 3" xfId="30418" xr:uid="{E4B73B7A-B9E3-4DDB-BE99-8A3262635E55}"/>
    <cellStyle name="Comma 2 4 3 2 2 2 4" xfId="13575" xr:uid="{B5E874B9-61D2-4959-9830-8CD9164252ED}"/>
    <cellStyle name="Comma 2 4 3 2 2 2 4 2" xfId="36042" xr:uid="{67DB4574-2336-45D9-AD8A-ADF75405D1C1}"/>
    <cellStyle name="Comma 2 4 3 2 2 2 5" xfId="24815" xr:uid="{FAF69234-27A1-4B3E-947B-40AF72B9DD55}"/>
    <cellStyle name="Comma 2 4 3 2 2 3" xfId="4056" xr:uid="{6FF68503-9863-4054-923A-3684C18FBC64}"/>
    <cellStyle name="Comma 2 4 3 2 2 3 2" xfId="9659" xr:uid="{63AFDBB0-4F71-4B4C-A0C9-7C490336A9A6}"/>
    <cellStyle name="Comma 2 4 3 2 2 3 2 2" xfId="20887" xr:uid="{02A73CE7-3BF9-42BF-B652-008EE3534A17}"/>
    <cellStyle name="Comma 2 4 3 2 2 3 2 2 2" xfId="43354" xr:uid="{0A438FEA-B46B-4C07-8A01-72205E02F225}"/>
    <cellStyle name="Comma 2 4 3 2 2 3 2 3" xfId="32127" xr:uid="{4FD7C1AD-54CA-4475-BC13-A94CD9A52326}"/>
    <cellStyle name="Comma 2 4 3 2 2 3 3" xfId="15284" xr:uid="{C4D0F606-20D9-4E07-B4FE-693EA09F206E}"/>
    <cellStyle name="Comma 2 4 3 2 2 3 3 2" xfId="37751" xr:uid="{193DD3A7-941E-42D1-8717-442C3FDB3B52}"/>
    <cellStyle name="Comma 2 4 3 2 2 3 4" xfId="26524" xr:uid="{0A4D4702-243A-4141-B0BC-4581F0DCFF25}"/>
    <cellStyle name="Comma 2 4 3 2 2 4" xfId="6870" xr:uid="{845DC684-8E57-4F79-B667-C785ECDE08B5}"/>
    <cellStyle name="Comma 2 4 3 2 2 4 2" xfId="18098" xr:uid="{C8266DE7-90DC-497D-8B4C-7375F8004836}"/>
    <cellStyle name="Comma 2 4 3 2 2 4 2 2" xfId="40565" xr:uid="{80E0629C-888F-4B67-8D7B-AB6AE8AA2316}"/>
    <cellStyle name="Comma 2 4 3 2 2 4 3" xfId="29338" xr:uid="{BDC80F21-CF69-4E09-87D6-E940CB43C1D8}"/>
    <cellStyle name="Comma 2 4 3 2 2 5" xfId="12495" xr:uid="{23C9885A-F68C-4C4E-8B08-770369F63AC4}"/>
    <cellStyle name="Comma 2 4 3 2 2 5 2" xfId="34962" xr:uid="{C53B4739-AA03-4B4C-9DB2-C5BB551F3D05}"/>
    <cellStyle name="Comma 2 4 3 2 2 6" xfId="23735" xr:uid="{C34889C1-00D6-4F6E-A916-59987CD3A6E7}"/>
    <cellStyle name="Comma 2 4 3 2 3" xfId="1809" xr:uid="{00000000-0005-0000-0000-000066040000}"/>
    <cellStyle name="Comma 2 4 3 2 3 2" xfId="4598" xr:uid="{C85F759C-EF8C-47E0-947A-EB6C12717B3C}"/>
    <cellStyle name="Comma 2 4 3 2 3 2 2" xfId="10201" xr:uid="{3D2820D2-5B55-443B-93C1-070759418DEA}"/>
    <cellStyle name="Comma 2 4 3 2 3 2 2 2" xfId="21429" xr:uid="{61D92E63-B3DA-4DFC-9A20-23B85DDDE2E0}"/>
    <cellStyle name="Comma 2 4 3 2 3 2 2 2 2" xfId="43896" xr:uid="{3CF2A12C-5CE2-47EB-950D-137FE84C6838}"/>
    <cellStyle name="Comma 2 4 3 2 3 2 2 3" xfId="32669" xr:uid="{18A369AE-6E3E-4D25-8938-40BB63CB3DF2}"/>
    <cellStyle name="Comma 2 4 3 2 3 2 3" xfId="15826" xr:uid="{5C850EAC-36C6-4BBD-BFE3-66C55F55AFD6}"/>
    <cellStyle name="Comma 2 4 3 2 3 2 3 2" xfId="38293" xr:uid="{EB7FC982-7703-4DE9-8D74-6D8E913F8229}"/>
    <cellStyle name="Comma 2 4 3 2 3 2 4" xfId="27066" xr:uid="{BF3F662C-2A9A-4E0E-85C8-5B8119457319}"/>
    <cellStyle name="Comma 2 4 3 2 3 3" xfId="7412" xr:uid="{90AA950E-9A70-4632-A312-C65A7F599B03}"/>
    <cellStyle name="Comma 2 4 3 2 3 3 2" xfId="18640" xr:uid="{CE25210F-EF28-4196-BC76-C9993AB6ED4E}"/>
    <cellStyle name="Comma 2 4 3 2 3 3 2 2" xfId="41107" xr:uid="{336334C3-64A0-4D01-8D2B-99572AF9F09B}"/>
    <cellStyle name="Comma 2 4 3 2 3 3 3" xfId="29880" xr:uid="{C6B1AAE6-9337-4092-8B22-A8E44CBF3DA6}"/>
    <cellStyle name="Comma 2 4 3 2 3 4" xfId="13037" xr:uid="{B9FEE9B8-E88A-4DA8-883A-B1C79A771754}"/>
    <cellStyle name="Comma 2 4 3 2 3 4 2" xfId="35504" xr:uid="{9036C7D0-EFD3-4C72-9191-08DE8711E63A}"/>
    <cellStyle name="Comma 2 4 3 2 3 5" xfId="24277" xr:uid="{4460A46E-E1F3-4EDB-8150-46807D4B42F7}"/>
    <cellStyle name="Comma 2 4 3 2 4" xfId="3518" xr:uid="{2B2780EF-9FC1-461E-9809-5FC2F3A1D179}"/>
    <cellStyle name="Comma 2 4 3 2 4 2" xfId="9121" xr:uid="{CEE9B696-C15E-4B0B-9090-5ABB49C57D3E}"/>
    <cellStyle name="Comma 2 4 3 2 4 2 2" xfId="20349" xr:uid="{B551461D-7C15-4B2A-816C-75053AF1A179}"/>
    <cellStyle name="Comma 2 4 3 2 4 2 2 2" xfId="42816" xr:uid="{C99A6C3B-6C37-44CA-936F-22073D23FCC3}"/>
    <cellStyle name="Comma 2 4 3 2 4 2 3" xfId="31589" xr:uid="{A24E2031-2AE9-44A5-8C03-4E35CADB9FEE}"/>
    <cellStyle name="Comma 2 4 3 2 4 3" xfId="14746" xr:uid="{819529D9-2383-45DD-8532-290BCF4F5BE4}"/>
    <cellStyle name="Comma 2 4 3 2 4 3 2" xfId="37213" xr:uid="{A8194269-3472-4D32-BF42-8BE97846F7E5}"/>
    <cellStyle name="Comma 2 4 3 2 4 4" xfId="25986" xr:uid="{58B3B7DE-617E-465E-AD40-00893C84ED39}"/>
    <cellStyle name="Comma 2 4 3 2 5" xfId="6332" xr:uid="{AD1B3C75-470C-43CA-9BDA-B068289CB39B}"/>
    <cellStyle name="Comma 2 4 3 2 5 2" xfId="17560" xr:uid="{04588A02-3ABE-4F13-8035-8551EBB541CF}"/>
    <cellStyle name="Comma 2 4 3 2 5 2 2" xfId="40027" xr:uid="{5F2C44C5-F652-4078-B01C-D1E55514D9BA}"/>
    <cellStyle name="Comma 2 4 3 2 5 3" xfId="28800" xr:uid="{CC95B7BB-B9C5-4255-8935-FA99EB942B5D}"/>
    <cellStyle name="Comma 2 4 3 2 6" xfId="11957" xr:uid="{5C877046-1217-4FD6-8196-CB2B7317C281}"/>
    <cellStyle name="Comma 2 4 3 2 6 2" xfId="34424" xr:uid="{F6B65530-E03E-4B11-8893-770834AD1913}"/>
    <cellStyle name="Comma 2 4 3 2 7" xfId="23197" xr:uid="{9069E799-4F9B-4D26-B782-11FF4EA7DE33}"/>
    <cellStyle name="Comma 2 4 3 3" xfId="1000" xr:uid="{00000000-0005-0000-0000-000067040000}"/>
    <cellStyle name="Comma 2 4 3 3 2" xfId="2080" xr:uid="{00000000-0005-0000-0000-000068040000}"/>
    <cellStyle name="Comma 2 4 3 3 2 2" xfId="4869" xr:uid="{4B41F4DB-0C97-42BF-99E0-F6BCCAEC1B31}"/>
    <cellStyle name="Comma 2 4 3 3 2 2 2" xfId="10472" xr:uid="{F8DB2B7C-C435-41A2-88F2-A929D645FB04}"/>
    <cellStyle name="Comma 2 4 3 3 2 2 2 2" xfId="21700" xr:uid="{8EFD5429-8E71-4F6D-8561-9E7D301C8935}"/>
    <cellStyle name="Comma 2 4 3 3 2 2 2 2 2" xfId="44167" xr:uid="{E20447DE-4388-4B08-84AD-5768E1A003BC}"/>
    <cellStyle name="Comma 2 4 3 3 2 2 2 3" xfId="32940" xr:uid="{234F914C-9EFC-4439-8E66-FEB9B142753F}"/>
    <cellStyle name="Comma 2 4 3 3 2 2 3" xfId="16097" xr:uid="{87C02316-35B1-432A-9E2F-66514DC6C053}"/>
    <cellStyle name="Comma 2 4 3 3 2 2 3 2" xfId="38564" xr:uid="{116BC0B3-7C6B-4355-AB2E-230587086C5F}"/>
    <cellStyle name="Comma 2 4 3 3 2 2 4" xfId="27337" xr:uid="{78D97997-A90B-4C2C-837C-ECAC767513DF}"/>
    <cellStyle name="Comma 2 4 3 3 2 3" xfId="7683" xr:uid="{75E83F02-889C-4E0D-86A1-ED721F836ECA}"/>
    <cellStyle name="Comma 2 4 3 3 2 3 2" xfId="18911" xr:uid="{F6BCE57B-70DE-4487-9CA0-155EB29DEDB4}"/>
    <cellStyle name="Comma 2 4 3 3 2 3 2 2" xfId="41378" xr:uid="{4CB10730-1075-49A0-837F-93E2CAB68A0A}"/>
    <cellStyle name="Comma 2 4 3 3 2 3 3" xfId="30151" xr:uid="{35643C29-F0B7-4BFE-9850-5B66237A8700}"/>
    <cellStyle name="Comma 2 4 3 3 2 4" xfId="13308" xr:uid="{C1274736-3D7B-493D-87B0-82390C1D670B}"/>
    <cellStyle name="Comma 2 4 3 3 2 4 2" xfId="35775" xr:uid="{BE70DB6C-3873-4B00-95B8-FE01035F6E91}"/>
    <cellStyle name="Comma 2 4 3 3 2 5" xfId="24548" xr:uid="{C06B791A-5A1E-4002-9C96-8CC95539D46D}"/>
    <cellStyle name="Comma 2 4 3 3 3" xfId="3789" xr:uid="{9B8CC637-9838-46F0-8D82-DB76789AABC2}"/>
    <cellStyle name="Comma 2 4 3 3 3 2" xfId="9392" xr:uid="{667F7168-26BF-46A8-B847-1D09E345CE57}"/>
    <cellStyle name="Comma 2 4 3 3 3 2 2" xfId="20620" xr:uid="{CE83BE2A-B4B8-44FD-9B1F-18274E530265}"/>
    <cellStyle name="Comma 2 4 3 3 3 2 2 2" xfId="43087" xr:uid="{C695B185-AD54-4976-A372-A5A299180636}"/>
    <cellStyle name="Comma 2 4 3 3 3 2 3" xfId="31860" xr:uid="{148C2D40-E8A0-413E-A189-7039CE4E0474}"/>
    <cellStyle name="Comma 2 4 3 3 3 3" xfId="15017" xr:uid="{DD84CD1F-9E04-464F-8070-7C43D9CC28DA}"/>
    <cellStyle name="Comma 2 4 3 3 3 3 2" xfId="37484" xr:uid="{9BB7D742-C553-49D1-B9E0-9C4B2E151D84}"/>
    <cellStyle name="Comma 2 4 3 3 3 4" xfId="26257" xr:uid="{43FC913B-C6DB-408A-BD7A-93E9A24090D2}"/>
    <cellStyle name="Comma 2 4 3 3 4" xfId="6603" xr:uid="{0CA8305F-2C6E-4E24-B68E-45E7A6D43B7B}"/>
    <cellStyle name="Comma 2 4 3 3 4 2" xfId="17831" xr:uid="{56E59337-4821-4DCB-BE54-48130982E1BC}"/>
    <cellStyle name="Comma 2 4 3 3 4 2 2" xfId="40298" xr:uid="{316A584C-8DD8-423E-8D51-AF763CFF1696}"/>
    <cellStyle name="Comma 2 4 3 3 4 3" xfId="29071" xr:uid="{B2BDBADF-1903-4ADC-94F6-8F68AA90BF49}"/>
    <cellStyle name="Comma 2 4 3 3 5" xfId="12228" xr:uid="{9FD0C227-4577-4A10-B4AB-BE785FB802C1}"/>
    <cellStyle name="Comma 2 4 3 3 5 2" xfId="34695" xr:uid="{D599F5DF-B167-465B-9D4A-7A2F00877E83}"/>
    <cellStyle name="Comma 2 4 3 3 6" xfId="23468" xr:uid="{EC2DD53F-92DF-4A0E-93AE-FDDE0D873D05}"/>
    <cellStyle name="Comma 2 4 3 4" xfId="1542" xr:uid="{00000000-0005-0000-0000-000069040000}"/>
    <cellStyle name="Comma 2 4 3 4 2" xfId="4331" xr:uid="{F14A3D02-BEBA-490E-9400-988A444E8CB4}"/>
    <cellStyle name="Comma 2 4 3 4 2 2" xfId="9934" xr:uid="{12F98C75-4CCC-482A-AEF9-8A528E49F080}"/>
    <cellStyle name="Comma 2 4 3 4 2 2 2" xfId="21162" xr:uid="{F0FE6D4C-1CA6-4FF0-B099-EA8777285C87}"/>
    <cellStyle name="Comma 2 4 3 4 2 2 2 2" xfId="43629" xr:uid="{F4BD20C1-0019-4776-8549-EA29AFB29EBC}"/>
    <cellStyle name="Comma 2 4 3 4 2 2 3" xfId="32402" xr:uid="{FBD763E8-FD9D-4D56-9A37-41C4ECB21ED0}"/>
    <cellStyle name="Comma 2 4 3 4 2 3" xfId="15559" xr:uid="{9B3DAA17-AC2D-4597-85BA-927F58BC05E4}"/>
    <cellStyle name="Comma 2 4 3 4 2 3 2" xfId="38026" xr:uid="{4920FF63-3BBA-4139-885B-4FFD6DF57712}"/>
    <cellStyle name="Comma 2 4 3 4 2 4" xfId="26799" xr:uid="{B6303CBA-47E1-4F1C-BD1D-D98B00A5BAF1}"/>
    <cellStyle name="Comma 2 4 3 4 3" xfId="7145" xr:uid="{1109BC24-A142-42DE-9171-355568F31724}"/>
    <cellStyle name="Comma 2 4 3 4 3 2" xfId="18373" xr:uid="{C8F1B99E-0008-4207-B1CA-26485FD334AE}"/>
    <cellStyle name="Comma 2 4 3 4 3 2 2" xfId="40840" xr:uid="{EEA4025E-D433-4360-8E05-292603A28D07}"/>
    <cellStyle name="Comma 2 4 3 4 3 3" xfId="29613" xr:uid="{87308F8D-5617-4238-A1D0-476E7A698124}"/>
    <cellStyle name="Comma 2 4 3 4 4" xfId="12770" xr:uid="{F54B0F78-F363-4DFC-844C-CEF3B60F2698}"/>
    <cellStyle name="Comma 2 4 3 4 4 2" xfId="35237" xr:uid="{B29E6B9E-5A25-41BB-B610-755C63984F5E}"/>
    <cellStyle name="Comma 2 4 3 4 5" xfId="24010" xr:uid="{D86044FC-F8FD-4418-9E20-12746DE8294B}"/>
    <cellStyle name="Comma 2 4 3 5" xfId="2623" xr:uid="{00000000-0005-0000-0000-00006A040000}"/>
    <cellStyle name="Comma 2 4 3 5 2" xfId="5412" xr:uid="{B7341997-A730-4DBC-BEEA-FA4CC04B7F8E}"/>
    <cellStyle name="Comma 2 4 3 5 2 2" xfId="11015" xr:uid="{76CDA003-E937-4B14-9D00-C35B16657875}"/>
    <cellStyle name="Comma 2 4 3 5 2 2 2" xfId="22243" xr:uid="{2D2DF823-FDE6-42CB-8AFF-9B677A642D97}"/>
    <cellStyle name="Comma 2 4 3 5 2 2 2 2" xfId="44710" xr:uid="{6223A3EA-5A7F-4525-B727-F553997825C7}"/>
    <cellStyle name="Comma 2 4 3 5 2 2 3" xfId="33483" xr:uid="{295B7571-7AF2-43F0-8B9C-27B801A13FD8}"/>
    <cellStyle name="Comma 2 4 3 5 2 3" xfId="16640" xr:uid="{E2694AEA-3867-4FCB-A58A-7768CE9032BC}"/>
    <cellStyle name="Comma 2 4 3 5 2 3 2" xfId="39107" xr:uid="{9B383895-CF55-40B5-B110-DC2B7F8B4DE9}"/>
    <cellStyle name="Comma 2 4 3 5 2 4" xfId="27880" xr:uid="{CED02152-8AAF-43EA-BE33-6AF3FE618638}"/>
    <cellStyle name="Comma 2 4 3 5 3" xfId="8226" xr:uid="{23FE40F9-9A4E-4588-98B5-BF6682397A75}"/>
    <cellStyle name="Comma 2 4 3 5 3 2" xfId="19454" xr:uid="{C80F35A5-BB9C-4476-A244-04D567AF3347}"/>
    <cellStyle name="Comma 2 4 3 5 3 2 2" xfId="41921" xr:uid="{E27EFBE2-CB7F-4898-A813-5B7412B35F6E}"/>
    <cellStyle name="Comma 2 4 3 5 3 3" xfId="30694" xr:uid="{80DE03A5-5361-4706-95A4-1712BF16A076}"/>
    <cellStyle name="Comma 2 4 3 5 4" xfId="13851" xr:uid="{01FE2F29-6C55-4ADF-8432-1FE5E377EF91}"/>
    <cellStyle name="Comma 2 4 3 5 4 2" xfId="36318" xr:uid="{448BD908-9FB4-4826-B89D-D607B00122D6}"/>
    <cellStyle name="Comma 2 4 3 5 5" xfId="25091" xr:uid="{8D04AFAC-9810-4BAD-A39A-DD6F61F161BE}"/>
    <cellStyle name="Comma 2 4 3 6" xfId="462" xr:uid="{00000000-0005-0000-0000-00006B040000}"/>
    <cellStyle name="Comma 2 4 3 6 2" xfId="3251" xr:uid="{188FF639-8E7F-403E-948E-6D3232D5B565}"/>
    <cellStyle name="Comma 2 4 3 6 2 2" xfId="8854" xr:uid="{7A28C5BB-0F1D-49EA-85E4-E57DF3F54D44}"/>
    <cellStyle name="Comma 2 4 3 6 2 2 2" xfId="20082" xr:uid="{83B543CD-27E6-446C-B499-6CF2235EA2BF}"/>
    <cellStyle name="Comma 2 4 3 6 2 2 2 2" xfId="42549" xr:uid="{A9618E9E-366F-4B57-ABAE-9A3C88FEE7E9}"/>
    <cellStyle name="Comma 2 4 3 6 2 2 3" xfId="31322" xr:uid="{3A33306C-863E-4F27-BF2D-B6FB7CA4D37C}"/>
    <cellStyle name="Comma 2 4 3 6 2 3" xfId="14479" xr:uid="{5603DF07-B948-4017-9AA2-B811D31CFF94}"/>
    <cellStyle name="Comma 2 4 3 6 2 3 2" xfId="36946" xr:uid="{0BD425EB-24AD-427A-8820-E9EF597A35D8}"/>
    <cellStyle name="Comma 2 4 3 6 2 4" xfId="25719" xr:uid="{B798188C-9B57-4C11-8619-B1C0389377A0}"/>
    <cellStyle name="Comma 2 4 3 6 3" xfId="6065" xr:uid="{0A1B51DB-6103-4879-90AF-87104915B5DD}"/>
    <cellStyle name="Comma 2 4 3 6 3 2" xfId="17293" xr:uid="{FDBA1FD2-BE59-4CF2-9388-7640025A595A}"/>
    <cellStyle name="Comma 2 4 3 6 3 2 2" xfId="39760" xr:uid="{1340333E-80C4-4394-880B-3261CF4EA645}"/>
    <cellStyle name="Comma 2 4 3 6 3 3" xfId="28533" xr:uid="{6CBDF9CE-A964-407D-8143-040DB77D2C76}"/>
    <cellStyle name="Comma 2 4 3 6 4" xfId="11690" xr:uid="{71DD071A-FAD7-4B22-AD4C-4A944F9B5FD4}"/>
    <cellStyle name="Comma 2 4 3 6 4 2" xfId="34157" xr:uid="{AB61CB92-A0E9-41D6-9EC6-1F7BCBDF1911}"/>
    <cellStyle name="Comma 2 4 3 6 5" xfId="22930" xr:uid="{6069DA53-F61E-4115-85F5-512B8D786180}"/>
    <cellStyle name="Comma 2 4 3 7" xfId="2975" xr:uid="{80017342-B284-4F5D-AD25-0AEE857E105A}"/>
    <cellStyle name="Comma 2 4 3 7 2" xfId="8578" xr:uid="{1EAEC63F-C816-4B46-B93C-BED797740EB8}"/>
    <cellStyle name="Comma 2 4 3 7 2 2" xfId="19806" xr:uid="{238B78ED-D18E-4D6E-9505-48B346DCFFDB}"/>
    <cellStyle name="Comma 2 4 3 7 2 2 2" xfId="42273" xr:uid="{E2229023-5392-402F-8019-AC9E15362060}"/>
    <cellStyle name="Comma 2 4 3 7 2 3" xfId="31046" xr:uid="{913B29D5-4F0D-4C72-9291-340275EC1EF1}"/>
    <cellStyle name="Comma 2 4 3 7 3" xfId="14203" xr:uid="{3336C666-CB78-4EFF-973B-BCB961865537}"/>
    <cellStyle name="Comma 2 4 3 7 3 2" xfId="36670" xr:uid="{0CA86380-1B6D-4E55-B716-30E7EA978FDF}"/>
    <cellStyle name="Comma 2 4 3 7 4" xfId="25443" xr:uid="{7E9F185B-FEFB-4B13-B094-98DDA342EA8C}"/>
    <cellStyle name="Comma 2 4 3 8" xfId="5790" xr:uid="{CBDB4183-83D0-4092-9DA5-12C27615610C}"/>
    <cellStyle name="Comma 2 4 3 8 2" xfId="17018" xr:uid="{E8922113-911F-4270-924F-3023F91F79EE}"/>
    <cellStyle name="Comma 2 4 3 8 2 2" xfId="39485" xr:uid="{83565488-7D91-4AB2-9E83-478157A4B308}"/>
    <cellStyle name="Comma 2 4 3 8 3" xfId="28258" xr:uid="{E98D45FD-CCBF-4B84-AA5F-60004EE9B0A4}"/>
    <cellStyle name="Comma 2 4 3 9" xfId="11414" xr:uid="{DF081BDF-3526-43DE-A6B0-CEFC09108A31}"/>
    <cellStyle name="Comma 2 4 3 9 2" xfId="33882" xr:uid="{48C9A111-0653-4496-9655-D658DF108766}"/>
    <cellStyle name="Comma 2 4 4" xfId="605" xr:uid="{00000000-0005-0000-0000-00006C040000}"/>
    <cellStyle name="Comma 2 4 4 2" xfId="1143" xr:uid="{00000000-0005-0000-0000-00006D040000}"/>
    <cellStyle name="Comma 2 4 4 2 2" xfId="2223" xr:uid="{00000000-0005-0000-0000-00006E040000}"/>
    <cellStyle name="Comma 2 4 4 2 2 2" xfId="5012" xr:uid="{46EBA510-A8E1-46AB-86E8-E8B32038B560}"/>
    <cellStyle name="Comma 2 4 4 2 2 2 2" xfId="10615" xr:uid="{66DD220E-45D5-4EAF-9E41-415E4B66A462}"/>
    <cellStyle name="Comma 2 4 4 2 2 2 2 2" xfId="21843" xr:uid="{CDB57BC1-9CFB-4222-AEA5-55E19D93B036}"/>
    <cellStyle name="Comma 2 4 4 2 2 2 2 2 2" xfId="44310" xr:uid="{74BA029C-3155-4333-8444-A765F01DBFDD}"/>
    <cellStyle name="Comma 2 4 4 2 2 2 2 3" xfId="33083" xr:uid="{73222DBA-186A-4800-90B2-A95C785179B1}"/>
    <cellStyle name="Comma 2 4 4 2 2 2 3" xfId="16240" xr:uid="{AEDFEA73-B0FD-4D2D-B49D-A8C236410162}"/>
    <cellStyle name="Comma 2 4 4 2 2 2 3 2" xfId="38707" xr:uid="{53C5B3FB-9B1D-4375-95F2-7ABA4BDF6035}"/>
    <cellStyle name="Comma 2 4 4 2 2 2 4" xfId="27480" xr:uid="{8CF0B343-8B63-4FD0-AD12-848AAACA4560}"/>
    <cellStyle name="Comma 2 4 4 2 2 3" xfId="7826" xr:uid="{1F857104-F31B-48B7-969B-4D9AD8E88875}"/>
    <cellStyle name="Comma 2 4 4 2 2 3 2" xfId="19054" xr:uid="{3E38934C-EC1D-4646-B514-BC270F51A8B0}"/>
    <cellStyle name="Comma 2 4 4 2 2 3 2 2" xfId="41521" xr:uid="{51CACFA5-9EF4-45D5-B78F-7F293BD3AC41}"/>
    <cellStyle name="Comma 2 4 4 2 2 3 3" xfId="30294" xr:uid="{F52FA866-16BA-41FA-92E2-DC5B0CAE929D}"/>
    <cellStyle name="Comma 2 4 4 2 2 4" xfId="13451" xr:uid="{6116D67A-B891-4B62-8385-B43A0DA4C072}"/>
    <cellStyle name="Comma 2 4 4 2 2 4 2" xfId="35918" xr:uid="{81B73280-7778-4B5E-9F99-0CA3DE39296A}"/>
    <cellStyle name="Comma 2 4 4 2 2 5" xfId="24691" xr:uid="{F1C1E2D7-BD05-4D92-834E-C93C4EB39290}"/>
    <cellStyle name="Comma 2 4 4 2 3" xfId="3932" xr:uid="{D4657FA4-68F8-463F-8B18-800352FFF8F1}"/>
    <cellStyle name="Comma 2 4 4 2 3 2" xfId="9535" xr:uid="{12661888-3BD1-4CFC-A92E-4D5A626E9A8D}"/>
    <cellStyle name="Comma 2 4 4 2 3 2 2" xfId="20763" xr:uid="{827E46E0-3548-4C95-955B-EC10B3C8AB17}"/>
    <cellStyle name="Comma 2 4 4 2 3 2 2 2" xfId="43230" xr:uid="{3C8EFBC6-B99F-4536-B4E7-237A4E600DC5}"/>
    <cellStyle name="Comma 2 4 4 2 3 2 3" xfId="32003" xr:uid="{3859164C-FD90-4229-B728-4AE25510FF0D}"/>
    <cellStyle name="Comma 2 4 4 2 3 3" xfId="15160" xr:uid="{3BA3455F-A37B-49B9-8E81-88A6B2800AA7}"/>
    <cellStyle name="Comma 2 4 4 2 3 3 2" xfId="37627" xr:uid="{E5B37362-1CC2-4350-9104-46D4DA2A5CE6}"/>
    <cellStyle name="Comma 2 4 4 2 3 4" xfId="26400" xr:uid="{503C3C47-556F-44E8-8EEB-92BFCFA1AF37}"/>
    <cellStyle name="Comma 2 4 4 2 4" xfId="6746" xr:uid="{7039AE95-FBDB-4735-93E1-5EAED39AD987}"/>
    <cellStyle name="Comma 2 4 4 2 4 2" xfId="17974" xr:uid="{995D757A-DB47-40A1-8DF9-B71D618719F0}"/>
    <cellStyle name="Comma 2 4 4 2 4 2 2" xfId="40441" xr:uid="{6B931B1E-C6F2-419E-B387-2408F41F0BBE}"/>
    <cellStyle name="Comma 2 4 4 2 4 3" xfId="29214" xr:uid="{1E32547B-533E-41B7-80FD-CC974E4C6F4F}"/>
    <cellStyle name="Comma 2 4 4 2 5" xfId="12371" xr:uid="{2A9B15A5-987E-4A78-A40A-14BFD10033A9}"/>
    <cellStyle name="Comma 2 4 4 2 5 2" xfId="34838" xr:uid="{351CA67F-42E8-412F-997C-9DBC250ED054}"/>
    <cellStyle name="Comma 2 4 4 2 6" xfId="23611" xr:uid="{1904E952-7353-4303-9272-B941446DBC05}"/>
    <cellStyle name="Comma 2 4 4 3" xfId="1685" xr:uid="{00000000-0005-0000-0000-00006F040000}"/>
    <cellStyle name="Comma 2 4 4 3 2" xfId="4474" xr:uid="{0D7A4075-0DD3-4EF0-B1C0-70B8A5DFBB95}"/>
    <cellStyle name="Comma 2 4 4 3 2 2" xfId="10077" xr:uid="{00221E30-F373-4147-B791-475D8CCDD6F2}"/>
    <cellStyle name="Comma 2 4 4 3 2 2 2" xfId="21305" xr:uid="{5415BCE8-3C06-4758-B9C3-351631E35F86}"/>
    <cellStyle name="Comma 2 4 4 3 2 2 2 2" xfId="43772" xr:uid="{D9B99B48-9945-4426-B5BE-1C846BACB5D0}"/>
    <cellStyle name="Comma 2 4 4 3 2 2 3" xfId="32545" xr:uid="{39FC955A-6AC7-40FC-AA4A-70A5FEAF6948}"/>
    <cellStyle name="Comma 2 4 4 3 2 3" xfId="15702" xr:uid="{F269B0E0-F51B-4884-8426-E69027850FB2}"/>
    <cellStyle name="Comma 2 4 4 3 2 3 2" xfId="38169" xr:uid="{B8057326-012B-4828-B552-3AE09262F220}"/>
    <cellStyle name="Comma 2 4 4 3 2 4" xfId="26942" xr:uid="{9E5C97C5-2480-4BA6-A086-BCC5D1588249}"/>
    <cellStyle name="Comma 2 4 4 3 3" xfId="7288" xr:uid="{2A785368-B4E7-4C50-AF96-5A4CDBC8246F}"/>
    <cellStyle name="Comma 2 4 4 3 3 2" xfId="18516" xr:uid="{51E3DA05-735A-486B-9F79-03C2EBC0FA74}"/>
    <cellStyle name="Comma 2 4 4 3 3 2 2" xfId="40983" xr:uid="{FB078959-7EF1-4735-B286-1F07CA8A4CBB}"/>
    <cellStyle name="Comma 2 4 4 3 3 3" xfId="29756" xr:uid="{9E6B2D7D-17E1-4A85-93D6-AF41F8D390A9}"/>
    <cellStyle name="Comma 2 4 4 3 4" xfId="12913" xr:uid="{3E7BF700-B031-4242-8A61-C949C22557C4}"/>
    <cellStyle name="Comma 2 4 4 3 4 2" xfId="35380" xr:uid="{6F2A3839-D6BE-40E7-BF25-8B87359E89AA}"/>
    <cellStyle name="Comma 2 4 4 3 5" xfId="24153" xr:uid="{F736C04A-528F-4367-9FA5-58164793D499}"/>
    <cellStyle name="Comma 2 4 4 4" xfId="3394" xr:uid="{EFAC05B7-80CC-4C8A-9BBA-4618DF252249}"/>
    <cellStyle name="Comma 2 4 4 4 2" xfId="8997" xr:uid="{5A70360E-F533-4F1B-9C6B-8484418D576B}"/>
    <cellStyle name="Comma 2 4 4 4 2 2" xfId="20225" xr:uid="{8A17825F-C8F3-4A6A-B082-7B2E3C68EE3A}"/>
    <cellStyle name="Comma 2 4 4 4 2 2 2" xfId="42692" xr:uid="{56B524D0-EC97-472E-9D2C-290301807BEE}"/>
    <cellStyle name="Comma 2 4 4 4 2 3" xfId="31465" xr:uid="{27C0E176-5249-48F3-9F91-0FBA00A5AFB8}"/>
    <cellStyle name="Comma 2 4 4 4 3" xfId="14622" xr:uid="{01AD7A2D-4C9D-4605-BCE7-BFABC1483FE4}"/>
    <cellStyle name="Comma 2 4 4 4 3 2" xfId="37089" xr:uid="{107378AE-6F8F-4B78-8ECE-A4AD4E0A87A3}"/>
    <cellStyle name="Comma 2 4 4 4 4" xfId="25862" xr:uid="{D8CD4BDB-8984-44CF-A823-78E2524B25AB}"/>
    <cellStyle name="Comma 2 4 4 5" xfId="6208" xr:uid="{39E35C97-922E-4253-B4A4-F8C03D7A134D}"/>
    <cellStyle name="Comma 2 4 4 5 2" xfId="17436" xr:uid="{E9C4FA42-A28F-49E1-91EB-B4590457DF56}"/>
    <cellStyle name="Comma 2 4 4 5 2 2" xfId="39903" xr:uid="{BD9ECD2D-8856-42BA-8122-5E802386A93D}"/>
    <cellStyle name="Comma 2 4 4 5 3" xfId="28676" xr:uid="{F318D0C9-E0FB-41CE-8938-12592C14B0E3}"/>
    <cellStyle name="Comma 2 4 4 6" xfId="11833" xr:uid="{6A9A504C-F99C-45E4-8545-25A6D489B4D8}"/>
    <cellStyle name="Comma 2 4 4 6 2" xfId="34300" xr:uid="{1484A3E6-0DEE-4FED-B948-9A620F209C6D}"/>
    <cellStyle name="Comma 2 4 4 7" xfId="23073" xr:uid="{9ACFDC85-0E6F-4506-9688-426806581536}"/>
    <cellStyle name="Comma 2 4 5" xfId="876" xr:uid="{00000000-0005-0000-0000-000070040000}"/>
    <cellStyle name="Comma 2 4 5 2" xfId="1956" xr:uid="{00000000-0005-0000-0000-000071040000}"/>
    <cellStyle name="Comma 2 4 5 2 2" xfId="4745" xr:uid="{7C6AE5D0-9854-4B5E-B0BD-85DE4DD0E9A9}"/>
    <cellStyle name="Comma 2 4 5 2 2 2" xfId="10348" xr:uid="{EF4B4EB0-CB65-4056-807D-3BFC88B929B9}"/>
    <cellStyle name="Comma 2 4 5 2 2 2 2" xfId="21576" xr:uid="{DFAAE910-61A0-47A8-AAFE-E4462968C891}"/>
    <cellStyle name="Comma 2 4 5 2 2 2 2 2" xfId="44043" xr:uid="{299E91D4-B761-421F-8B58-50D4C14E37DA}"/>
    <cellStyle name="Comma 2 4 5 2 2 2 3" xfId="32816" xr:uid="{E3FC8BC4-7E16-4456-BF0B-517DC39832CC}"/>
    <cellStyle name="Comma 2 4 5 2 2 3" xfId="15973" xr:uid="{9F429369-166F-4BAE-B824-02896FA7167F}"/>
    <cellStyle name="Comma 2 4 5 2 2 3 2" xfId="38440" xr:uid="{E486C3F0-3B2F-46A8-A158-BCCC7932B2E2}"/>
    <cellStyle name="Comma 2 4 5 2 2 4" xfId="27213" xr:uid="{94DEE844-2C02-4E49-95A0-70FAEDBD41E2}"/>
    <cellStyle name="Comma 2 4 5 2 3" xfId="7559" xr:uid="{142006AA-52BE-4A8A-83BA-4E4C05169149}"/>
    <cellStyle name="Comma 2 4 5 2 3 2" xfId="18787" xr:uid="{22495DB8-9B68-4F58-97C0-21F2C8B0D88F}"/>
    <cellStyle name="Comma 2 4 5 2 3 2 2" xfId="41254" xr:uid="{9944A82B-3775-4D28-B007-B37B297A8D28}"/>
    <cellStyle name="Comma 2 4 5 2 3 3" xfId="30027" xr:uid="{FDF264AD-7325-439F-BC85-C0E2751A24D9}"/>
    <cellStyle name="Comma 2 4 5 2 4" xfId="13184" xr:uid="{A500402E-78D5-4D32-8775-B09667498956}"/>
    <cellStyle name="Comma 2 4 5 2 4 2" xfId="35651" xr:uid="{E29E66A7-060C-4CF8-90CF-4B856AC34615}"/>
    <cellStyle name="Comma 2 4 5 2 5" xfId="24424" xr:uid="{D8D42F67-61F9-4CB3-8FEE-84DECFCE241D}"/>
    <cellStyle name="Comma 2 4 5 3" xfId="3665" xr:uid="{67E17148-CBAB-47D8-8297-703FC96598E2}"/>
    <cellStyle name="Comma 2 4 5 3 2" xfId="9268" xr:uid="{93E29017-9DDC-404C-80C8-BF03B49266B5}"/>
    <cellStyle name="Comma 2 4 5 3 2 2" xfId="20496" xr:uid="{15751720-B4FA-4056-A8F6-71059AC89FBF}"/>
    <cellStyle name="Comma 2 4 5 3 2 2 2" xfId="42963" xr:uid="{3BCAD475-26EC-4BB9-B904-D8E17EAD6E17}"/>
    <cellStyle name="Comma 2 4 5 3 2 3" xfId="31736" xr:uid="{00EC03A9-7D59-43CD-B1E4-58F8F7E2F85B}"/>
    <cellStyle name="Comma 2 4 5 3 3" xfId="14893" xr:uid="{916D75AF-E25F-4CE5-A740-27D07054D529}"/>
    <cellStyle name="Comma 2 4 5 3 3 2" xfId="37360" xr:uid="{DBC43BD8-4A6C-48B5-A139-026D94E69655}"/>
    <cellStyle name="Comma 2 4 5 3 4" xfId="26133" xr:uid="{009290F4-B945-429A-931D-5C4018A9E9E6}"/>
    <cellStyle name="Comma 2 4 5 4" xfId="6479" xr:uid="{8E4D38F0-BD32-40CB-A11D-DB32EA9D3E98}"/>
    <cellStyle name="Comma 2 4 5 4 2" xfId="17707" xr:uid="{C86682D6-649C-4D19-9F56-622684A0666E}"/>
    <cellStyle name="Comma 2 4 5 4 2 2" xfId="40174" xr:uid="{5E2A066B-7437-4644-9661-A98A59B9B43F}"/>
    <cellStyle name="Comma 2 4 5 4 3" xfId="28947" xr:uid="{59E50386-9AD8-4069-85FC-96D8B2DB562B}"/>
    <cellStyle name="Comma 2 4 5 5" xfId="12104" xr:uid="{238A7FA1-15DF-4941-A837-CD0F3A3AF482}"/>
    <cellStyle name="Comma 2 4 5 5 2" xfId="34571" xr:uid="{FC9F15B8-5BF0-46AA-9043-9360DFB05468}"/>
    <cellStyle name="Comma 2 4 5 6" xfId="23344" xr:uid="{94D5259E-10C9-49B6-A234-BF9197A02EA6}"/>
    <cellStyle name="Comma 2 4 6" xfId="1418" xr:uid="{00000000-0005-0000-0000-000072040000}"/>
    <cellStyle name="Comma 2 4 6 2" xfId="4207" xr:uid="{15A7D3C7-FF7C-4233-95FD-69811AF0DC3B}"/>
    <cellStyle name="Comma 2 4 6 2 2" xfId="9810" xr:uid="{C2382B01-0965-4401-94FC-A49EACC8D62E}"/>
    <cellStyle name="Comma 2 4 6 2 2 2" xfId="21038" xr:uid="{C61574D3-D0BA-42ED-B040-C223709D8F9F}"/>
    <cellStyle name="Comma 2 4 6 2 2 2 2" xfId="43505" xr:uid="{8E20CE30-7977-47B1-8EAB-58E06A81D474}"/>
    <cellStyle name="Comma 2 4 6 2 2 3" xfId="32278" xr:uid="{4790A6BF-D7F6-4285-8326-2C466E73CC93}"/>
    <cellStyle name="Comma 2 4 6 2 3" xfId="15435" xr:uid="{CCF78DA2-0872-452D-8CD6-9E4A1B838D0C}"/>
    <cellStyle name="Comma 2 4 6 2 3 2" xfId="37902" xr:uid="{0ECC0B40-70CF-4889-851F-75ACA59ADCBB}"/>
    <cellStyle name="Comma 2 4 6 2 4" xfId="26675" xr:uid="{ADB19765-DFBA-46CD-B8D7-37BEFE1DE472}"/>
    <cellStyle name="Comma 2 4 6 3" xfId="7021" xr:uid="{FB004981-0E95-44A0-A651-55D615A39926}"/>
    <cellStyle name="Comma 2 4 6 3 2" xfId="18249" xr:uid="{1FDAEF07-689F-4F2E-96BE-6EDC71642E20}"/>
    <cellStyle name="Comma 2 4 6 3 2 2" xfId="40716" xr:uid="{C1B5E2F6-11E2-427A-AF5D-582021CE38F6}"/>
    <cellStyle name="Comma 2 4 6 3 3" xfId="29489" xr:uid="{28FC1955-F79B-4155-AF59-75A2EDDF01CD}"/>
    <cellStyle name="Comma 2 4 6 4" xfId="12646" xr:uid="{04DF05DD-D038-4921-B931-72913EB7769A}"/>
    <cellStyle name="Comma 2 4 6 4 2" xfId="35113" xr:uid="{961458E9-6F71-4E23-8051-2DE5B31D2DF2}"/>
    <cellStyle name="Comma 2 4 6 5" xfId="23886" xr:uid="{34C262DC-932C-48D6-9F62-2CFCDBE7FE78}"/>
    <cellStyle name="Comma 2 4 7" xfId="2499" xr:uid="{00000000-0005-0000-0000-000073040000}"/>
    <cellStyle name="Comma 2 4 7 2" xfId="5288" xr:uid="{54A841B6-001D-43F2-9499-1AF6B7444D59}"/>
    <cellStyle name="Comma 2 4 7 2 2" xfId="10891" xr:uid="{5F45E183-8167-46E3-95B9-44AA96F94601}"/>
    <cellStyle name="Comma 2 4 7 2 2 2" xfId="22119" xr:uid="{E3BB01CC-8AE8-4E8C-8BDF-AE19D2588BC9}"/>
    <cellStyle name="Comma 2 4 7 2 2 2 2" xfId="44586" xr:uid="{ED35EBA3-D19B-44AE-86D8-1D5E83D6A8E1}"/>
    <cellStyle name="Comma 2 4 7 2 2 3" xfId="33359" xr:uid="{22497CC8-CEF6-42D8-B6FE-CA2CF933F89D}"/>
    <cellStyle name="Comma 2 4 7 2 3" xfId="16516" xr:uid="{3458EA05-FEE5-4550-99D5-51FE56217580}"/>
    <cellStyle name="Comma 2 4 7 2 3 2" xfId="38983" xr:uid="{B3AEEB16-01FA-4E93-ABFE-5859BA7BC57D}"/>
    <cellStyle name="Comma 2 4 7 2 4" xfId="27756" xr:uid="{611F806A-9390-4B81-B666-3EEB9038644E}"/>
    <cellStyle name="Comma 2 4 7 3" xfId="8102" xr:uid="{D73BB872-0DA4-4545-A3F2-F376AF2E8F75}"/>
    <cellStyle name="Comma 2 4 7 3 2" xfId="19330" xr:uid="{F7B7C45C-559A-479A-98A3-3C044FFFB22B}"/>
    <cellStyle name="Comma 2 4 7 3 2 2" xfId="41797" xr:uid="{BF5279D1-CDEC-410D-91F7-3E5875FB71F8}"/>
    <cellStyle name="Comma 2 4 7 3 3" xfId="30570" xr:uid="{F095E84D-E243-446D-932D-3AC9910C1D22}"/>
    <cellStyle name="Comma 2 4 7 4" xfId="13727" xr:uid="{280369CD-023D-44A2-9CC6-D6A6BFA69FA6}"/>
    <cellStyle name="Comma 2 4 7 4 2" xfId="36194" xr:uid="{5FF3371F-E8A6-4B9F-B7D8-214BF9183AF9}"/>
    <cellStyle name="Comma 2 4 7 5" xfId="24967" xr:uid="{1B443D6E-61E8-453E-9B39-90184F3E6BDF}"/>
    <cellStyle name="Comma 2 4 8" xfId="338" xr:uid="{00000000-0005-0000-0000-000074040000}"/>
    <cellStyle name="Comma 2 4 8 2" xfId="3127" xr:uid="{964F88C7-F182-4901-AEC4-ADDF6CFAF37F}"/>
    <cellStyle name="Comma 2 4 8 2 2" xfId="8730" xr:uid="{05331EF0-DF9B-4E96-8A9B-BE7CB3B5D9BD}"/>
    <cellStyle name="Comma 2 4 8 2 2 2" xfId="19958" xr:uid="{05595850-5E3B-4620-8725-F2A2FB7016FB}"/>
    <cellStyle name="Comma 2 4 8 2 2 2 2" xfId="42425" xr:uid="{AE137FDC-D3D7-4948-B658-B8B2C83CFD82}"/>
    <cellStyle name="Comma 2 4 8 2 2 3" xfId="31198" xr:uid="{18F242D3-88BC-4E58-B1DC-AD623C9AC5B4}"/>
    <cellStyle name="Comma 2 4 8 2 3" xfId="14355" xr:uid="{7767C26E-417E-42C9-938F-A65DA4C4E40E}"/>
    <cellStyle name="Comma 2 4 8 2 3 2" xfId="36822" xr:uid="{2DCC4BD5-5D53-49BA-93D2-1D4145F71A9B}"/>
    <cellStyle name="Comma 2 4 8 2 4" xfId="25595" xr:uid="{B517368E-20E6-44AC-B35B-B53DBFBD6FB7}"/>
    <cellStyle name="Comma 2 4 8 3" xfId="5941" xr:uid="{57A964AA-A641-49E2-AD98-E46C40D2C4EF}"/>
    <cellStyle name="Comma 2 4 8 3 2" xfId="17169" xr:uid="{1E328C53-B3F7-4423-87BF-542C2EB56255}"/>
    <cellStyle name="Comma 2 4 8 3 2 2" xfId="39636" xr:uid="{FEA75D10-5E80-4640-BDED-5D4ADC393EB4}"/>
    <cellStyle name="Comma 2 4 8 3 3" xfId="28409" xr:uid="{EC6ECE60-B77F-4A86-B683-D4FB44A78B44}"/>
    <cellStyle name="Comma 2 4 8 4" xfId="11566" xr:uid="{303A4D71-757D-4A81-B07E-66C7A22249E6}"/>
    <cellStyle name="Comma 2 4 8 4 2" xfId="34033" xr:uid="{48A1BC73-D66C-4D32-8F14-0AD411DD1CA0}"/>
    <cellStyle name="Comma 2 4 8 5" xfId="22806" xr:uid="{69044E34-4097-4ED9-A174-88595C09CE66}"/>
    <cellStyle name="Comma 2 4 9" xfId="2851" xr:uid="{88E885AE-2B10-4718-A191-DF72B9886CE4}"/>
    <cellStyle name="Comma 2 4 9 2" xfId="8454" xr:uid="{036FFD67-AFC0-434A-8DB4-529C3C664C7A}"/>
    <cellStyle name="Comma 2 4 9 2 2" xfId="19682" xr:uid="{E6DF3CA8-7AD5-4A40-A9F6-CB168EE9FD9B}"/>
    <cellStyle name="Comma 2 4 9 2 2 2" xfId="42149" xr:uid="{77ECE4DA-9EED-4864-BD8D-88B388186BB4}"/>
    <cellStyle name="Comma 2 4 9 2 3" xfId="30922" xr:uid="{892A7EBD-99E7-467C-B190-E799FA0A65C7}"/>
    <cellStyle name="Comma 2 4 9 3" xfId="14079" xr:uid="{A8448706-DF65-4817-B212-BA377F19B39E}"/>
    <cellStyle name="Comma 2 4 9 3 2" xfId="36546" xr:uid="{05AF9E96-77A7-47D0-95CF-0FA5D3C54FE8}"/>
    <cellStyle name="Comma 2 4 9 4" xfId="25319" xr:uid="{809044DD-B331-43BE-8CA0-04A42F7D7F52}"/>
    <cellStyle name="Comma 2 5" xfId="88" xr:uid="{00000000-0005-0000-0000-000075040000}"/>
    <cellStyle name="Comma 2 5 10" xfId="11320" xr:uid="{C9F08B48-D48B-4A63-B102-DE8D1C1BE7FC}"/>
    <cellStyle name="Comma 2 5 10 2" xfId="33788" xr:uid="{7F0CF44F-2B85-4C37-B0F6-57BEA54320ED}"/>
    <cellStyle name="Comma 2 5 11" xfId="22561" xr:uid="{5E379838-662F-4BCA-8719-1B4D3D92D3C1}"/>
    <cellStyle name="Comma 2 5 2" xfId="214" xr:uid="{00000000-0005-0000-0000-000076040000}"/>
    <cellStyle name="Comma 2 5 2 10" xfId="22687" xr:uid="{078E7D92-092C-45DC-A626-B561EC2D9E34}"/>
    <cellStyle name="Comma 2 5 2 2" xfId="761" xr:uid="{00000000-0005-0000-0000-000077040000}"/>
    <cellStyle name="Comma 2 5 2 2 2" xfId="1299" xr:uid="{00000000-0005-0000-0000-000078040000}"/>
    <cellStyle name="Comma 2 5 2 2 2 2" xfId="2379" xr:uid="{00000000-0005-0000-0000-000079040000}"/>
    <cellStyle name="Comma 2 5 2 2 2 2 2" xfId="5168" xr:uid="{73E4728C-8FC0-428B-ABCE-4C58D7F4D5A8}"/>
    <cellStyle name="Comma 2 5 2 2 2 2 2 2" xfId="10771" xr:uid="{96F1502D-E689-4C09-888E-753D4EE80E31}"/>
    <cellStyle name="Comma 2 5 2 2 2 2 2 2 2" xfId="21999" xr:uid="{983F9E4E-919A-4AB0-BB4B-B82F0FB4451B}"/>
    <cellStyle name="Comma 2 5 2 2 2 2 2 2 2 2" xfId="44466" xr:uid="{F56E3F81-D34F-4704-8D40-0CA13AC069E9}"/>
    <cellStyle name="Comma 2 5 2 2 2 2 2 2 3" xfId="33239" xr:uid="{7CE856FC-E3B7-4BD3-B702-B053068C023A}"/>
    <cellStyle name="Comma 2 5 2 2 2 2 2 3" xfId="16396" xr:uid="{758E08A7-37D6-4E39-9214-5C17D96CEAFD}"/>
    <cellStyle name="Comma 2 5 2 2 2 2 2 3 2" xfId="38863" xr:uid="{FEDA73F9-E3F9-44D1-9307-0178A2B161AA}"/>
    <cellStyle name="Comma 2 5 2 2 2 2 2 4" xfId="27636" xr:uid="{381F520A-C829-4E35-AF84-B2F5388337A7}"/>
    <cellStyle name="Comma 2 5 2 2 2 2 3" xfId="7982" xr:uid="{F0DE8238-846C-4DEF-BA8B-CFB5C17A36FE}"/>
    <cellStyle name="Comma 2 5 2 2 2 2 3 2" xfId="19210" xr:uid="{4731BE23-0542-4153-9161-EEFFC07D9581}"/>
    <cellStyle name="Comma 2 5 2 2 2 2 3 2 2" xfId="41677" xr:uid="{6A9DB21B-FEFE-4C80-A6C9-560F2DC97179}"/>
    <cellStyle name="Comma 2 5 2 2 2 2 3 3" xfId="30450" xr:uid="{E9422574-8B4F-451C-844E-7927D406603B}"/>
    <cellStyle name="Comma 2 5 2 2 2 2 4" xfId="13607" xr:uid="{AD59F74A-B4D2-4C44-828A-A29597AA0432}"/>
    <cellStyle name="Comma 2 5 2 2 2 2 4 2" xfId="36074" xr:uid="{5E6A0C4D-F7BD-490C-B569-A831406FF271}"/>
    <cellStyle name="Comma 2 5 2 2 2 2 5" xfId="24847" xr:uid="{483DBE16-CB2B-4968-9C0B-C698B9B56396}"/>
    <cellStyle name="Comma 2 5 2 2 2 3" xfId="4088" xr:uid="{00A8D8E5-2972-4466-8189-89BBC21D6D80}"/>
    <cellStyle name="Comma 2 5 2 2 2 3 2" xfId="9691" xr:uid="{EEC37E8C-A125-40DA-BD74-8BE6DC95F230}"/>
    <cellStyle name="Comma 2 5 2 2 2 3 2 2" xfId="20919" xr:uid="{D037E235-99BD-4D0C-84F5-F326B1FCB0A8}"/>
    <cellStyle name="Comma 2 5 2 2 2 3 2 2 2" xfId="43386" xr:uid="{6C5B0FD0-C2B7-43F7-BFE3-56254F37924D}"/>
    <cellStyle name="Comma 2 5 2 2 2 3 2 3" xfId="32159" xr:uid="{481D812E-9960-4A3B-809B-5C5821C909A1}"/>
    <cellStyle name="Comma 2 5 2 2 2 3 3" xfId="15316" xr:uid="{460C70E8-33F5-4F14-8AD1-2A75A80DCE81}"/>
    <cellStyle name="Comma 2 5 2 2 2 3 3 2" xfId="37783" xr:uid="{3A19650D-7AD2-4CD6-B897-C10F84D95EB2}"/>
    <cellStyle name="Comma 2 5 2 2 2 3 4" xfId="26556" xr:uid="{74DD7763-0AD2-4152-8A5B-0AFD74AE33B7}"/>
    <cellStyle name="Comma 2 5 2 2 2 4" xfId="6902" xr:uid="{03519C7C-CEB4-4F23-87AA-2DC659068DE9}"/>
    <cellStyle name="Comma 2 5 2 2 2 4 2" xfId="18130" xr:uid="{CE2DC36A-3935-4291-95D4-FC4D9CB4848B}"/>
    <cellStyle name="Comma 2 5 2 2 2 4 2 2" xfId="40597" xr:uid="{34015372-B91E-4096-AFC6-1BC97295D968}"/>
    <cellStyle name="Comma 2 5 2 2 2 4 3" xfId="29370" xr:uid="{8BB602F3-51E6-4421-9325-5E6979B73DBE}"/>
    <cellStyle name="Comma 2 5 2 2 2 5" xfId="12527" xr:uid="{F913855A-9178-4E3E-AE6C-EC566D5DB880}"/>
    <cellStyle name="Comma 2 5 2 2 2 5 2" xfId="34994" xr:uid="{B7E70943-9584-4676-8416-64B52F111273}"/>
    <cellStyle name="Comma 2 5 2 2 2 6" xfId="23767" xr:uid="{5D6F1BB6-B492-4F1C-98D1-5F20C3946477}"/>
    <cellStyle name="Comma 2 5 2 2 3" xfId="1841" xr:uid="{00000000-0005-0000-0000-00007A040000}"/>
    <cellStyle name="Comma 2 5 2 2 3 2" xfId="4630" xr:uid="{F6B1AC78-EEF6-4904-8DBD-F5F54BFAE070}"/>
    <cellStyle name="Comma 2 5 2 2 3 2 2" xfId="10233" xr:uid="{CD6A9E9C-5A29-4490-8C50-ECF4031BAA57}"/>
    <cellStyle name="Comma 2 5 2 2 3 2 2 2" xfId="21461" xr:uid="{72607C9E-65A8-4C0D-80B4-71C1864FA790}"/>
    <cellStyle name="Comma 2 5 2 2 3 2 2 2 2" xfId="43928" xr:uid="{4F19BF36-4139-4EAA-8142-29BF03542C39}"/>
    <cellStyle name="Comma 2 5 2 2 3 2 2 3" xfId="32701" xr:uid="{1069C302-C4A6-4E10-B4E5-39D7C2DCD203}"/>
    <cellStyle name="Comma 2 5 2 2 3 2 3" xfId="15858" xr:uid="{C17B9B5E-25AB-426B-8745-01354015079F}"/>
    <cellStyle name="Comma 2 5 2 2 3 2 3 2" xfId="38325" xr:uid="{42639E43-4837-4857-B923-5B1AFF3D22EC}"/>
    <cellStyle name="Comma 2 5 2 2 3 2 4" xfId="27098" xr:uid="{999966FE-4DF0-4430-AF9D-7DBE6B18059E}"/>
    <cellStyle name="Comma 2 5 2 2 3 3" xfId="7444" xr:uid="{73010256-03D0-4F87-BC6C-D6BE7D806DC9}"/>
    <cellStyle name="Comma 2 5 2 2 3 3 2" xfId="18672" xr:uid="{D2D73F74-B885-4C0D-AAAD-56B3A02F9690}"/>
    <cellStyle name="Comma 2 5 2 2 3 3 2 2" xfId="41139" xr:uid="{AAA1CB0E-23E5-4D4C-8000-A54488F00026}"/>
    <cellStyle name="Comma 2 5 2 2 3 3 3" xfId="29912" xr:uid="{EE83F480-82BA-4EEF-B56F-4773107BC53D}"/>
    <cellStyle name="Comma 2 5 2 2 3 4" xfId="13069" xr:uid="{A51C3C63-20DC-4EB4-80DC-373265E93264}"/>
    <cellStyle name="Comma 2 5 2 2 3 4 2" xfId="35536" xr:uid="{219C35EC-F6CD-4551-9A87-D1FE53ED076B}"/>
    <cellStyle name="Comma 2 5 2 2 3 5" xfId="24309" xr:uid="{F2A080D2-8FD1-443D-BE37-67829DDBC303}"/>
    <cellStyle name="Comma 2 5 2 2 4" xfId="3550" xr:uid="{DBFAC522-50FC-4038-ADDB-6112886BB3B4}"/>
    <cellStyle name="Comma 2 5 2 2 4 2" xfId="9153" xr:uid="{C4A9295C-E7AF-4535-A143-9A05BA97B4A1}"/>
    <cellStyle name="Comma 2 5 2 2 4 2 2" xfId="20381" xr:uid="{FA8FABFC-7222-4308-A48B-2B76188E489B}"/>
    <cellStyle name="Comma 2 5 2 2 4 2 2 2" xfId="42848" xr:uid="{4657B60A-CE2A-45ED-A568-CD7E1EFE9183}"/>
    <cellStyle name="Comma 2 5 2 2 4 2 3" xfId="31621" xr:uid="{2D6A97A9-5AFD-4EB9-A352-F04D1EF1EF77}"/>
    <cellStyle name="Comma 2 5 2 2 4 3" xfId="14778" xr:uid="{CC592FA7-3F9A-45C2-80BF-08E152A40485}"/>
    <cellStyle name="Comma 2 5 2 2 4 3 2" xfId="37245" xr:uid="{AE50C108-2696-46DA-85AE-E9AAF5BC70D3}"/>
    <cellStyle name="Comma 2 5 2 2 4 4" xfId="26018" xr:uid="{E93704CE-B7A2-4749-BD13-1DFA3B895048}"/>
    <cellStyle name="Comma 2 5 2 2 5" xfId="6364" xr:uid="{2F988DAC-B3AF-4D84-8990-3A39B8B077F7}"/>
    <cellStyle name="Comma 2 5 2 2 5 2" xfId="17592" xr:uid="{A800AD1C-D02A-499E-A885-8470CC779678}"/>
    <cellStyle name="Comma 2 5 2 2 5 2 2" xfId="40059" xr:uid="{2349280E-B54D-4959-8B39-F36DDE82421C}"/>
    <cellStyle name="Comma 2 5 2 2 5 3" xfId="28832" xr:uid="{086219A8-3082-4A9F-920D-5E2015D242FF}"/>
    <cellStyle name="Comma 2 5 2 2 6" xfId="11989" xr:uid="{B9679DB3-36B3-4A8A-8A9D-81FDCC1059C4}"/>
    <cellStyle name="Comma 2 5 2 2 6 2" xfId="34456" xr:uid="{84283C38-1FE5-42B9-BE5F-E9D448BC29C0}"/>
    <cellStyle name="Comma 2 5 2 2 7" xfId="23229" xr:uid="{3BBE9A3F-8C99-4D8D-9B69-BDDFD745D3D2}"/>
    <cellStyle name="Comma 2 5 2 3" xfId="1032" xr:uid="{00000000-0005-0000-0000-00007B040000}"/>
    <cellStyle name="Comma 2 5 2 3 2" xfId="2112" xr:uid="{00000000-0005-0000-0000-00007C040000}"/>
    <cellStyle name="Comma 2 5 2 3 2 2" xfId="4901" xr:uid="{83EAD4C2-5C13-48F3-B5EB-773CB03164FE}"/>
    <cellStyle name="Comma 2 5 2 3 2 2 2" xfId="10504" xr:uid="{16CDEEBD-5628-4171-A1F8-2E4EBEA01FEE}"/>
    <cellStyle name="Comma 2 5 2 3 2 2 2 2" xfId="21732" xr:uid="{E0F9158D-F100-4937-9D74-4D12A883E99F}"/>
    <cellStyle name="Comma 2 5 2 3 2 2 2 2 2" xfId="44199" xr:uid="{2B8DF1E4-9A80-4E57-9B05-2CBDFCCA4ED2}"/>
    <cellStyle name="Comma 2 5 2 3 2 2 2 3" xfId="32972" xr:uid="{6851DF6A-40FE-485F-8103-924058308EC9}"/>
    <cellStyle name="Comma 2 5 2 3 2 2 3" xfId="16129" xr:uid="{56627FD0-2E34-4AEC-BCAD-88F5D1DF9E8B}"/>
    <cellStyle name="Comma 2 5 2 3 2 2 3 2" xfId="38596" xr:uid="{4DD8AF12-4E44-4C33-8BD6-1E3E00A1EE66}"/>
    <cellStyle name="Comma 2 5 2 3 2 2 4" xfId="27369" xr:uid="{94E9EB65-EA63-46C5-A78F-86BFAB1AD838}"/>
    <cellStyle name="Comma 2 5 2 3 2 3" xfId="7715" xr:uid="{A397A5E6-D720-48EC-9EE5-779DDFB24EB7}"/>
    <cellStyle name="Comma 2 5 2 3 2 3 2" xfId="18943" xr:uid="{99B7692D-A81A-45F4-9560-6CCEC175BE80}"/>
    <cellStyle name="Comma 2 5 2 3 2 3 2 2" xfId="41410" xr:uid="{B95D8350-0D1A-4BC9-B135-FDB9002AE562}"/>
    <cellStyle name="Comma 2 5 2 3 2 3 3" xfId="30183" xr:uid="{FC423FD3-8A7B-4100-8373-C7D850D138D7}"/>
    <cellStyle name="Comma 2 5 2 3 2 4" xfId="13340" xr:uid="{5EE541A5-797E-4830-81A0-7115B04BF4A5}"/>
    <cellStyle name="Comma 2 5 2 3 2 4 2" xfId="35807" xr:uid="{2CF6DFB9-64D7-4C24-B095-A692E98043D5}"/>
    <cellStyle name="Comma 2 5 2 3 2 5" xfId="24580" xr:uid="{61F42680-589D-4234-A23B-1268F717E64B}"/>
    <cellStyle name="Comma 2 5 2 3 3" xfId="3821" xr:uid="{FC8BEC47-E88C-4B87-A163-20D1E70F027B}"/>
    <cellStyle name="Comma 2 5 2 3 3 2" xfId="9424" xr:uid="{F10178F0-C5B7-4511-AD8D-32E221EAD3AB}"/>
    <cellStyle name="Comma 2 5 2 3 3 2 2" xfId="20652" xr:uid="{FCED96B8-A52D-483E-85D3-8FA4A8FE5335}"/>
    <cellStyle name="Comma 2 5 2 3 3 2 2 2" xfId="43119" xr:uid="{1C05AD5B-4529-4CC8-A92B-BF7AEF0618AF}"/>
    <cellStyle name="Comma 2 5 2 3 3 2 3" xfId="31892" xr:uid="{57A6815A-4A5F-4FD6-A59F-46E85CC85F06}"/>
    <cellStyle name="Comma 2 5 2 3 3 3" xfId="15049" xr:uid="{6EBBBBB1-B626-4D3B-B897-9E28D5470F14}"/>
    <cellStyle name="Comma 2 5 2 3 3 3 2" xfId="37516" xr:uid="{D09A4DF8-114A-408A-8CC3-F41B8DE4FF75}"/>
    <cellStyle name="Comma 2 5 2 3 3 4" xfId="26289" xr:uid="{4C672B11-ADF4-4831-B7B3-F13212BEEA74}"/>
    <cellStyle name="Comma 2 5 2 3 4" xfId="6635" xr:uid="{4C396867-55A1-4A34-A8D8-6385C391EF5F}"/>
    <cellStyle name="Comma 2 5 2 3 4 2" xfId="17863" xr:uid="{627E30CF-8B20-4477-88A3-BABC97961D1F}"/>
    <cellStyle name="Comma 2 5 2 3 4 2 2" xfId="40330" xr:uid="{C697DBF1-1259-44D1-B0C1-906BF27521FF}"/>
    <cellStyle name="Comma 2 5 2 3 4 3" xfId="29103" xr:uid="{64D47CD8-C3C2-458C-B4AA-2B911DCC2442}"/>
    <cellStyle name="Comma 2 5 2 3 5" xfId="12260" xr:uid="{D180813B-580C-4648-AF16-B58348181901}"/>
    <cellStyle name="Comma 2 5 2 3 5 2" xfId="34727" xr:uid="{93AA625B-39F5-4730-86CE-9B628568E156}"/>
    <cellStyle name="Comma 2 5 2 3 6" xfId="23500" xr:uid="{7916BF86-FC28-4C5E-9464-26D4B76D1ABD}"/>
    <cellStyle name="Comma 2 5 2 4" xfId="1574" xr:uid="{00000000-0005-0000-0000-00007D040000}"/>
    <cellStyle name="Comma 2 5 2 4 2" xfId="4363" xr:uid="{16639ECE-25D0-4D59-8ADE-2B720ACCD1A7}"/>
    <cellStyle name="Comma 2 5 2 4 2 2" xfId="9966" xr:uid="{D46385AF-8083-462D-88B1-3B7839C690DC}"/>
    <cellStyle name="Comma 2 5 2 4 2 2 2" xfId="21194" xr:uid="{0FDB97BC-C158-4B19-B62E-306FE39B282F}"/>
    <cellStyle name="Comma 2 5 2 4 2 2 2 2" xfId="43661" xr:uid="{8DD0C5C6-39AA-45DA-82CE-9AA7E2D23120}"/>
    <cellStyle name="Comma 2 5 2 4 2 2 3" xfId="32434" xr:uid="{3811BAFD-D2F1-4760-983F-E6C1476DB10A}"/>
    <cellStyle name="Comma 2 5 2 4 2 3" xfId="15591" xr:uid="{65F0BF6F-88FC-4095-A4BC-8B5AD660470D}"/>
    <cellStyle name="Comma 2 5 2 4 2 3 2" xfId="38058" xr:uid="{C71CE691-4A38-4299-95FC-188FD701D669}"/>
    <cellStyle name="Comma 2 5 2 4 2 4" xfId="26831" xr:uid="{C5D75875-31A3-48CE-8E5A-6CDE8DF7FFD4}"/>
    <cellStyle name="Comma 2 5 2 4 3" xfId="7177" xr:uid="{9090DDE5-CC2E-4450-9A99-7960743E7A8E}"/>
    <cellStyle name="Comma 2 5 2 4 3 2" xfId="18405" xr:uid="{7787B5F3-0F8B-4170-86F1-986D080FAD78}"/>
    <cellStyle name="Comma 2 5 2 4 3 2 2" xfId="40872" xr:uid="{7323958B-2B01-451C-9178-0B78CBE3F6F7}"/>
    <cellStyle name="Comma 2 5 2 4 3 3" xfId="29645" xr:uid="{17FB1D6D-2441-4B55-8E5C-9AF8D9A7141C}"/>
    <cellStyle name="Comma 2 5 2 4 4" xfId="12802" xr:uid="{62B69308-74B0-4129-93D9-96FE68E7B602}"/>
    <cellStyle name="Comma 2 5 2 4 4 2" xfId="35269" xr:uid="{4D77443D-13AC-4696-9DDC-64D7689D8D96}"/>
    <cellStyle name="Comma 2 5 2 4 5" xfId="24042" xr:uid="{D0E599C2-F215-42D8-97D9-C9D3FE317C5F}"/>
    <cellStyle name="Comma 2 5 2 5" xfId="2655" xr:uid="{00000000-0005-0000-0000-00007E040000}"/>
    <cellStyle name="Comma 2 5 2 5 2" xfId="5444" xr:uid="{4C04F181-A824-4140-9AE8-68E5E1B2779A}"/>
    <cellStyle name="Comma 2 5 2 5 2 2" xfId="11047" xr:uid="{E88CAB35-91E7-46DA-8517-2EDB84C4C7A3}"/>
    <cellStyle name="Comma 2 5 2 5 2 2 2" xfId="22275" xr:uid="{7C266777-A4A1-4A62-94A7-E65E7F80A404}"/>
    <cellStyle name="Comma 2 5 2 5 2 2 2 2" xfId="44742" xr:uid="{EDBF7AF0-FF08-4DEE-A4CA-2285EF0D19A9}"/>
    <cellStyle name="Comma 2 5 2 5 2 2 3" xfId="33515" xr:uid="{56EE70AA-061B-4C7E-A4D8-55A8D3F2228F}"/>
    <cellStyle name="Comma 2 5 2 5 2 3" xfId="16672" xr:uid="{EB9BE82C-0444-4AEA-B13D-47388A1F5DA3}"/>
    <cellStyle name="Comma 2 5 2 5 2 3 2" xfId="39139" xr:uid="{8FDA321D-F94D-45CC-B044-B2500DC304EF}"/>
    <cellStyle name="Comma 2 5 2 5 2 4" xfId="27912" xr:uid="{6F8F09D6-C2E8-43D0-9751-C781DF375C5F}"/>
    <cellStyle name="Comma 2 5 2 5 3" xfId="8258" xr:uid="{F5744590-163D-44E2-A49F-182B226F59A9}"/>
    <cellStyle name="Comma 2 5 2 5 3 2" xfId="19486" xr:uid="{CE0BB04E-946A-4614-9A52-4CF26BBF40D9}"/>
    <cellStyle name="Comma 2 5 2 5 3 2 2" xfId="41953" xr:uid="{56564A39-CD35-4055-9F10-F143A75F7583}"/>
    <cellStyle name="Comma 2 5 2 5 3 3" xfId="30726" xr:uid="{75674B76-B609-4E48-ABC0-60432E903BE9}"/>
    <cellStyle name="Comma 2 5 2 5 4" xfId="13883" xr:uid="{763C05BE-2CA2-48F8-96D3-33CC376D8B9F}"/>
    <cellStyle name="Comma 2 5 2 5 4 2" xfId="36350" xr:uid="{12ED74AB-A96D-47D5-8E59-8DF99BC6C64B}"/>
    <cellStyle name="Comma 2 5 2 5 5" xfId="25123" xr:uid="{A1A41449-D0DF-4AAA-B2AF-124F540FD1A3}"/>
    <cellStyle name="Comma 2 5 2 6" xfId="494" xr:uid="{00000000-0005-0000-0000-00007F040000}"/>
    <cellStyle name="Comma 2 5 2 6 2" xfId="3283" xr:uid="{692DDDBF-BED7-453B-BF36-4606E18B6E06}"/>
    <cellStyle name="Comma 2 5 2 6 2 2" xfId="8886" xr:uid="{870A82CD-A84A-4C3E-996F-AC79FAF04E0D}"/>
    <cellStyle name="Comma 2 5 2 6 2 2 2" xfId="20114" xr:uid="{A5A1CE58-46FE-4AA7-8047-BF20F2CA9308}"/>
    <cellStyle name="Comma 2 5 2 6 2 2 2 2" xfId="42581" xr:uid="{CB1988A7-2549-4318-8A14-62FA42346DC6}"/>
    <cellStyle name="Comma 2 5 2 6 2 2 3" xfId="31354" xr:uid="{3D7D706C-6766-4534-A5E6-0AEDBBAEC9C3}"/>
    <cellStyle name="Comma 2 5 2 6 2 3" xfId="14511" xr:uid="{317EFC9C-34C8-47A8-95B9-B38A0A3784DF}"/>
    <cellStyle name="Comma 2 5 2 6 2 3 2" xfId="36978" xr:uid="{25B1B100-EF9B-4F12-9247-C1CA74B1E476}"/>
    <cellStyle name="Comma 2 5 2 6 2 4" xfId="25751" xr:uid="{F0BDEC5E-EC88-4238-83B0-9F8DC9ADBD76}"/>
    <cellStyle name="Comma 2 5 2 6 3" xfId="6097" xr:uid="{63127B14-4DBF-42EB-B22A-41CABA58A609}"/>
    <cellStyle name="Comma 2 5 2 6 3 2" xfId="17325" xr:uid="{1C46AF31-3081-4C0E-9EC1-BD4E76914685}"/>
    <cellStyle name="Comma 2 5 2 6 3 2 2" xfId="39792" xr:uid="{A5FD3CBB-B79C-409A-A061-BEC1D021965F}"/>
    <cellStyle name="Comma 2 5 2 6 3 3" xfId="28565" xr:uid="{762EF297-17F9-42A8-9C08-2D3AF3DA8A5D}"/>
    <cellStyle name="Comma 2 5 2 6 4" xfId="11722" xr:uid="{80980493-B22A-4C58-B48D-7A8789AC87F9}"/>
    <cellStyle name="Comma 2 5 2 6 4 2" xfId="34189" xr:uid="{F0ABBD65-CBC6-496B-9C80-1D6E0E28CF3C}"/>
    <cellStyle name="Comma 2 5 2 6 5" xfId="22962" xr:uid="{15363495-592C-4D64-ABA0-EE5F5E84E0B4}"/>
    <cellStyle name="Comma 2 5 2 7" xfId="3007" xr:uid="{DECA51EC-D827-4B97-9D03-0C7667F24E58}"/>
    <cellStyle name="Comma 2 5 2 7 2" xfId="8610" xr:uid="{4C4E897B-1E8C-431F-BE00-66A987DEFAC0}"/>
    <cellStyle name="Comma 2 5 2 7 2 2" xfId="19838" xr:uid="{77CE7E4B-C65A-4899-AFC1-B8421828D538}"/>
    <cellStyle name="Comma 2 5 2 7 2 2 2" xfId="42305" xr:uid="{2BF6BAF8-725E-42A9-BF1D-E73D1233326B}"/>
    <cellStyle name="Comma 2 5 2 7 2 3" xfId="31078" xr:uid="{1BA2A818-C069-4343-B3F8-C1F61230CCA1}"/>
    <cellStyle name="Comma 2 5 2 7 3" xfId="14235" xr:uid="{E3D406BD-13C7-42CE-8D14-EF1A61F1EE35}"/>
    <cellStyle name="Comma 2 5 2 7 3 2" xfId="36702" xr:uid="{9EAE7ACB-3F0D-4F3A-9073-244FC19C4CEC}"/>
    <cellStyle name="Comma 2 5 2 7 4" xfId="25475" xr:uid="{D2CDCD17-F684-4554-8EF1-60EEF4FE68D3}"/>
    <cellStyle name="Comma 2 5 2 8" xfId="5822" xr:uid="{61C6B799-00B9-4B49-96D4-DF5607B2FADC}"/>
    <cellStyle name="Comma 2 5 2 8 2" xfId="17050" xr:uid="{C3C278B9-BFC1-49A7-B5D0-19BF963B4D45}"/>
    <cellStyle name="Comma 2 5 2 8 2 2" xfId="39517" xr:uid="{B171E4B3-0B5D-42EC-87A7-84F05BE2B331}"/>
    <cellStyle name="Comma 2 5 2 8 3" xfId="28290" xr:uid="{CA083F26-F091-44CF-99EF-7CB50A438E49}"/>
    <cellStyle name="Comma 2 5 2 9" xfId="11446" xr:uid="{C28EEEF6-5A5A-4EF5-A65D-76A73C491530}"/>
    <cellStyle name="Comma 2 5 2 9 2" xfId="33914" xr:uid="{0304F1AD-9535-49E1-9A41-743536968310}"/>
    <cellStyle name="Comma 2 5 3" xfId="635" xr:uid="{00000000-0005-0000-0000-000080040000}"/>
    <cellStyle name="Comma 2 5 3 2" xfId="1173" xr:uid="{00000000-0005-0000-0000-000081040000}"/>
    <cellStyle name="Comma 2 5 3 2 2" xfId="2253" xr:uid="{00000000-0005-0000-0000-000082040000}"/>
    <cellStyle name="Comma 2 5 3 2 2 2" xfId="5042" xr:uid="{4DACC67A-882B-4D89-8F8F-5233BC97000C}"/>
    <cellStyle name="Comma 2 5 3 2 2 2 2" xfId="10645" xr:uid="{97A77D0A-885A-4642-8AB0-1F6952FD5663}"/>
    <cellStyle name="Comma 2 5 3 2 2 2 2 2" xfId="21873" xr:uid="{02A643BC-2556-4D0A-B463-94509B7380A4}"/>
    <cellStyle name="Comma 2 5 3 2 2 2 2 2 2" xfId="44340" xr:uid="{CEC8E1D7-313D-4D51-8BFE-CDEEC0C0A131}"/>
    <cellStyle name="Comma 2 5 3 2 2 2 2 3" xfId="33113" xr:uid="{CDB2E6AF-228B-44D6-9A93-D37906D2723D}"/>
    <cellStyle name="Comma 2 5 3 2 2 2 3" xfId="16270" xr:uid="{AB00B877-648A-4114-B92D-33F9E6DFF248}"/>
    <cellStyle name="Comma 2 5 3 2 2 2 3 2" xfId="38737" xr:uid="{E6656F9A-A9FD-48AD-969F-B777452E7CB2}"/>
    <cellStyle name="Comma 2 5 3 2 2 2 4" xfId="27510" xr:uid="{54F66896-D148-494A-82A4-BE1FDA6E16CE}"/>
    <cellStyle name="Comma 2 5 3 2 2 3" xfId="7856" xr:uid="{77E80CF7-25C2-41D3-9859-5213D2A4841F}"/>
    <cellStyle name="Comma 2 5 3 2 2 3 2" xfId="19084" xr:uid="{AF0A1863-2CC8-4627-BA4C-23C69DE9A7F0}"/>
    <cellStyle name="Comma 2 5 3 2 2 3 2 2" xfId="41551" xr:uid="{B667FC23-4B97-4A36-A664-8285D26EEABD}"/>
    <cellStyle name="Comma 2 5 3 2 2 3 3" xfId="30324" xr:uid="{B7F2583A-BF4C-4E95-8C60-95B9DA6590CF}"/>
    <cellStyle name="Comma 2 5 3 2 2 4" xfId="13481" xr:uid="{1A966D48-99D1-4153-B90B-3E76C62C4222}"/>
    <cellStyle name="Comma 2 5 3 2 2 4 2" xfId="35948" xr:uid="{E9A1EC7F-E39A-441B-A1E8-262617B49E72}"/>
    <cellStyle name="Comma 2 5 3 2 2 5" xfId="24721" xr:uid="{3446AE74-6364-49E1-B0A9-13D411FD2FF7}"/>
    <cellStyle name="Comma 2 5 3 2 3" xfId="3962" xr:uid="{B304690B-1EE0-4E52-AFD0-486C341AAB30}"/>
    <cellStyle name="Comma 2 5 3 2 3 2" xfId="9565" xr:uid="{75781CF0-86E1-46CB-B790-8062000E606D}"/>
    <cellStyle name="Comma 2 5 3 2 3 2 2" xfId="20793" xr:uid="{726D52A0-1E9E-4D96-B57E-6756BC88A7F1}"/>
    <cellStyle name="Comma 2 5 3 2 3 2 2 2" xfId="43260" xr:uid="{027CF17C-638B-4F95-98DE-493A165522E4}"/>
    <cellStyle name="Comma 2 5 3 2 3 2 3" xfId="32033" xr:uid="{85382726-8E5D-4A41-B341-CE9BFE4FE14D}"/>
    <cellStyle name="Comma 2 5 3 2 3 3" xfId="15190" xr:uid="{C26349CD-8487-4F57-83B3-2363620B9E5C}"/>
    <cellStyle name="Comma 2 5 3 2 3 3 2" xfId="37657" xr:uid="{D2FC01D8-2F12-49A0-A154-216F4DC4714A}"/>
    <cellStyle name="Comma 2 5 3 2 3 4" xfId="26430" xr:uid="{F4979C1C-ABA5-443D-B0B4-C09D549F48AD}"/>
    <cellStyle name="Comma 2 5 3 2 4" xfId="6776" xr:uid="{A2E7AA93-FB05-42CF-BC6F-8F2E9934A72E}"/>
    <cellStyle name="Comma 2 5 3 2 4 2" xfId="18004" xr:uid="{7D2B45B7-EE8C-4B16-9CB7-D44C2F462C28}"/>
    <cellStyle name="Comma 2 5 3 2 4 2 2" xfId="40471" xr:uid="{5FEAFB75-A388-429D-8297-8192C2EFB65C}"/>
    <cellStyle name="Comma 2 5 3 2 4 3" xfId="29244" xr:uid="{3FBA4905-47DC-4837-8E27-5110940F79B6}"/>
    <cellStyle name="Comma 2 5 3 2 5" xfId="12401" xr:uid="{30EE3FD4-53E4-4FC5-A54C-E5530D23F7ED}"/>
    <cellStyle name="Comma 2 5 3 2 5 2" xfId="34868" xr:uid="{B5FBA168-2C4A-4202-99D1-9C4DAE71F87D}"/>
    <cellStyle name="Comma 2 5 3 2 6" xfId="23641" xr:uid="{77A4A1E7-68C6-497F-850D-54A914A68407}"/>
    <cellStyle name="Comma 2 5 3 3" xfId="1715" xr:uid="{00000000-0005-0000-0000-000083040000}"/>
    <cellStyle name="Comma 2 5 3 3 2" xfId="4504" xr:uid="{CB0E5785-3429-480F-ABA6-118BBC7A69C7}"/>
    <cellStyle name="Comma 2 5 3 3 2 2" xfId="10107" xr:uid="{AF7D1E7F-DA5C-42F3-AC1B-9362D865C3A9}"/>
    <cellStyle name="Comma 2 5 3 3 2 2 2" xfId="21335" xr:uid="{1757371A-0FA8-482D-BA76-E202D32A5C14}"/>
    <cellStyle name="Comma 2 5 3 3 2 2 2 2" xfId="43802" xr:uid="{09ED68F9-78AD-441A-BF38-A8C31679FD3A}"/>
    <cellStyle name="Comma 2 5 3 3 2 2 3" xfId="32575" xr:uid="{4C0147F2-830C-43CE-ACEE-76A3B8803E1B}"/>
    <cellStyle name="Comma 2 5 3 3 2 3" xfId="15732" xr:uid="{9114145C-A65A-4350-B468-65736D90A394}"/>
    <cellStyle name="Comma 2 5 3 3 2 3 2" xfId="38199" xr:uid="{7400CFA3-6265-4764-91A5-58966E45C1F7}"/>
    <cellStyle name="Comma 2 5 3 3 2 4" xfId="26972" xr:uid="{7AF95C24-BB30-4549-A1F2-FE021072BC00}"/>
    <cellStyle name="Comma 2 5 3 3 3" xfId="7318" xr:uid="{D1ED0CF0-182F-495E-9322-646A3F9D637F}"/>
    <cellStyle name="Comma 2 5 3 3 3 2" xfId="18546" xr:uid="{33E38367-05C6-44C4-913A-D6B52EFEBD41}"/>
    <cellStyle name="Comma 2 5 3 3 3 2 2" xfId="41013" xr:uid="{1BD526EA-E8FF-4866-8F3D-FDD5528B3FF6}"/>
    <cellStyle name="Comma 2 5 3 3 3 3" xfId="29786" xr:uid="{B0E4D3AB-7C43-4891-B648-97B287B7CA46}"/>
    <cellStyle name="Comma 2 5 3 3 4" xfId="12943" xr:uid="{DDE19F94-33F5-42B9-AD65-F1610D3A6A07}"/>
    <cellStyle name="Comma 2 5 3 3 4 2" xfId="35410" xr:uid="{8C33C9DD-A7BD-4D94-815C-2852A616BE88}"/>
    <cellStyle name="Comma 2 5 3 3 5" xfId="24183" xr:uid="{88E66723-744C-451B-8FFA-271FEBFFE77A}"/>
    <cellStyle name="Comma 2 5 3 4" xfId="3424" xr:uid="{BF44AF71-5F2A-4F9D-AAB9-A451CC1E1C51}"/>
    <cellStyle name="Comma 2 5 3 4 2" xfId="9027" xr:uid="{72C38B39-34F1-4BD9-BAFE-B43FEB932803}"/>
    <cellStyle name="Comma 2 5 3 4 2 2" xfId="20255" xr:uid="{2DB6AAB3-0DB6-413B-86B6-B5C3B81255A4}"/>
    <cellStyle name="Comma 2 5 3 4 2 2 2" xfId="42722" xr:uid="{B44A17C3-BE09-4548-A89B-3D88CD993FB5}"/>
    <cellStyle name="Comma 2 5 3 4 2 3" xfId="31495" xr:uid="{C7AC8AD7-86C3-48B9-8748-F80AE0EBDFFC}"/>
    <cellStyle name="Comma 2 5 3 4 3" xfId="14652" xr:uid="{BEAC5D4B-358B-47A5-A6DC-40057FBC6783}"/>
    <cellStyle name="Comma 2 5 3 4 3 2" xfId="37119" xr:uid="{5CCFB07F-230D-4870-9DE2-1750A2818C5F}"/>
    <cellStyle name="Comma 2 5 3 4 4" xfId="25892" xr:uid="{FDD34443-C9A0-482B-99C0-A42E5A4D098D}"/>
    <cellStyle name="Comma 2 5 3 5" xfId="6238" xr:uid="{247958A4-59F4-42DC-9A77-8105F81F61CB}"/>
    <cellStyle name="Comma 2 5 3 5 2" xfId="17466" xr:uid="{D2B802F7-334D-4E25-8569-02F59F9EEE66}"/>
    <cellStyle name="Comma 2 5 3 5 2 2" xfId="39933" xr:uid="{0A19F6E7-7196-458A-B6BC-E29F4451FC92}"/>
    <cellStyle name="Comma 2 5 3 5 3" xfId="28706" xr:uid="{AA5877DF-1380-4AEE-A4AF-181B2D7D8A49}"/>
    <cellStyle name="Comma 2 5 3 6" xfId="11863" xr:uid="{109C4489-F7FA-4259-BCC1-148218721EC1}"/>
    <cellStyle name="Comma 2 5 3 6 2" xfId="34330" xr:uid="{76039A2F-6271-4E40-835F-ED35B9525225}"/>
    <cellStyle name="Comma 2 5 3 7" xfId="23103" xr:uid="{B24735A0-463A-4C79-9F8B-C7200AC1BB58}"/>
    <cellStyle name="Comma 2 5 4" xfId="906" xr:uid="{00000000-0005-0000-0000-000084040000}"/>
    <cellStyle name="Comma 2 5 4 2" xfId="1986" xr:uid="{00000000-0005-0000-0000-000085040000}"/>
    <cellStyle name="Comma 2 5 4 2 2" xfId="4775" xr:uid="{E32FD680-E89F-4C21-91CA-ED30BAA80FAD}"/>
    <cellStyle name="Comma 2 5 4 2 2 2" xfId="10378" xr:uid="{0BB9D754-B895-42BD-972A-3B8FFDEDE5D8}"/>
    <cellStyle name="Comma 2 5 4 2 2 2 2" xfId="21606" xr:uid="{3A2A1409-8788-4377-8ED8-ACC79D16C449}"/>
    <cellStyle name="Comma 2 5 4 2 2 2 2 2" xfId="44073" xr:uid="{E99E4BA0-C2F2-4BBE-9CE4-214B79DE370A}"/>
    <cellStyle name="Comma 2 5 4 2 2 2 3" xfId="32846" xr:uid="{F34F5E9F-7E03-4479-818A-19649E0537B7}"/>
    <cellStyle name="Comma 2 5 4 2 2 3" xfId="16003" xr:uid="{07462263-BB39-4A13-8B3D-F6F7438BC974}"/>
    <cellStyle name="Comma 2 5 4 2 2 3 2" xfId="38470" xr:uid="{4DB10F8C-BB90-4D70-810E-A8002A8CB632}"/>
    <cellStyle name="Comma 2 5 4 2 2 4" xfId="27243" xr:uid="{496C9F18-FBF4-44DA-A1CF-46D121DEE555}"/>
    <cellStyle name="Comma 2 5 4 2 3" xfId="7589" xr:uid="{C2B61C6B-7008-4C1B-8B95-7BDE24BF2E6C}"/>
    <cellStyle name="Comma 2 5 4 2 3 2" xfId="18817" xr:uid="{38529896-8925-49BE-8034-647553E73B41}"/>
    <cellStyle name="Comma 2 5 4 2 3 2 2" xfId="41284" xr:uid="{7B534EEC-F398-47AB-B76E-21DA82772339}"/>
    <cellStyle name="Comma 2 5 4 2 3 3" xfId="30057" xr:uid="{282E4D1E-4FA3-45B1-8BF5-FCA4BB1B6537}"/>
    <cellStyle name="Comma 2 5 4 2 4" xfId="13214" xr:uid="{368CC846-884F-4829-A5BF-DDA55255BB14}"/>
    <cellStyle name="Comma 2 5 4 2 4 2" xfId="35681" xr:uid="{6D2EFC6B-1EDC-4625-A48F-B348B3CD623A}"/>
    <cellStyle name="Comma 2 5 4 2 5" xfId="24454" xr:uid="{2D99C580-0CA9-4F91-A256-A088684094F2}"/>
    <cellStyle name="Comma 2 5 4 3" xfId="3695" xr:uid="{3E4ABB31-0F6A-4432-B30D-0DF8127B191F}"/>
    <cellStyle name="Comma 2 5 4 3 2" xfId="9298" xr:uid="{24A6EAFD-5056-4947-8A13-537EF4C21BC2}"/>
    <cellStyle name="Comma 2 5 4 3 2 2" xfId="20526" xr:uid="{9D666278-5C84-4570-8BEB-57224ACED991}"/>
    <cellStyle name="Comma 2 5 4 3 2 2 2" xfId="42993" xr:uid="{DA20BC50-2740-42E2-976E-6E837418D864}"/>
    <cellStyle name="Comma 2 5 4 3 2 3" xfId="31766" xr:uid="{9D4279B4-D2FE-466E-B66A-13C1179B5DDD}"/>
    <cellStyle name="Comma 2 5 4 3 3" xfId="14923" xr:uid="{4C426A7C-AB63-435A-A5F9-0E548FA6B647}"/>
    <cellStyle name="Comma 2 5 4 3 3 2" xfId="37390" xr:uid="{B3300E64-60A8-4483-B34D-5342952A392B}"/>
    <cellStyle name="Comma 2 5 4 3 4" xfId="26163" xr:uid="{C13B0C0F-54B6-4569-A75A-1F0297B84DA8}"/>
    <cellStyle name="Comma 2 5 4 4" xfId="6509" xr:uid="{A946C4B3-3396-4C13-BD43-462EA716D2C1}"/>
    <cellStyle name="Comma 2 5 4 4 2" xfId="17737" xr:uid="{1CFE684D-F42D-4697-BE03-D8F024D64E5A}"/>
    <cellStyle name="Comma 2 5 4 4 2 2" xfId="40204" xr:uid="{EC3AC7BF-9B7F-43C0-A606-50B3B52CB85E}"/>
    <cellStyle name="Comma 2 5 4 4 3" xfId="28977" xr:uid="{B2156258-7C88-4B1B-B13B-745C2C3F9F75}"/>
    <cellStyle name="Comma 2 5 4 5" xfId="12134" xr:uid="{98E21BDE-CED1-4B72-B53D-68462C9C800C}"/>
    <cellStyle name="Comma 2 5 4 5 2" xfId="34601" xr:uid="{06907542-3E76-4855-9073-DD2DA4068886}"/>
    <cellStyle name="Comma 2 5 4 6" xfId="23374" xr:uid="{7B48BC31-93F9-4628-B272-23FC78C08B5C}"/>
    <cellStyle name="Comma 2 5 5" xfId="1448" xr:uid="{00000000-0005-0000-0000-000086040000}"/>
    <cellStyle name="Comma 2 5 5 2" xfId="4237" xr:uid="{B1DC4F92-5215-4856-B115-259B1F0D5A75}"/>
    <cellStyle name="Comma 2 5 5 2 2" xfId="9840" xr:uid="{095E8A85-9AD7-4ECE-8CB6-D96FEF7C9DA1}"/>
    <cellStyle name="Comma 2 5 5 2 2 2" xfId="21068" xr:uid="{BAF47C45-C39B-47E0-A443-DB253AB9C88C}"/>
    <cellStyle name="Comma 2 5 5 2 2 2 2" xfId="43535" xr:uid="{4A01699B-5C2B-4526-BDEF-29608C813B2D}"/>
    <cellStyle name="Comma 2 5 5 2 2 3" xfId="32308" xr:uid="{F40014DD-44E9-48AF-ACA2-3B38EAEC4A3A}"/>
    <cellStyle name="Comma 2 5 5 2 3" xfId="15465" xr:uid="{E02C1609-0E46-48A3-8686-24E95BD530B7}"/>
    <cellStyle name="Comma 2 5 5 2 3 2" xfId="37932" xr:uid="{D7783878-1F59-42F7-815F-7D72C9EA3E5F}"/>
    <cellStyle name="Comma 2 5 5 2 4" xfId="26705" xr:uid="{36FD48DC-9BEE-455A-BD3F-256F2C304A52}"/>
    <cellStyle name="Comma 2 5 5 3" xfId="7051" xr:uid="{C1D62284-6AAF-4BAB-8F06-FCAE0E4E0B6F}"/>
    <cellStyle name="Comma 2 5 5 3 2" xfId="18279" xr:uid="{A9781510-AF1C-424E-99BC-9760BFDAA601}"/>
    <cellStyle name="Comma 2 5 5 3 2 2" xfId="40746" xr:uid="{60F9D9B1-9843-4428-8C57-7A6F4ED37FC8}"/>
    <cellStyle name="Comma 2 5 5 3 3" xfId="29519" xr:uid="{2826760E-BB5E-430E-A645-2848EB8A9530}"/>
    <cellStyle name="Comma 2 5 5 4" xfId="12676" xr:uid="{273FBBB6-0FD3-4FB3-B766-6339869B529B}"/>
    <cellStyle name="Comma 2 5 5 4 2" xfId="35143" xr:uid="{71899BD9-84A7-4BD0-BA5D-75235DC3CB96}"/>
    <cellStyle name="Comma 2 5 5 5" xfId="23916" xr:uid="{70373DAD-F652-4F08-B981-64F44A77219E}"/>
    <cellStyle name="Comma 2 5 6" xfId="2529" xr:uid="{00000000-0005-0000-0000-000087040000}"/>
    <cellStyle name="Comma 2 5 6 2" xfId="5318" xr:uid="{760399CD-6209-4E69-949C-C1E8736B5150}"/>
    <cellStyle name="Comma 2 5 6 2 2" xfId="10921" xr:uid="{0A490ABD-C9F6-4BFC-AD9F-256CCA695440}"/>
    <cellStyle name="Comma 2 5 6 2 2 2" xfId="22149" xr:uid="{EB40008F-64C0-4D02-88F1-B3B4DCDBF61F}"/>
    <cellStyle name="Comma 2 5 6 2 2 2 2" xfId="44616" xr:uid="{7C7A77D9-3EE7-4C27-8F7F-DDD40EB01B9F}"/>
    <cellStyle name="Comma 2 5 6 2 2 3" xfId="33389" xr:uid="{2E1F4EE2-77DE-4E6D-B874-09A366500667}"/>
    <cellStyle name="Comma 2 5 6 2 3" xfId="16546" xr:uid="{7543EE91-B6EF-4CF5-AE79-A11C637987FA}"/>
    <cellStyle name="Comma 2 5 6 2 3 2" xfId="39013" xr:uid="{12BC6770-5409-485F-9718-759D8A2CF35C}"/>
    <cellStyle name="Comma 2 5 6 2 4" xfId="27786" xr:uid="{EA1F3DB0-35FC-4B5C-8987-ADC00BB047EB}"/>
    <cellStyle name="Comma 2 5 6 3" xfId="8132" xr:uid="{E169869F-766F-41C4-B430-4EDD17A93323}"/>
    <cellStyle name="Comma 2 5 6 3 2" xfId="19360" xr:uid="{4A5AF4BC-5B56-419D-A859-7125BF60A284}"/>
    <cellStyle name="Comma 2 5 6 3 2 2" xfId="41827" xr:uid="{BA9F5C79-68DE-46AA-BFBD-B3D89DA05271}"/>
    <cellStyle name="Comma 2 5 6 3 3" xfId="30600" xr:uid="{811A75CB-6545-4A82-98E2-E18FD1D7DDCF}"/>
    <cellStyle name="Comma 2 5 6 4" xfId="13757" xr:uid="{2D7CF136-1671-4A0A-A214-3AA9A17FFB5A}"/>
    <cellStyle name="Comma 2 5 6 4 2" xfId="36224" xr:uid="{E1B05B37-ABB9-46E6-AFAE-773038DBED11}"/>
    <cellStyle name="Comma 2 5 6 5" xfId="24997" xr:uid="{AA5B2AB3-305D-43EB-9141-A563BD6BD1ED}"/>
    <cellStyle name="Comma 2 5 7" xfId="368" xr:uid="{00000000-0005-0000-0000-000088040000}"/>
    <cellStyle name="Comma 2 5 7 2" xfId="3157" xr:uid="{BB3B37C6-5690-474C-8DEB-84F18FC7A5C9}"/>
    <cellStyle name="Comma 2 5 7 2 2" xfId="8760" xr:uid="{D8573100-35D1-4B67-A713-D1967D9951A8}"/>
    <cellStyle name="Comma 2 5 7 2 2 2" xfId="19988" xr:uid="{BE72001E-0EA2-4CEB-B6EF-37BE1F13CB36}"/>
    <cellStyle name="Comma 2 5 7 2 2 2 2" xfId="42455" xr:uid="{58899722-DBC1-4573-8487-D8C9280A80A3}"/>
    <cellStyle name="Comma 2 5 7 2 2 3" xfId="31228" xr:uid="{6F5285EC-ECE8-4865-A3E4-542A9F797DFD}"/>
    <cellStyle name="Comma 2 5 7 2 3" xfId="14385" xr:uid="{514EF7A9-9E3A-40A9-8FD8-00C6EAE65793}"/>
    <cellStyle name="Comma 2 5 7 2 3 2" xfId="36852" xr:uid="{C7143867-23AB-4AB9-B74A-E477EECEE6A3}"/>
    <cellStyle name="Comma 2 5 7 2 4" xfId="25625" xr:uid="{6EEFF6E1-46C4-410C-B8B5-D5F8C3727395}"/>
    <cellStyle name="Comma 2 5 7 3" xfId="5971" xr:uid="{669FBF3C-EA95-47C6-85CF-F567602067A5}"/>
    <cellStyle name="Comma 2 5 7 3 2" xfId="17199" xr:uid="{F7AA03E7-1997-4790-8F8C-9D5AB4958F62}"/>
    <cellStyle name="Comma 2 5 7 3 2 2" xfId="39666" xr:uid="{E077D959-6E76-4B89-BD85-7CAF460EDB62}"/>
    <cellStyle name="Comma 2 5 7 3 3" xfId="28439" xr:uid="{A7DB9032-C1AA-4053-9FDA-5BF230A1B95B}"/>
    <cellStyle name="Comma 2 5 7 4" xfId="11596" xr:uid="{762F2AA6-311A-4263-8E41-2C35C3A9FA55}"/>
    <cellStyle name="Comma 2 5 7 4 2" xfId="34063" xr:uid="{84425AE1-0BC1-4F48-B6D9-CF7A0278C139}"/>
    <cellStyle name="Comma 2 5 7 5" xfId="22836" xr:uid="{574D8B59-66C9-4FA0-98E3-CC02D4F4D5A4}"/>
    <cellStyle name="Comma 2 5 8" xfId="2881" xr:uid="{860834CC-99C8-4678-A353-1573DE063102}"/>
    <cellStyle name="Comma 2 5 8 2" xfId="8484" xr:uid="{7C9299F4-65EF-4B2A-B400-55D280EE9D21}"/>
    <cellStyle name="Comma 2 5 8 2 2" xfId="19712" xr:uid="{6EDBF687-B3C0-448C-BD27-7E6D6533154E}"/>
    <cellStyle name="Comma 2 5 8 2 2 2" xfId="42179" xr:uid="{146AC8A2-F8CB-4422-9955-3BF8A54C704F}"/>
    <cellStyle name="Comma 2 5 8 2 3" xfId="30952" xr:uid="{45A27C4E-A84A-4BB2-A5B0-42620795622D}"/>
    <cellStyle name="Comma 2 5 8 3" xfId="14109" xr:uid="{335249C5-C8B8-4782-AA02-4E2E58DDB04F}"/>
    <cellStyle name="Comma 2 5 8 3 2" xfId="36576" xr:uid="{7C88DA2F-E030-4FE1-AE2C-B4930DDB268B}"/>
    <cellStyle name="Comma 2 5 8 4" xfId="25349" xr:uid="{00A35AFC-DA7B-4DAC-BBE8-8A20293D038F}"/>
    <cellStyle name="Comma 2 5 9" xfId="5696" xr:uid="{B31EAE84-2C2A-49EB-8804-E916F04A9D94}"/>
    <cellStyle name="Comma 2 5 9 2" xfId="16924" xr:uid="{A8F3F248-0AB0-4843-A5BF-A2B2B2A5C5E2}"/>
    <cellStyle name="Comma 2 5 9 2 2" xfId="39391" xr:uid="{D5FDCBC8-8B8C-467A-8C88-CB9F418EECE4}"/>
    <cellStyle name="Comma 2 5 9 3" xfId="28164" xr:uid="{4877D494-B2A5-4ABF-9EB8-7E0C0A027160}"/>
    <cellStyle name="Comma 2 6" xfId="150" xr:uid="{00000000-0005-0000-0000-000089040000}"/>
    <cellStyle name="Comma 2 6 10" xfId="22623" xr:uid="{AE470D9F-BDE1-4F8F-9807-C16C2BE57E68}"/>
    <cellStyle name="Comma 2 6 2" xfId="697" xr:uid="{00000000-0005-0000-0000-00008A040000}"/>
    <cellStyle name="Comma 2 6 2 2" xfId="1235" xr:uid="{00000000-0005-0000-0000-00008B040000}"/>
    <cellStyle name="Comma 2 6 2 2 2" xfId="2315" xr:uid="{00000000-0005-0000-0000-00008C040000}"/>
    <cellStyle name="Comma 2 6 2 2 2 2" xfId="5104" xr:uid="{795ADB97-9577-4220-B8C2-7CECFBFA1BE1}"/>
    <cellStyle name="Comma 2 6 2 2 2 2 2" xfId="10707" xr:uid="{46A23324-EBF5-42B7-B6EE-6FA710CD7685}"/>
    <cellStyle name="Comma 2 6 2 2 2 2 2 2" xfId="21935" xr:uid="{499DD00B-4DD9-46AD-AA39-C5A56DEE5448}"/>
    <cellStyle name="Comma 2 6 2 2 2 2 2 2 2" xfId="44402" xr:uid="{E552BE14-0936-40FA-A074-1D250B56980B}"/>
    <cellStyle name="Comma 2 6 2 2 2 2 2 3" xfId="33175" xr:uid="{8A328A0C-223F-4165-B589-AE56FCD61C7C}"/>
    <cellStyle name="Comma 2 6 2 2 2 2 3" xfId="16332" xr:uid="{BF7A7C89-5E1D-44D7-942D-702793085760}"/>
    <cellStyle name="Comma 2 6 2 2 2 2 3 2" xfId="38799" xr:uid="{E8797481-EB9E-4C31-AE13-74FD961964A9}"/>
    <cellStyle name="Comma 2 6 2 2 2 2 4" xfId="27572" xr:uid="{A41D95A2-F6D1-423F-9922-75F936A9D21B}"/>
    <cellStyle name="Comma 2 6 2 2 2 3" xfId="7918" xr:uid="{BA5728BC-A22B-4DAD-A72B-4275BBF80ADB}"/>
    <cellStyle name="Comma 2 6 2 2 2 3 2" xfId="19146" xr:uid="{12471009-8981-4420-9E1D-9DE211EE2729}"/>
    <cellStyle name="Comma 2 6 2 2 2 3 2 2" xfId="41613" xr:uid="{9D10D23F-E804-453D-AA9A-4282100E30F7}"/>
    <cellStyle name="Comma 2 6 2 2 2 3 3" xfId="30386" xr:uid="{420B06CF-AA05-466D-8FC9-58C48775D826}"/>
    <cellStyle name="Comma 2 6 2 2 2 4" xfId="13543" xr:uid="{21B741A7-64D5-47D5-AE61-E86BAD648B53}"/>
    <cellStyle name="Comma 2 6 2 2 2 4 2" xfId="36010" xr:uid="{816BE55D-A7D0-4143-9A9B-3C70B2ADE2E1}"/>
    <cellStyle name="Comma 2 6 2 2 2 5" xfId="24783" xr:uid="{6450B316-BEC6-48AF-BA46-FA6F3E511C8C}"/>
    <cellStyle name="Comma 2 6 2 2 3" xfId="4024" xr:uid="{E31F8E02-A9E2-4802-B5E5-E585B36E9D79}"/>
    <cellStyle name="Comma 2 6 2 2 3 2" xfId="9627" xr:uid="{D0C7424A-A890-4761-BC6D-DCEAD54AE79B}"/>
    <cellStyle name="Comma 2 6 2 2 3 2 2" xfId="20855" xr:uid="{6AB22B52-C5A1-4D92-9E4A-925E5EC383CB}"/>
    <cellStyle name="Comma 2 6 2 2 3 2 2 2" xfId="43322" xr:uid="{F1921E96-6C66-4ED9-98D0-D4998621E7F4}"/>
    <cellStyle name="Comma 2 6 2 2 3 2 3" xfId="32095" xr:uid="{255D2BC8-F1BD-4E15-B84F-C7D7BA93946D}"/>
    <cellStyle name="Comma 2 6 2 2 3 3" xfId="15252" xr:uid="{92D92484-572E-4A1B-9007-1AC5EE3E8B6E}"/>
    <cellStyle name="Comma 2 6 2 2 3 3 2" xfId="37719" xr:uid="{72362E7D-6DB6-4401-A0D5-8B992D73CD62}"/>
    <cellStyle name="Comma 2 6 2 2 3 4" xfId="26492" xr:uid="{9FEDCB0D-23B8-45AD-AABE-B8F27B3BC461}"/>
    <cellStyle name="Comma 2 6 2 2 4" xfId="6838" xr:uid="{88067176-C8EB-4097-B9EC-369159030FF4}"/>
    <cellStyle name="Comma 2 6 2 2 4 2" xfId="18066" xr:uid="{B1B73368-D084-46F3-A538-D00F4480D9EF}"/>
    <cellStyle name="Comma 2 6 2 2 4 2 2" xfId="40533" xr:uid="{FCAB100C-68C8-49AB-A806-FBCE8A657C6B}"/>
    <cellStyle name="Comma 2 6 2 2 4 3" xfId="29306" xr:uid="{D6DFC853-3981-44C8-B1DC-D8481F55EA76}"/>
    <cellStyle name="Comma 2 6 2 2 5" xfId="12463" xr:uid="{FE9FED55-0F9F-4662-BC60-CC005E55783E}"/>
    <cellStyle name="Comma 2 6 2 2 5 2" xfId="34930" xr:uid="{6153C4D0-0DC9-4877-B35F-0776E00F778F}"/>
    <cellStyle name="Comma 2 6 2 2 6" xfId="23703" xr:uid="{2807606C-8D7B-4987-8CA7-C9DB6FD1716B}"/>
    <cellStyle name="Comma 2 6 2 3" xfId="1777" xr:uid="{00000000-0005-0000-0000-00008D040000}"/>
    <cellStyle name="Comma 2 6 2 3 2" xfId="4566" xr:uid="{C5E41688-4BDF-42BE-8A0D-9A1A7F922372}"/>
    <cellStyle name="Comma 2 6 2 3 2 2" xfId="10169" xr:uid="{6AFA4E36-3106-4195-A466-52A7F71B7A91}"/>
    <cellStyle name="Comma 2 6 2 3 2 2 2" xfId="21397" xr:uid="{3A5D12E9-5293-411E-870F-E61277AB7AB4}"/>
    <cellStyle name="Comma 2 6 2 3 2 2 2 2" xfId="43864" xr:uid="{55728D0C-F611-493B-9AB8-AECFC36572C1}"/>
    <cellStyle name="Comma 2 6 2 3 2 2 3" xfId="32637" xr:uid="{5CC63725-E2DA-4FE2-9A59-60EFC35A181B}"/>
    <cellStyle name="Comma 2 6 2 3 2 3" xfId="15794" xr:uid="{2A3BA153-FB26-495B-98B0-1441017C7C0D}"/>
    <cellStyle name="Comma 2 6 2 3 2 3 2" xfId="38261" xr:uid="{3E1F28F1-57FA-4F71-BC4F-FF508C2C9C7A}"/>
    <cellStyle name="Comma 2 6 2 3 2 4" xfId="27034" xr:uid="{421B279A-D863-41CC-88AE-C57654E9FAFC}"/>
    <cellStyle name="Comma 2 6 2 3 3" xfId="7380" xr:uid="{36EAFD0A-BFD1-4A8F-BDAD-4A44F1E808FA}"/>
    <cellStyle name="Comma 2 6 2 3 3 2" xfId="18608" xr:uid="{CAC8483E-B6FD-45CE-83CD-BE03F09D353F}"/>
    <cellStyle name="Comma 2 6 2 3 3 2 2" xfId="41075" xr:uid="{ED4AE298-FDCE-4706-B7A6-C472A3AF26F8}"/>
    <cellStyle name="Comma 2 6 2 3 3 3" xfId="29848" xr:uid="{018780CE-391C-4EE4-87EC-5417A980A951}"/>
    <cellStyle name="Comma 2 6 2 3 4" xfId="13005" xr:uid="{DB1536B4-1BFC-457D-8DBC-C3FBFBE17F64}"/>
    <cellStyle name="Comma 2 6 2 3 4 2" xfId="35472" xr:uid="{2134C38F-E374-4B29-8112-1BFCDAB0EFE6}"/>
    <cellStyle name="Comma 2 6 2 3 5" xfId="24245" xr:uid="{54D7412D-CE28-49E4-93A8-1E2336F448B1}"/>
    <cellStyle name="Comma 2 6 2 4" xfId="3486" xr:uid="{6A806118-AC5E-4C41-BF30-D18A07B21259}"/>
    <cellStyle name="Comma 2 6 2 4 2" xfId="9089" xr:uid="{314FDC0E-CF46-4AE4-9ABF-314A208E7C97}"/>
    <cellStyle name="Comma 2 6 2 4 2 2" xfId="20317" xr:uid="{3338D35E-D236-4699-A86B-A9898AC24E4F}"/>
    <cellStyle name="Comma 2 6 2 4 2 2 2" xfId="42784" xr:uid="{C08EC88E-1C8B-4247-8518-BD5C1DAEFC77}"/>
    <cellStyle name="Comma 2 6 2 4 2 3" xfId="31557" xr:uid="{55F63E76-E7B6-4914-89A0-D1DC54F62CD4}"/>
    <cellStyle name="Comma 2 6 2 4 3" xfId="14714" xr:uid="{54481DC3-4BFE-48B1-B7CC-B4BBC6EC72F2}"/>
    <cellStyle name="Comma 2 6 2 4 3 2" xfId="37181" xr:uid="{DCF2B420-6B55-46BD-927E-903930CC9B29}"/>
    <cellStyle name="Comma 2 6 2 4 4" xfId="25954" xr:uid="{FEF36E92-2B4B-40A2-84D0-237D7CE13C95}"/>
    <cellStyle name="Comma 2 6 2 5" xfId="6300" xr:uid="{19082D9F-413E-478D-BD4D-66437708FD32}"/>
    <cellStyle name="Comma 2 6 2 5 2" xfId="17528" xr:uid="{A7EE927C-6CFF-4E72-80AC-019DD0F0538A}"/>
    <cellStyle name="Comma 2 6 2 5 2 2" xfId="39995" xr:uid="{F720ED33-EF65-46ED-B5FF-E122BB6255AF}"/>
    <cellStyle name="Comma 2 6 2 5 3" xfId="28768" xr:uid="{57874426-F0ED-45D2-89CA-76A109C07BCD}"/>
    <cellStyle name="Comma 2 6 2 6" xfId="11925" xr:uid="{04CC2575-B049-43FB-A14A-F65DAE270186}"/>
    <cellStyle name="Comma 2 6 2 6 2" xfId="34392" xr:uid="{0FBD8CDA-0F0E-48C7-B35E-5E91957C1B3A}"/>
    <cellStyle name="Comma 2 6 2 7" xfId="23165" xr:uid="{D7A35BBF-EE3C-4485-AA62-45A1990E466D}"/>
    <cellStyle name="Comma 2 6 3" xfId="968" xr:uid="{00000000-0005-0000-0000-00008E040000}"/>
    <cellStyle name="Comma 2 6 3 2" xfId="2048" xr:uid="{00000000-0005-0000-0000-00008F040000}"/>
    <cellStyle name="Comma 2 6 3 2 2" xfId="4837" xr:uid="{10549127-C6AA-465C-ADF1-FC235401AD20}"/>
    <cellStyle name="Comma 2 6 3 2 2 2" xfId="10440" xr:uid="{05E872DD-476E-4683-8610-7A71174520D0}"/>
    <cellStyle name="Comma 2 6 3 2 2 2 2" xfId="21668" xr:uid="{C6F0B9E9-35F5-4EC1-8A8B-BD70B02EFA25}"/>
    <cellStyle name="Comma 2 6 3 2 2 2 2 2" xfId="44135" xr:uid="{7BBA593D-B171-4C29-96C0-A7B039DABD1F}"/>
    <cellStyle name="Comma 2 6 3 2 2 2 3" xfId="32908" xr:uid="{334EA5CB-958E-4505-8F8A-F6645DCB6A5D}"/>
    <cellStyle name="Comma 2 6 3 2 2 3" xfId="16065" xr:uid="{772B8000-D63C-47BE-B236-98CA8FB0B736}"/>
    <cellStyle name="Comma 2 6 3 2 2 3 2" xfId="38532" xr:uid="{5B32EB25-1435-471A-95EB-1AABA8810AD8}"/>
    <cellStyle name="Comma 2 6 3 2 2 4" xfId="27305" xr:uid="{9C40072A-441D-475B-AFD7-75B0F25A4456}"/>
    <cellStyle name="Comma 2 6 3 2 3" xfId="7651" xr:uid="{17FDF4A0-3678-4174-B8FE-4627012C751B}"/>
    <cellStyle name="Comma 2 6 3 2 3 2" xfId="18879" xr:uid="{A305E235-AD9D-45D5-BBFB-819B9E9BA98A}"/>
    <cellStyle name="Comma 2 6 3 2 3 2 2" xfId="41346" xr:uid="{AAE1E560-22DF-4176-8D13-75B83FD125E7}"/>
    <cellStyle name="Comma 2 6 3 2 3 3" xfId="30119" xr:uid="{1CAEAC08-F6D1-4E22-A592-89B3D33FC2E9}"/>
    <cellStyle name="Comma 2 6 3 2 4" xfId="13276" xr:uid="{309D6E1B-04E1-4216-AD90-7602393AA0C1}"/>
    <cellStyle name="Comma 2 6 3 2 4 2" xfId="35743" xr:uid="{131531F4-F394-46B7-A47D-0B8F6D0A78BA}"/>
    <cellStyle name="Comma 2 6 3 2 5" xfId="24516" xr:uid="{B47863F8-2945-46C4-A16F-C2259F5B5297}"/>
    <cellStyle name="Comma 2 6 3 3" xfId="3757" xr:uid="{6CD4ABC7-733B-443C-847F-D62399AB19C7}"/>
    <cellStyle name="Comma 2 6 3 3 2" xfId="9360" xr:uid="{1A4CE76E-94D9-487B-B9CA-18FC8A06FE46}"/>
    <cellStyle name="Comma 2 6 3 3 2 2" xfId="20588" xr:uid="{45B0BDD9-C2AA-49DD-8165-EC96CD060006}"/>
    <cellStyle name="Comma 2 6 3 3 2 2 2" xfId="43055" xr:uid="{DE243EEC-152F-416A-A752-834B9FE5F7D0}"/>
    <cellStyle name="Comma 2 6 3 3 2 3" xfId="31828" xr:uid="{2C7DA005-094A-43CC-A636-2D1CBF9BA753}"/>
    <cellStyle name="Comma 2 6 3 3 3" xfId="14985" xr:uid="{6112F4D9-001F-4F5D-B467-5EC80559A931}"/>
    <cellStyle name="Comma 2 6 3 3 3 2" xfId="37452" xr:uid="{7CEF8901-B10D-47A4-BCEF-776590454AD3}"/>
    <cellStyle name="Comma 2 6 3 3 4" xfId="26225" xr:uid="{DA869BB5-0514-4416-B4F6-87CAC19D14F5}"/>
    <cellStyle name="Comma 2 6 3 4" xfId="6571" xr:uid="{207F952F-F66C-4C4D-B496-7A1C20B7D3E8}"/>
    <cellStyle name="Comma 2 6 3 4 2" xfId="17799" xr:uid="{49CE54D0-3660-41E2-8B25-05D221972547}"/>
    <cellStyle name="Comma 2 6 3 4 2 2" xfId="40266" xr:uid="{B5F0F9F7-EF85-4810-B5B9-83F65DFF52D0}"/>
    <cellStyle name="Comma 2 6 3 4 3" xfId="29039" xr:uid="{7B6C0BC7-E53D-4AB3-96EC-F499FACDC262}"/>
    <cellStyle name="Comma 2 6 3 5" xfId="12196" xr:uid="{26951EB6-1037-45AB-B02B-85AC93270F1F}"/>
    <cellStyle name="Comma 2 6 3 5 2" xfId="34663" xr:uid="{6DD86321-D424-4883-8D9F-12F9F41ECA7C}"/>
    <cellStyle name="Comma 2 6 3 6" xfId="23436" xr:uid="{6A5AC990-73BC-4E61-BC67-AB68B9EC2028}"/>
    <cellStyle name="Comma 2 6 4" xfId="1510" xr:uid="{00000000-0005-0000-0000-000090040000}"/>
    <cellStyle name="Comma 2 6 4 2" xfId="4299" xr:uid="{215EB7B3-8681-4C57-B91C-3393B71036E9}"/>
    <cellStyle name="Comma 2 6 4 2 2" xfId="9902" xr:uid="{3786571B-A609-4748-A01A-E3D295765BAF}"/>
    <cellStyle name="Comma 2 6 4 2 2 2" xfId="21130" xr:uid="{E10618CE-FB5E-4C78-B9AD-3AF5C747D7B7}"/>
    <cellStyle name="Comma 2 6 4 2 2 2 2" xfId="43597" xr:uid="{32E8B9C4-852B-4952-B7F5-747F243C6050}"/>
    <cellStyle name="Comma 2 6 4 2 2 3" xfId="32370" xr:uid="{0AAE0717-9014-4EAC-B015-AFA4138C59E1}"/>
    <cellStyle name="Comma 2 6 4 2 3" xfId="15527" xr:uid="{8947E17E-C136-45AB-9D48-A9D72D409405}"/>
    <cellStyle name="Comma 2 6 4 2 3 2" xfId="37994" xr:uid="{7425AA93-9F69-4D08-BE32-5BA5BAE2D64D}"/>
    <cellStyle name="Comma 2 6 4 2 4" xfId="26767" xr:uid="{7FEBBD6B-CC7B-45DD-A95A-C6DD9268E1F1}"/>
    <cellStyle name="Comma 2 6 4 3" xfId="7113" xr:uid="{D04D5CC6-C9AA-48DC-8159-A7CA94FB2AA9}"/>
    <cellStyle name="Comma 2 6 4 3 2" xfId="18341" xr:uid="{C85806C3-890E-4E0A-8F9F-122FFF7BCE2E}"/>
    <cellStyle name="Comma 2 6 4 3 2 2" xfId="40808" xr:uid="{9A8B935D-0A96-495D-8328-6883C7D2A1B5}"/>
    <cellStyle name="Comma 2 6 4 3 3" xfId="29581" xr:uid="{15E15FF3-FE0B-4A7B-A00A-A8D0D446F719}"/>
    <cellStyle name="Comma 2 6 4 4" xfId="12738" xr:uid="{7DD8286A-5E35-4059-8F1E-4AF7CE76E19C}"/>
    <cellStyle name="Comma 2 6 4 4 2" xfId="35205" xr:uid="{B0DFA061-A69D-4D1C-95E1-951991390881}"/>
    <cellStyle name="Comma 2 6 4 5" xfId="23978" xr:uid="{2E5DE0D4-E1AC-4657-884E-B2DFE2FB425C}"/>
    <cellStyle name="Comma 2 6 5" xfId="2591" xr:uid="{00000000-0005-0000-0000-000091040000}"/>
    <cellStyle name="Comma 2 6 5 2" xfId="5380" xr:uid="{EE2E1BF0-D583-42D9-B708-F8DBFAD7F404}"/>
    <cellStyle name="Comma 2 6 5 2 2" xfId="10983" xr:uid="{62B3D027-F8B4-4D1A-904D-1010C781F8E3}"/>
    <cellStyle name="Comma 2 6 5 2 2 2" xfId="22211" xr:uid="{28EF95B6-8141-4291-8F8B-EB7F41D24A88}"/>
    <cellStyle name="Comma 2 6 5 2 2 2 2" xfId="44678" xr:uid="{F569A38A-E338-4C50-8AA6-8CDF5DEF03EB}"/>
    <cellStyle name="Comma 2 6 5 2 2 3" xfId="33451" xr:uid="{49AA8123-C2B1-47FB-8DF6-4E5F2EB4AD79}"/>
    <cellStyle name="Comma 2 6 5 2 3" xfId="16608" xr:uid="{A83860BB-7021-48F7-9A27-EA3911998119}"/>
    <cellStyle name="Comma 2 6 5 2 3 2" xfId="39075" xr:uid="{B2EAEF66-410F-4292-885D-E2993BA67DDF}"/>
    <cellStyle name="Comma 2 6 5 2 4" xfId="27848" xr:uid="{AFA4A818-9F5F-41C1-ACBD-7130872A0D51}"/>
    <cellStyle name="Comma 2 6 5 3" xfId="8194" xr:uid="{00ABDB10-0591-4F22-BA5D-08C6217F60FF}"/>
    <cellStyle name="Comma 2 6 5 3 2" xfId="19422" xr:uid="{7EE3B85E-2A41-4326-8D0D-9EDC648D9F62}"/>
    <cellStyle name="Comma 2 6 5 3 2 2" xfId="41889" xr:uid="{B24F56EE-5551-4118-84AF-A24417588D29}"/>
    <cellStyle name="Comma 2 6 5 3 3" xfId="30662" xr:uid="{755059D1-9315-4ABD-AD94-92912C0EC299}"/>
    <cellStyle name="Comma 2 6 5 4" xfId="13819" xr:uid="{ADDC5425-410A-4226-89E1-58E7C066866E}"/>
    <cellStyle name="Comma 2 6 5 4 2" xfId="36286" xr:uid="{EFC29136-235B-4020-BB9A-8A89ED8BBFA4}"/>
    <cellStyle name="Comma 2 6 5 5" xfId="25059" xr:uid="{D10F7E7A-EF96-4F60-9DCF-3534CE16768A}"/>
    <cellStyle name="Comma 2 6 6" xfId="430" xr:uid="{00000000-0005-0000-0000-000092040000}"/>
    <cellStyle name="Comma 2 6 6 2" xfId="3219" xr:uid="{E9847D8C-4FA9-4BCD-A3D6-68F75351CE38}"/>
    <cellStyle name="Comma 2 6 6 2 2" xfId="8822" xr:uid="{E77A0634-B58F-4906-B11F-406BEEF8749F}"/>
    <cellStyle name="Comma 2 6 6 2 2 2" xfId="20050" xr:uid="{AC6070DC-2763-4EF2-BCC8-59FC6AF32A98}"/>
    <cellStyle name="Comma 2 6 6 2 2 2 2" xfId="42517" xr:uid="{A51C6B98-4ECB-467A-A96C-E2C19BF0094C}"/>
    <cellStyle name="Comma 2 6 6 2 2 3" xfId="31290" xr:uid="{8B29DC86-D78E-4A5B-8CA5-E3B5F002D4FB}"/>
    <cellStyle name="Comma 2 6 6 2 3" xfId="14447" xr:uid="{883AD3A3-757E-410C-82CB-56C441DBB9F9}"/>
    <cellStyle name="Comma 2 6 6 2 3 2" xfId="36914" xr:uid="{99F3723E-F5E1-41AF-B8A1-4556503EC18E}"/>
    <cellStyle name="Comma 2 6 6 2 4" xfId="25687" xr:uid="{E6A24A2D-848D-464A-8822-56ABE46A5965}"/>
    <cellStyle name="Comma 2 6 6 3" xfId="6033" xr:uid="{C2E46799-82CB-436A-B843-D741B3F6BEC5}"/>
    <cellStyle name="Comma 2 6 6 3 2" xfId="17261" xr:uid="{E7CC97BA-47A8-41C3-97A9-E8E2EEC99848}"/>
    <cellStyle name="Comma 2 6 6 3 2 2" xfId="39728" xr:uid="{AD4FD4C8-C19E-4E62-8061-37B03AE3FA7B}"/>
    <cellStyle name="Comma 2 6 6 3 3" xfId="28501" xr:uid="{6AE87908-2156-4044-A098-C19E88B74326}"/>
    <cellStyle name="Comma 2 6 6 4" xfId="11658" xr:uid="{21868AD5-67A8-41CB-9584-B4211CE88EEE}"/>
    <cellStyle name="Comma 2 6 6 4 2" xfId="34125" xr:uid="{373543A6-237D-450F-92FB-9E92FDBD8D7F}"/>
    <cellStyle name="Comma 2 6 6 5" xfId="22898" xr:uid="{849B8EE0-358D-499A-83F2-2BAF94457024}"/>
    <cellStyle name="Comma 2 6 7" xfId="2943" xr:uid="{DEFA63A4-300F-4455-A705-1E04152AB296}"/>
    <cellStyle name="Comma 2 6 7 2" xfId="8546" xr:uid="{8DEFBE0B-149C-454B-9264-479983F84BE8}"/>
    <cellStyle name="Comma 2 6 7 2 2" xfId="19774" xr:uid="{E2EAA319-DE3D-4498-ADDF-DFA903E392FC}"/>
    <cellStyle name="Comma 2 6 7 2 2 2" xfId="42241" xr:uid="{32F4A132-36D0-4FAD-8364-8AF05FC6FA2F}"/>
    <cellStyle name="Comma 2 6 7 2 3" xfId="31014" xr:uid="{BB2D4AE2-BA86-42F8-A3F7-3D7F4A40DC1C}"/>
    <cellStyle name="Comma 2 6 7 3" xfId="14171" xr:uid="{1149353B-6C4F-4CE1-B917-809B5F502200}"/>
    <cellStyle name="Comma 2 6 7 3 2" xfId="36638" xr:uid="{BFC9F4C7-5E34-4B5F-9042-448629622528}"/>
    <cellStyle name="Comma 2 6 7 4" xfId="25411" xr:uid="{3137C17F-F7A2-4BEC-9AA0-5506978E9CFF}"/>
    <cellStyle name="Comma 2 6 8" xfId="5758" xr:uid="{B43B576B-5B20-462F-85EE-7EE9ED92CE7A}"/>
    <cellStyle name="Comma 2 6 8 2" xfId="16986" xr:uid="{6112ECB0-07D7-48BB-AE56-5098F9CD0FA0}"/>
    <cellStyle name="Comma 2 6 8 2 2" xfId="39453" xr:uid="{D19C6634-035F-459C-BF85-F461DB818E1F}"/>
    <cellStyle name="Comma 2 6 8 3" xfId="28226" xr:uid="{BAEDC928-AFDF-4635-9EA5-CC82913A181E}"/>
    <cellStyle name="Comma 2 6 9" xfId="11382" xr:uid="{683D6CD5-3159-413A-B109-4A02839904BD}"/>
    <cellStyle name="Comma 2 6 9 2" xfId="33850" xr:uid="{A8CDBA66-1609-4426-BCE3-F82F59AAB900}"/>
    <cellStyle name="Comma 2 7" xfId="566" xr:uid="{00000000-0005-0000-0000-000093040000}"/>
    <cellStyle name="Comma 2 7 2" xfId="1104" xr:uid="{00000000-0005-0000-0000-000094040000}"/>
    <cellStyle name="Comma 2 7 2 2" xfId="2184" xr:uid="{00000000-0005-0000-0000-000095040000}"/>
    <cellStyle name="Comma 2 7 2 2 2" xfId="4973" xr:uid="{328CB5A5-21C4-437C-A7D3-CF3281B530AD}"/>
    <cellStyle name="Comma 2 7 2 2 2 2" xfId="10576" xr:uid="{3CD22281-DC75-4A8F-8940-2208E64E4AF1}"/>
    <cellStyle name="Comma 2 7 2 2 2 2 2" xfId="21804" xr:uid="{CD32739B-A29C-4A28-8253-FD356AB09644}"/>
    <cellStyle name="Comma 2 7 2 2 2 2 2 2" xfId="44271" xr:uid="{369C05D9-C9CC-49A5-AEB4-81D03B8E43C5}"/>
    <cellStyle name="Comma 2 7 2 2 2 2 3" xfId="33044" xr:uid="{B194DC4C-7DC7-4352-9140-648B2C3C974E}"/>
    <cellStyle name="Comma 2 7 2 2 2 3" xfId="16201" xr:uid="{B44C7B08-4C4E-475D-A0B9-C431AAF594B2}"/>
    <cellStyle name="Comma 2 7 2 2 2 3 2" xfId="38668" xr:uid="{C47EB81C-AF76-41C2-8593-BECC59CFE35C}"/>
    <cellStyle name="Comma 2 7 2 2 2 4" xfId="27441" xr:uid="{F52A7587-D42A-430E-A5AF-A524D323CA46}"/>
    <cellStyle name="Comma 2 7 2 2 3" xfId="7787" xr:uid="{02E5D90B-F0B5-4353-92B7-D0DBAF7A6523}"/>
    <cellStyle name="Comma 2 7 2 2 3 2" xfId="19015" xr:uid="{9AF82D35-22E0-4A0E-A075-F6FEC907E441}"/>
    <cellStyle name="Comma 2 7 2 2 3 2 2" xfId="41482" xr:uid="{3B033B8A-878F-41EF-9B0E-568851164412}"/>
    <cellStyle name="Comma 2 7 2 2 3 3" xfId="30255" xr:uid="{EC511CCE-2A4D-40F6-96C6-372610A5242E}"/>
    <cellStyle name="Comma 2 7 2 2 4" xfId="13412" xr:uid="{FA13D629-CCE1-42C6-96F3-713C135D7766}"/>
    <cellStyle name="Comma 2 7 2 2 4 2" xfId="35879" xr:uid="{E1C5F2E7-8811-480F-A5BB-06288E47B38C}"/>
    <cellStyle name="Comma 2 7 2 2 5" xfId="24652" xr:uid="{6377A418-A0C4-4F3A-BB34-68BB8412E7A1}"/>
    <cellStyle name="Comma 2 7 2 3" xfId="3893" xr:uid="{97A2CFDB-F2AD-4753-8A0D-54E28137F7EC}"/>
    <cellStyle name="Comma 2 7 2 3 2" xfId="9496" xr:uid="{0026B17B-8D42-45C7-83A4-F6BF17ED9716}"/>
    <cellStyle name="Comma 2 7 2 3 2 2" xfId="20724" xr:uid="{78F120E8-F0FE-4ADD-9300-9DEF0E3DDDBD}"/>
    <cellStyle name="Comma 2 7 2 3 2 2 2" xfId="43191" xr:uid="{227509C8-1CD0-4859-B9FE-CAB63B4E03C6}"/>
    <cellStyle name="Comma 2 7 2 3 2 3" xfId="31964" xr:uid="{4A304275-2D4F-4DB9-B82D-271521EE69A4}"/>
    <cellStyle name="Comma 2 7 2 3 3" xfId="15121" xr:uid="{D9405AD2-BD97-4B60-8EC2-07AF50721DAF}"/>
    <cellStyle name="Comma 2 7 2 3 3 2" xfId="37588" xr:uid="{C4E567B7-2295-4CD0-8B5B-01AD402809A8}"/>
    <cellStyle name="Comma 2 7 2 3 4" xfId="26361" xr:uid="{934A8750-AB1B-4BB4-B1AF-F8E8B0DFCDF6}"/>
    <cellStyle name="Comma 2 7 2 4" xfId="6707" xr:uid="{0E52B1BF-3434-47AB-82A5-597C6E916871}"/>
    <cellStyle name="Comma 2 7 2 4 2" xfId="17935" xr:uid="{A2E94316-6EBC-4DC6-89FB-8E8CB50BFD54}"/>
    <cellStyle name="Comma 2 7 2 4 2 2" xfId="40402" xr:uid="{283551C0-501A-443D-89EB-A61B8AA28AEB}"/>
    <cellStyle name="Comma 2 7 2 4 3" xfId="29175" xr:uid="{CF64CD63-E580-444F-A789-A7BDACC6B80E}"/>
    <cellStyle name="Comma 2 7 2 5" xfId="12332" xr:uid="{85325D42-BBE4-4128-BF32-7979D6B3C713}"/>
    <cellStyle name="Comma 2 7 2 5 2" xfId="34799" xr:uid="{34918583-1977-40B7-A67E-1E5B7CD40DFB}"/>
    <cellStyle name="Comma 2 7 2 6" xfId="23572" xr:uid="{8777223E-B3B4-4EE8-8813-9A0E2D9BB30A}"/>
    <cellStyle name="Comma 2 7 3" xfId="1646" xr:uid="{00000000-0005-0000-0000-000096040000}"/>
    <cellStyle name="Comma 2 7 3 2" xfId="4435" xr:uid="{C8AFBE4B-8FCC-4F7E-88AB-6F5080CBD953}"/>
    <cellStyle name="Comma 2 7 3 2 2" xfId="10038" xr:uid="{AE6E0707-132D-4937-84DD-191A7D96B3EB}"/>
    <cellStyle name="Comma 2 7 3 2 2 2" xfId="21266" xr:uid="{B7F3083A-0451-41B2-B1F6-4F93F999EBB6}"/>
    <cellStyle name="Comma 2 7 3 2 2 2 2" xfId="43733" xr:uid="{FC9C4673-46FA-42A7-8FAC-0713CC33C4E6}"/>
    <cellStyle name="Comma 2 7 3 2 2 3" xfId="32506" xr:uid="{2BA13DE8-6061-476A-AFD0-9AD0366AEC98}"/>
    <cellStyle name="Comma 2 7 3 2 3" xfId="15663" xr:uid="{F6C9208F-107B-48AF-972F-C00A31BB567C}"/>
    <cellStyle name="Comma 2 7 3 2 3 2" xfId="38130" xr:uid="{1BA69A8F-9345-4353-A00B-D704BB1B4BD6}"/>
    <cellStyle name="Comma 2 7 3 2 4" xfId="26903" xr:uid="{BA5E5A64-DEA8-4D54-8AF9-F22389A00CBC}"/>
    <cellStyle name="Comma 2 7 3 3" xfId="7249" xr:uid="{9E15A626-1B9C-4690-8AE3-447687F2F905}"/>
    <cellStyle name="Comma 2 7 3 3 2" xfId="18477" xr:uid="{C38188D6-F96D-4894-A746-A78D46F497B4}"/>
    <cellStyle name="Comma 2 7 3 3 2 2" xfId="40944" xr:uid="{FE7B79B2-ABF8-43E8-B6A1-B6D97E3DA99F}"/>
    <cellStyle name="Comma 2 7 3 3 3" xfId="29717" xr:uid="{C8EC8FFE-F8B7-4862-B969-3ED5EAE677AA}"/>
    <cellStyle name="Comma 2 7 3 4" xfId="12874" xr:uid="{E49FF451-1428-4C34-A144-26587A9C8F55}"/>
    <cellStyle name="Comma 2 7 3 4 2" xfId="35341" xr:uid="{4473A52D-5624-41DF-8E30-E12D4949ED38}"/>
    <cellStyle name="Comma 2 7 3 5" xfId="24114" xr:uid="{90530EF0-E14D-4D38-BD16-99AE819EAD00}"/>
    <cellStyle name="Comma 2 7 4" xfId="3355" xr:uid="{2FFE4190-BE7A-46B5-80EF-16ADD8728202}"/>
    <cellStyle name="Comma 2 7 4 2" xfId="8958" xr:uid="{8B96299A-9B13-425F-B666-88D34EE6E5BC}"/>
    <cellStyle name="Comma 2 7 4 2 2" xfId="20186" xr:uid="{AD82698F-9ABA-48BA-A105-DB274C7F4270}"/>
    <cellStyle name="Comma 2 7 4 2 2 2" xfId="42653" xr:uid="{B2FB129F-A9AE-4013-99A1-BEFDF8C71215}"/>
    <cellStyle name="Comma 2 7 4 2 3" xfId="31426" xr:uid="{C85B428A-A2AE-4AC9-BFDA-DF0E4F1742A0}"/>
    <cellStyle name="Comma 2 7 4 3" xfId="14583" xr:uid="{2B77065A-CC89-402D-9E09-E3603BB7949C}"/>
    <cellStyle name="Comma 2 7 4 3 2" xfId="37050" xr:uid="{F78754AA-6D69-480D-B4FA-DD71EB0393F6}"/>
    <cellStyle name="Comma 2 7 4 4" xfId="25823" xr:uid="{3A20483F-04E2-44A8-9EA7-83101F7641EB}"/>
    <cellStyle name="Comma 2 7 5" xfId="6169" xr:uid="{7B2C6AB3-41E6-4523-ABBD-E9FEE7F7E06C}"/>
    <cellStyle name="Comma 2 7 5 2" xfId="17397" xr:uid="{0BCA54AA-142C-40FA-9301-557531B7936B}"/>
    <cellStyle name="Comma 2 7 5 2 2" xfId="39864" xr:uid="{6BC821B2-C83A-42C5-A56C-30D6649846E5}"/>
    <cellStyle name="Comma 2 7 5 3" xfId="28637" xr:uid="{ADE9FFE3-AB77-4568-A4B1-9F926CF0368C}"/>
    <cellStyle name="Comma 2 7 6" xfId="11794" xr:uid="{B497E75B-096D-456C-A880-8235186EE2E3}"/>
    <cellStyle name="Comma 2 7 6 2" xfId="34261" xr:uid="{972AAF8C-A787-4F6D-BCED-9D6F15AF09B1}"/>
    <cellStyle name="Comma 2 7 7" xfId="23034" xr:uid="{EEB41928-E35D-48C5-AC48-BF59F67B55CD}"/>
    <cellStyle name="Comma 2 8" xfId="832" xr:uid="{00000000-0005-0000-0000-000097040000}"/>
    <cellStyle name="Comma 2 8 2" xfId="1370" xr:uid="{00000000-0005-0000-0000-000098040000}"/>
    <cellStyle name="Comma 2 8 2 2" xfId="2450" xr:uid="{00000000-0005-0000-0000-000099040000}"/>
    <cellStyle name="Comma 2 8 2 2 2" xfId="5239" xr:uid="{01297BFC-3996-4D31-B37B-91CD57379430}"/>
    <cellStyle name="Comma 2 8 2 2 2 2" xfId="10842" xr:uid="{DBB93018-0267-4E72-928A-C78D7915799E}"/>
    <cellStyle name="Comma 2 8 2 2 2 2 2" xfId="22070" xr:uid="{CB8B9964-0613-4007-A477-39F3294A11C2}"/>
    <cellStyle name="Comma 2 8 2 2 2 2 2 2" xfId="44537" xr:uid="{84AC31E7-DCA1-4A5D-BB3C-FC7338314E7A}"/>
    <cellStyle name="Comma 2 8 2 2 2 2 3" xfId="33310" xr:uid="{B09B2005-6673-44FF-B11E-6824A2161C1A}"/>
    <cellStyle name="Comma 2 8 2 2 2 3" xfId="16467" xr:uid="{1B03D94D-D3E0-405A-BCF5-32CB8BEE7A00}"/>
    <cellStyle name="Comma 2 8 2 2 2 3 2" xfId="38934" xr:uid="{BDD89D22-C372-4C94-B4B2-7EE537FE21A6}"/>
    <cellStyle name="Comma 2 8 2 2 2 4" xfId="27707" xr:uid="{30F444D3-4A6B-4053-9040-43DB079009C2}"/>
    <cellStyle name="Comma 2 8 2 2 3" xfId="8053" xr:uid="{D051A94E-F901-4781-ACF4-D39B09CD218E}"/>
    <cellStyle name="Comma 2 8 2 2 3 2" xfId="19281" xr:uid="{5FF297F5-5941-430D-833C-0C5CC756A1B0}"/>
    <cellStyle name="Comma 2 8 2 2 3 2 2" xfId="41748" xr:uid="{583B3BD6-4640-479A-B734-BED04AC0DE7C}"/>
    <cellStyle name="Comma 2 8 2 2 3 3" xfId="30521" xr:uid="{3A04E9DE-DCBC-45E4-A993-A678CC330016}"/>
    <cellStyle name="Comma 2 8 2 2 4" xfId="13678" xr:uid="{DF39E121-6655-4FE8-B749-C7276A6D74F1}"/>
    <cellStyle name="Comma 2 8 2 2 4 2" xfId="36145" xr:uid="{615802BF-E8FE-41F3-BA00-C4636058E444}"/>
    <cellStyle name="Comma 2 8 2 2 5" xfId="24918" xr:uid="{CDF25552-874D-4FC2-848D-7492669EDA12}"/>
    <cellStyle name="Comma 2 8 2 3" xfId="4159" xr:uid="{131CA87B-B779-4625-8DDD-CD8EBC360FD9}"/>
    <cellStyle name="Comma 2 8 2 3 2" xfId="9762" xr:uid="{B62BE37F-BC15-4F6C-88FE-059AB0C7EFD6}"/>
    <cellStyle name="Comma 2 8 2 3 2 2" xfId="20990" xr:uid="{C225596C-1076-4818-BA82-67C86B86F81D}"/>
    <cellStyle name="Comma 2 8 2 3 2 2 2" xfId="43457" xr:uid="{848F4B27-AA91-463B-BFBB-3AB3DA126C4B}"/>
    <cellStyle name="Comma 2 8 2 3 2 3" xfId="32230" xr:uid="{0E848E89-348C-42C5-9DE7-DA36B57F5FB4}"/>
    <cellStyle name="Comma 2 8 2 3 3" xfId="15387" xr:uid="{6362F419-8147-441D-BE64-D20BA7896692}"/>
    <cellStyle name="Comma 2 8 2 3 3 2" xfId="37854" xr:uid="{D428D79F-0EA6-4F6E-944B-E6A967E3FBF8}"/>
    <cellStyle name="Comma 2 8 2 3 4" xfId="26627" xr:uid="{16ED9A1C-89CE-4EAE-A9B9-5585FCBD190A}"/>
    <cellStyle name="Comma 2 8 2 4" xfId="6973" xr:uid="{7AF2E49C-737A-4BE2-A932-93DD074A9826}"/>
    <cellStyle name="Comma 2 8 2 4 2" xfId="18201" xr:uid="{A657F382-47CC-4C62-8988-5EA7BBACA45E}"/>
    <cellStyle name="Comma 2 8 2 4 2 2" xfId="40668" xr:uid="{E90436A6-882F-4498-9632-EBCFA96D9DB7}"/>
    <cellStyle name="Comma 2 8 2 4 3" xfId="29441" xr:uid="{957326DA-A931-4488-8EA1-B9E422A98420}"/>
    <cellStyle name="Comma 2 8 2 5" xfId="12598" xr:uid="{DC86A45F-08A0-4A40-9694-967A10DFEDB6}"/>
    <cellStyle name="Comma 2 8 2 5 2" xfId="35065" xr:uid="{E99C27CC-F281-45B6-98AA-3B74F82DC0AD}"/>
    <cellStyle name="Comma 2 8 2 6" xfId="23838" xr:uid="{02D1A71E-147D-4A26-841E-4EF49CC37ABD}"/>
    <cellStyle name="Comma 2 8 3" xfId="1912" xr:uid="{00000000-0005-0000-0000-00009A040000}"/>
    <cellStyle name="Comma 2 8 3 2" xfId="4701" xr:uid="{5E2746D7-9D77-4131-915D-6602A64CFD87}"/>
    <cellStyle name="Comma 2 8 3 2 2" xfId="10304" xr:uid="{6D2CE95F-3EF5-4595-AA70-72DC24032035}"/>
    <cellStyle name="Comma 2 8 3 2 2 2" xfId="21532" xr:uid="{CFFF3E80-9733-4A99-BC51-72FA6E2CA3E9}"/>
    <cellStyle name="Comma 2 8 3 2 2 2 2" xfId="43999" xr:uid="{1683EABD-600D-495F-81F4-72CC2A260505}"/>
    <cellStyle name="Comma 2 8 3 2 2 3" xfId="32772" xr:uid="{937442AD-22F9-4BDA-ADA0-0C9A4416058D}"/>
    <cellStyle name="Comma 2 8 3 2 3" xfId="15929" xr:uid="{7812A7C4-2E26-414B-9D6C-085D77A714EF}"/>
    <cellStyle name="Comma 2 8 3 2 3 2" xfId="38396" xr:uid="{FD831872-13B6-419D-A9A3-7C3779B31E66}"/>
    <cellStyle name="Comma 2 8 3 2 4" xfId="27169" xr:uid="{AB0A92B2-2A01-4559-AB25-E269A5437D70}"/>
    <cellStyle name="Comma 2 8 3 3" xfId="7515" xr:uid="{66A41DDE-EA06-4AA7-B67C-BDB46D48463F}"/>
    <cellStyle name="Comma 2 8 3 3 2" xfId="18743" xr:uid="{5C5C3EB9-7D0A-4DB4-ADA5-8E9A6BD89E6C}"/>
    <cellStyle name="Comma 2 8 3 3 2 2" xfId="41210" xr:uid="{0EAA6A7D-5A7F-421F-8EEC-E0913ABF5CCD}"/>
    <cellStyle name="Comma 2 8 3 3 3" xfId="29983" xr:uid="{49C65B97-7F50-49C9-BE2B-E9157A249259}"/>
    <cellStyle name="Comma 2 8 3 4" xfId="13140" xr:uid="{498F780D-73CC-4406-A78C-8248B75915B8}"/>
    <cellStyle name="Comma 2 8 3 4 2" xfId="35607" xr:uid="{77D3FADB-9C8A-4F1B-89C0-614BA232057D}"/>
    <cellStyle name="Comma 2 8 3 5" xfId="24380" xr:uid="{2FF3F5A0-B54A-467D-8B82-BF06918692E9}"/>
    <cellStyle name="Comma 2 8 4" xfId="3621" xr:uid="{C079B742-A55F-4D42-A5A2-1416F2DDF50D}"/>
    <cellStyle name="Comma 2 8 4 2" xfId="9224" xr:uid="{94EBD67F-BE27-491F-AD59-9CFF2DE92295}"/>
    <cellStyle name="Comma 2 8 4 2 2" xfId="20452" xr:uid="{A093DAB0-58C3-414E-AEC8-13BA1727E864}"/>
    <cellStyle name="Comma 2 8 4 2 2 2" xfId="42919" xr:uid="{F0011460-3E29-4CC4-BA3B-C6398D376739}"/>
    <cellStyle name="Comma 2 8 4 2 3" xfId="31692" xr:uid="{C9CC226D-11F3-44A7-84B1-9F60832A0EB6}"/>
    <cellStyle name="Comma 2 8 4 3" xfId="14849" xr:uid="{F7F1B493-84B2-407F-BEE9-C0DB1F147B35}"/>
    <cellStyle name="Comma 2 8 4 3 2" xfId="37316" xr:uid="{8CB581F3-FBE4-4567-A22E-4D6C0CA16D97}"/>
    <cellStyle name="Comma 2 8 4 4" xfId="26089" xr:uid="{AD543519-34C6-4635-A24F-1501C858C8C4}"/>
    <cellStyle name="Comma 2 8 5" xfId="6435" xr:uid="{3EE3A6FE-AF7C-401E-8F0A-ABE7DC79077A}"/>
    <cellStyle name="Comma 2 8 5 2" xfId="17663" xr:uid="{2E099FFB-17AF-4567-9E5F-37985C3AAAF9}"/>
    <cellStyle name="Comma 2 8 5 2 2" xfId="40130" xr:uid="{D46E8742-46D1-47D0-AF4E-90BBDDF9A4C5}"/>
    <cellStyle name="Comma 2 8 5 3" xfId="28903" xr:uid="{02F6B4DC-6432-4359-9902-4CC98118866D}"/>
    <cellStyle name="Comma 2 8 6" xfId="12060" xr:uid="{4E31A100-D200-44A8-9EF8-E2333C70FF53}"/>
    <cellStyle name="Comma 2 8 6 2" xfId="34527" xr:uid="{F4DC5F38-4815-44B0-90BC-2508928CF861}"/>
    <cellStyle name="Comma 2 8 7" xfId="23300" xr:uid="{B7D41093-4073-4942-B245-1BF9D1AA9410}"/>
    <cellStyle name="Comma 2 9" xfId="834" xr:uid="{00000000-0005-0000-0000-00009B040000}"/>
    <cellStyle name="Comma 2 9 2" xfId="1372" xr:uid="{00000000-0005-0000-0000-00009C040000}"/>
    <cellStyle name="Comma 2 9 2 2" xfId="2452" xr:uid="{00000000-0005-0000-0000-00009D040000}"/>
    <cellStyle name="Comma 2 9 2 2 2" xfId="5241" xr:uid="{C68F4D6B-C3B2-45C1-A2EB-9EF30BF7A7A3}"/>
    <cellStyle name="Comma 2 9 2 2 2 2" xfId="10844" xr:uid="{0F30A45A-B0FE-4E41-8A50-52CE13678B6D}"/>
    <cellStyle name="Comma 2 9 2 2 2 2 2" xfId="22072" xr:uid="{E3F26A9B-A837-4D28-8B36-7F3FD02C9329}"/>
    <cellStyle name="Comma 2 9 2 2 2 2 2 2" xfId="44539" xr:uid="{CFC39A52-270C-404F-8723-619BA7FCC551}"/>
    <cellStyle name="Comma 2 9 2 2 2 2 3" xfId="33312" xr:uid="{CFFC35A3-3415-4D63-80B7-0477AC927F76}"/>
    <cellStyle name="Comma 2 9 2 2 2 3" xfId="16469" xr:uid="{E8A6D785-4714-4F0C-A7DE-64042149937A}"/>
    <cellStyle name="Comma 2 9 2 2 2 3 2" xfId="38936" xr:uid="{50D517F2-C3F1-4CA1-98C8-642E03BDD5AA}"/>
    <cellStyle name="Comma 2 9 2 2 2 4" xfId="27709" xr:uid="{D1F66222-3475-4EDC-A738-31528BE598DA}"/>
    <cellStyle name="Comma 2 9 2 2 3" xfId="8055" xr:uid="{A85641EB-B3E7-469B-9F34-4AC85E754758}"/>
    <cellStyle name="Comma 2 9 2 2 3 2" xfId="19283" xr:uid="{208D0679-9C0C-48FB-9B6D-7C47A359C0A0}"/>
    <cellStyle name="Comma 2 9 2 2 3 2 2" xfId="41750" xr:uid="{EEEF54EB-53FA-4283-90C8-CA748E6BD78A}"/>
    <cellStyle name="Comma 2 9 2 2 3 3" xfId="30523" xr:uid="{3D3C61DD-8EA9-49F4-9AF0-8D258CFD074F}"/>
    <cellStyle name="Comma 2 9 2 2 4" xfId="13680" xr:uid="{24177A16-6CF3-476F-97EA-2A82EEA001A0}"/>
    <cellStyle name="Comma 2 9 2 2 4 2" xfId="36147" xr:uid="{74864C7C-89F1-4FB3-888B-856423857750}"/>
    <cellStyle name="Comma 2 9 2 2 5" xfId="24920" xr:uid="{E622E6E1-2BF7-4183-9113-FAE99EC1A1F7}"/>
    <cellStyle name="Comma 2 9 2 3" xfId="4161" xr:uid="{21E7BE50-618E-4DA7-BD76-E344B40669E7}"/>
    <cellStyle name="Comma 2 9 2 3 2" xfId="9764" xr:uid="{282700A6-4BC1-4378-8E91-484ECF412A5F}"/>
    <cellStyle name="Comma 2 9 2 3 2 2" xfId="20992" xr:uid="{6E3221B1-090B-4892-AAA7-E907720AB443}"/>
    <cellStyle name="Comma 2 9 2 3 2 2 2" xfId="43459" xr:uid="{2B6886CB-345F-438D-9072-7E8A0F0D68F9}"/>
    <cellStyle name="Comma 2 9 2 3 2 3" xfId="32232" xr:uid="{CD33C4C5-A8BD-4D0F-92DC-23F698FE54D0}"/>
    <cellStyle name="Comma 2 9 2 3 3" xfId="15389" xr:uid="{0DC32516-374A-40BE-B0A4-B1EAFF6206B8}"/>
    <cellStyle name="Comma 2 9 2 3 3 2" xfId="37856" xr:uid="{3D891250-9848-453D-809C-4BC8582FAA37}"/>
    <cellStyle name="Comma 2 9 2 3 4" xfId="26629" xr:uid="{8775A6CF-1360-4D92-AC36-B34A4FB26F95}"/>
    <cellStyle name="Comma 2 9 2 4" xfId="6975" xr:uid="{39FBEA76-6712-4DBC-BA3F-3E7B793D3255}"/>
    <cellStyle name="Comma 2 9 2 4 2" xfId="18203" xr:uid="{253EFC64-D30E-43F3-9CC1-CCAE134EA948}"/>
    <cellStyle name="Comma 2 9 2 4 2 2" xfId="40670" xr:uid="{B85E849B-2F1D-41BD-889F-8E30843AB319}"/>
    <cellStyle name="Comma 2 9 2 4 3" xfId="29443" xr:uid="{327BA18D-E1AB-453E-BB49-C0B585DAD4C4}"/>
    <cellStyle name="Comma 2 9 2 5" xfId="12600" xr:uid="{4100621C-263A-4EDD-8580-250A3906C610}"/>
    <cellStyle name="Comma 2 9 2 5 2" xfId="35067" xr:uid="{C9BAA9DD-7419-4D3F-A2F1-A9E9385594CA}"/>
    <cellStyle name="Comma 2 9 2 6" xfId="23840" xr:uid="{323641A4-2F6E-43AD-8265-A66067EC7D6B}"/>
    <cellStyle name="Comma 2 9 3" xfId="1914" xr:uid="{00000000-0005-0000-0000-00009E040000}"/>
    <cellStyle name="Comma 2 9 3 2" xfId="4703" xr:uid="{2A0F4776-B180-4EB5-BB45-9EFE10C466A5}"/>
    <cellStyle name="Comma 2 9 3 2 2" xfId="10306" xr:uid="{3A03E7B5-8292-43A6-93DB-45A43E4974BA}"/>
    <cellStyle name="Comma 2 9 3 2 2 2" xfId="21534" xr:uid="{E06A8FA0-EEB7-4678-9394-146A75187164}"/>
    <cellStyle name="Comma 2 9 3 2 2 2 2" xfId="44001" xr:uid="{9205D147-7C14-4091-9D2F-39552D8DB0FC}"/>
    <cellStyle name="Comma 2 9 3 2 2 3" xfId="32774" xr:uid="{80F27EB2-8B48-435B-8340-790E49012528}"/>
    <cellStyle name="Comma 2 9 3 2 3" xfId="15931" xr:uid="{73C4A9CA-B4C6-4198-BDCB-78369ECE1A40}"/>
    <cellStyle name="Comma 2 9 3 2 3 2" xfId="38398" xr:uid="{0C7EA974-12B5-48C1-8060-FA47E0B0FB45}"/>
    <cellStyle name="Comma 2 9 3 2 4" xfId="27171" xr:uid="{4EF97E7A-29E6-4D44-99FD-8F2185EF6A55}"/>
    <cellStyle name="Comma 2 9 3 3" xfId="7517" xr:uid="{3965A163-F6EE-4EF8-B305-8DBB8502B517}"/>
    <cellStyle name="Comma 2 9 3 3 2" xfId="18745" xr:uid="{288069B7-46C3-4BE6-A0AC-8FEF8640C757}"/>
    <cellStyle name="Comma 2 9 3 3 2 2" xfId="41212" xr:uid="{083AD601-2572-4093-BF72-1DC727E9983B}"/>
    <cellStyle name="Comma 2 9 3 3 3" xfId="29985" xr:uid="{3B4ADE05-7451-454E-B0E7-E6D1B280F11F}"/>
    <cellStyle name="Comma 2 9 3 4" xfId="13142" xr:uid="{EF6644CA-3654-402C-AE64-955AECAB917A}"/>
    <cellStyle name="Comma 2 9 3 4 2" xfId="35609" xr:uid="{3EE5719D-27BA-4049-AD6F-8799743FD24B}"/>
    <cellStyle name="Comma 2 9 3 5" xfId="24382" xr:uid="{76CD20BC-02D8-4B98-8A7A-6DE811E58CD9}"/>
    <cellStyle name="Comma 2 9 4" xfId="3623" xr:uid="{819CED11-07E6-4606-94A1-DEC97C078FDF}"/>
    <cellStyle name="Comma 2 9 4 2" xfId="9226" xr:uid="{502B3397-14E3-4C5E-9C60-3D631B8E26F1}"/>
    <cellStyle name="Comma 2 9 4 2 2" xfId="20454" xr:uid="{A75D27EA-FBE9-490D-9B1C-891307B6431A}"/>
    <cellStyle name="Comma 2 9 4 2 2 2" xfId="42921" xr:uid="{BE6FAF1B-CFD6-4418-971D-886D6E2A4061}"/>
    <cellStyle name="Comma 2 9 4 2 3" xfId="31694" xr:uid="{059B0EAD-5B1B-4CA0-9E0C-6C9FA9FA5CA7}"/>
    <cellStyle name="Comma 2 9 4 3" xfId="14851" xr:uid="{5ED3697B-19E5-4B6E-AFE9-B91D6832808C}"/>
    <cellStyle name="Comma 2 9 4 3 2" xfId="37318" xr:uid="{25A9A70F-80B1-4BCD-B5EB-A5E3BF53DF60}"/>
    <cellStyle name="Comma 2 9 4 4" xfId="26091" xr:uid="{B9E610CD-EAA7-4489-8C3A-C9D54E6E237D}"/>
    <cellStyle name="Comma 2 9 5" xfId="6437" xr:uid="{1F8DB7FD-3C38-4159-A5FB-79614B709F71}"/>
    <cellStyle name="Comma 2 9 5 2" xfId="17665" xr:uid="{678C631E-0965-4EB3-98DD-26464A4B97C4}"/>
    <cellStyle name="Comma 2 9 5 2 2" xfId="40132" xr:uid="{5303F78D-0F0A-46A3-A587-C307CD4F5A6B}"/>
    <cellStyle name="Comma 2 9 5 3" xfId="28905" xr:uid="{70B6D117-7324-45B3-A9A0-9E1EE5FCD349}"/>
    <cellStyle name="Comma 2 9 6" xfId="12062" xr:uid="{71CB911F-5A50-482E-82E9-06C3BE701167}"/>
    <cellStyle name="Comma 2 9 6 2" xfId="34529" xr:uid="{782AB7AF-580F-461B-9A3B-35CD825660B1}"/>
    <cellStyle name="Comma 2 9 7" xfId="23302" xr:uid="{125441C4-501C-4F96-82C6-C133436A1327}"/>
    <cellStyle name="Comma 20" xfId="11" xr:uid="{00000000-0005-0000-0000-00009F040000}"/>
    <cellStyle name="Comma 20 10" xfId="22500" xr:uid="{DA6D2ECD-6615-410D-B759-B41245256AFC}"/>
    <cellStyle name="Comma 20 2" xfId="574" xr:uid="{00000000-0005-0000-0000-0000A0040000}"/>
    <cellStyle name="Comma 20 2 2" xfId="1112" xr:uid="{00000000-0005-0000-0000-0000A1040000}"/>
    <cellStyle name="Comma 20 2 2 2" xfId="2192" xr:uid="{00000000-0005-0000-0000-0000A2040000}"/>
    <cellStyle name="Comma 20 2 2 2 2" xfId="4981" xr:uid="{5A59848F-6826-4A05-BC80-8FAA529B9C13}"/>
    <cellStyle name="Comma 20 2 2 2 2 2" xfId="10584" xr:uid="{C432EA92-B115-40F8-8E01-7184B3EE3782}"/>
    <cellStyle name="Comma 20 2 2 2 2 2 2" xfId="21812" xr:uid="{25FC5153-4F67-4F7D-9D53-E90FA126DB02}"/>
    <cellStyle name="Comma 20 2 2 2 2 2 2 2" xfId="44279" xr:uid="{5763C873-F787-4081-AA29-68A6C9B7410D}"/>
    <cellStyle name="Comma 20 2 2 2 2 2 3" xfId="33052" xr:uid="{4C8DA6E8-E5E8-4976-8AAC-3A20D45E53D0}"/>
    <cellStyle name="Comma 20 2 2 2 2 3" xfId="16209" xr:uid="{066E7437-50A4-4954-9D59-E3B3AB1252CA}"/>
    <cellStyle name="Comma 20 2 2 2 2 3 2" xfId="38676" xr:uid="{1224AE24-AB46-4A14-A643-4F2557F6A4B4}"/>
    <cellStyle name="Comma 20 2 2 2 2 4" xfId="27449" xr:uid="{5BB5283C-238F-40FA-B87D-9ED80D2D728F}"/>
    <cellStyle name="Comma 20 2 2 2 3" xfId="7795" xr:uid="{5A60AD9B-30E3-41B8-A057-0AE7E2DD76E9}"/>
    <cellStyle name="Comma 20 2 2 2 3 2" xfId="19023" xr:uid="{C364BBA3-BD72-4C6D-8BA3-56B9E598765B}"/>
    <cellStyle name="Comma 20 2 2 2 3 2 2" xfId="41490" xr:uid="{F773C117-AAFD-4EE2-A0EF-6597F7B18F4D}"/>
    <cellStyle name="Comma 20 2 2 2 3 3" xfId="30263" xr:uid="{B73F3135-831F-4882-88BC-7FF2D5DAC2AA}"/>
    <cellStyle name="Comma 20 2 2 2 4" xfId="13420" xr:uid="{5A641816-8815-4409-8DA4-CAFA5A872F2C}"/>
    <cellStyle name="Comma 20 2 2 2 4 2" xfId="35887" xr:uid="{10F902F0-5CAC-48D8-BEAF-BDD4662FA9CB}"/>
    <cellStyle name="Comma 20 2 2 2 5" xfId="24660" xr:uid="{2B44956D-3CC7-41F9-8335-12CDF40C9F7E}"/>
    <cellStyle name="Comma 20 2 2 3" xfId="3901" xr:uid="{5F11E73A-D944-42C4-8A66-55F7D031D9F0}"/>
    <cellStyle name="Comma 20 2 2 3 2" xfId="9504" xr:uid="{19299054-0B79-4DCA-B8F9-5E719F85E8BD}"/>
    <cellStyle name="Comma 20 2 2 3 2 2" xfId="20732" xr:uid="{F97E460A-F41E-4842-9C7D-2D25C3FD68A1}"/>
    <cellStyle name="Comma 20 2 2 3 2 2 2" xfId="43199" xr:uid="{99C148CB-EC68-4707-8743-25684402C783}"/>
    <cellStyle name="Comma 20 2 2 3 2 3" xfId="31972" xr:uid="{E52C535F-320E-4E5C-A738-CAB925EBC724}"/>
    <cellStyle name="Comma 20 2 2 3 3" xfId="15129" xr:uid="{E0E12913-6251-4F66-91BA-5D44F642E658}"/>
    <cellStyle name="Comma 20 2 2 3 3 2" xfId="37596" xr:uid="{E3A321DD-683B-46D9-BAC9-DB2F2CB3B6C3}"/>
    <cellStyle name="Comma 20 2 2 3 4" xfId="26369" xr:uid="{180DAB1A-FC42-4A7B-B3C5-13A274E4517F}"/>
    <cellStyle name="Comma 20 2 2 4" xfId="6715" xr:uid="{03EA2ECD-1858-45CC-A1C7-339FCD92962F}"/>
    <cellStyle name="Comma 20 2 2 4 2" xfId="17943" xr:uid="{2112EB81-C45A-48BF-B5E8-40A61A1211D2}"/>
    <cellStyle name="Comma 20 2 2 4 2 2" xfId="40410" xr:uid="{8A047916-7CAF-41E9-919C-436CB87D7AB1}"/>
    <cellStyle name="Comma 20 2 2 4 3" xfId="29183" xr:uid="{7D43E489-278F-42EC-8397-E859047D8153}"/>
    <cellStyle name="Comma 20 2 2 5" xfId="12340" xr:uid="{21924879-ED5A-476B-9AAF-AD2532EB9255}"/>
    <cellStyle name="Comma 20 2 2 5 2" xfId="34807" xr:uid="{BADF6291-6EF4-46C9-A110-2F643C788CD6}"/>
    <cellStyle name="Comma 20 2 2 6" xfId="23580" xr:uid="{CE1CE8B9-C84E-41CF-8991-1AFDAD124A19}"/>
    <cellStyle name="Comma 20 2 3" xfId="1654" xr:uid="{00000000-0005-0000-0000-0000A3040000}"/>
    <cellStyle name="Comma 20 2 3 2" xfId="4443" xr:uid="{C9A3FBBF-658E-4558-A1EE-0879E4F00CA2}"/>
    <cellStyle name="Comma 20 2 3 2 2" xfId="10046" xr:uid="{C6EC244D-B435-4B66-8612-15E384A27B72}"/>
    <cellStyle name="Comma 20 2 3 2 2 2" xfId="21274" xr:uid="{EA334422-9B8D-462D-A858-2519F155CBFF}"/>
    <cellStyle name="Comma 20 2 3 2 2 2 2" xfId="43741" xr:uid="{62E1CE22-5AD3-4437-9E11-DDCE43B975BF}"/>
    <cellStyle name="Comma 20 2 3 2 2 3" xfId="32514" xr:uid="{043CF49B-85A9-4F73-9190-F025D655D930}"/>
    <cellStyle name="Comma 20 2 3 2 3" xfId="15671" xr:uid="{26C88FDE-57B8-4E82-AED1-5A4E7E909EE4}"/>
    <cellStyle name="Comma 20 2 3 2 3 2" xfId="38138" xr:uid="{99739168-ABE9-41ED-8A32-762A15AA6194}"/>
    <cellStyle name="Comma 20 2 3 2 4" xfId="26911" xr:uid="{F470F796-5016-4BCB-995E-6FC5B166F837}"/>
    <cellStyle name="Comma 20 2 3 3" xfId="7257" xr:uid="{B1314609-F78E-4DFF-BCF4-DF7847E9465A}"/>
    <cellStyle name="Comma 20 2 3 3 2" xfId="18485" xr:uid="{1AB62EDB-665C-4E18-8D5D-CF7892FAD2C5}"/>
    <cellStyle name="Comma 20 2 3 3 2 2" xfId="40952" xr:uid="{DCC45C8A-7973-4495-98E5-DB6FA6C5B72D}"/>
    <cellStyle name="Comma 20 2 3 3 3" xfId="29725" xr:uid="{A3AA3CE2-7F6E-4F42-9FD0-98573CE5CD21}"/>
    <cellStyle name="Comma 20 2 3 4" xfId="12882" xr:uid="{2669257F-0F25-45F4-AB4D-47634F1FA41F}"/>
    <cellStyle name="Comma 20 2 3 4 2" xfId="35349" xr:uid="{4A56BFE9-453C-4168-AB99-9A29A3B2BF9C}"/>
    <cellStyle name="Comma 20 2 3 5" xfId="24122" xr:uid="{B454A797-C32F-47CD-B588-B8080F18A9E4}"/>
    <cellStyle name="Comma 20 2 4" xfId="3363" xr:uid="{B9FE93EB-4D90-4A63-BAA9-F6904EFE252F}"/>
    <cellStyle name="Comma 20 2 4 2" xfId="8966" xr:uid="{A70187B3-D606-4E61-8F84-D638BA2EC0D1}"/>
    <cellStyle name="Comma 20 2 4 2 2" xfId="20194" xr:uid="{A1851BF8-E444-4BCB-A50F-339068381204}"/>
    <cellStyle name="Comma 20 2 4 2 2 2" xfId="42661" xr:uid="{57E4D64C-D452-407E-A952-C44A72520E5B}"/>
    <cellStyle name="Comma 20 2 4 2 3" xfId="31434" xr:uid="{4601FEF1-38A9-49C4-9F23-788CE4968270}"/>
    <cellStyle name="Comma 20 2 4 3" xfId="14591" xr:uid="{D94807CB-C8E9-4111-9A99-0ABBC7B46BC8}"/>
    <cellStyle name="Comma 20 2 4 3 2" xfId="37058" xr:uid="{59D3DACD-6206-4B39-B3DC-9CBD8A090983}"/>
    <cellStyle name="Comma 20 2 4 4" xfId="25831" xr:uid="{A4B825E8-85A6-4D3B-9713-BCAB1DA2DBD7}"/>
    <cellStyle name="Comma 20 2 5" xfId="6177" xr:uid="{B7E46ADE-DCAE-4399-97C2-4CC3A54EBB14}"/>
    <cellStyle name="Comma 20 2 5 2" xfId="17405" xr:uid="{BE4D5D61-ECAE-4B3B-8082-962A9F9E6D22}"/>
    <cellStyle name="Comma 20 2 5 2 2" xfId="39872" xr:uid="{4EBAD899-851E-4130-8C0A-FA30B6A03171}"/>
    <cellStyle name="Comma 20 2 5 3" xfId="28645" xr:uid="{AA34C6B5-2BA6-47CE-86BA-E7C01EAF6806}"/>
    <cellStyle name="Comma 20 2 6" xfId="11802" xr:uid="{DF139C8E-F0FF-4631-AAAC-71B36A5FEF8C}"/>
    <cellStyle name="Comma 20 2 6 2" xfId="34269" xr:uid="{C3A3FA87-11BA-4113-AA63-BB648EA0FFA7}"/>
    <cellStyle name="Comma 20 2 7" xfId="23042" xr:uid="{0B843DFB-B8CD-45C8-AB16-B887E1FBF3F4}"/>
    <cellStyle name="Comma 20 3" xfId="845" xr:uid="{00000000-0005-0000-0000-0000A4040000}"/>
    <cellStyle name="Comma 20 3 2" xfId="1925" xr:uid="{00000000-0005-0000-0000-0000A5040000}"/>
    <cellStyle name="Comma 20 3 2 2" xfId="4714" xr:uid="{D30EAC36-51A4-4184-A8F9-B33B0695EEEF}"/>
    <cellStyle name="Comma 20 3 2 2 2" xfId="10317" xr:uid="{B134C349-35B1-4014-AA44-6B66E82C38F9}"/>
    <cellStyle name="Comma 20 3 2 2 2 2" xfId="21545" xr:uid="{45C48909-53F8-4FA7-9B15-A91CBFF66F1E}"/>
    <cellStyle name="Comma 20 3 2 2 2 2 2" xfId="44012" xr:uid="{BBE2AE1D-03FF-4690-A328-408D27F35CB4}"/>
    <cellStyle name="Comma 20 3 2 2 2 3" xfId="32785" xr:uid="{F4019CC7-16EB-4C21-BE4D-9C674BA414C0}"/>
    <cellStyle name="Comma 20 3 2 2 3" xfId="15942" xr:uid="{27884DB1-B8F1-4DA3-9580-C7BE456B9DCA}"/>
    <cellStyle name="Comma 20 3 2 2 3 2" xfId="38409" xr:uid="{82402198-C226-4CF2-AC4B-01F144F1A4B3}"/>
    <cellStyle name="Comma 20 3 2 2 4" xfId="27182" xr:uid="{FFA515AA-9340-46D2-889E-8DF0D10D6F31}"/>
    <cellStyle name="Comma 20 3 2 3" xfId="7528" xr:uid="{A7F7DA78-C598-4C09-AFA9-5A913EC926A3}"/>
    <cellStyle name="Comma 20 3 2 3 2" xfId="18756" xr:uid="{A7D4B808-F6F1-4F38-BF11-413C09FF811F}"/>
    <cellStyle name="Comma 20 3 2 3 2 2" xfId="41223" xr:uid="{102B8598-41C6-4910-9064-2BEBBB48A091}"/>
    <cellStyle name="Comma 20 3 2 3 3" xfId="29996" xr:uid="{AAA04BE3-3DE7-4CC3-A49C-0C8D086FCB68}"/>
    <cellStyle name="Comma 20 3 2 4" xfId="13153" xr:uid="{107F2271-4FCD-41E5-9527-9E76A5AC64F7}"/>
    <cellStyle name="Comma 20 3 2 4 2" xfId="35620" xr:uid="{B2DD9652-5E2F-43D4-B269-426C33D8B864}"/>
    <cellStyle name="Comma 20 3 2 5" xfId="24393" xr:uid="{A369A6EB-332F-4F70-B885-BBEDA5932608}"/>
    <cellStyle name="Comma 20 3 3" xfId="3634" xr:uid="{10F5D7C7-4CC6-4274-8621-1DD28F0FEE94}"/>
    <cellStyle name="Comma 20 3 3 2" xfId="9237" xr:uid="{D6298135-F05B-4B59-808B-5F708E874D1C}"/>
    <cellStyle name="Comma 20 3 3 2 2" xfId="20465" xr:uid="{4DD02284-AF8E-49E1-B3B8-1F9D3525A9A3}"/>
    <cellStyle name="Comma 20 3 3 2 2 2" xfId="42932" xr:uid="{A5DC5202-F96C-484A-952F-C255476E6C08}"/>
    <cellStyle name="Comma 20 3 3 2 3" xfId="31705" xr:uid="{55E6771E-F96F-4053-B1C4-81B1E6453FA4}"/>
    <cellStyle name="Comma 20 3 3 3" xfId="14862" xr:uid="{5EC7D19B-9AE4-4BB6-B05A-D62072AEB962}"/>
    <cellStyle name="Comma 20 3 3 3 2" xfId="37329" xr:uid="{3BB5EFA3-5556-4A04-BFAD-477F7583892A}"/>
    <cellStyle name="Comma 20 3 3 4" xfId="26102" xr:uid="{B86BEDB0-497F-44E0-B48B-F36CEF401315}"/>
    <cellStyle name="Comma 20 3 4" xfId="6448" xr:uid="{3F1AB32E-604A-47B4-9B62-4BB72F23BEAF}"/>
    <cellStyle name="Comma 20 3 4 2" xfId="17676" xr:uid="{D7F37059-4371-44C7-81ED-1A7F5509843D}"/>
    <cellStyle name="Comma 20 3 4 2 2" xfId="40143" xr:uid="{C6540AF3-1159-4B38-A469-179F375D7E9C}"/>
    <cellStyle name="Comma 20 3 4 3" xfId="28916" xr:uid="{BF9982EF-7478-4006-BE9A-5CEE04CD130C}"/>
    <cellStyle name="Comma 20 3 5" xfId="12073" xr:uid="{9488C03A-2FA2-4CCF-87A6-1E6C5DAFDAE4}"/>
    <cellStyle name="Comma 20 3 5 2" xfId="34540" xr:uid="{69C48542-B0B0-496D-917C-B48B0FD60DA0}"/>
    <cellStyle name="Comma 20 3 6" xfId="23313" xr:uid="{EAB3B719-5CEA-4663-BAF6-433686868296}"/>
    <cellStyle name="Comma 20 4" xfId="1387" xr:uid="{00000000-0005-0000-0000-0000A6040000}"/>
    <cellStyle name="Comma 20 4 2" xfId="4176" xr:uid="{DAD2E71B-31B8-4523-BDA9-59FBCEF65EA2}"/>
    <cellStyle name="Comma 20 4 2 2" xfId="9779" xr:uid="{D8DA3CD2-4E6E-4B2B-B0EA-803C9F9BA48E}"/>
    <cellStyle name="Comma 20 4 2 2 2" xfId="21007" xr:uid="{2C94E1CD-210F-43D7-B8E7-3EEE612103AC}"/>
    <cellStyle name="Comma 20 4 2 2 2 2" xfId="43474" xr:uid="{69F9A49A-E3B0-4A7E-81BB-E5E7A5663CEE}"/>
    <cellStyle name="Comma 20 4 2 2 3" xfId="32247" xr:uid="{17448682-C946-41AE-8326-D8F09A6A5DC2}"/>
    <cellStyle name="Comma 20 4 2 3" xfId="15404" xr:uid="{E9DFD62C-F2D4-4E61-A289-7576A333A7A4}"/>
    <cellStyle name="Comma 20 4 2 3 2" xfId="37871" xr:uid="{844C4772-F36F-41C6-A63A-C0CE608C4CAA}"/>
    <cellStyle name="Comma 20 4 2 4" xfId="26644" xr:uid="{037777AB-09DB-41DB-A75F-1AE81ADE5C53}"/>
    <cellStyle name="Comma 20 4 3" xfId="6990" xr:uid="{49CD6287-804C-4262-8122-28B70A86535C}"/>
    <cellStyle name="Comma 20 4 3 2" xfId="18218" xr:uid="{49E4BAF8-641D-4CC1-865F-C63A4B565968}"/>
    <cellStyle name="Comma 20 4 3 2 2" xfId="40685" xr:uid="{971AAD46-EBB7-4079-91CC-E84DEC331449}"/>
    <cellStyle name="Comma 20 4 3 3" xfId="29458" xr:uid="{6E0F0EA9-5225-4A9C-A32E-3A34CE840BFB}"/>
    <cellStyle name="Comma 20 4 4" xfId="12615" xr:uid="{205545E3-4930-46BA-B1AB-F26A7C936D9E}"/>
    <cellStyle name="Comma 20 4 4 2" xfId="35082" xr:uid="{655FF50A-33C1-481B-9BE6-7A413531F8EC}"/>
    <cellStyle name="Comma 20 4 5" xfId="23855" xr:uid="{849C068F-D7A6-4002-B432-32736FD402A9}"/>
    <cellStyle name="Comma 20 5" xfId="2468" xr:uid="{00000000-0005-0000-0000-0000A7040000}"/>
    <cellStyle name="Comma 20 5 2" xfId="5257" xr:uid="{744B7263-FDC5-44A9-962A-AAECC23B8ADA}"/>
    <cellStyle name="Comma 20 5 2 2" xfId="10860" xr:uid="{AA560903-FB38-4C9B-BA7A-D910F8E1F417}"/>
    <cellStyle name="Comma 20 5 2 2 2" xfId="22088" xr:uid="{0CE32A65-0C7E-4540-8182-E3BE01BC9962}"/>
    <cellStyle name="Comma 20 5 2 2 2 2" xfId="44555" xr:uid="{DD0EE7D1-EA56-4991-BEB2-09041958B086}"/>
    <cellStyle name="Comma 20 5 2 2 3" xfId="33328" xr:uid="{DEB84439-3935-4B3A-946B-781C4381FB59}"/>
    <cellStyle name="Comma 20 5 2 3" xfId="16485" xr:uid="{AFC48E56-3066-4948-A1FA-968CD6F81512}"/>
    <cellStyle name="Comma 20 5 2 3 2" xfId="38952" xr:uid="{5082BB60-AFCF-4168-AFA8-92A9F258E58F}"/>
    <cellStyle name="Comma 20 5 2 4" xfId="27725" xr:uid="{CD0AD3B2-B008-49B3-8431-F377A4FA8EC5}"/>
    <cellStyle name="Comma 20 5 3" xfId="8071" xr:uid="{F013AE42-5F25-489E-907E-ABF06DBBF1B6}"/>
    <cellStyle name="Comma 20 5 3 2" xfId="19299" xr:uid="{921EF3E0-2E8B-4FD5-8C29-EF05C5FE264D}"/>
    <cellStyle name="Comma 20 5 3 2 2" xfId="41766" xr:uid="{EBFC22AA-994E-4C2F-A421-CCE03D48DA4E}"/>
    <cellStyle name="Comma 20 5 3 3" xfId="30539" xr:uid="{869F5EE2-3F46-4CCB-9861-F309FDC0AF64}"/>
    <cellStyle name="Comma 20 5 4" xfId="13696" xr:uid="{845F039B-EE3D-4466-88FF-E2B419B77427}"/>
    <cellStyle name="Comma 20 5 4 2" xfId="36163" xr:uid="{D92740CB-7CE4-44A8-906D-85C065DD5AF8}"/>
    <cellStyle name="Comma 20 5 5" xfId="24936" xr:uid="{FEDB65C9-619D-4801-BC20-9BB2D855A115}"/>
    <cellStyle name="Comma 20 6" xfId="307" xr:uid="{00000000-0005-0000-0000-0000A8040000}"/>
    <cellStyle name="Comma 20 6 2" xfId="3096" xr:uid="{898F2BB6-0DEA-42C4-8B03-E51BFC24479E}"/>
    <cellStyle name="Comma 20 6 2 2" xfId="8699" xr:uid="{69095078-0283-40F4-AEE7-F68721C23701}"/>
    <cellStyle name="Comma 20 6 2 2 2" xfId="19927" xr:uid="{7CFE1C88-FCB0-4AE1-B00B-332A60D0242F}"/>
    <cellStyle name="Comma 20 6 2 2 2 2" xfId="42394" xr:uid="{1648E99B-E529-43E6-B414-2449ADB4C5FA}"/>
    <cellStyle name="Comma 20 6 2 2 3" xfId="31167" xr:uid="{C6A977EB-7D95-4D00-9EB2-99907BC97E24}"/>
    <cellStyle name="Comma 20 6 2 3" xfId="14324" xr:uid="{71FDB2A8-5FBD-4DAE-ABF4-26C58C3799FD}"/>
    <cellStyle name="Comma 20 6 2 3 2" xfId="36791" xr:uid="{810E5E20-6451-4150-B08C-4BE72CB0D27C}"/>
    <cellStyle name="Comma 20 6 2 4" xfId="25564" xr:uid="{CFE9D851-7363-4F24-B95F-55EBE58F0FA1}"/>
    <cellStyle name="Comma 20 6 3" xfId="5910" xr:uid="{75445CFC-D795-41AC-B1A6-CD530A6A8B02}"/>
    <cellStyle name="Comma 20 6 3 2" xfId="17138" xr:uid="{5FBDDE45-D0BE-4020-9672-1165A13EDC54}"/>
    <cellStyle name="Comma 20 6 3 2 2" xfId="39605" xr:uid="{70102A52-8796-4648-BE1F-E68E30A90CE1}"/>
    <cellStyle name="Comma 20 6 3 3" xfId="28378" xr:uid="{3D9EEB73-E956-4013-B662-7ABD6655A263}"/>
    <cellStyle name="Comma 20 6 4" xfId="11535" xr:uid="{4D81F1BD-C8AB-4F5E-823C-9472E59B0834}"/>
    <cellStyle name="Comma 20 6 4 2" xfId="34002" xr:uid="{1F09FCA4-7F5B-40D7-8DE2-FB1628FA9FFE}"/>
    <cellStyle name="Comma 20 6 5" xfId="22775" xr:uid="{7ABC4EFD-9C3B-4120-833B-E4CDB4A283DB}"/>
    <cellStyle name="Comma 20 7" xfId="2820" xr:uid="{BCE4EE9C-E80C-4793-97A4-DF325FD1CBD7}"/>
    <cellStyle name="Comma 20 7 2" xfId="8423" xr:uid="{6CFB2810-A2B8-41D6-BE16-70B8A6086AC8}"/>
    <cellStyle name="Comma 20 7 2 2" xfId="19651" xr:uid="{B10A3363-7D12-4ACA-AB2D-7C8F9146FC01}"/>
    <cellStyle name="Comma 20 7 2 2 2" xfId="42118" xr:uid="{82E456C9-68A7-492B-A278-F87834286D46}"/>
    <cellStyle name="Comma 20 7 2 3" xfId="30891" xr:uid="{736A9C82-FE3C-42A6-808D-ED61E52DE302}"/>
    <cellStyle name="Comma 20 7 3" xfId="14048" xr:uid="{93B8CEA9-3D89-4E73-9B07-6AB0780C35FF}"/>
    <cellStyle name="Comma 20 7 3 2" xfId="36515" xr:uid="{0E7C97A5-CFCD-4146-99E3-E4CFD8429C87}"/>
    <cellStyle name="Comma 20 7 4" xfId="25288" xr:uid="{647E3E21-20A5-4ECE-BF33-43EE9DABBFD7}"/>
    <cellStyle name="Comma 20 8" xfId="5635" xr:uid="{3617DD45-03C3-4615-9AD9-00CEFAA37C37}"/>
    <cellStyle name="Comma 20 8 2" xfId="16863" xr:uid="{E911C0DB-42A0-455B-BABE-10550367F880}"/>
    <cellStyle name="Comma 20 8 2 2" xfId="39330" xr:uid="{A990AF66-0DA7-4597-A570-D89CD671477F}"/>
    <cellStyle name="Comma 20 8 3" xfId="28103" xr:uid="{CB31444D-31DC-4732-AF12-B8AD86E8A74A}"/>
    <cellStyle name="Comma 20 9" xfId="11259" xr:uid="{CCE46EBC-A2FC-4E1B-BAC3-89441D6979EE}"/>
    <cellStyle name="Comma 20 9 2" xfId="33727" xr:uid="{4F9AD2A7-B426-4C67-9339-9E43F153EAA8}"/>
    <cellStyle name="Comma 21" xfId="281" xr:uid="{00000000-0005-0000-0000-0000A9040000}"/>
    <cellStyle name="Comma 21 10" xfId="22753" xr:uid="{A1FE9898-4C2C-4E51-B755-6B513BC97F79}"/>
    <cellStyle name="Comma 21 2" xfId="827" xr:uid="{00000000-0005-0000-0000-0000AA040000}"/>
    <cellStyle name="Comma 21 2 2" xfId="1365" xr:uid="{00000000-0005-0000-0000-0000AB040000}"/>
    <cellStyle name="Comma 21 2 2 2" xfId="2445" xr:uid="{00000000-0005-0000-0000-0000AC040000}"/>
    <cellStyle name="Comma 21 2 2 2 2" xfId="5234" xr:uid="{4576EB3F-3754-418B-A4EA-8B0F9CAE057A}"/>
    <cellStyle name="Comma 21 2 2 2 2 2" xfId="10837" xr:uid="{435067AA-A924-44AE-A40F-263AEA7DBBEC}"/>
    <cellStyle name="Comma 21 2 2 2 2 2 2" xfId="22065" xr:uid="{32952883-7472-4976-A917-CA9E9B93FA59}"/>
    <cellStyle name="Comma 21 2 2 2 2 2 2 2" xfId="44532" xr:uid="{AC31F273-D584-41E9-BD97-9BBA9918AC86}"/>
    <cellStyle name="Comma 21 2 2 2 2 2 3" xfId="33305" xr:uid="{C442EA46-7342-45D7-96BC-4EA1FCC85EBA}"/>
    <cellStyle name="Comma 21 2 2 2 2 3" xfId="16462" xr:uid="{06BA7800-B89F-4247-8F9E-5462CA91450A}"/>
    <cellStyle name="Comma 21 2 2 2 2 3 2" xfId="38929" xr:uid="{6C8942C4-F5D3-4771-9523-0CAFD259C86B}"/>
    <cellStyle name="Comma 21 2 2 2 2 4" xfId="27702" xr:uid="{A55CEA3C-A92A-4915-A822-BB06DC187996}"/>
    <cellStyle name="Comma 21 2 2 2 3" xfId="8048" xr:uid="{6F9274AF-8AF8-40F4-AD26-D4E196528475}"/>
    <cellStyle name="Comma 21 2 2 2 3 2" xfId="19276" xr:uid="{0C99619D-6B99-4948-AC16-6E2A83C89C27}"/>
    <cellStyle name="Comma 21 2 2 2 3 2 2" xfId="41743" xr:uid="{430ACCA1-8523-49AA-98C7-58D4FCB6A7AA}"/>
    <cellStyle name="Comma 21 2 2 2 3 3" xfId="30516" xr:uid="{14638A20-9CA8-4FBF-BC7A-B98FF5AAE7C1}"/>
    <cellStyle name="Comma 21 2 2 2 4" xfId="13673" xr:uid="{C1992061-33F6-4957-8947-1E0459636976}"/>
    <cellStyle name="Comma 21 2 2 2 4 2" xfId="36140" xr:uid="{BDFF6E7E-866A-448A-8D5E-546AE6278CDB}"/>
    <cellStyle name="Comma 21 2 2 2 5" xfId="24913" xr:uid="{8B6E90F0-E273-467F-8FB8-8FA82E9E04F5}"/>
    <cellStyle name="Comma 21 2 2 3" xfId="4154" xr:uid="{0C337198-5B18-431E-902A-4B30E8E0A4D2}"/>
    <cellStyle name="Comma 21 2 2 3 2" xfId="9757" xr:uid="{5FC33F7B-255F-417F-B2C2-E5BF03485A86}"/>
    <cellStyle name="Comma 21 2 2 3 2 2" xfId="20985" xr:uid="{6544657C-59C6-48C8-9431-E9234B80C51A}"/>
    <cellStyle name="Comma 21 2 2 3 2 2 2" xfId="43452" xr:uid="{9E2BB054-C3F4-4560-928B-B49F20CF6E39}"/>
    <cellStyle name="Comma 21 2 2 3 2 3" xfId="32225" xr:uid="{E7CB124F-8F1E-4AC6-8E7A-C3FBEE9E86E6}"/>
    <cellStyle name="Comma 21 2 2 3 3" xfId="15382" xr:uid="{5456479B-5A29-4B43-BB23-0F34682FBA1B}"/>
    <cellStyle name="Comma 21 2 2 3 3 2" xfId="37849" xr:uid="{4067021E-550D-419B-A1E3-465E3A4C7EED}"/>
    <cellStyle name="Comma 21 2 2 3 4" xfId="26622" xr:uid="{C3E63584-0FF8-4A69-ABB6-5C0940C44282}"/>
    <cellStyle name="Comma 21 2 2 4" xfId="6968" xr:uid="{48E911A6-25D5-4193-9078-2177A4C93C8B}"/>
    <cellStyle name="Comma 21 2 2 4 2" xfId="18196" xr:uid="{C099E46A-C75C-4845-9DAB-0BB7672CCB3E}"/>
    <cellStyle name="Comma 21 2 2 4 2 2" xfId="40663" xr:uid="{503DC90C-7F2F-4E4D-AE94-3BACEC2600FD}"/>
    <cellStyle name="Comma 21 2 2 4 3" xfId="29436" xr:uid="{43829F86-F51E-495B-84D0-A4C2275BD1D2}"/>
    <cellStyle name="Comma 21 2 2 5" xfId="12593" xr:uid="{8E07BF07-8DF3-415A-87A0-4ED19192ECB3}"/>
    <cellStyle name="Comma 21 2 2 5 2" xfId="35060" xr:uid="{B8F0C169-9C7D-4B19-BAE6-A9395D879EB0}"/>
    <cellStyle name="Comma 21 2 2 6" xfId="23833" xr:uid="{86BCB971-2A35-4A5D-8D61-F69D378918E6}"/>
    <cellStyle name="Comma 21 2 3" xfId="1907" xr:uid="{00000000-0005-0000-0000-0000AD040000}"/>
    <cellStyle name="Comma 21 2 3 2" xfId="4696" xr:uid="{4629F424-D459-4C0B-B084-435A520A437B}"/>
    <cellStyle name="Comma 21 2 3 2 2" xfId="10299" xr:uid="{77A6759C-8362-4CE2-B37C-F6E0812F2222}"/>
    <cellStyle name="Comma 21 2 3 2 2 2" xfId="21527" xr:uid="{20F02B49-5263-47E6-BD59-D8167515D5EA}"/>
    <cellStyle name="Comma 21 2 3 2 2 2 2" xfId="43994" xr:uid="{143C36BA-C02C-42CF-B391-A05290E7A3CA}"/>
    <cellStyle name="Comma 21 2 3 2 2 3" xfId="32767" xr:uid="{F3AD2EAF-3259-48AE-B19F-105D56CDFF7B}"/>
    <cellStyle name="Comma 21 2 3 2 3" xfId="15924" xr:uid="{9DF9C21D-AB17-48D3-ADF3-CFDF63CE9480}"/>
    <cellStyle name="Comma 21 2 3 2 3 2" xfId="38391" xr:uid="{8005DFB3-51EB-4D51-99C5-D3AF2F9F404F}"/>
    <cellStyle name="Comma 21 2 3 2 4" xfId="27164" xr:uid="{02669E30-34B9-41B7-9FB5-34352D058CBE}"/>
    <cellStyle name="Comma 21 2 3 3" xfId="7510" xr:uid="{323CDF59-0FF2-40A3-A32A-7DCDFB7AB8A9}"/>
    <cellStyle name="Comma 21 2 3 3 2" xfId="18738" xr:uid="{4C8470F4-579F-4135-88F8-3BF2C097472B}"/>
    <cellStyle name="Comma 21 2 3 3 2 2" xfId="41205" xr:uid="{36D8DE46-0BCF-40B2-AD89-008F148B9949}"/>
    <cellStyle name="Comma 21 2 3 3 3" xfId="29978" xr:uid="{E90D1BED-364A-4383-A487-9968687C4C95}"/>
    <cellStyle name="Comma 21 2 3 4" xfId="13135" xr:uid="{945B9607-BA53-433A-AD4F-CB7672D1288D}"/>
    <cellStyle name="Comma 21 2 3 4 2" xfId="35602" xr:uid="{B1073E5C-1DCB-4FC7-AC71-C94B20B36E35}"/>
    <cellStyle name="Comma 21 2 3 5" xfId="24375" xr:uid="{2C80E5C8-44E2-481B-BFC3-3F58DA9BD02B}"/>
    <cellStyle name="Comma 21 2 4" xfId="3616" xr:uid="{872BB73B-47A9-4A08-A41D-76084E869FA3}"/>
    <cellStyle name="Comma 21 2 4 2" xfId="9219" xr:uid="{306C419A-EC6F-4DE4-A2D9-6A056C749768}"/>
    <cellStyle name="Comma 21 2 4 2 2" xfId="20447" xr:uid="{3FAC7979-796D-4DA4-82B1-363C2E20C976}"/>
    <cellStyle name="Comma 21 2 4 2 2 2" xfId="42914" xr:uid="{48100233-DB45-436B-A9A4-30280585378D}"/>
    <cellStyle name="Comma 21 2 4 2 3" xfId="31687" xr:uid="{D8921D49-AE37-438F-AB27-655AEB71A44F}"/>
    <cellStyle name="Comma 21 2 4 3" xfId="14844" xr:uid="{1A012708-C31E-4174-A6C5-A584D6F79DFB}"/>
    <cellStyle name="Comma 21 2 4 3 2" xfId="37311" xr:uid="{F9356D7E-02D9-4935-905E-1451B0B3464E}"/>
    <cellStyle name="Comma 21 2 4 4" xfId="26084" xr:uid="{043B8DA8-C4F3-4EE6-8A94-61F28736BA9E}"/>
    <cellStyle name="Comma 21 2 5" xfId="6430" xr:uid="{08463685-FECF-47F5-98C2-0C60E2C9FA75}"/>
    <cellStyle name="Comma 21 2 5 2" xfId="17658" xr:uid="{37041576-5040-4E89-9626-8635C68187C5}"/>
    <cellStyle name="Comma 21 2 5 2 2" xfId="40125" xr:uid="{8F23999F-F97C-469D-99CD-A5B40A0AF4B1}"/>
    <cellStyle name="Comma 21 2 5 3" xfId="28898" xr:uid="{225C8A47-46B6-4430-BEB9-ADEB31F16902}"/>
    <cellStyle name="Comma 21 2 6" xfId="12055" xr:uid="{A94716C3-F9DC-4AC0-96C6-E237EF87CE5B}"/>
    <cellStyle name="Comma 21 2 6 2" xfId="34522" xr:uid="{67A12C44-3AE9-4594-B189-B99BCB8801BC}"/>
    <cellStyle name="Comma 21 2 7" xfId="23295" xr:uid="{E2F3F09C-88D5-4288-97EF-2A3DEF41670A}"/>
    <cellStyle name="Comma 21 3" xfId="1098" xr:uid="{00000000-0005-0000-0000-0000AE040000}"/>
    <cellStyle name="Comma 21 3 2" xfId="2178" xr:uid="{00000000-0005-0000-0000-0000AF040000}"/>
    <cellStyle name="Comma 21 3 2 2" xfId="4967" xr:uid="{E94A164F-3C80-4C4E-B145-47FECEB1F95F}"/>
    <cellStyle name="Comma 21 3 2 2 2" xfId="10570" xr:uid="{8441823C-4D0C-4BF0-9238-B463F5E7F45B}"/>
    <cellStyle name="Comma 21 3 2 2 2 2" xfId="21798" xr:uid="{F59CA1FC-2FA2-4334-A615-8A6D7BFAAA09}"/>
    <cellStyle name="Comma 21 3 2 2 2 2 2" xfId="44265" xr:uid="{AD9A9978-0C7F-43BA-AAC7-E66B5D3868D2}"/>
    <cellStyle name="Comma 21 3 2 2 2 3" xfId="33038" xr:uid="{57BB837A-9401-49EA-9675-1047CE1CBF5A}"/>
    <cellStyle name="Comma 21 3 2 2 3" xfId="16195" xr:uid="{BE86F8DF-2A2E-4764-8690-D63B2454B17A}"/>
    <cellStyle name="Comma 21 3 2 2 3 2" xfId="38662" xr:uid="{B8539A4D-42E7-4C56-B5B0-35AA1AB235F7}"/>
    <cellStyle name="Comma 21 3 2 2 4" xfId="27435" xr:uid="{8310A61F-3BF3-40F5-966D-F766EC1C0022}"/>
    <cellStyle name="Comma 21 3 2 3" xfId="7781" xr:uid="{7D698AEF-EE29-4626-A533-8A38326421A5}"/>
    <cellStyle name="Comma 21 3 2 3 2" xfId="19009" xr:uid="{8ED680D6-DBE1-4088-8167-EEF6EC69F203}"/>
    <cellStyle name="Comma 21 3 2 3 2 2" xfId="41476" xr:uid="{AF478500-4E18-421E-B3FC-05CB543A1569}"/>
    <cellStyle name="Comma 21 3 2 3 3" xfId="30249" xr:uid="{505E73D6-2501-48F1-A03A-E5006D465DD4}"/>
    <cellStyle name="Comma 21 3 2 4" xfId="13406" xr:uid="{9C4ED8E9-B44F-45E7-9041-2B5F57B5A057}"/>
    <cellStyle name="Comma 21 3 2 4 2" xfId="35873" xr:uid="{AB332C45-FD8F-488C-88F7-D2877707EAF3}"/>
    <cellStyle name="Comma 21 3 2 5" xfId="24646" xr:uid="{F77B93F3-EC20-4F69-8873-17E869515AED}"/>
    <cellStyle name="Comma 21 3 3" xfId="3887" xr:uid="{60E53625-9D7D-4242-9C2C-54C08A17A1AF}"/>
    <cellStyle name="Comma 21 3 3 2" xfId="9490" xr:uid="{07B7E80F-DB1D-405C-BBAE-FA25CCAEFE5D}"/>
    <cellStyle name="Comma 21 3 3 2 2" xfId="20718" xr:uid="{553CAED5-EAF0-4DA8-85DF-5E1A042A6F1D}"/>
    <cellStyle name="Comma 21 3 3 2 2 2" xfId="43185" xr:uid="{7D88C28D-9219-43BE-9E90-BD5B60A52D1A}"/>
    <cellStyle name="Comma 21 3 3 2 3" xfId="31958" xr:uid="{3A5C1E75-4CF6-49C5-AF36-A927E342B202}"/>
    <cellStyle name="Comma 21 3 3 3" xfId="15115" xr:uid="{19A7DCB9-6844-4F1C-BEA8-3AD37235BE00}"/>
    <cellStyle name="Comma 21 3 3 3 2" xfId="37582" xr:uid="{46157404-03C8-4C66-8C03-9DE9F39BB8F2}"/>
    <cellStyle name="Comma 21 3 3 4" xfId="26355" xr:uid="{22347EFD-C352-4481-8A14-A1D403AF4A35}"/>
    <cellStyle name="Comma 21 3 4" xfId="6701" xr:uid="{83FAF8FD-2FA8-4CD1-9353-B4B5153D5378}"/>
    <cellStyle name="Comma 21 3 4 2" xfId="17929" xr:uid="{E8B034B2-2388-444C-9096-020B76551247}"/>
    <cellStyle name="Comma 21 3 4 2 2" xfId="40396" xr:uid="{E9116180-9829-44A1-8C1F-AD45C8EA5F7C}"/>
    <cellStyle name="Comma 21 3 4 3" xfId="29169" xr:uid="{9AAFCA36-7198-4131-B8F1-B5C3B061CC68}"/>
    <cellStyle name="Comma 21 3 5" xfId="12326" xr:uid="{4BF4A224-C5AF-4A3B-8DD5-ED99D72CED09}"/>
    <cellStyle name="Comma 21 3 5 2" xfId="34793" xr:uid="{EF58822A-B987-4B54-A04F-EA8C0DC4FBC0}"/>
    <cellStyle name="Comma 21 3 6" xfId="23566" xr:uid="{545004D3-3384-4A98-ACBE-909063FA750D}"/>
    <cellStyle name="Comma 21 4" xfId="1640" xr:uid="{00000000-0005-0000-0000-0000B0040000}"/>
    <cellStyle name="Comma 21 4 2" xfId="4429" xr:uid="{089CABF1-0582-427A-8EE0-D1B08A8C46F9}"/>
    <cellStyle name="Comma 21 4 2 2" xfId="10032" xr:uid="{09F146CB-AEE6-480C-939C-9694A386F8D7}"/>
    <cellStyle name="Comma 21 4 2 2 2" xfId="21260" xr:uid="{8D199275-4131-43DC-A830-5421A31C08B7}"/>
    <cellStyle name="Comma 21 4 2 2 2 2" xfId="43727" xr:uid="{7AF2FCEE-B17E-4131-8B5E-B3CA53412A6B}"/>
    <cellStyle name="Comma 21 4 2 2 3" xfId="32500" xr:uid="{8B259684-4ACF-48B1-BCA8-56F26FF1AB6F}"/>
    <cellStyle name="Comma 21 4 2 3" xfId="15657" xr:uid="{8D009F09-C6D6-4F4B-BA59-808B6A2E6674}"/>
    <cellStyle name="Comma 21 4 2 3 2" xfId="38124" xr:uid="{E8E092A6-8EE3-4080-9D30-835EC7221100}"/>
    <cellStyle name="Comma 21 4 2 4" xfId="26897" xr:uid="{C29D4655-865F-4F42-8D22-681E2AB8946B}"/>
    <cellStyle name="Comma 21 4 3" xfId="7243" xr:uid="{97D438FE-2A2D-42D3-83D1-255995C22EA3}"/>
    <cellStyle name="Comma 21 4 3 2" xfId="18471" xr:uid="{48C9B7E8-1FCA-4D8D-8D99-0B76C1D4C3C0}"/>
    <cellStyle name="Comma 21 4 3 2 2" xfId="40938" xr:uid="{861865DA-D924-4D86-BE09-FB248111E411}"/>
    <cellStyle name="Comma 21 4 3 3" xfId="29711" xr:uid="{6AE77EC1-B7E8-497E-8981-845AA5A5AB46}"/>
    <cellStyle name="Comma 21 4 4" xfId="12868" xr:uid="{44149ED6-DA3D-4317-B575-2142C9B34830}"/>
    <cellStyle name="Comma 21 4 4 2" xfId="35335" xr:uid="{8547F412-453D-406B-9083-4B5265F2FFBF}"/>
    <cellStyle name="Comma 21 4 5" xfId="24108" xr:uid="{6664EC77-349E-4B80-848B-C90183609826}"/>
    <cellStyle name="Comma 21 5" xfId="2721" xr:uid="{00000000-0005-0000-0000-0000B1040000}"/>
    <cellStyle name="Comma 21 5 2" xfId="5510" xr:uid="{2841FB11-B17B-436F-9EE6-CD0723139DE1}"/>
    <cellStyle name="Comma 21 5 2 2" xfId="11113" xr:uid="{A9502777-0930-4F01-B351-21CFB5AA998C}"/>
    <cellStyle name="Comma 21 5 2 2 2" xfId="22341" xr:uid="{F3E13DA9-D43B-48D1-9003-9DEBD4314958}"/>
    <cellStyle name="Comma 21 5 2 2 2 2" xfId="44808" xr:uid="{73695BFE-C011-438F-9AC2-8F1238DF93BA}"/>
    <cellStyle name="Comma 21 5 2 2 3" xfId="33581" xr:uid="{917043F0-C26D-4227-929F-D492A76676F8}"/>
    <cellStyle name="Comma 21 5 2 3" xfId="16738" xr:uid="{E942A136-7D11-402D-B708-08E1E638CD6F}"/>
    <cellStyle name="Comma 21 5 2 3 2" xfId="39205" xr:uid="{0766B126-654D-4FD4-AC6C-8A5265346E9D}"/>
    <cellStyle name="Comma 21 5 2 4" xfId="27978" xr:uid="{BCC3DED1-1F3E-47A6-B01B-B5F2818BA0C8}"/>
    <cellStyle name="Comma 21 5 3" xfId="8324" xr:uid="{522815E2-EE9A-430C-BB60-16C3F4B0E828}"/>
    <cellStyle name="Comma 21 5 3 2" xfId="19552" xr:uid="{3D17CC2C-5022-4977-9CCA-5AC6D069D944}"/>
    <cellStyle name="Comma 21 5 3 2 2" xfId="42019" xr:uid="{70DBEC78-5DCE-4390-9A18-C3FA1EDD045C}"/>
    <cellStyle name="Comma 21 5 3 3" xfId="30792" xr:uid="{8582F281-1F27-4E60-93BB-897BCE38748F}"/>
    <cellStyle name="Comma 21 5 4" xfId="13949" xr:uid="{5EBD3C37-169E-448A-894B-BC5AFE9FAEF3}"/>
    <cellStyle name="Comma 21 5 4 2" xfId="36416" xr:uid="{858EF2CF-D43E-496D-A6C4-303286A79857}"/>
    <cellStyle name="Comma 21 5 5" xfId="25189" xr:uid="{78687AA3-1CA7-4986-85ED-DD800CFBA433}"/>
    <cellStyle name="Comma 21 6" xfId="560" xr:uid="{00000000-0005-0000-0000-0000B2040000}"/>
    <cellStyle name="Comma 21 6 2" xfId="3349" xr:uid="{43AB364D-157D-4407-A72A-B940EE2ED02F}"/>
    <cellStyle name="Comma 21 6 2 2" xfId="8952" xr:uid="{82D6DBA1-1BE8-454D-803E-2D0B0194DA6E}"/>
    <cellStyle name="Comma 21 6 2 2 2" xfId="20180" xr:uid="{58DBECB1-6D03-476C-AAE3-B58E1C328BBB}"/>
    <cellStyle name="Comma 21 6 2 2 2 2" xfId="42647" xr:uid="{4470B78D-31B9-4EAC-88C6-8F325CF80BA6}"/>
    <cellStyle name="Comma 21 6 2 2 3" xfId="31420" xr:uid="{7A157C32-F210-4596-8318-5F9D489D354A}"/>
    <cellStyle name="Comma 21 6 2 3" xfId="14577" xr:uid="{1564E6D8-3589-460D-A9FB-67CDBFE0546C}"/>
    <cellStyle name="Comma 21 6 2 3 2" xfId="37044" xr:uid="{58BE8F4E-E23B-4437-918C-E84A8F0B78E7}"/>
    <cellStyle name="Comma 21 6 2 4" xfId="25817" xr:uid="{F939C713-7FAD-4041-8D51-6E7E4B504CEB}"/>
    <cellStyle name="Comma 21 6 3" xfId="6163" xr:uid="{B42715FF-68EB-4E03-9A18-19D8C82A851C}"/>
    <cellStyle name="Comma 21 6 3 2" xfId="17391" xr:uid="{70062B95-6487-4B32-B055-57A2FD4AB567}"/>
    <cellStyle name="Comma 21 6 3 2 2" xfId="39858" xr:uid="{E97442CA-DBF6-4188-A8B3-80AA0133C608}"/>
    <cellStyle name="Comma 21 6 3 3" xfId="28631" xr:uid="{1CBF0666-7DD7-45FA-9DEC-224C6ECB4517}"/>
    <cellStyle name="Comma 21 6 4" xfId="11788" xr:uid="{2CEEA277-1575-45DB-9777-FF992DD15392}"/>
    <cellStyle name="Comma 21 6 4 2" xfId="34255" xr:uid="{B3DA3DEE-ECB8-41E1-A64F-E0B95A965D1A}"/>
    <cellStyle name="Comma 21 6 5" xfId="23028" xr:uid="{5FEBF9CD-E88C-40F2-AA66-27DB61F130EF}"/>
    <cellStyle name="Comma 21 7" xfId="3073" xr:uid="{1F8AF154-B6B8-412A-82A3-4A88A81EB6BB}"/>
    <cellStyle name="Comma 21 7 2" xfId="8676" xr:uid="{51F95A1D-E5DF-47B8-8971-813C1BE4C46F}"/>
    <cellStyle name="Comma 21 7 2 2" xfId="19904" xr:uid="{20B229DA-743F-4287-B285-AFF6728826A0}"/>
    <cellStyle name="Comma 21 7 2 2 2" xfId="42371" xr:uid="{C310D2E8-8C0F-4E18-BF63-388A6761936F}"/>
    <cellStyle name="Comma 21 7 2 3" xfId="31144" xr:uid="{3BD431A8-0D92-42A9-AEB7-499E0B062633}"/>
    <cellStyle name="Comma 21 7 3" xfId="14301" xr:uid="{02EF049C-B74A-49E1-896C-641C8430C56A}"/>
    <cellStyle name="Comma 21 7 3 2" xfId="36768" xr:uid="{502B3065-48C0-4731-9504-21284BD3723E}"/>
    <cellStyle name="Comma 21 7 4" xfId="25541" xr:uid="{59A8457E-C53C-440E-9E75-CC330B1A54D2}"/>
    <cellStyle name="Comma 21 8" xfId="5888" xr:uid="{E920A25E-3A17-41DE-9585-504E7F0CEFCA}"/>
    <cellStyle name="Comma 21 8 2" xfId="17116" xr:uid="{94DFCE2F-A0CC-47A3-AF3F-4F146475FC94}"/>
    <cellStyle name="Comma 21 8 2 2" xfId="39583" xr:uid="{C6D4AACD-D599-455F-BB47-BD5BD3C453CD}"/>
    <cellStyle name="Comma 21 8 3" xfId="28356" xr:uid="{632F9014-5564-40AD-8E95-A55156A40F17}"/>
    <cellStyle name="Comma 21 9" xfId="11512" xr:uid="{5DE2CC29-EDCA-4C1F-87E8-8134F2AF3B8E}"/>
    <cellStyle name="Comma 21 9 2" xfId="33980" xr:uid="{D56EB13C-2DA1-4598-9497-1604D8117254}"/>
    <cellStyle name="Comma 22" xfId="283" xr:uid="{00000000-0005-0000-0000-0000B3040000}"/>
    <cellStyle name="Comma 22 10" xfId="22754" xr:uid="{A7C9D095-CB6B-496A-87A3-16EF76706B95}"/>
    <cellStyle name="Comma 22 2" xfId="828" xr:uid="{00000000-0005-0000-0000-0000B4040000}"/>
    <cellStyle name="Comma 22 2 2" xfId="1366" xr:uid="{00000000-0005-0000-0000-0000B5040000}"/>
    <cellStyle name="Comma 22 2 2 2" xfId="2446" xr:uid="{00000000-0005-0000-0000-0000B6040000}"/>
    <cellStyle name="Comma 22 2 2 2 2" xfId="5235" xr:uid="{0B04F6B4-FFF0-43EA-AC6F-339DB9A0B9C9}"/>
    <cellStyle name="Comma 22 2 2 2 2 2" xfId="10838" xr:uid="{4AE4E21B-418D-4FE6-8782-B5BEF04B66FB}"/>
    <cellStyle name="Comma 22 2 2 2 2 2 2" xfId="22066" xr:uid="{D491AC55-9F34-4B75-A37D-1B23A2BB5BF4}"/>
    <cellStyle name="Comma 22 2 2 2 2 2 2 2" xfId="44533" xr:uid="{6A1B3DDD-25B4-4C9A-B58A-2DD78F7DDEED}"/>
    <cellStyle name="Comma 22 2 2 2 2 2 3" xfId="33306" xr:uid="{CB59745B-D5C0-48AC-849B-732F12085DCF}"/>
    <cellStyle name="Comma 22 2 2 2 2 3" xfId="16463" xr:uid="{A60E261F-903F-45CF-965D-A500E7243171}"/>
    <cellStyle name="Comma 22 2 2 2 2 3 2" xfId="38930" xr:uid="{FBBCEA4B-0B1E-4638-A509-D647A90CA5CE}"/>
    <cellStyle name="Comma 22 2 2 2 2 4" xfId="27703" xr:uid="{AD0A412E-71D0-47AC-B574-902D01D0B9E5}"/>
    <cellStyle name="Comma 22 2 2 2 3" xfId="8049" xr:uid="{6FB5F1F7-CC12-4A6B-A6A8-D0F0A62295AC}"/>
    <cellStyle name="Comma 22 2 2 2 3 2" xfId="19277" xr:uid="{E6740C5E-89B3-4DE8-9F73-28AEBA3C040C}"/>
    <cellStyle name="Comma 22 2 2 2 3 2 2" xfId="41744" xr:uid="{655EBDC0-5729-4CF6-B180-82B6F709E7C6}"/>
    <cellStyle name="Comma 22 2 2 2 3 3" xfId="30517" xr:uid="{30C98E7B-82DD-47D8-B9A1-1AA1C320EF4F}"/>
    <cellStyle name="Comma 22 2 2 2 4" xfId="13674" xr:uid="{EA1FA71E-4E88-418C-B2AB-F98E3DC5059C}"/>
    <cellStyle name="Comma 22 2 2 2 4 2" xfId="36141" xr:uid="{78BD72A6-16C2-4682-8B76-7DC4964A9BB5}"/>
    <cellStyle name="Comma 22 2 2 2 5" xfId="24914" xr:uid="{977B0A7E-2F8E-4073-BFEC-C86DB63FF810}"/>
    <cellStyle name="Comma 22 2 2 3" xfId="4155" xr:uid="{25756EAA-2B89-4ACC-98EC-34AA7933393B}"/>
    <cellStyle name="Comma 22 2 2 3 2" xfId="9758" xr:uid="{BFF0D1D8-61DD-4C74-8BA4-F95702CFB201}"/>
    <cellStyle name="Comma 22 2 2 3 2 2" xfId="20986" xr:uid="{2A44807D-2FFE-4C38-8EF9-39A559D19856}"/>
    <cellStyle name="Comma 22 2 2 3 2 2 2" xfId="43453" xr:uid="{29251E6F-5C53-4F81-82FB-CADDC5AE7606}"/>
    <cellStyle name="Comma 22 2 2 3 2 3" xfId="32226" xr:uid="{7180B67E-2A16-4604-AFA8-730705DDBEFB}"/>
    <cellStyle name="Comma 22 2 2 3 3" xfId="15383" xr:uid="{09D00300-2DAA-4643-A9BE-C9C4BB0A9026}"/>
    <cellStyle name="Comma 22 2 2 3 3 2" xfId="37850" xr:uid="{2EE693D8-25DD-4095-B97E-E58F39CB6ABD}"/>
    <cellStyle name="Comma 22 2 2 3 4" xfId="26623" xr:uid="{219B01C6-B202-4294-8E70-2E8DAFDE392F}"/>
    <cellStyle name="Comma 22 2 2 4" xfId="6969" xr:uid="{5F14440F-F85B-4560-9344-0DB069813635}"/>
    <cellStyle name="Comma 22 2 2 4 2" xfId="18197" xr:uid="{1BB4AF6E-2C18-4697-AD45-9E5204F6ED12}"/>
    <cellStyle name="Comma 22 2 2 4 2 2" xfId="40664" xr:uid="{31C89A2B-BFA4-458F-AD8C-DEE6A8C4C1E6}"/>
    <cellStyle name="Comma 22 2 2 4 3" xfId="29437" xr:uid="{FECDB8F9-6637-4994-98E5-C8D5AF55425C}"/>
    <cellStyle name="Comma 22 2 2 5" xfId="12594" xr:uid="{6C115CF6-22EB-4FA1-B6A0-4093C0EFC7C4}"/>
    <cellStyle name="Comma 22 2 2 5 2" xfId="35061" xr:uid="{D41F409F-EA90-46CC-95BE-9930E2E91D6F}"/>
    <cellStyle name="Comma 22 2 2 6" xfId="23834" xr:uid="{1BACA278-4527-467D-B9F1-509926204497}"/>
    <cellStyle name="Comma 22 2 3" xfId="1908" xr:uid="{00000000-0005-0000-0000-0000B7040000}"/>
    <cellStyle name="Comma 22 2 3 2" xfId="4697" xr:uid="{DFDA216A-3B3B-4A0B-92F1-6B2BBA2D5DFE}"/>
    <cellStyle name="Comma 22 2 3 2 2" xfId="10300" xr:uid="{D5E775BA-AFBF-407E-AC28-8675F58F9D67}"/>
    <cellStyle name="Comma 22 2 3 2 2 2" xfId="21528" xr:uid="{B6A95549-FC42-4E04-97B6-6853AD7E1A17}"/>
    <cellStyle name="Comma 22 2 3 2 2 2 2" xfId="43995" xr:uid="{6A1136C5-0059-491C-9C13-B0297BE304C7}"/>
    <cellStyle name="Comma 22 2 3 2 2 3" xfId="32768" xr:uid="{5DDBD1CA-FE18-4ABD-8B77-96466DBAA994}"/>
    <cellStyle name="Comma 22 2 3 2 3" xfId="15925" xr:uid="{AE687F0B-9E62-43D8-8CE0-66CC9B322B3C}"/>
    <cellStyle name="Comma 22 2 3 2 3 2" xfId="38392" xr:uid="{8C26EA96-C41A-4A4E-80B9-86A4ECA54A3C}"/>
    <cellStyle name="Comma 22 2 3 2 4" xfId="27165" xr:uid="{51AA5D58-C487-4996-9355-C2ED75B674B7}"/>
    <cellStyle name="Comma 22 2 3 3" xfId="7511" xr:uid="{B971F898-533A-4E59-A0FB-EDB3ED763BD2}"/>
    <cellStyle name="Comma 22 2 3 3 2" xfId="18739" xr:uid="{C6F8B2F2-0139-450E-8F4A-AD5DCA00E614}"/>
    <cellStyle name="Comma 22 2 3 3 2 2" xfId="41206" xr:uid="{309D12D0-B6CC-43DF-A3FE-CD5DC432F60D}"/>
    <cellStyle name="Comma 22 2 3 3 3" xfId="29979" xr:uid="{A58A7C0F-7ABA-4511-B5E6-4C43E6F439F3}"/>
    <cellStyle name="Comma 22 2 3 4" xfId="13136" xr:uid="{C42825FE-CD97-4F57-BB4A-5E744B82A568}"/>
    <cellStyle name="Comma 22 2 3 4 2" xfId="35603" xr:uid="{28FD64FC-C881-4E6A-A795-EBCA427AE1B4}"/>
    <cellStyle name="Comma 22 2 3 5" xfId="24376" xr:uid="{B288C7FF-8BB1-4119-8942-D1E767A8818F}"/>
    <cellStyle name="Comma 22 2 4" xfId="3617" xr:uid="{5DAB024F-1C2D-4534-87CE-E502B908A8A2}"/>
    <cellStyle name="Comma 22 2 4 2" xfId="9220" xr:uid="{46F7C1B6-F7C5-4C6A-AA65-032D041D786B}"/>
    <cellStyle name="Comma 22 2 4 2 2" xfId="20448" xr:uid="{771CD4A6-7B6D-47DE-832D-592F7E13CF91}"/>
    <cellStyle name="Comma 22 2 4 2 2 2" xfId="42915" xr:uid="{7072F490-745B-42D4-A810-A5584788753B}"/>
    <cellStyle name="Comma 22 2 4 2 3" xfId="31688" xr:uid="{69B41559-BFB9-455F-B870-1BDE0C480B9B}"/>
    <cellStyle name="Comma 22 2 4 3" xfId="14845" xr:uid="{C12DFE25-2D87-4B3C-BB6F-67D4CE7A3F62}"/>
    <cellStyle name="Comma 22 2 4 3 2" xfId="37312" xr:uid="{C2593434-F937-416D-9618-35E653CE2441}"/>
    <cellStyle name="Comma 22 2 4 4" xfId="26085" xr:uid="{E7EB2E02-99D0-425D-9C5C-5EDE56159686}"/>
    <cellStyle name="Comma 22 2 5" xfId="6431" xr:uid="{7A3E8CBA-DBA0-4429-84BC-640632CA4831}"/>
    <cellStyle name="Comma 22 2 5 2" xfId="17659" xr:uid="{8CCADD3C-9F82-447D-B901-90CCBC9F9DF4}"/>
    <cellStyle name="Comma 22 2 5 2 2" xfId="40126" xr:uid="{309E955C-7B9A-4A42-97CC-92B9DD46FDD3}"/>
    <cellStyle name="Comma 22 2 5 3" xfId="28899" xr:uid="{A95B16EB-7392-49CC-B734-85B2B20DAEDE}"/>
    <cellStyle name="Comma 22 2 6" xfId="12056" xr:uid="{7D1EC28A-4A7D-44FB-8321-4F04992AAF52}"/>
    <cellStyle name="Comma 22 2 6 2" xfId="34523" xr:uid="{014E23A2-BDC4-433F-8F45-3E5B58A96593}"/>
    <cellStyle name="Comma 22 2 7" xfId="23296" xr:uid="{D2E396D2-DA66-44B9-A962-4210408400B5}"/>
    <cellStyle name="Comma 22 3" xfId="1099" xr:uid="{00000000-0005-0000-0000-0000B8040000}"/>
    <cellStyle name="Comma 22 3 2" xfId="2179" xr:uid="{00000000-0005-0000-0000-0000B9040000}"/>
    <cellStyle name="Comma 22 3 2 2" xfId="4968" xr:uid="{8EE905D0-72A1-4113-9A98-C90FE613F389}"/>
    <cellStyle name="Comma 22 3 2 2 2" xfId="10571" xr:uid="{56EB0E22-83F5-4B15-A291-97A42380688A}"/>
    <cellStyle name="Comma 22 3 2 2 2 2" xfId="21799" xr:uid="{B42C8BB6-56AA-4127-9769-9CE7F7E127FD}"/>
    <cellStyle name="Comma 22 3 2 2 2 2 2" xfId="44266" xr:uid="{4F009A73-89C8-4EFE-AD38-2C4F1FC7E3D0}"/>
    <cellStyle name="Comma 22 3 2 2 2 3" xfId="33039" xr:uid="{1ADDDD57-B381-4E14-AE1F-5E40D461680D}"/>
    <cellStyle name="Comma 22 3 2 2 3" xfId="16196" xr:uid="{B46CA18D-B90C-409C-917D-C878D91EE5B8}"/>
    <cellStyle name="Comma 22 3 2 2 3 2" xfId="38663" xr:uid="{165B06AD-56EB-48CB-A8B7-E2A2AE36AADF}"/>
    <cellStyle name="Comma 22 3 2 2 4" xfId="27436" xr:uid="{34874BFC-A3A3-445A-BE30-5DA1283E2F61}"/>
    <cellStyle name="Comma 22 3 2 3" xfId="7782" xr:uid="{ED69EF7A-FE26-4E1B-969F-08FD329E1CC6}"/>
    <cellStyle name="Comma 22 3 2 3 2" xfId="19010" xr:uid="{78A4940D-793D-4691-837E-EB020E732E5F}"/>
    <cellStyle name="Comma 22 3 2 3 2 2" xfId="41477" xr:uid="{8052331B-A89C-41D6-8EC6-19C5C2CE1F9C}"/>
    <cellStyle name="Comma 22 3 2 3 3" xfId="30250" xr:uid="{A1D08734-CA8E-4551-9C41-22F6493F407C}"/>
    <cellStyle name="Comma 22 3 2 4" xfId="13407" xr:uid="{FBC62973-F1FD-43AA-BC98-9C0EE168DFF5}"/>
    <cellStyle name="Comma 22 3 2 4 2" xfId="35874" xr:uid="{EDFAD51B-D6A2-4D4B-97F1-1B7391BB04D3}"/>
    <cellStyle name="Comma 22 3 2 5" xfId="24647" xr:uid="{1873CA27-8116-4BC5-A50B-AC3F28E086B8}"/>
    <cellStyle name="Comma 22 3 3" xfId="3888" xr:uid="{2A07B4A0-A4B0-4152-A05B-19150C35A5EA}"/>
    <cellStyle name="Comma 22 3 3 2" xfId="9491" xr:uid="{3091C796-825B-4AA1-B691-45B0D75B7A51}"/>
    <cellStyle name="Comma 22 3 3 2 2" xfId="20719" xr:uid="{0BF42E4C-AB62-4A32-A5CE-F121FC50CFF7}"/>
    <cellStyle name="Comma 22 3 3 2 2 2" xfId="43186" xr:uid="{18FC9466-C335-4F38-BB2C-A09109690632}"/>
    <cellStyle name="Comma 22 3 3 2 3" xfId="31959" xr:uid="{D7BF2052-527D-41C5-9812-87D07E173A5F}"/>
    <cellStyle name="Comma 22 3 3 3" xfId="15116" xr:uid="{794E9D65-6200-4A72-9F66-9B1181C28C86}"/>
    <cellStyle name="Comma 22 3 3 3 2" xfId="37583" xr:uid="{63A1D58F-76FE-452A-B5FE-FB20E406D9F8}"/>
    <cellStyle name="Comma 22 3 3 4" xfId="26356" xr:uid="{BF8B9EA9-F203-4484-9853-55251E75ACD6}"/>
    <cellStyle name="Comma 22 3 4" xfId="6702" xr:uid="{E071D002-A4B6-47A8-B884-8D4CC8B0565F}"/>
    <cellStyle name="Comma 22 3 4 2" xfId="17930" xr:uid="{8B863D2C-DE8C-423B-A5B1-4D3C74207ABE}"/>
    <cellStyle name="Comma 22 3 4 2 2" xfId="40397" xr:uid="{9972787C-1E67-49CD-A7E7-A41430314E80}"/>
    <cellStyle name="Comma 22 3 4 3" xfId="29170" xr:uid="{C681885B-F882-4D5C-90CB-63DED0E4A269}"/>
    <cellStyle name="Comma 22 3 5" xfId="12327" xr:uid="{F38600DB-BAEA-4E7A-939D-ECD663CBF3A1}"/>
    <cellStyle name="Comma 22 3 5 2" xfId="34794" xr:uid="{7987C862-D0EF-4D1D-9CA9-C05786AD577F}"/>
    <cellStyle name="Comma 22 3 6" xfId="23567" xr:uid="{A4E0F521-8AD3-4DC8-B1CD-98A484B11660}"/>
    <cellStyle name="Comma 22 4" xfId="1641" xr:uid="{00000000-0005-0000-0000-0000BA040000}"/>
    <cellStyle name="Comma 22 4 2" xfId="4430" xr:uid="{D2E8AF9E-E0DF-4364-8F49-DE477BBB5F65}"/>
    <cellStyle name="Comma 22 4 2 2" xfId="10033" xr:uid="{4B31C868-681A-4EFE-9159-41000663DAA2}"/>
    <cellStyle name="Comma 22 4 2 2 2" xfId="21261" xr:uid="{7C97372F-83E6-4A0F-937B-DF3C7ED2344B}"/>
    <cellStyle name="Comma 22 4 2 2 2 2" xfId="43728" xr:uid="{125491F2-850D-4766-BE6E-9D60C125CA84}"/>
    <cellStyle name="Comma 22 4 2 2 3" xfId="32501" xr:uid="{E6CD4243-CDB8-468F-99E2-45AB9181F2E7}"/>
    <cellStyle name="Comma 22 4 2 3" xfId="15658" xr:uid="{010776C9-5884-4697-BC46-3E7C3C21DDF6}"/>
    <cellStyle name="Comma 22 4 2 3 2" xfId="38125" xr:uid="{0D2C596F-6C37-475C-98C2-773CF7E58B89}"/>
    <cellStyle name="Comma 22 4 2 4" xfId="26898" xr:uid="{547AE804-870C-4B9D-B846-FEB8BA4E4F83}"/>
    <cellStyle name="Comma 22 4 3" xfId="7244" xr:uid="{08585D4A-2E27-4209-9CA8-6452D89F5436}"/>
    <cellStyle name="Comma 22 4 3 2" xfId="18472" xr:uid="{CCE8D43D-B4E4-4AA4-88BE-8736617B5158}"/>
    <cellStyle name="Comma 22 4 3 2 2" xfId="40939" xr:uid="{C44E6A4A-66F6-4E79-8FA0-CCC94DDD0AEA}"/>
    <cellStyle name="Comma 22 4 3 3" xfId="29712" xr:uid="{D08B27A4-29DD-4D79-B195-63C0BB80F3A0}"/>
    <cellStyle name="Comma 22 4 4" xfId="12869" xr:uid="{F3FC9E5A-0778-4D4E-A840-0F85A3D48E52}"/>
    <cellStyle name="Comma 22 4 4 2" xfId="35336" xr:uid="{E1316CD1-EF8A-44FF-BFB8-B84E21E67D8C}"/>
    <cellStyle name="Comma 22 4 5" xfId="24109" xr:uid="{7D3243D7-D456-44B9-84D2-DB744F36AA6D}"/>
    <cellStyle name="Comma 22 5" xfId="2722" xr:uid="{00000000-0005-0000-0000-0000BB040000}"/>
    <cellStyle name="Comma 22 5 2" xfId="5511" xr:uid="{729EFE46-76E3-4CCC-AB33-16DB98EE767E}"/>
    <cellStyle name="Comma 22 5 2 2" xfId="11114" xr:uid="{373D4496-2074-48BF-8243-A78955994929}"/>
    <cellStyle name="Comma 22 5 2 2 2" xfId="22342" xr:uid="{EF2ABC4B-E7E8-4658-BF29-DBC7370CCD9D}"/>
    <cellStyle name="Comma 22 5 2 2 2 2" xfId="44809" xr:uid="{3E9D70FF-AFF3-450E-88E0-CED00068E502}"/>
    <cellStyle name="Comma 22 5 2 2 3" xfId="33582" xr:uid="{A3013195-6106-448F-9741-9E472FEA6EE2}"/>
    <cellStyle name="Comma 22 5 2 3" xfId="16739" xr:uid="{6BBF4BB0-B549-4E68-8EA0-4E2A0439EF9C}"/>
    <cellStyle name="Comma 22 5 2 3 2" xfId="39206" xr:uid="{ED73715D-C56A-4ACD-AB37-6F449FD73884}"/>
    <cellStyle name="Comma 22 5 2 4" xfId="27979" xr:uid="{D02AFF3C-FE52-4FF3-8C5B-81D2659EE216}"/>
    <cellStyle name="Comma 22 5 3" xfId="8325" xr:uid="{FAB1CAAD-B17A-40CC-95FF-7B05E22AAF24}"/>
    <cellStyle name="Comma 22 5 3 2" xfId="19553" xr:uid="{2AD521F7-154F-425E-BBA4-4E4B51D91686}"/>
    <cellStyle name="Comma 22 5 3 2 2" xfId="42020" xr:uid="{2AA8C576-7BBF-4CDC-9250-A0F6DB2DDA60}"/>
    <cellStyle name="Comma 22 5 3 3" xfId="30793" xr:uid="{39E5D84B-7FB8-469A-8D30-680EF20B5F06}"/>
    <cellStyle name="Comma 22 5 4" xfId="13950" xr:uid="{036420AC-B222-4338-AFF9-79C93DA81FCC}"/>
    <cellStyle name="Comma 22 5 4 2" xfId="36417" xr:uid="{01B8DD39-7268-4090-86B4-B86971A22A25}"/>
    <cellStyle name="Comma 22 5 5" xfId="25190" xr:uid="{3B05411B-25BA-40A1-BDC9-689C53E05847}"/>
    <cellStyle name="Comma 22 6" xfId="561" xr:uid="{00000000-0005-0000-0000-0000BC040000}"/>
    <cellStyle name="Comma 22 6 2" xfId="3350" xr:uid="{DDB66121-8613-490C-9F79-C4DA6B11160A}"/>
    <cellStyle name="Comma 22 6 2 2" xfId="8953" xr:uid="{F789F4AA-B668-42AE-A013-5FF1AA5632A5}"/>
    <cellStyle name="Comma 22 6 2 2 2" xfId="20181" xr:uid="{06F2AD98-28F8-4E2C-AD14-781933EDF702}"/>
    <cellStyle name="Comma 22 6 2 2 2 2" xfId="42648" xr:uid="{0287F641-745B-4653-AA15-FFFC969AE0DD}"/>
    <cellStyle name="Comma 22 6 2 2 3" xfId="31421" xr:uid="{A904C13B-6E5C-41A5-B7B8-C61491B96643}"/>
    <cellStyle name="Comma 22 6 2 3" xfId="14578" xr:uid="{8BFFC2BA-F5C0-405F-BC5E-2D7A6FF8F46C}"/>
    <cellStyle name="Comma 22 6 2 3 2" xfId="37045" xr:uid="{C835A927-FEAF-4814-9AE3-0B6B66D5E386}"/>
    <cellStyle name="Comma 22 6 2 4" xfId="25818" xr:uid="{BCDE5662-22DF-4911-B767-2F7AEA7A4DE3}"/>
    <cellStyle name="Comma 22 6 3" xfId="6164" xr:uid="{55560988-0A5E-4AD1-95DF-61D2D1C26B01}"/>
    <cellStyle name="Comma 22 6 3 2" xfId="17392" xr:uid="{C096D19F-E55B-4791-94DB-9974466FEDA4}"/>
    <cellStyle name="Comma 22 6 3 2 2" xfId="39859" xr:uid="{FC94A26E-42B6-4C66-8A34-920D5E5E1F0F}"/>
    <cellStyle name="Comma 22 6 3 3" xfId="28632" xr:uid="{86162C87-9619-4FD5-86A0-A21727092D6E}"/>
    <cellStyle name="Comma 22 6 4" xfId="11789" xr:uid="{BF7C8EDC-443D-49E3-A40A-BE7766F300C7}"/>
    <cellStyle name="Comma 22 6 4 2" xfId="34256" xr:uid="{52E474CF-81EC-4CA1-811A-50B3EC57EF75}"/>
    <cellStyle name="Comma 22 6 5" xfId="23029" xr:uid="{105BDDB2-2879-4BA8-A519-B19437B3572E}"/>
    <cellStyle name="Comma 22 7" xfId="3074" xr:uid="{A60D17D5-CE92-4F8E-8547-2B2FF1EC16CE}"/>
    <cellStyle name="Comma 22 7 2" xfId="8677" xr:uid="{27C3AD4D-26B0-44EB-8EAD-71ABD40AFD58}"/>
    <cellStyle name="Comma 22 7 2 2" xfId="19905" xr:uid="{6AB10488-49B6-4305-BA31-D036E3B27EF4}"/>
    <cellStyle name="Comma 22 7 2 2 2" xfId="42372" xr:uid="{CC92FE5D-F979-4992-8571-098BC645C970}"/>
    <cellStyle name="Comma 22 7 2 3" xfId="31145" xr:uid="{E9665CDF-F7B9-4006-BF85-663FE9E5D76C}"/>
    <cellStyle name="Comma 22 7 3" xfId="14302" xr:uid="{0B41EED2-91D1-419E-956F-5665E07B452D}"/>
    <cellStyle name="Comma 22 7 3 2" xfId="36769" xr:uid="{781FFE1D-1649-4B76-9045-5B42C3D4AC90}"/>
    <cellStyle name="Comma 22 7 4" xfId="25542" xr:uid="{0BBC3BFD-5175-4018-9555-15C6AF47FD84}"/>
    <cellStyle name="Comma 22 8" xfId="5889" xr:uid="{520A3802-BA50-4F7E-B095-A9AB9C202554}"/>
    <cellStyle name="Comma 22 8 2" xfId="17117" xr:uid="{542755AE-A818-4DB2-9364-D15D72ACBAD6}"/>
    <cellStyle name="Comma 22 8 2 2" xfId="39584" xr:uid="{BAA6980D-028A-4E73-9F98-9B2A69C7336C}"/>
    <cellStyle name="Comma 22 8 3" xfId="28357" xr:uid="{D1E04BAB-4B46-4D8D-B8E9-01CA821F4EF2}"/>
    <cellStyle name="Comma 22 9" xfId="11514" xr:uid="{EA068141-BE54-41E6-AE28-E6A147BA5A31}"/>
    <cellStyle name="Comma 22 9 2" xfId="33981" xr:uid="{BFE31558-BE2E-49DA-955F-F7025C8E362A}"/>
    <cellStyle name="Comma 23" xfId="284" xr:uid="{00000000-0005-0000-0000-0000BD040000}"/>
    <cellStyle name="Comma 23 2" xfId="829" xr:uid="{00000000-0005-0000-0000-0000BE040000}"/>
    <cellStyle name="Comma 23 2 2" xfId="1367" xr:uid="{00000000-0005-0000-0000-0000BF040000}"/>
    <cellStyle name="Comma 23 2 2 2" xfId="2447" xr:uid="{00000000-0005-0000-0000-0000C0040000}"/>
    <cellStyle name="Comma 23 2 2 2 2" xfId="5236" xr:uid="{BFF6EB14-63EA-4D30-83D3-064F976CE18D}"/>
    <cellStyle name="Comma 23 2 2 2 2 2" xfId="10839" xr:uid="{D1994DC3-8FC9-4C46-BF67-581D98856A4B}"/>
    <cellStyle name="Comma 23 2 2 2 2 2 2" xfId="22067" xr:uid="{B7909B35-C658-471C-A317-AD1585D0B814}"/>
    <cellStyle name="Comma 23 2 2 2 2 2 2 2" xfId="44534" xr:uid="{F920821D-76EC-48AF-9A3A-BA57D05466D3}"/>
    <cellStyle name="Comma 23 2 2 2 2 2 3" xfId="33307" xr:uid="{ECBB899F-8E0B-4B64-BA7C-B7DF6EA0B3A6}"/>
    <cellStyle name="Comma 23 2 2 2 2 3" xfId="16464" xr:uid="{8471E8E9-2778-4252-AD88-599745364278}"/>
    <cellStyle name="Comma 23 2 2 2 2 3 2" xfId="38931" xr:uid="{1E2BDD5A-93C6-44FD-AFE1-9D16E4E66297}"/>
    <cellStyle name="Comma 23 2 2 2 2 4" xfId="27704" xr:uid="{23BD40DD-6C1D-4CA9-B7BE-BEA39A06CC20}"/>
    <cellStyle name="Comma 23 2 2 2 3" xfId="8050" xr:uid="{9DD97C72-9A21-4557-AB7C-F4E3DE51C244}"/>
    <cellStyle name="Comma 23 2 2 2 3 2" xfId="19278" xr:uid="{0BE83F53-A880-4BE3-826F-C42B037DFD3F}"/>
    <cellStyle name="Comma 23 2 2 2 3 2 2" xfId="41745" xr:uid="{FAC435DD-7EAE-4B9C-AC58-496D7A2D4B13}"/>
    <cellStyle name="Comma 23 2 2 2 3 3" xfId="30518" xr:uid="{966ED632-E1EF-4786-9702-50CB4608C51C}"/>
    <cellStyle name="Comma 23 2 2 2 4" xfId="13675" xr:uid="{25A508FA-DE82-4B96-B4E1-4631546CF5C9}"/>
    <cellStyle name="Comma 23 2 2 2 4 2" xfId="36142" xr:uid="{7A4370AB-F0DD-45D7-A88A-1BC5E60CCECE}"/>
    <cellStyle name="Comma 23 2 2 2 5" xfId="24915" xr:uid="{9A9D6DC4-325D-4004-B27F-B04A591F30AA}"/>
    <cellStyle name="Comma 23 2 2 3" xfId="4156" xr:uid="{BB8EA938-2CE9-4255-97A3-DD23BAEFB047}"/>
    <cellStyle name="Comma 23 2 2 3 2" xfId="9759" xr:uid="{76E0858E-096A-4285-A11D-EB17DBA1CC03}"/>
    <cellStyle name="Comma 23 2 2 3 2 2" xfId="20987" xr:uid="{EDF5D386-DF23-40DE-947C-778382598FD8}"/>
    <cellStyle name="Comma 23 2 2 3 2 2 2" xfId="43454" xr:uid="{3EB9FE81-17AA-4482-9791-A226B5F4FF17}"/>
    <cellStyle name="Comma 23 2 2 3 2 3" xfId="32227" xr:uid="{82C35D86-8455-49E2-BE27-6DC00AB0E300}"/>
    <cellStyle name="Comma 23 2 2 3 3" xfId="15384" xr:uid="{5CF0AAE6-2FCD-4E87-B10E-A1731BE82855}"/>
    <cellStyle name="Comma 23 2 2 3 3 2" xfId="37851" xr:uid="{F9043BD8-23B1-4BF5-BF58-D13457476C00}"/>
    <cellStyle name="Comma 23 2 2 3 4" xfId="26624" xr:uid="{BCDCF5F4-40BA-4E46-91FF-FF8FBD3F91C6}"/>
    <cellStyle name="Comma 23 2 2 4" xfId="6970" xr:uid="{0F129A80-CEFD-4219-ADFC-17B687A3FDE2}"/>
    <cellStyle name="Comma 23 2 2 4 2" xfId="18198" xr:uid="{7FA98531-C2C4-46EE-803F-E405E3749431}"/>
    <cellStyle name="Comma 23 2 2 4 2 2" xfId="40665" xr:uid="{92CF3F68-6415-44DB-B212-3D82EA1C09EE}"/>
    <cellStyle name="Comma 23 2 2 4 3" xfId="29438" xr:uid="{76D8D1CC-DEC2-431A-83C1-1360B02A3CD6}"/>
    <cellStyle name="Comma 23 2 2 5" xfId="12595" xr:uid="{C111E820-44A7-4938-8E46-3F80DAD9ACB7}"/>
    <cellStyle name="Comma 23 2 2 5 2" xfId="35062" xr:uid="{8E382CF2-8DA3-4254-9E70-D386C742F325}"/>
    <cellStyle name="Comma 23 2 2 6" xfId="23835" xr:uid="{47BDC6B8-D228-496F-85BE-7A90701FA3A4}"/>
    <cellStyle name="Comma 23 2 3" xfId="1909" xr:uid="{00000000-0005-0000-0000-0000C1040000}"/>
    <cellStyle name="Comma 23 2 3 2" xfId="4698" xr:uid="{59DC848D-5243-4E68-A472-DDB3EA61C84D}"/>
    <cellStyle name="Comma 23 2 3 2 2" xfId="10301" xr:uid="{B1AF163B-7E77-42B0-B557-5E2B0DA26F74}"/>
    <cellStyle name="Comma 23 2 3 2 2 2" xfId="21529" xr:uid="{333966BA-4D7F-4C9C-996A-264D1851AF87}"/>
    <cellStyle name="Comma 23 2 3 2 2 2 2" xfId="43996" xr:uid="{FCF838D7-BFEB-44EB-B401-BF501590F63B}"/>
    <cellStyle name="Comma 23 2 3 2 2 3" xfId="32769" xr:uid="{511F535E-A165-430F-9F98-1BBA1786381E}"/>
    <cellStyle name="Comma 23 2 3 2 3" xfId="15926" xr:uid="{5D793C47-E7C9-47BB-AB73-9DFD5102E9EC}"/>
    <cellStyle name="Comma 23 2 3 2 3 2" xfId="38393" xr:uid="{977F76C0-D2B4-4603-ABFC-B0104026F0B3}"/>
    <cellStyle name="Comma 23 2 3 2 4" xfId="27166" xr:uid="{3F94A576-3DD9-4C35-A015-09D93750D3F7}"/>
    <cellStyle name="Comma 23 2 3 3" xfId="7512" xr:uid="{848F6729-C802-4906-9B08-BA91D5AE6448}"/>
    <cellStyle name="Comma 23 2 3 3 2" xfId="18740" xr:uid="{1046CF83-8960-4E7B-B2F1-9D6325FE8B02}"/>
    <cellStyle name="Comma 23 2 3 3 2 2" xfId="41207" xr:uid="{161148B1-CDAD-401C-BE44-CD970153AB3A}"/>
    <cellStyle name="Comma 23 2 3 3 3" xfId="29980" xr:uid="{556CD8EF-3DB3-4102-8335-5F1E2C8E682B}"/>
    <cellStyle name="Comma 23 2 3 4" xfId="13137" xr:uid="{940FB439-669B-449D-97E3-39220CB6404B}"/>
    <cellStyle name="Comma 23 2 3 4 2" xfId="35604" xr:uid="{F9181567-DCAD-44FD-9C96-6F7CE01E312B}"/>
    <cellStyle name="Comma 23 2 3 5" xfId="24377" xr:uid="{C7675971-14D1-4F91-871A-17AB1D9EB373}"/>
    <cellStyle name="Comma 23 2 4" xfId="3618" xr:uid="{F033F359-C7A0-405F-9EBC-1397FD9CE760}"/>
    <cellStyle name="Comma 23 2 4 2" xfId="9221" xr:uid="{6B594B1E-3430-426D-BDD2-EFCD4292BB02}"/>
    <cellStyle name="Comma 23 2 4 2 2" xfId="20449" xr:uid="{B6D379FF-1D6F-4E99-9541-7C36F1D0A867}"/>
    <cellStyle name="Comma 23 2 4 2 2 2" xfId="42916" xr:uid="{D8F3FBE4-254F-43BF-B4D5-517687A672D1}"/>
    <cellStyle name="Comma 23 2 4 2 3" xfId="31689" xr:uid="{65DE60FD-A3F9-421F-BB5C-13702FA178B1}"/>
    <cellStyle name="Comma 23 2 4 3" xfId="14846" xr:uid="{3044237A-BB77-4A06-A9A0-166F077D5C28}"/>
    <cellStyle name="Comma 23 2 4 3 2" xfId="37313" xr:uid="{239E3CE4-20AD-4763-95A1-3F15152D1CD2}"/>
    <cellStyle name="Comma 23 2 4 4" xfId="26086" xr:uid="{0239FF38-D272-49C1-BC85-12D263508560}"/>
    <cellStyle name="Comma 23 2 5" xfId="6432" xr:uid="{458B3FDA-C9B4-4349-BD1F-5BB460916376}"/>
    <cellStyle name="Comma 23 2 5 2" xfId="17660" xr:uid="{0EFC8A42-088B-48D0-B006-BB1456B663BA}"/>
    <cellStyle name="Comma 23 2 5 2 2" xfId="40127" xr:uid="{80CBEABA-AE51-41BA-A8E6-CC80836E13C7}"/>
    <cellStyle name="Comma 23 2 5 3" xfId="28900" xr:uid="{C2A0893B-D1C5-4252-B406-75B81E7BB138}"/>
    <cellStyle name="Comma 23 2 6" xfId="12057" xr:uid="{8B6E12D9-737A-466E-95B5-28922F83FC03}"/>
    <cellStyle name="Comma 23 2 6 2" xfId="34524" xr:uid="{F39883F3-B50A-4780-874C-EF3CED0052A3}"/>
    <cellStyle name="Comma 23 2 7" xfId="23297" xr:uid="{8D17B348-1FD5-4CF1-BB1F-47960E352D73}"/>
    <cellStyle name="Comma 23 3" xfId="1100" xr:uid="{00000000-0005-0000-0000-0000C2040000}"/>
    <cellStyle name="Comma 23 3 2" xfId="2180" xr:uid="{00000000-0005-0000-0000-0000C3040000}"/>
    <cellStyle name="Comma 23 3 2 2" xfId="4969" xr:uid="{0B94D493-D9B2-4B6F-A260-9EBA51B6EE4F}"/>
    <cellStyle name="Comma 23 3 2 2 2" xfId="10572" xr:uid="{271A805B-F7DC-4567-AEB2-BED4F4A27A9C}"/>
    <cellStyle name="Comma 23 3 2 2 2 2" xfId="21800" xr:uid="{F399FA5D-9120-4458-8A80-9F3CE41301BF}"/>
    <cellStyle name="Comma 23 3 2 2 2 2 2" xfId="44267" xr:uid="{BDA5DECA-8807-4835-AE66-E4EE8C44815A}"/>
    <cellStyle name="Comma 23 3 2 2 2 3" xfId="33040" xr:uid="{E78F6E34-2839-47EF-AD8B-507FFC26D2D6}"/>
    <cellStyle name="Comma 23 3 2 2 3" xfId="16197" xr:uid="{B600B83D-EEEC-472E-AE08-30B7B54FD5F6}"/>
    <cellStyle name="Comma 23 3 2 2 3 2" xfId="38664" xr:uid="{7A68B3AB-73D5-462A-AB34-4D231759E4BD}"/>
    <cellStyle name="Comma 23 3 2 2 4" xfId="27437" xr:uid="{3EC6B0A0-289D-4EDB-A679-537C01A275DB}"/>
    <cellStyle name="Comma 23 3 2 3" xfId="7783" xr:uid="{7FAA7563-3BD8-4A4A-8F7C-14A3338B95BA}"/>
    <cellStyle name="Comma 23 3 2 3 2" xfId="19011" xr:uid="{0FE20AF2-15C2-451D-9ED9-E0E214F9332A}"/>
    <cellStyle name="Comma 23 3 2 3 2 2" xfId="41478" xr:uid="{6316F8EB-E3D2-49F9-B072-982906144025}"/>
    <cellStyle name="Comma 23 3 2 3 3" xfId="30251" xr:uid="{EC644507-457A-424C-8A7D-D895C74850CA}"/>
    <cellStyle name="Comma 23 3 2 4" xfId="13408" xr:uid="{811CC400-AE92-4D98-B45A-06E45A2ABEAB}"/>
    <cellStyle name="Comma 23 3 2 4 2" xfId="35875" xr:uid="{90351CE9-F93E-4D2A-9A53-9B8D42CC2558}"/>
    <cellStyle name="Comma 23 3 2 5" xfId="24648" xr:uid="{9C97DBEE-30B1-4CF8-9E63-E8C1F834E08F}"/>
    <cellStyle name="Comma 23 3 3" xfId="3889" xr:uid="{DA7E67FA-195C-4CD4-B982-6D56FB40360B}"/>
    <cellStyle name="Comma 23 3 3 2" xfId="9492" xr:uid="{23B6A5D4-3D8D-459E-9A6F-3E3003639C37}"/>
    <cellStyle name="Comma 23 3 3 2 2" xfId="20720" xr:uid="{818E55B1-741E-4D96-AD05-6113757BF6B7}"/>
    <cellStyle name="Comma 23 3 3 2 2 2" xfId="43187" xr:uid="{A14BFB14-4C6A-46DC-95D2-DD23E0C1E3FF}"/>
    <cellStyle name="Comma 23 3 3 2 3" xfId="31960" xr:uid="{50215B2B-1783-456E-AA7C-07257BA55A51}"/>
    <cellStyle name="Comma 23 3 3 3" xfId="15117" xr:uid="{D8440AD0-C82F-4E99-B71B-1E8130A5B519}"/>
    <cellStyle name="Comma 23 3 3 3 2" xfId="37584" xr:uid="{71012A6A-9090-4668-87E1-64BD7FF870C7}"/>
    <cellStyle name="Comma 23 3 3 4" xfId="26357" xr:uid="{C90258D1-B1B0-4385-B9D9-BADDA9372019}"/>
    <cellStyle name="Comma 23 3 4" xfId="6703" xr:uid="{016AACD1-1681-4D44-B453-B66DE12102EE}"/>
    <cellStyle name="Comma 23 3 4 2" xfId="17931" xr:uid="{48766847-91BC-49FE-A834-57D7F7931237}"/>
    <cellStyle name="Comma 23 3 4 2 2" xfId="40398" xr:uid="{238C381F-DC17-4D51-AD2E-B5A174EDABB2}"/>
    <cellStyle name="Comma 23 3 4 3" xfId="29171" xr:uid="{9F1E889A-FF95-419F-8EE5-AA337ADDEB46}"/>
    <cellStyle name="Comma 23 3 5" xfId="12328" xr:uid="{86E5F6EE-84E0-43D8-95CC-D761F8388BF4}"/>
    <cellStyle name="Comma 23 3 5 2" xfId="34795" xr:uid="{C09B1E33-4B10-4DD7-9F04-6295D1F9355C}"/>
    <cellStyle name="Comma 23 3 6" xfId="23568" xr:uid="{CEAC9B31-B9D6-4F7B-B49C-2AE9B434683E}"/>
    <cellStyle name="Comma 23 4" xfId="1642" xr:uid="{00000000-0005-0000-0000-0000C4040000}"/>
    <cellStyle name="Comma 23 4 2" xfId="4431" xr:uid="{ADA8288B-E9DA-419C-A607-114D16C04548}"/>
    <cellStyle name="Comma 23 4 2 2" xfId="10034" xr:uid="{F702183A-318E-449C-9DFD-919068EA72A9}"/>
    <cellStyle name="Comma 23 4 2 2 2" xfId="21262" xr:uid="{5E9E6FA2-2236-4C0C-A83F-FA7110C09709}"/>
    <cellStyle name="Comma 23 4 2 2 2 2" xfId="43729" xr:uid="{7AC2192D-1FB3-405F-8106-868C9C40CA0A}"/>
    <cellStyle name="Comma 23 4 2 2 3" xfId="32502" xr:uid="{4AB0F3E0-AAAE-4829-9F1B-2A3C34A3FB69}"/>
    <cellStyle name="Comma 23 4 2 3" xfId="15659" xr:uid="{450019D5-89AB-4427-BA8D-A5E14629857D}"/>
    <cellStyle name="Comma 23 4 2 3 2" xfId="38126" xr:uid="{3B519E82-F81D-4E47-9053-FC4A63C10F16}"/>
    <cellStyle name="Comma 23 4 2 4" xfId="26899" xr:uid="{0B470514-5FA9-40E2-BD42-C516E35D3450}"/>
    <cellStyle name="Comma 23 4 3" xfId="7245" xr:uid="{954D8887-F49D-4B7D-B12F-AFB0040900D5}"/>
    <cellStyle name="Comma 23 4 3 2" xfId="18473" xr:uid="{147EE49D-3437-4F3D-BF98-FAB62F3608F5}"/>
    <cellStyle name="Comma 23 4 3 2 2" xfId="40940" xr:uid="{07C8E5D4-99B2-407B-9FAC-186D640A46B1}"/>
    <cellStyle name="Comma 23 4 3 3" xfId="29713" xr:uid="{35692E8A-DC24-4822-A76F-D4F8D7E79C34}"/>
    <cellStyle name="Comma 23 4 4" xfId="12870" xr:uid="{3BD84DEF-2610-4E42-BAF7-A8D1C9832C0C}"/>
    <cellStyle name="Comma 23 4 4 2" xfId="35337" xr:uid="{ED0D1F8B-9CEF-4222-9B3B-5E6B6585FA41}"/>
    <cellStyle name="Comma 23 4 5" xfId="24110" xr:uid="{6F5013D6-2477-4D68-9780-F5765299F15F}"/>
    <cellStyle name="Comma 23 5" xfId="2723" xr:uid="{00000000-0005-0000-0000-0000C5040000}"/>
    <cellStyle name="Comma 23 5 2" xfId="5512" xr:uid="{2558E5AC-FD3D-4FEA-94A5-36184E3CB988}"/>
    <cellStyle name="Comma 23 5 2 2" xfId="11115" xr:uid="{B38981BD-DF1C-48A2-9EB8-F9B8DAA9BA31}"/>
    <cellStyle name="Comma 23 5 2 2 2" xfId="22343" xr:uid="{6300630B-E0C2-4955-8B55-5C13D0DCA950}"/>
    <cellStyle name="Comma 23 5 2 2 2 2" xfId="44810" xr:uid="{6A23808C-DA04-4271-B4FA-B3CF7B83AB5B}"/>
    <cellStyle name="Comma 23 5 2 2 3" xfId="33583" xr:uid="{172B2CAE-84A7-4865-B16F-A6C6F59D0636}"/>
    <cellStyle name="Comma 23 5 2 3" xfId="16740" xr:uid="{BE361A10-74AC-4A76-A723-0E17460604B6}"/>
    <cellStyle name="Comma 23 5 2 3 2" xfId="39207" xr:uid="{632EA88E-9F71-4F8A-A7E7-458A421D88F3}"/>
    <cellStyle name="Comma 23 5 2 4" xfId="27980" xr:uid="{576EC19A-1EAB-4CCF-9981-5DEADC9DA731}"/>
    <cellStyle name="Comma 23 5 3" xfId="8326" xr:uid="{32983068-309F-4CCF-B685-7CEAF463E271}"/>
    <cellStyle name="Comma 23 5 3 2" xfId="19554" xr:uid="{6D0BAC40-5A2C-4783-9E66-B72EBF71AEA8}"/>
    <cellStyle name="Comma 23 5 3 2 2" xfId="42021" xr:uid="{7B6F5B87-8D4C-42F5-B260-FC3194A54B1B}"/>
    <cellStyle name="Comma 23 5 3 3" xfId="30794" xr:uid="{EC6A3747-91CC-458D-87CD-272B97766039}"/>
    <cellStyle name="Comma 23 5 4" xfId="13951" xr:uid="{1141D812-235D-4654-AC24-CBF0779D65BD}"/>
    <cellStyle name="Comma 23 5 4 2" xfId="36418" xr:uid="{C6C6CEA7-E9AB-4DC2-AF42-5FDA1E9B7866}"/>
    <cellStyle name="Comma 23 5 5" xfId="25191" xr:uid="{774E703A-FAD7-4FF4-BC03-5E16AA953760}"/>
    <cellStyle name="Comma 23 6" xfId="562" xr:uid="{00000000-0005-0000-0000-0000C6040000}"/>
    <cellStyle name="Comma 23 6 2" xfId="3351" xr:uid="{3B11715A-8172-417C-A8C7-CCE924DDEDDE}"/>
    <cellStyle name="Comma 23 6 2 2" xfId="8954" xr:uid="{75270180-819A-48E7-BEE4-326D783DF3A5}"/>
    <cellStyle name="Comma 23 6 2 2 2" xfId="20182" xr:uid="{15E34DA3-C04D-4D01-9378-AF87D42F1973}"/>
    <cellStyle name="Comma 23 6 2 2 2 2" xfId="42649" xr:uid="{9277157D-DA49-45C9-975E-86057852DFBB}"/>
    <cellStyle name="Comma 23 6 2 2 3" xfId="31422" xr:uid="{51AD89F6-9A8C-453F-8094-3A7DDD46B720}"/>
    <cellStyle name="Comma 23 6 2 3" xfId="14579" xr:uid="{97B5D034-4A61-45B2-A0A7-4869E6335B75}"/>
    <cellStyle name="Comma 23 6 2 3 2" xfId="37046" xr:uid="{437B88FF-1464-478A-9A02-41E3972EC7E8}"/>
    <cellStyle name="Comma 23 6 2 4" xfId="25819" xr:uid="{C0CE28D7-B668-4BDF-BECC-E8F59F0FC112}"/>
    <cellStyle name="Comma 23 6 3" xfId="6165" xr:uid="{E29939A1-12B5-42E5-A742-668D4A32E9B3}"/>
    <cellStyle name="Comma 23 6 3 2" xfId="17393" xr:uid="{AAC8C75C-A069-4290-9BDB-7347EFD9FEAA}"/>
    <cellStyle name="Comma 23 6 3 2 2" xfId="39860" xr:uid="{58D0A3A1-1398-4865-8A94-C3F303B1DDDB}"/>
    <cellStyle name="Comma 23 6 3 3" xfId="28633" xr:uid="{9FC3C078-37FD-494C-AFED-A90C6C7D9E06}"/>
    <cellStyle name="Comma 23 6 4" xfId="11790" xr:uid="{53CB69D2-FBEF-49F4-89FF-13385E99C9EF}"/>
    <cellStyle name="Comma 23 6 4 2" xfId="34257" xr:uid="{3DB1D035-4CCC-461C-B6E4-B2BA3366185B}"/>
    <cellStyle name="Comma 23 6 5" xfId="23030" xr:uid="{B3F529B3-874F-46A5-86C4-9F8B9EAD018F}"/>
    <cellStyle name="Comma 23 7" xfId="3075" xr:uid="{5B0D06AA-EAE3-495A-B17F-FFAC4475B5B0}"/>
    <cellStyle name="Comma 23 7 2" xfId="8678" xr:uid="{AEBA211D-88B8-4B95-94BF-A82F4F8F18C5}"/>
    <cellStyle name="Comma 23 7 2 2" xfId="19906" xr:uid="{3E77F915-6277-44B6-B4EE-6A59983FAAA7}"/>
    <cellStyle name="Comma 23 7 2 2 2" xfId="42373" xr:uid="{4F1EB183-0ACA-4D62-AFCC-81D076DE0B16}"/>
    <cellStyle name="Comma 23 7 2 3" xfId="31146" xr:uid="{97116F65-75FE-4587-B020-D025D0886AAA}"/>
    <cellStyle name="Comma 23 7 3" xfId="14303" xr:uid="{B1B5ED5D-987C-4177-AFB5-E2B5A49FA76F}"/>
    <cellStyle name="Comma 23 7 3 2" xfId="36770" xr:uid="{EFE8CD84-CE1B-4EC3-A936-2B52C8AC1718}"/>
    <cellStyle name="Comma 23 7 4" xfId="25543" xr:uid="{CB3A99A5-23DB-475A-9932-C757582EB9B8}"/>
    <cellStyle name="Comma 24" xfId="288" xr:uid="{00000000-0005-0000-0000-0000C7040000}"/>
    <cellStyle name="Comma 24 10" xfId="22756" xr:uid="{A4181CD1-136D-4F34-A7E5-563ECA33C221}"/>
    <cellStyle name="Comma 24 2" xfId="830" xr:uid="{00000000-0005-0000-0000-0000C8040000}"/>
    <cellStyle name="Comma 24 2 2" xfId="1368" xr:uid="{00000000-0005-0000-0000-0000C9040000}"/>
    <cellStyle name="Comma 24 2 2 2" xfId="2448" xr:uid="{00000000-0005-0000-0000-0000CA040000}"/>
    <cellStyle name="Comma 24 2 2 2 2" xfId="5237" xr:uid="{1CA46D0F-BCCD-4006-A8FC-A5D81455863B}"/>
    <cellStyle name="Comma 24 2 2 2 2 2" xfId="10840" xr:uid="{B217C341-8598-4FFB-BD56-2D33609F7D14}"/>
    <cellStyle name="Comma 24 2 2 2 2 2 2" xfId="22068" xr:uid="{FC31FCE2-57B4-4C44-BD23-39D978FF2618}"/>
    <cellStyle name="Comma 24 2 2 2 2 2 2 2" xfId="44535" xr:uid="{8F1E231D-4183-4B7F-AA2D-084A3852E5E1}"/>
    <cellStyle name="Comma 24 2 2 2 2 2 3" xfId="33308" xr:uid="{1C55DB8F-F0E9-4741-B976-CDBC318928C2}"/>
    <cellStyle name="Comma 24 2 2 2 2 3" xfId="16465" xr:uid="{EA17B2A8-6B46-4456-810F-3DC6F737B094}"/>
    <cellStyle name="Comma 24 2 2 2 2 3 2" xfId="38932" xr:uid="{EC8AA648-26F8-4CC3-840B-E98D5C328949}"/>
    <cellStyle name="Comma 24 2 2 2 2 4" xfId="27705" xr:uid="{A3AADE5E-D7E4-40B7-9286-71F70115A291}"/>
    <cellStyle name="Comma 24 2 2 2 3" xfId="8051" xr:uid="{D102E9B7-23C9-4FC2-8FE7-22C1FBB8DE49}"/>
    <cellStyle name="Comma 24 2 2 2 3 2" xfId="19279" xr:uid="{972E5D0A-29B9-43B3-AB99-9BC412C0B759}"/>
    <cellStyle name="Comma 24 2 2 2 3 2 2" xfId="41746" xr:uid="{4BBFAF0D-DD36-44A0-AF01-3A5E8DAC7ADE}"/>
    <cellStyle name="Comma 24 2 2 2 3 3" xfId="30519" xr:uid="{0D847BFF-6A4D-4A35-BD08-51658188CE3C}"/>
    <cellStyle name="Comma 24 2 2 2 4" xfId="13676" xr:uid="{F83DE11A-5048-4B31-88BB-41AD49CC3115}"/>
    <cellStyle name="Comma 24 2 2 2 4 2" xfId="36143" xr:uid="{21E629E3-AA6A-45F8-AF80-9A396629C81F}"/>
    <cellStyle name="Comma 24 2 2 2 5" xfId="24916" xr:uid="{9AD06591-3193-49A9-AAB5-0CA4A65515E9}"/>
    <cellStyle name="Comma 24 2 2 3" xfId="4157" xr:uid="{33FC847E-F33C-4CD1-9204-988C5A385073}"/>
    <cellStyle name="Comma 24 2 2 3 2" xfId="9760" xr:uid="{E93F79F7-4DF5-452F-90F5-D426E330DA3F}"/>
    <cellStyle name="Comma 24 2 2 3 2 2" xfId="20988" xr:uid="{3BE52377-CB94-49DA-8327-7ABF65C92955}"/>
    <cellStyle name="Comma 24 2 2 3 2 2 2" xfId="43455" xr:uid="{DC7D4A44-02F9-4AB9-ACC6-D3C0DDCDDEE8}"/>
    <cellStyle name="Comma 24 2 2 3 2 3" xfId="32228" xr:uid="{E1B74A32-2CBD-4D5E-8DFD-6686A69FC8DF}"/>
    <cellStyle name="Comma 24 2 2 3 3" xfId="15385" xr:uid="{C78C1F2B-BD6E-4444-AC94-2904CEA806E0}"/>
    <cellStyle name="Comma 24 2 2 3 3 2" xfId="37852" xr:uid="{045BE494-A0D3-4AB8-874C-3526B31A47B5}"/>
    <cellStyle name="Comma 24 2 2 3 4" xfId="26625" xr:uid="{F74EAEDD-15D8-48DB-B7E2-5CAEB5B82471}"/>
    <cellStyle name="Comma 24 2 2 4" xfId="6971" xr:uid="{9AA04883-CD89-4C23-9282-7813B4B6993B}"/>
    <cellStyle name="Comma 24 2 2 4 2" xfId="18199" xr:uid="{28033201-C186-4871-B1C5-2CDE2B14D5A7}"/>
    <cellStyle name="Comma 24 2 2 4 2 2" xfId="40666" xr:uid="{DB0D28A8-FF5B-4C5F-94DE-E81BEE857DAB}"/>
    <cellStyle name="Comma 24 2 2 4 3" xfId="29439" xr:uid="{F50EAF21-7CF4-4081-BC08-7D6FA2622481}"/>
    <cellStyle name="Comma 24 2 2 5" xfId="12596" xr:uid="{D285222C-D40D-4C70-84B6-B0629F8E6EE3}"/>
    <cellStyle name="Comma 24 2 2 5 2" xfId="35063" xr:uid="{0713AEE8-6636-44F8-8CC7-89E126FFF067}"/>
    <cellStyle name="Comma 24 2 2 6" xfId="23836" xr:uid="{B3E8C908-85C2-4E0C-9C28-B046863C0870}"/>
    <cellStyle name="Comma 24 2 3" xfId="1910" xr:uid="{00000000-0005-0000-0000-0000CB040000}"/>
    <cellStyle name="Comma 24 2 3 2" xfId="4699" xr:uid="{6A25BFB6-EE8C-4020-8595-209DD6ACC448}"/>
    <cellStyle name="Comma 24 2 3 2 2" xfId="10302" xr:uid="{DBE97A9E-3B4B-4E2E-BA1E-0BCD43F96670}"/>
    <cellStyle name="Comma 24 2 3 2 2 2" xfId="21530" xr:uid="{A5BE438A-A400-4E32-961F-4BE8A261A064}"/>
    <cellStyle name="Comma 24 2 3 2 2 2 2" xfId="43997" xr:uid="{725391DF-E148-4813-8AAC-184F0930E486}"/>
    <cellStyle name="Comma 24 2 3 2 2 3" xfId="32770" xr:uid="{919A0EC6-1462-4214-ABAC-0F0DBFF4B589}"/>
    <cellStyle name="Comma 24 2 3 2 3" xfId="15927" xr:uid="{0CC891DD-0124-408E-A550-91EC55330546}"/>
    <cellStyle name="Comma 24 2 3 2 3 2" xfId="38394" xr:uid="{0ADDDA61-93BF-481F-83D9-4775B8BADA66}"/>
    <cellStyle name="Comma 24 2 3 2 4" xfId="27167" xr:uid="{4169CA99-6F7D-4FB5-B46E-F49F17C95F9B}"/>
    <cellStyle name="Comma 24 2 3 3" xfId="7513" xr:uid="{0415470B-8C05-46D6-ADEC-0826A0F8119E}"/>
    <cellStyle name="Comma 24 2 3 3 2" xfId="18741" xr:uid="{0E87E6A8-D8B2-448B-B5ED-D5A17D3EBBF7}"/>
    <cellStyle name="Comma 24 2 3 3 2 2" xfId="41208" xr:uid="{C27141EF-9FE7-4D47-918F-1C7028E6CEDB}"/>
    <cellStyle name="Comma 24 2 3 3 3" xfId="29981" xr:uid="{2731AE58-0803-490C-B10A-4764D3E99840}"/>
    <cellStyle name="Comma 24 2 3 4" xfId="13138" xr:uid="{C0596C86-D309-40E4-9F78-76581CB96801}"/>
    <cellStyle name="Comma 24 2 3 4 2" xfId="35605" xr:uid="{E22874DA-83ED-4DDA-A6BB-E9EB758D81BB}"/>
    <cellStyle name="Comma 24 2 3 5" xfId="24378" xr:uid="{8DC6C0D5-B90B-469E-BEE8-9FFFB3971D98}"/>
    <cellStyle name="Comma 24 2 4" xfId="3619" xr:uid="{BE233C3C-3A8D-4F6B-9AEC-B68F553F72BD}"/>
    <cellStyle name="Comma 24 2 4 2" xfId="9222" xr:uid="{3D4CA0AF-D591-40CC-B679-5CEC4C890821}"/>
    <cellStyle name="Comma 24 2 4 2 2" xfId="20450" xr:uid="{1F3D796F-8B7A-4148-8C0E-1FD6F745F5CA}"/>
    <cellStyle name="Comma 24 2 4 2 2 2" xfId="42917" xr:uid="{52099E0E-4CF3-4D3B-A591-4A523332F7A3}"/>
    <cellStyle name="Comma 24 2 4 2 3" xfId="31690" xr:uid="{EF46BEBD-CA3B-4A9B-85CB-B08D32D74F99}"/>
    <cellStyle name="Comma 24 2 4 3" xfId="14847" xr:uid="{B36F35B2-D6EE-4E5C-9CAA-2738CDE2BBA1}"/>
    <cellStyle name="Comma 24 2 4 3 2" xfId="37314" xr:uid="{97184833-B4F6-4C56-BB2F-831D40A79BB7}"/>
    <cellStyle name="Comma 24 2 4 4" xfId="26087" xr:uid="{67D609D6-548E-4A4F-AB38-F707FFFA26AD}"/>
    <cellStyle name="Comma 24 2 5" xfId="6433" xr:uid="{FFCA0D58-ABA0-4308-B0A8-7D2DB67D566A}"/>
    <cellStyle name="Comma 24 2 5 2" xfId="17661" xr:uid="{5FDB5D21-79D6-43B0-9796-5789AD677BD0}"/>
    <cellStyle name="Comma 24 2 5 2 2" xfId="40128" xr:uid="{CA2E7287-4918-41D6-A1B4-D1080628BB07}"/>
    <cellStyle name="Comma 24 2 5 3" xfId="28901" xr:uid="{FFE47700-0B63-432D-85EB-97B142D5CD85}"/>
    <cellStyle name="Comma 24 2 6" xfId="12058" xr:uid="{F9FD9342-B002-4802-9B59-FEE92BFDCC1D}"/>
    <cellStyle name="Comma 24 2 6 2" xfId="34525" xr:uid="{7A83F97C-3823-4E4D-B225-2917DEA7396E}"/>
    <cellStyle name="Comma 24 2 7" xfId="23298" xr:uid="{4D490B8F-F61C-4D23-89A9-13ADF1322853}"/>
    <cellStyle name="Comma 24 3" xfId="1101" xr:uid="{00000000-0005-0000-0000-0000CC040000}"/>
    <cellStyle name="Comma 24 3 2" xfId="2181" xr:uid="{00000000-0005-0000-0000-0000CD040000}"/>
    <cellStyle name="Comma 24 3 2 2" xfId="4970" xr:uid="{886271DD-D95C-4B90-BF4C-C057D00E20CD}"/>
    <cellStyle name="Comma 24 3 2 2 2" xfId="10573" xr:uid="{88259E0F-8CF3-48D2-833E-0FC4281C2606}"/>
    <cellStyle name="Comma 24 3 2 2 2 2" xfId="21801" xr:uid="{09428279-02BE-427C-938F-194B098E1D60}"/>
    <cellStyle name="Comma 24 3 2 2 2 2 2" xfId="44268" xr:uid="{55DEB5F4-D85D-41EE-81DE-BCDA4B1178BA}"/>
    <cellStyle name="Comma 24 3 2 2 2 3" xfId="33041" xr:uid="{C6DEA506-4E17-4C42-B669-F909C0FEFD67}"/>
    <cellStyle name="Comma 24 3 2 2 3" xfId="16198" xr:uid="{200CDA28-420D-41B9-80DF-95C7F0437F75}"/>
    <cellStyle name="Comma 24 3 2 2 3 2" xfId="38665" xr:uid="{9999B4DB-EB2C-49D7-80BA-C10E574B6439}"/>
    <cellStyle name="Comma 24 3 2 2 4" xfId="27438" xr:uid="{88CE7A17-8179-4A68-AD30-E7F156C7FA6E}"/>
    <cellStyle name="Comma 24 3 2 3" xfId="7784" xr:uid="{F5827EED-6A66-44B1-B2E4-9D720A71BB5B}"/>
    <cellStyle name="Comma 24 3 2 3 2" xfId="19012" xr:uid="{FFB275D1-0D81-4348-BCBA-CA954E356043}"/>
    <cellStyle name="Comma 24 3 2 3 2 2" xfId="41479" xr:uid="{0FBAE04D-D1E8-4305-A3D3-72BEBBB45D8B}"/>
    <cellStyle name="Comma 24 3 2 3 3" xfId="30252" xr:uid="{5F40A113-81B7-4016-B191-E58EA8DD5CA4}"/>
    <cellStyle name="Comma 24 3 2 4" xfId="13409" xr:uid="{448D601E-2676-4BD4-9BE6-19486F442A09}"/>
    <cellStyle name="Comma 24 3 2 4 2" xfId="35876" xr:uid="{241FBED1-0EE3-4A70-A608-F3A26F44C8ED}"/>
    <cellStyle name="Comma 24 3 2 5" xfId="24649" xr:uid="{80175D53-B051-4E0A-A9E0-63AB5A1DCBBA}"/>
    <cellStyle name="Comma 24 3 3" xfId="3890" xr:uid="{921C6A11-4E56-46E8-AF53-0A81D3EB3E6F}"/>
    <cellStyle name="Comma 24 3 3 2" xfId="9493" xr:uid="{B1A1198A-0159-4098-AA24-9E55235ABD6E}"/>
    <cellStyle name="Comma 24 3 3 2 2" xfId="20721" xr:uid="{10F64CAD-45C6-46AE-ACBA-9E90A375CAAC}"/>
    <cellStyle name="Comma 24 3 3 2 2 2" xfId="43188" xr:uid="{D146E5D4-DAFE-4AB8-95BA-B2D538812274}"/>
    <cellStyle name="Comma 24 3 3 2 3" xfId="31961" xr:uid="{9A7C890C-6BEA-4374-A2DD-B74C69E8703A}"/>
    <cellStyle name="Comma 24 3 3 3" xfId="15118" xr:uid="{C7EC6776-1A9E-4FD4-9B28-1135CECA9894}"/>
    <cellStyle name="Comma 24 3 3 3 2" xfId="37585" xr:uid="{A9A434B7-18C1-4559-93AC-F1DF387C5731}"/>
    <cellStyle name="Comma 24 3 3 4" xfId="26358" xr:uid="{4F3CD793-00BB-41A7-BC7F-2F4470B75D08}"/>
    <cellStyle name="Comma 24 3 4" xfId="6704" xr:uid="{91E71E18-79A4-42DA-A84E-1BB1AE5E1CE5}"/>
    <cellStyle name="Comma 24 3 4 2" xfId="17932" xr:uid="{E58A0212-80E0-43DC-AF18-ED703310AB70}"/>
    <cellStyle name="Comma 24 3 4 2 2" xfId="40399" xr:uid="{0838CB9E-F440-4AC4-9908-BA2A9D95C43E}"/>
    <cellStyle name="Comma 24 3 4 3" xfId="29172" xr:uid="{98AF62A5-198F-420F-A02C-8B52D663AE32}"/>
    <cellStyle name="Comma 24 3 5" xfId="12329" xr:uid="{67D4674D-3828-4E88-AAEC-89BF00FCD87D}"/>
    <cellStyle name="Comma 24 3 5 2" xfId="34796" xr:uid="{AD9C0AA8-82B2-4D6E-A05C-BC2FAFB91227}"/>
    <cellStyle name="Comma 24 3 6" xfId="23569" xr:uid="{26523727-E9BB-4ABC-9411-6AE2F9D3BCAF}"/>
    <cellStyle name="Comma 24 4" xfId="1643" xr:uid="{00000000-0005-0000-0000-0000CE040000}"/>
    <cellStyle name="Comma 24 4 2" xfId="4432" xr:uid="{C089DCA1-6359-4534-9513-C3FEC0BCF6B2}"/>
    <cellStyle name="Comma 24 4 2 2" xfId="10035" xr:uid="{A424EE6E-F915-4750-A33B-81977345BD7D}"/>
    <cellStyle name="Comma 24 4 2 2 2" xfId="21263" xr:uid="{E9BC1964-CBD3-4BD0-9B94-34DA556FAF26}"/>
    <cellStyle name="Comma 24 4 2 2 2 2" xfId="43730" xr:uid="{83EE12B3-FB48-4440-8F25-ABB1D47FF950}"/>
    <cellStyle name="Comma 24 4 2 2 3" xfId="32503" xr:uid="{08D7BF63-3357-4318-AA35-3BEEB442808C}"/>
    <cellStyle name="Comma 24 4 2 3" xfId="15660" xr:uid="{92A027F8-0C0A-45EB-B642-47CDD0D0AB38}"/>
    <cellStyle name="Comma 24 4 2 3 2" xfId="38127" xr:uid="{DCD2AB8E-5D9B-4FFD-AE14-151BABC57C1B}"/>
    <cellStyle name="Comma 24 4 2 4" xfId="26900" xr:uid="{FAC99986-F004-4443-A589-109C75204855}"/>
    <cellStyle name="Comma 24 4 3" xfId="7246" xr:uid="{F8F83FF5-B1BD-433E-BB3F-08870329F027}"/>
    <cellStyle name="Comma 24 4 3 2" xfId="18474" xr:uid="{3FD8C6E3-B7B9-483A-9A78-04AA184823EE}"/>
    <cellStyle name="Comma 24 4 3 2 2" xfId="40941" xr:uid="{E6E54093-474B-47F8-86BD-305AE8B57ABE}"/>
    <cellStyle name="Comma 24 4 3 3" xfId="29714" xr:uid="{BFC5B529-7135-4F25-AD70-EB28C86BCB4F}"/>
    <cellStyle name="Comma 24 4 4" xfId="12871" xr:uid="{C70D9006-2FFB-4EB5-8DCF-7EA2E4CA6B91}"/>
    <cellStyle name="Comma 24 4 4 2" xfId="35338" xr:uid="{BE93791A-379F-4735-BEF7-8D40EA6C18BF}"/>
    <cellStyle name="Comma 24 4 5" xfId="24111" xr:uid="{DAE1BCF6-6B8E-4943-98A4-D68CD49DF7D6}"/>
    <cellStyle name="Comma 24 5" xfId="2725" xr:uid="{00000000-0005-0000-0000-0000CF040000}"/>
    <cellStyle name="Comma 24 5 2" xfId="5514" xr:uid="{47E7D2A6-285C-42CB-9A4E-E93ECCF4DFCE}"/>
    <cellStyle name="Comma 24 5 2 2" xfId="11117" xr:uid="{66D65CBB-6038-4442-8812-DE8A4B8A81FD}"/>
    <cellStyle name="Comma 24 5 2 2 2" xfId="22345" xr:uid="{D6136B02-F7DD-4C9C-9EFD-AF1D1A344CBD}"/>
    <cellStyle name="Comma 24 5 2 2 2 2" xfId="44812" xr:uid="{87AD4801-73A0-41F9-817C-C425C343E204}"/>
    <cellStyle name="Comma 24 5 2 2 3" xfId="33585" xr:uid="{6DB291CE-4E89-4E5F-8365-3656A7605E33}"/>
    <cellStyle name="Comma 24 5 2 3" xfId="16742" xr:uid="{E4F1A514-F512-46DA-99EF-DE41E8164AF9}"/>
    <cellStyle name="Comma 24 5 2 3 2" xfId="39209" xr:uid="{2E1943D5-1EBB-4ABD-BBD8-0F785561C8B4}"/>
    <cellStyle name="Comma 24 5 2 4" xfId="27982" xr:uid="{17A98F3A-0783-4FB4-9EB4-667C96B4F38F}"/>
    <cellStyle name="Comma 24 5 3" xfId="8328" xr:uid="{14483ADF-83CC-4918-AB36-7D7BC7AE102D}"/>
    <cellStyle name="Comma 24 5 3 2" xfId="19556" xr:uid="{E665887B-CA37-4C6E-8A5B-7C6045A3B2F6}"/>
    <cellStyle name="Comma 24 5 3 2 2" xfId="42023" xr:uid="{B55717EE-E0C5-4626-B74F-C44410B8CC51}"/>
    <cellStyle name="Comma 24 5 3 3" xfId="30796" xr:uid="{94D8B2BD-8F34-4178-99BD-9D999522F6A6}"/>
    <cellStyle name="Comma 24 5 4" xfId="13953" xr:uid="{5CAA5778-A6CD-4CF5-AC88-33AC602A2E2D}"/>
    <cellStyle name="Comma 24 5 4 2" xfId="36420" xr:uid="{A3585265-3AB5-44F5-9B67-F0728F7F0368}"/>
    <cellStyle name="Comma 24 5 5" xfId="25193" xr:uid="{8394345C-EB6F-409D-98C1-D0C34E6FDA3F}"/>
    <cellStyle name="Comma 24 6" xfId="563" xr:uid="{00000000-0005-0000-0000-0000D0040000}"/>
    <cellStyle name="Comma 24 6 2" xfId="3352" xr:uid="{2137A839-C86E-43E2-A05F-24506B89CF4D}"/>
    <cellStyle name="Comma 24 6 2 2" xfId="8955" xr:uid="{43481637-62A7-483C-AE86-4187DED688AA}"/>
    <cellStyle name="Comma 24 6 2 2 2" xfId="20183" xr:uid="{E253F412-8968-47DC-9B25-BFFE8C008EFF}"/>
    <cellStyle name="Comma 24 6 2 2 2 2" xfId="42650" xr:uid="{24CB7D36-8774-4B30-9D47-558627541619}"/>
    <cellStyle name="Comma 24 6 2 2 3" xfId="31423" xr:uid="{927FBE0A-2298-4FA7-8DB4-2D8F40F54002}"/>
    <cellStyle name="Comma 24 6 2 3" xfId="14580" xr:uid="{A629E392-21E6-44E3-9413-8BDE9DC35E27}"/>
    <cellStyle name="Comma 24 6 2 3 2" xfId="37047" xr:uid="{AA5DC319-C63D-43E0-8366-40D9319B213D}"/>
    <cellStyle name="Comma 24 6 2 4" xfId="25820" xr:uid="{B20AD3EE-0019-4B1C-9D84-BDB1791D746D}"/>
    <cellStyle name="Comma 24 6 3" xfId="6166" xr:uid="{63EC20A5-8097-4DB6-99AE-70E09C765382}"/>
    <cellStyle name="Comma 24 6 3 2" xfId="17394" xr:uid="{6EB11858-9EA7-4170-85A6-F3A73CA6418D}"/>
    <cellStyle name="Comma 24 6 3 2 2" xfId="39861" xr:uid="{AF612ABB-8049-4D3C-A357-F1566A52AC8A}"/>
    <cellStyle name="Comma 24 6 3 3" xfId="28634" xr:uid="{504F6FF4-93AF-453D-8551-862D13482BC2}"/>
    <cellStyle name="Comma 24 6 4" xfId="11791" xr:uid="{3F692464-F84E-45B5-A4B4-E89AD1D0B469}"/>
    <cellStyle name="Comma 24 6 4 2" xfId="34258" xr:uid="{56D774BA-BA6D-44A3-8139-581E8A2CB507}"/>
    <cellStyle name="Comma 24 6 5" xfId="23031" xr:uid="{8E3C6C57-81CC-416A-A031-1D4C1A9F1756}"/>
    <cellStyle name="Comma 24 7" xfId="3077" xr:uid="{0BD915E8-F5F3-481F-8F6A-E10C49C6C74B}"/>
    <cellStyle name="Comma 24 7 2" xfId="8680" xr:uid="{B86D8766-706C-4985-B749-B94120818BDC}"/>
    <cellStyle name="Comma 24 7 2 2" xfId="19908" xr:uid="{26D0BCD8-648B-4F90-BC7C-112DF94386EE}"/>
    <cellStyle name="Comma 24 7 2 2 2" xfId="42375" xr:uid="{A0BD77C9-34BD-4B6B-86E3-14F3D3EC498D}"/>
    <cellStyle name="Comma 24 7 2 3" xfId="31148" xr:uid="{9D6E1A8C-5079-4F65-9BA9-8E462F60999A}"/>
    <cellStyle name="Comma 24 7 3" xfId="14305" xr:uid="{D57589DE-FEBE-431F-B053-3C6BCE4CD8B4}"/>
    <cellStyle name="Comma 24 7 3 2" xfId="36772" xr:uid="{96C439B4-9AB4-468A-B03C-D006EF76ADCD}"/>
    <cellStyle name="Comma 24 7 4" xfId="25545" xr:uid="{50FF7C32-CC1F-484F-8CC5-EF211ACA0581}"/>
    <cellStyle name="Comma 24 8" xfId="5891" xr:uid="{300A5665-9F52-4157-8B32-E0CA4FC66F92}"/>
    <cellStyle name="Comma 24 8 2" xfId="17119" xr:uid="{11D67D01-9E1E-4A12-B1C7-4191C215F9FD}"/>
    <cellStyle name="Comma 24 8 2 2" xfId="39586" xr:uid="{4A3C29B8-3105-4FC2-8085-94F25628EBFF}"/>
    <cellStyle name="Comma 24 8 3" xfId="28359" xr:uid="{E5FA23ED-05DF-4A5E-AEF0-52BD87B2E2AA}"/>
    <cellStyle name="Comma 24 9" xfId="11516" xr:uid="{294B0FF6-7931-4B17-A69F-3766B215884D}"/>
    <cellStyle name="Comma 24 9 2" xfId="33983" xr:uid="{91AAFD69-4705-4A55-B6BC-BEC1CE4C2D62}"/>
    <cellStyle name="Comma 25" xfId="297" xr:uid="{00000000-0005-0000-0000-0000D1040000}"/>
    <cellStyle name="Comma 25 2" xfId="1103" xr:uid="{00000000-0005-0000-0000-0000D2040000}"/>
    <cellStyle name="Comma 25 2 2" xfId="2183" xr:uid="{00000000-0005-0000-0000-0000D3040000}"/>
    <cellStyle name="Comma 25 2 2 2" xfId="4972" xr:uid="{74E37BD6-F170-4812-A847-647C7F853751}"/>
    <cellStyle name="Comma 25 2 2 2 2" xfId="10575" xr:uid="{C5F74833-0A60-4AD1-AF4B-10BC1F71854D}"/>
    <cellStyle name="Comma 25 2 2 2 2 2" xfId="21803" xr:uid="{2E0326DF-33ED-4EE5-832D-EBD6A0FA7968}"/>
    <cellStyle name="Comma 25 2 2 2 2 2 2" xfId="44270" xr:uid="{D427E6F3-C313-4626-807A-D61AC8BADE8B}"/>
    <cellStyle name="Comma 25 2 2 2 2 3" xfId="33043" xr:uid="{03F38939-3930-4061-9857-9CE23EEB8AD2}"/>
    <cellStyle name="Comma 25 2 2 2 3" xfId="16200" xr:uid="{AAB4A5A0-8532-4992-9769-2FA854F87907}"/>
    <cellStyle name="Comma 25 2 2 2 3 2" xfId="38667" xr:uid="{2A0D1100-75D9-4A00-B030-0541A92511D8}"/>
    <cellStyle name="Comma 25 2 2 2 4" xfId="27440" xr:uid="{93171665-36B5-4001-8F32-580838A9DFA6}"/>
    <cellStyle name="Comma 25 2 2 3" xfId="7786" xr:uid="{A58C9C26-B011-4A23-95DF-582BC9CD0BA6}"/>
    <cellStyle name="Comma 25 2 2 3 2" xfId="19014" xr:uid="{149791BB-9259-4262-8DC7-0E55FB1BB24A}"/>
    <cellStyle name="Comma 25 2 2 3 2 2" xfId="41481" xr:uid="{397D5BFC-A2BA-458F-A505-70D49E2BD66A}"/>
    <cellStyle name="Comma 25 2 2 3 3" xfId="30254" xr:uid="{DE291E71-D095-4CB8-95C7-8A741BF2C52B}"/>
    <cellStyle name="Comma 25 2 2 4" xfId="13411" xr:uid="{C2AC6989-2DAF-4BC5-BD3E-8153772A7360}"/>
    <cellStyle name="Comma 25 2 2 4 2" xfId="35878" xr:uid="{1D156E11-94C7-464B-8310-B79E9A73BCB5}"/>
    <cellStyle name="Comma 25 2 2 5" xfId="24651" xr:uid="{9DDA9C12-3D3A-44B2-A087-4593AFE257DF}"/>
    <cellStyle name="Comma 25 2 3" xfId="3892" xr:uid="{24790810-58DC-4041-9B2E-3F9FC0CCF194}"/>
    <cellStyle name="Comma 25 2 3 2" xfId="9495" xr:uid="{CC311EC2-4BBD-4FCA-95DB-4645BACE31F0}"/>
    <cellStyle name="Comma 25 2 3 2 2" xfId="20723" xr:uid="{275E6A33-52BE-41B1-8C1F-E9921BE64390}"/>
    <cellStyle name="Comma 25 2 3 2 2 2" xfId="43190" xr:uid="{8D4820FC-3E8A-41BC-857B-522CD8E6BB4F}"/>
    <cellStyle name="Comma 25 2 3 2 3" xfId="31963" xr:uid="{13A570A1-0BDD-4254-AF48-12CA0CCD5F1F}"/>
    <cellStyle name="Comma 25 2 3 3" xfId="15120" xr:uid="{A735D841-B687-4D5D-A4F2-4B60D32F2035}"/>
    <cellStyle name="Comma 25 2 3 3 2" xfId="37587" xr:uid="{80AC8C1D-93C5-4C8B-B743-5B165A3283FD}"/>
    <cellStyle name="Comma 25 2 3 4" xfId="26360" xr:uid="{F964FB1C-97A1-4D51-BED3-DF5D54F60F4B}"/>
    <cellStyle name="Comma 25 2 4" xfId="6706" xr:uid="{858B4742-0A71-45F5-95B4-2E7BF052D26A}"/>
    <cellStyle name="Comma 25 2 4 2" xfId="17934" xr:uid="{E3170210-A766-4F24-9E7D-C3A299F7B77E}"/>
    <cellStyle name="Comma 25 2 4 2 2" xfId="40401" xr:uid="{4CC0FCE1-54DF-4EBE-A22A-A0057B2CF249}"/>
    <cellStyle name="Comma 25 2 4 3" xfId="29174" xr:uid="{EC7BEE09-EDC2-4117-BBBE-7DE9DEED182B}"/>
    <cellStyle name="Comma 25 2 5" xfId="12331" xr:uid="{5672FB93-A71C-47A2-B3A1-73859FF4DE3C}"/>
    <cellStyle name="Comma 25 2 5 2" xfId="34798" xr:uid="{8C154EFC-5696-4BE2-9800-9138106825A9}"/>
    <cellStyle name="Comma 25 2 6" xfId="23571" xr:uid="{38190796-42AE-44A0-8A93-4BB74EDD7A47}"/>
    <cellStyle name="Comma 25 3" xfId="1645" xr:uid="{00000000-0005-0000-0000-0000D4040000}"/>
    <cellStyle name="Comma 25 3 2" xfId="4434" xr:uid="{A2AAC243-E194-48D7-BCC6-AB414D78C518}"/>
    <cellStyle name="Comma 25 3 2 2" xfId="10037" xr:uid="{FC572F71-455E-48F2-A1C5-3243156E63C4}"/>
    <cellStyle name="Comma 25 3 2 2 2" xfId="21265" xr:uid="{1E026DAA-1235-4CBD-B804-2B5540F42B41}"/>
    <cellStyle name="Comma 25 3 2 2 2 2" xfId="43732" xr:uid="{B33A54D8-2A5A-4FEF-937F-B0966AE22FAD}"/>
    <cellStyle name="Comma 25 3 2 2 3" xfId="32505" xr:uid="{D437A512-23BE-4741-B169-F1FCC9797A10}"/>
    <cellStyle name="Comma 25 3 2 3" xfId="15662" xr:uid="{32A3D58B-C67F-422D-B323-90BAF839BE9F}"/>
    <cellStyle name="Comma 25 3 2 3 2" xfId="38129" xr:uid="{D7960E4D-A5A4-4C62-B4C6-26A23D0E08C5}"/>
    <cellStyle name="Comma 25 3 2 4" xfId="26902" xr:uid="{43B51793-B992-4432-A4A5-5A06B87C387E}"/>
    <cellStyle name="Comma 25 3 3" xfId="7248" xr:uid="{DC04433D-806F-4AF2-BB5A-91F33BE85CCB}"/>
    <cellStyle name="Comma 25 3 3 2" xfId="18476" xr:uid="{10414C65-195C-440A-AE43-CB7AE49FF8A7}"/>
    <cellStyle name="Comma 25 3 3 2 2" xfId="40943" xr:uid="{D177872D-D713-47D9-91FA-A32E17FE822F}"/>
    <cellStyle name="Comma 25 3 3 3" xfId="29716" xr:uid="{9600CE03-0CD2-4B86-9EEB-54AAAF965904}"/>
    <cellStyle name="Comma 25 3 4" xfId="12873" xr:uid="{3ABAEF97-06CB-4B0A-ADB0-D602177DB45F}"/>
    <cellStyle name="Comma 25 3 4 2" xfId="35340" xr:uid="{D24B3F7A-F31E-417F-AF5C-983E5B9478AB}"/>
    <cellStyle name="Comma 25 3 5" xfId="24113" xr:uid="{BDF865C6-B68D-43AB-8F09-AE5EB92D0C85}"/>
    <cellStyle name="Comma 25 4" xfId="2459" xr:uid="{00000000-0005-0000-0000-0000D5040000}"/>
    <cellStyle name="Comma 25 4 2" xfId="5248" xr:uid="{D985D806-0ABD-421E-86BC-8EE49BB0B341}"/>
    <cellStyle name="Comma 25 4 2 2" xfId="10851" xr:uid="{9797F3C5-1B92-4A25-AA35-1EB805C74467}"/>
    <cellStyle name="Comma 25 4 2 2 2" xfId="22079" xr:uid="{B238AE80-0FB5-4186-8F9C-512FE1CDB161}"/>
    <cellStyle name="Comma 25 4 2 2 2 2" xfId="44546" xr:uid="{BD001029-385A-4149-9169-1A14DD46C48B}"/>
    <cellStyle name="Comma 25 4 2 2 3" xfId="33319" xr:uid="{17D3898F-EE19-4F35-A410-D45ABF2F4A8F}"/>
    <cellStyle name="Comma 25 4 2 3" xfId="16476" xr:uid="{DB2EF3E3-0F34-421F-A36D-A3734BA1E6CC}"/>
    <cellStyle name="Comma 25 4 2 3 2" xfId="38943" xr:uid="{8989F870-DE10-4EEF-9C0F-A522BAFA27C9}"/>
    <cellStyle name="Comma 25 4 2 4" xfId="27716" xr:uid="{F3E9B23B-F742-4CCD-9270-DFADCFDF337F}"/>
    <cellStyle name="Comma 25 4 3" xfId="8062" xr:uid="{7293E8C3-C754-4F80-AE84-FC3EFCF7EABE}"/>
    <cellStyle name="Comma 25 4 3 2" xfId="19290" xr:uid="{33FC4FCF-5990-4D39-A4C4-EF8368077419}"/>
    <cellStyle name="Comma 25 4 3 2 2" xfId="41757" xr:uid="{40D913FC-868A-4BEE-856F-1E3D1C04E742}"/>
    <cellStyle name="Comma 25 4 3 3" xfId="30530" xr:uid="{27DB6784-7B2C-4750-8090-BFB3992D6718}"/>
    <cellStyle name="Comma 25 4 4" xfId="13687" xr:uid="{955E58AA-A09F-4666-89E4-34B05848E1F2}"/>
    <cellStyle name="Comma 25 4 4 2" xfId="36154" xr:uid="{FBD6A963-1D87-4AEE-BFF7-C2B36F005A3F}"/>
    <cellStyle name="Comma 25 4 5" xfId="24927" xr:uid="{A22DE997-CFE1-44F7-A55E-97BA8ADF05F9}"/>
    <cellStyle name="Comma 25 5" xfId="565" xr:uid="{00000000-0005-0000-0000-0000D6040000}"/>
    <cellStyle name="Comma 25 5 2" xfId="3354" xr:uid="{AB6CE69A-C182-4458-BA48-3102F3956FF2}"/>
    <cellStyle name="Comma 25 5 2 2" xfId="8957" xr:uid="{8DA22ABE-2AD8-4AFE-BDCB-509225CEAEF8}"/>
    <cellStyle name="Comma 25 5 2 2 2" xfId="20185" xr:uid="{3F808369-4302-46F1-A267-A4740EDF23A3}"/>
    <cellStyle name="Comma 25 5 2 2 2 2" xfId="42652" xr:uid="{81E508A2-516E-4F62-A186-DD5DEE8E7887}"/>
    <cellStyle name="Comma 25 5 2 2 3" xfId="31425" xr:uid="{92273D80-B809-4F0B-B927-0A8C82C65B1B}"/>
    <cellStyle name="Comma 25 5 2 3" xfId="14582" xr:uid="{00B37AC2-B429-429A-ADAA-561585F4D995}"/>
    <cellStyle name="Comma 25 5 2 3 2" xfId="37049" xr:uid="{446B3876-06C2-4918-A045-4C8D40BDD11C}"/>
    <cellStyle name="Comma 25 5 2 4" xfId="25822" xr:uid="{522F3782-6A43-4743-8CE2-F746CCA133AB}"/>
    <cellStyle name="Comma 25 5 3" xfId="6168" xr:uid="{CD092A03-0222-414F-8ADD-78E03672CB71}"/>
    <cellStyle name="Comma 25 5 3 2" xfId="17396" xr:uid="{3F5C5B1B-2512-4D50-8C9A-E6BB10D5DAE0}"/>
    <cellStyle name="Comma 25 5 3 2 2" xfId="39863" xr:uid="{3DD7CB9C-59C3-4838-853C-C9A794A3D7BB}"/>
    <cellStyle name="Comma 25 5 3 3" xfId="28636" xr:uid="{D8D1A31B-3847-403A-8938-F6A61292EE43}"/>
    <cellStyle name="Comma 25 5 4" xfId="11793" xr:uid="{3FC5E079-C760-43B5-ADC9-F5E404778D99}"/>
    <cellStyle name="Comma 25 5 4 2" xfId="34260" xr:uid="{77A4863D-89B9-4387-B34D-39D72124D68E}"/>
    <cellStyle name="Comma 25 5 5" xfId="23033" xr:uid="{83A7FB10-8084-4274-8773-4AF645F64857}"/>
    <cellStyle name="Comma 25 6" xfId="3086" xr:uid="{EF5D9B37-8C5A-4699-AFA0-9939DFE9EAF6}"/>
    <cellStyle name="Comma 25 6 2" xfId="8689" xr:uid="{E97EFB7C-42B8-44ED-A73D-67D23FAB95D7}"/>
    <cellStyle name="Comma 25 6 2 2" xfId="19917" xr:uid="{41FE14A4-D0B5-46BF-BE22-026410081A6E}"/>
    <cellStyle name="Comma 25 6 2 2 2" xfId="42384" xr:uid="{AD13D729-7011-4DA9-A4D3-B6BCF0953252}"/>
    <cellStyle name="Comma 25 6 2 3" xfId="31157" xr:uid="{9BC8B3F5-E441-42BF-84A0-26A360861BD2}"/>
    <cellStyle name="Comma 25 6 3" xfId="14314" xr:uid="{B872EFAD-7CF5-40C5-BC59-FCB1F2DB4476}"/>
    <cellStyle name="Comma 25 6 3 2" xfId="36781" xr:uid="{805E140C-F7A5-4EC6-B4EF-83EFA976FB3E}"/>
    <cellStyle name="Comma 25 6 4" xfId="25554" xr:uid="{887E5F11-FC93-481D-A624-7ABFEFFD23F2}"/>
    <cellStyle name="Comma 25 7" xfId="5900" xr:uid="{6BA8CC0F-831E-4D2A-98B5-77D7A868BF0A}"/>
    <cellStyle name="Comma 25 7 2" xfId="17128" xr:uid="{E17066C8-E44D-40A3-ADAB-FC53A2EC59E5}"/>
    <cellStyle name="Comma 25 7 2 2" xfId="39595" xr:uid="{BBB4E0D9-E8CD-437A-A728-0F186B74DB2D}"/>
    <cellStyle name="Comma 25 7 3" xfId="28368" xr:uid="{6DEE91CE-F35B-45B3-89DA-A57488F90B2C}"/>
    <cellStyle name="Comma 25 8" xfId="11525" xr:uid="{FC865689-E186-47BB-81CB-B0C4123FFA5A}"/>
    <cellStyle name="Comma 25 8 2" xfId="33992" xr:uid="{D063664F-FC46-4A0F-AEBA-61E093243F15}"/>
    <cellStyle name="Comma 25 9" xfId="22765" xr:uid="{F48D155A-0B09-4700-8B01-C54A5C8427BA}"/>
    <cellStyle name="Comma 26" xfId="292" xr:uid="{00000000-0005-0000-0000-0000D7040000}"/>
    <cellStyle name="Comma 26 2" xfId="1102" xr:uid="{00000000-0005-0000-0000-0000D8040000}"/>
    <cellStyle name="Comma 26 2 2" xfId="2182" xr:uid="{00000000-0005-0000-0000-0000D9040000}"/>
    <cellStyle name="Comma 26 2 2 2" xfId="4971" xr:uid="{109CE285-7393-4BBD-99F2-E1FF5A531608}"/>
    <cellStyle name="Comma 26 2 2 2 2" xfId="10574" xr:uid="{75890328-6BFB-40A9-84A4-B3F9099C8070}"/>
    <cellStyle name="Comma 26 2 2 2 2 2" xfId="21802" xr:uid="{6C1F86A4-3F63-479B-BC04-FCEC58D2FEB2}"/>
    <cellStyle name="Comma 26 2 2 2 2 2 2" xfId="44269" xr:uid="{B53593E9-9AC9-48C2-A77C-9A4E1F1745B9}"/>
    <cellStyle name="Comma 26 2 2 2 2 3" xfId="33042" xr:uid="{6ADF0274-DE14-4D4B-A96B-F4704ECC3C5F}"/>
    <cellStyle name="Comma 26 2 2 2 3" xfId="16199" xr:uid="{86ADF732-88F4-4B76-8070-3A9231A3891B}"/>
    <cellStyle name="Comma 26 2 2 2 3 2" xfId="38666" xr:uid="{AD90E6D7-7642-4546-84DB-918AC132F492}"/>
    <cellStyle name="Comma 26 2 2 2 4" xfId="27439" xr:uid="{D8FBE918-5DDF-42B8-94E0-1908C7EB80C9}"/>
    <cellStyle name="Comma 26 2 2 3" xfId="7785" xr:uid="{5072D749-8BDF-4292-9808-67D775D7912B}"/>
    <cellStyle name="Comma 26 2 2 3 2" xfId="19013" xr:uid="{5643EE04-A61C-4774-B25A-293618D8904B}"/>
    <cellStyle name="Comma 26 2 2 3 2 2" xfId="41480" xr:uid="{158D34E6-EA96-4B62-BF21-C6DCD8CC6A72}"/>
    <cellStyle name="Comma 26 2 2 3 3" xfId="30253" xr:uid="{1938B275-5B29-41EF-88B8-3E23021C474A}"/>
    <cellStyle name="Comma 26 2 2 4" xfId="13410" xr:uid="{D085E4F8-CA2E-4E98-943D-AEBE2D3BE9C7}"/>
    <cellStyle name="Comma 26 2 2 4 2" xfId="35877" xr:uid="{363F4BDF-BB0B-493E-A98D-B8760BD30454}"/>
    <cellStyle name="Comma 26 2 2 5" xfId="24650" xr:uid="{74C370F1-7921-49E0-98DB-256C7A1CB2CB}"/>
    <cellStyle name="Comma 26 2 3" xfId="3891" xr:uid="{A7991CFD-D162-4904-8D8A-CDE84E3F1C0D}"/>
    <cellStyle name="Comma 26 2 3 2" xfId="9494" xr:uid="{EBCCE404-3645-4AF0-86E8-4DCD2A18BD34}"/>
    <cellStyle name="Comma 26 2 3 2 2" xfId="20722" xr:uid="{C2E7F3C7-41C5-48F5-9F04-ADEC0FCD4124}"/>
    <cellStyle name="Comma 26 2 3 2 2 2" xfId="43189" xr:uid="{85C65EED-3C31-42C8-AE38-851FD75C1DD2}"/>
    <cellStyle name="Comma 26 2 3 2 3" xfId="31962" xr:uid="{A6662B37-613F-42B7-BF4E-1865DCB2245D}"/>
    <cellStyle name="Comma 26 2 3 3" xfId="15119" xr:uid="{9F1FE49B-2DBD-4D58-8C78-1ACDF248D03E}"/>
    <cellStyle name="Comma 26 2 3 3 2" xfId="37586" xr:uid="{B1D62CE9-AB44-476C-8764-74A3C22507ED}"/>
    <cellStyle name="Comma 26 2 3 4" xfId="26359" xr:uid="{859BA07E-980F-40DD-A1CA-92EF8113ACF2}"/>
    <cellStyle name="Comma 26 2 4" xfId="6705" xr:uid="{B11CD98C-87B9-47BD-BB03-3C1BCE7C761F}"/>
    <cellStyle name="Comma 26 2 4 2" xfId="17933" xr:uid="{4ED4560E-5190-41B5-B300-49466D34A4BF}"/>
    <cellStyle name="Comma 26 2 4 2 2" xfId="40400" xr:uid="{CE9B320B-3943-42F2-84C5-C26F184FAD4B}"/>
    <cellStyle name="Comma 26 2 4 3" xfId="29173" xr:uid="{FC3F25C0-1294-4FBE-9282-2310F9B966F1}"/>
    <cellStyle name="Comma 26 2 5" xfId="12330" xr:uid="{D0736E61-9CAA-4CD7-9507-AAA36E3439BA}"/>
    <cellStyle name="Comma 26 2 5 2" xfId="34797" xr:uid="{1FE6BF40-5655-4BF7-9FA5-7072DE1E2527}"/>
    <cellStyle name="Comma 26 2 6" xfId="23570" xr:uid="{60621326-86FB-415B-B0DA-1D874B402F08}"/>
    <cellStyle name="Comma 26 3" xfId="1644" xr:uid="{00000000-0005-0000-0000-0000DA040000}"/>
    <cellStyle name="Comma 26 3 2" xfId="4433" xr:uid="{40C3375E-E8A8-4E7D-BCE5-DD17AD569111}"/>
    <cellStyle name="Comma 26 3 2 2" xfId="10036" xr:uid="{2A88666F-5E61-482D-B30F-E49415D67AA2}"/>
    <cellStyle name="Comma 26 3 2 2 2" xfId="21264" xr:uid="{0F722943-4F62-410C-A8D5-AF647B235ED1}"/>
    <cellStyle name="Comma 26 3 2 2 2 2" xfId="43731" xr:uid="{EC5C63CE-F54F-48BB-B198-62D7DCFE5EF7}"/>
    <cellStyle name="Comma 26 3 2 2 3" xfId="32504" xr:uid="{08949FF9-1423-473A-899B-079280CB65B0}"/>
    <cellStyle name="Comma 26 3 2 3" xfId="15661" xr:uid="{B126DC58-A449-4E44-933C-671C84AD9AD6}"/>
    <cellStyle name="Comma 26 3 2 3 2" xfId="38128" xr:uid="{08A50DF8-905B-4B33-A98C-CBA02D39D3B9}"/>
    <cellStyle name="Comma 26 3 2 4" xfId="26901" xr:uid="{978CF003-0CCF-4B25-964F-B437C707310B}"/>
    <cellStyle name="Comma 26 3 3" xfId="7247" xr:uid="{9126BDB0-7CF9-4D89-BCF0-62FCAC0C7E47}"/>
    <cellStyle name="Comma 26 3 3 2" xfId="18475" xr:uid="{EB052244-E768-4B2B-8B3F-932CE9171D45}"/>
    <cellStyle name="Comma 26 3 3 2 2" xfId="40942" xr:uid="{59F372BE-1537-43B4-B796-2666656C2539}"/>
    <cellStyle name="Comma 26 3 3 3" xfId="29715" xr:uid="{F6E2AD9F-861B-4632-897A-BBE361F54F89}"/>
    <cellStyle name="Comma 26 3 4" xfId="12872" xr:uid="{7F81656D-63D0-4638-8F1E-BAF69E1E3A3D}"/>
    <cellStyle name="Comma 26 3 4 2" xfId="35339" xr:uid="{DAE37AB0-EDE4-4DB4-8E48-6FF956683F65}"/>
    <cellStyle name="Comma 26 3 5" xfId="24112" xr:uid="{66972E8B-982A-4A99-8FE9-6819B6092A00}"/>
    <cellStyle name="Comma 26 4" xfId="2729" xr:uid="{00000000-0005-0000-0000-0000DB040000}"/>
    <cellStyle name="Comma 26 4 2" xfId="5518" xr:uid="{4A690F45-BDFC-4002-ABE1-CAB58F8CBB07}"/>
    <cellStyle name="Comma 26 4 2 2" xfId="11121" xr:uid="{F3D18C77-A87D-47DF-A0C2-ECBBF17BA0F3}"/>
    <cellStyle name="Comma 26 4 2 2 2" xfId="22349" xr:uid="{DD103CB6-D65D-47CF-9EA6-AC7489F58ECE}"/>
    <cellStyle name="Comma 26 4 2 2 2 2" xfId="44816" xr:uid="{2C7E45E4-2BB0-4A10-836A-3543B327EABE}"/>
    <cellStyle name="Comma 26 4 2 2 3" xfId="33589" xr:uid="{319AC22B-0619-48BA-8985-87E6E3AFB74A}"/>
    <cellStyle name="Comma 26 4 2 3" xfId="16746" xr:uid="{E968F37A-0E18-46A2-89F5-AA6C739E4322}"/>
    <cellStyle name="Comma 26 4 2 3 2" xfId="39213" xr:uid="{73F75D59-398F-40D3-B234-00CA360A784B}"/>
    <cellStyle name="Comma 26 4 2 4" xfId="27986" xr:uid="{1E41407C-4049-4211-9F56-06B1C578E2AD}"/>
    <cellStyle name="Comma 26 4 3" xfId="8332" xr:uid="{4EA6EAFD-6148-40FD-9DC7-EBC22A9C1A15}"/>
    <cellStyle name="Comma 26 4 3 2" xfId="19560" xr:uid="{8265AD10-69BF-4E61-B925-FDE2B7672B10}"/>
    <cellStyle name="Comma 26 4 3 2 2" xfId="42027" xr:uid="{9EAE2069-C10E-4CF8-A482-FB63AEDF48BF}"/>
    <cellStyle name="Comma 26 4 3 3" xfId="30800" xr:uid="{49659B7F-42C2-4BE1-B6BD-51ABBE87B805}"/>
    <cellStyle name="Comma 26 4 4" xfId="13957" xr:uid="{0E568AB4-6834-4AAC-AC59-FF368E5F0564}"/>
    <cellStyle name="Comma 26 4 4 2" xfId="36424" xr:uid="{B52FEBA3-6488-48B8-9530-E1C59F7F7FC2}"/>
    <cellStyle name="Comma 26 4 5" xfId="25197" xr:uid="{CA8127AF-743F-4D9B-95B3-6376D5A9DF44}"/>
    <cellStyle name="Comma 26 5" xfId="564" xr:uid="{00000000-0005-0000-0000-0000DC040000}"/>
    <cellStyle name="Comma 26 5 2" xfId="3353" xr:uid="{21C8C5AD-579E-48D1-9C73-80AEACF67808}"/>
    <cellStyle name="Comma 26 5 2 2" xfId="8956" xr:uid="{89B6750B-03B7-4592-85F2-A45EB5D94EB6}"/>
    <cellStyle name="Comma 26 5 2 2 2" xfId="20184" xr:uid="{61D1C66B-80DB-4CC7-90FE-6A2978970D4E}"/>
    <cellStyle name="Comma 26 5 2 2 2 2" xfId="42651" xr:uid="{E835CCEF-1CB4-40B6-8730-1B0734BB97A7}"/>
    <cellStyle name="Comma 26 5 2 2 3" xfId="31424" xr:uid="{65FBAAC2-7C34-467C-8F1D-FA316405B6C8}"/>
    <cellStyle name="Comma 26 5 2 3" xfId="14581" xr:uid="{4C73C4F5-A7E8-49F6-A2BD-1E9E931C66B7}"/>
    <cellStyle name="Comma 26 5 2 3 2" xfId="37048" xr:uid="{ECE76D0C-EC56-4602-8C89-1EFCE60AFA59}"/>
    <cellStyle name="Comma 26 5 2 4" xfId="25821" xr:uid="{404FBF7F-BD33-4D71-B3A0-016CBEFCF57D}"/>
    <cellStyle name="Comma 26 5 3" xfId="6167" xr:uid="{6E753BED-D994-4551-8B4A-7F2ACBC2C10D}"/>
    <cellStyle name="Comma 26 5 3 2" xfId="17395" xr:uid="{E18B12F2-A550-4F51-93A9-9E15E22184E9}"/>
    <cellStyle name="Comma 26 5 3 2 2" xfId="39862" xr:uid="{4C2CA4C3-EA00-408C-8868-37F2DBCCE608}"/>
    <cellStyle name="Comma 26 5 3 3" xfId="28635" xr:uid="{ABD5C697-D7A1-4188-A15F-C1DE0A8000F3}"/>
    <cellStyle name="Comma 26 5 4" xfId="11792" xr:uid="{3736E513-B560-4D0A-996A-E43FAC1DB728}"/>
    <cellStyle name="Comma 26 5 4 2" xfId="34259" xr:uid="{F669F5BD-EDE0-4C86-AF89-528A0140E1D2}"/>
    <cellStyle name="Comma 26 5 5" xfId="23032" xr:uid="{C1AD35C3-97D5-4B58-9BFA-D280C5F8AC99}"/>
    <cellStyle name="Comma 26 6" xfId="3081" xr:uid="{2926A625-A682-491F-9690-65E2020386D7}"/>
    <cellStyle name="Comma 26 6 2" xfId="8684" xr:uid="{75CC07EA-762E-474F-B417-1A211F6858C3}"/>
    <cellStyle name="Comma 26 6 2 2" xfId="19912" xr:uid="{AD98B406-2D84-40AF-B0A1-1DC81999F16E}"/>
    <cellStyle name="Comma 26 6 2 2 2" xfId="42379" xr:uid="{708ABB95-042E-406E-BF16-465EF5BC7BD6}"/>
    <cellStyle name="Comma 26 6 2 3" xfId="31152" xr:uid="{98CD96A7-12F5-46CC-83F7-134DA1F48FB8}"/>
    <cellStyle name="Comma 26 6 3" xfId="14309" xr:uid="{0087DC34-99B6-4B07-AB34-3F256ABEB5CE}"/>
    <cellStyle name="Comma 26 6 3 2" xfId="36776" xr:uid="{092D251D-54D1-403F-BF67-D32BEAF27631}"/>
    <cellStyle name="Comma 26 6 4" xfId="25549" xr:uid="{4AAB4542-1728-4AEF-AEE0-AD1C58E04F4D}"/>
    <cellStyle name="Comma 26 7" xfId="5895" xr:uid="{D1D8DB29-5049-4C41-965F-EBACF8261EE3}"/>
    <cellStyle name="Comma 26 7 2" xfId="17123" xr:uid="{799AC4A8-14D3-4BB3-BC1B-D20288859EBE}"/>
    <cellStyle name="Comma 26 7 2 2" xfId="39590" xr:uid="{CE99F688-080A-4ECB-A215-D720590BF353}"/>
    <cellStyle name="Comma 26 7 3" xfId="28363" xr:uid="{984FDCF7-23C1-40EE-A252-7BCF0B1153BF}"/>
    <cellStyle name="Comma 26 8" xfId="11520" xr:uid="{65397927-A0FB-4029-90A2-A54E5C8E0C65}"/>
    <cellStyle name="Comma 26 8 2" xfId="33987" xr:uid="{F5CBBBA6-EE9B-4380-BD9A-96AD45E97714}"/>
    <cellStyle name="Comma 26 9" xfId="22760" xr:uid="{5CFB568B-3145-425F-8EC9-F0B14A2B947A}"/>
    <cellStyle name="Comma 27" xfId="831" xr:uid="{00000000-0005-0000-0000-0000DD040000}"/>
    <cellStyle name="Comma 27 2" xfId="1369" xr:uid="{00000000-0005-0000-0000-0000DE040000}"/>
    <cellStyle name="Comma 27 2 2" xfId="2449" xr:uid="{00000000-0005-0000-0000-0000DF040000}"/>
    <cellStyle name="Comma 27 2 2 2" xfId="5238" xr:uid="{F0B50940-247E-488A-878A-A7FE874B9B85}"/>
    <cellStyle name="Comma 27 2 2 2 2" xfId="10841" xr:uid="{AE8A06C4-F21A-4ACE-B364-8A2D11E96473}"/>
    <cellStyle name="Comma 27 2 2 2 2 2" xfId="22069" xr:uid="{EDC5027C-7A0C-4524-B5B2-86873DC2649A}"/>
    <cellStyle name="Comma 27 2 2 2 2 2 2" xfId="44536" xr:uid="{A2609830-CA24-46D6-8FA8-D2C3DB980988}"/>
    <cellStyle name="Comma 27 2 2 2 2 3" xfId="33309" xr:uid="{7B2825B8-2E5C-4100-BE64-B23A71CA04F3}"/>
    <cellStyle name="Comma 27 2 2 2 3" xfId="16466" xr:uid="{6F8ACFBF-39A6-4E3E-BF58-1F97789895EF}"/>
    <cellStyle name="Comma 27 2 2 2 3 2" xfId="38933" xr:uid="{B18D6F27-3FD4-452E-B95F-887213BAF3F5}"/>
    <cellStyle name="Comma 27 2 2 2 4" xfId="27706" xr:uid="{A39D6D95-50FF-4CA0-B762-A10B660BB0AE}"/>
    <cellStyle name="Comma 27 2 2 3" xfId="8052" xr:uid="{C4B1A665-15F9-4A99-A21B-2786C9866C0B}"/>
    <cellStyle name="Comma 27 2 2 3 2" xfId="19280" xr:uid="{F1173DD3-2A93-4722-98EB-40F0DB0896E5}"/>
    <cellStyle name="Comma 27 2 2 3 2 2" xfId="41747" xr:uid="{6A9C008E-96D9-47A5-BC14-357C93EADBBF}"/>
    <cellStyle name="Comma 27 2 2 3 3" xfId="30520" xr:uid="{9F85A8C0-2665-400F-8D44-1E929A690890}"/>
    <cellStyle name="Comma 27 2 2 4" xfId="13677" xr:uid="{BC83BB2F-C9ED-4A67-AB39-8895F5434868}"/>
    <cellStyle name="Comma 27 2 2 4 2" xfId="36144" xr:uid="{E2E8B657-4793-4EEE-980E-3F7D88217BFB}"/>
    <cellStyle name="Comma 27 2 2 5" xfId="24917" xr:uid="{4745FE93-9C7E-4B69-A88D-1E776F37FF4D}"/>
    <cellStyle name="Comma 27 2 3" xfId="4158" xr:uid="{3071010F-9F86-4DCA-85C6-078A3A06440F}"/>
    <cellStyle name="Comma 27 2 3 2" xfId="9761" xr:uid="{A5D71108-A967-4AC6-AA0C-D008F3184AFA}"/>
    <cellStyle name="Comma 27 2 3 2 2" xfId="20989" xr:uid="{1820A582-46B6-4B2A-BB5C-CC2299741B24}"/>
    <cellStyle name="Comma 27 2 3 2 2 2" xfId="43456" xr:uid="{598132F6-E262-4D3C-A515-F4DA1F76EB91}"/>
    <cellStyle name="Comma 27 2 3 2 3" xfId="32229" xr:uid="{10B66701-7F2C-41CD-BB9F-8271E1A168FF}"/>
    <cellStyle name="Comma 27 2 3 3" xfId="15386" xr:uid="{A2BB8486-F589-479F-A957-8997A044FE90}"/>
    <cellStyle name="Comma 27 2 3 3 2" xfId="37853" xr:uid="{DE45459C-2F77-44F8-991D-D75943DE9E67}"/>
    <cellStyle name="Comma 27 2 3 4" xfId="26626" xr:uid="{800E1C32-A1B5-43DE-8130-6A88D1ACE39C}"/>
    <cellStyle name="Comma 27 2 4" xfId="6972" xr:uid="{56C48DC3-9013-4E63-BFDB-D29981C417C9}"/>
    <cellStyle name="Comma 27 2 4 2" xfId="18200" xr:uid="{853279F7-1A72-4AB3-A7F6-2D84B65C018F}"/>
    <cellStyle name="Comma 27 2 4 2 2" xfId="40667" xr:uid="{39102D4C-F138-4EA8-A4A6-B328493EEC5F}"/>
    <cellStyle name="Comma 27 2 4 3" xfId="29440" xr:uid="{5A7306BB-FFDF-4995-AA5E-99D75E1EF7D6}"/>
    <cellStyle name="Comma 27 2 5" xfId="12597" xr:uid="{1D2E35FE-4B36-4F4E-A0C0-97FADF8645E5}"/>
    <cellStyle name="Comma 27 2 5 2" xfId="35064" xr:uid="{30E027BA-1803-47BC-B66E-08C4621AF540}"/>
    <cellStyle name="Comma 27 2 6" xfId="23837" xr:uid="{B6494745-9774-449C-8A67-E73394F8B9C0}"/>
    <cellStyle name="Comma 27 3" xfId="1911" xr:uid="{00000000-0005-0000-0000-0000E0040000}"/>
    <cellStyle name="Comma 27 3 2" xfId="4700" xr:uid="{57E5D5AB-AE66-4CB0-8276-FEBD85DD33C1}"/>
    <cellStyle name="Comma 27 3 2 2" xfId="10303" xr:uid="{0DE3E0B9-5912-4A1F-81D5-9981EEFC2678}"/>
    <cellStyle name="Comma 27 3 2 2 2" xfId="21531" xr:uid="{DCD548E6-B92A-44D7-8D8C-083430E870D1}"/>
    <cellStyle name="Comma 27 3 2 2 2 2" xfId="43998" xr:uid="{14FC9D63-B619-4A63-94C2-AFFAFA90EDE0}"/>
    <cellStyle name="Comma 27 3 2 2 3" xfId="32771" xr:uid="{6662065A-F3B8-4B76-B2E0-A61C826157A3}"/>
    <cellStyle name="Comma 27 3 2 3" xfId="15928" xr:uid="{05ACB3DF-48D7-4934-8594-C7E86A5EA66D}"/>
    <cellStyle name="Comma 27 3 2 3 2" xfId="38395" xr:uid="{EE881AAB-DDDF-4E20-9FED-E2470B87378D}"/>
    <cellStyle name="Comma 27 3 2 4" xfId="27168" xr:uid="{96BE36AA-EDC5-4FF6-AC86-702973B6C4B1}"/>
    <cellStyle name="Comma 27 3 3" xfId="7514" xr:uid="{18382F41-6C0F-4309-A5D7-7BCF95610242}"/>
    <cellStyle name="Comma 27 3 3 2" xfId="18742" xr:uid="{4749D95E-CA7A-4C3F-B287-3A1F4D430C6F}"/>
    <cellStyle name="Comma 27 3 3 2 2" xfId="41209" xr:uid="{4B7CE0EC-6689-4DC6-B9F2-CC3E996D02BF}"/>
    <cellStyle name="Comma 27 3 3 3" xfId="29982" xr:uid="{42A32118-24A2-4AFD-A9D6-0720B79C56D1}"/>
    <cellStyle name="Comma 27 3 4" xfId="13139" xr:uid="{2F09660F-E858-460A-A3BB-370EC59EB03C}"/>
    <cellStyle name="Comma 27 3 4 2" xfId="35606" xr:uid="{E4173F62-5F5F-4FBC-9734-D1552984CF1B}"/>
    <cellStyle name="Comma 27 3 5" xfId="24379" xr:uid="{E97AB60C-B587-489B-AD38-F58E8538C81C}"/>
    <cellStyle name="Comma 27 4" xfId="3620" xr:uid="{277D2D9E-0929-40E7-AFCD-D06CA9EAD67B}"/>
    <cellStyle name="Comma 27 4 2" xfId="9223" xr:uid="{CE00DE60-5FFF-4865-AC90-088BACECD2E6}"/>
    <cellStyle name="Comma 27 4 2 2" xfId="20451" xr:uid="{E16382B5-262D-4B03-BF6C-596108F8373C}"/>
    <cellStyle name="Comma 27 4 2 2 2" xfId="42918" xr:uid="{55302D4F-490A-4220-8936-4DDE8C3666E5}"/>
    <cellStyle name="Comma 27 4 2 3" xfId="31691" xr:uid="{ACBD4823-6908-43DB-8A32-3D2389912B4E}"/>
    <cellStyle name="Comma 27 4 3" xfId="14848" xr:uid="{981795A2-89FC-4CD3-8717-5A72E2AFE4CC}"/>
    <cellStyle name="Comma 27 4 3 2" xfId="37315" xr:uid="{A16EB109-95E7-45D7-B098-C8E858C0FEF0}"/>
    <cellStyle name="Comma 27 4 4" xfId="26088" xr:uid="{491EDC54-9C32-4AB8-A9F4-E9BB4905D8E8}"/>
    <cellStyle name="Comma 27 5" xfId="6434" xr:uid="{3ACF7714-D7F7-4606-AD17-927DCB46851C}"/>
    <cellStyle name="Comma 27 5 2" xfId="17662" xr:uid="{3BC52A38-60BD-4C7D-A8ED-69A18C926A57}"/>
    <cellStyle name="Comma 27 5 2 2" xfId="40129" xr:uid="{69B6C6E2-D040-425C-B55C-823E4189108C}"/>
    <cellStyle name="Comma 27 5 3" xfId="28902" xr:uid="{9508CD54-318D-478A-8208-536B4FFD2BCB}"/>
    <cellStyle name="Comma 27 6" xfId="12059" xr:uid="{B5EAB24E-BFDA-440C-A5AF-F100BD07BC69}"/>
    <cellStyle name="Comma 27 6 2" xfId="34526" xr:uid="{D2CBD88E-97C8-43E0-AD7D-CC03A4F2BA48}"/>
    <cellStyle name="Comma 27 7" xfId="23299" xr:uid="{AAE84D71-6A2E-411C-BD39-564CDFA09690}"/>
    <cellStyle name="Comma 28" xfId="833" xr:uid="{00000000-0005-0000-0000-0000E1040000}"/>
    <cellStyle name="Comma 28 2" xfId="1371" xr:uid="{00000000-0005-0000-0000-0000E2040000}"/>
    <cellStyle name="Comma 28 2 2" xfId="2451" xr:uid="{00000000-0005-0000-0000-0000E3040000}"/>
    <cellStyle name="Comma 28 2 2 2" xfId="5240" xr:uid="{E08FDB52-8AD5-4F22-9ABA-FB5DAF05D9B3}"/>
    <cellStyle name="Comma 28 2 2 2 2" xfId="10843" xr:uid="{1D203303-2AB7-4F64-9058-C7CED0B1ACFB}"/>
    <cellStyle name="Comma 28 2 2 2 2 2" xfId="22071" xr:uid="{4721A4C8-F493-4533-8D8F-4289B9DB7796}"/>
    <cellStyle name="Comma 28 2 2 2 2 2 2" xfId="44538" xr:uid="{42C40E9D-DAB2-4EC5-9ACF-48DBFC225CAB}"/>
    <cellStyle name="Comma 28 2 2 2 2 3" xfId="33311" xr:uid="{EF968624-5100-4D7D-991C-A83CBA23340C}"/>
    <cellStyle name="Comma 28 2 2 2 3" xfId="16468" xr:uid="{F9163098-CFF2-48E4-8AB9-4D15C85B576D}"/>
    <cellStyle name="Comma 28 2 2 2 3 2" xfId="38935" xr:uid="{73C61A68-DAA0-450E-AF58-A97BA9E9D304}"/>
    <cellStyle name="Comma 28 2 2 2 4" xfId="27708" xr:uid="{89D91A07-378D-42DF-92BB-FDF24B826D67}"/>
    <cellStyle name="Comma 28 2 2 3" xfId="8054" xr:uid="{81A0FACA-CE89-4CFA-A48B-01F4D318CD77}"/>
    <cellStyle name="Comma 28 2 2 3 2" xfId="19282" xr:uid="{D42651AB-1CC7-450E-BA3A-678EC6ED3C9B}"/>
    <cellStyle name="Comma 28 2 2 3 2 2" xfId="41749" xr:uid="{14AC8C84-C9B9-4B60-A3B8-4A68EE39F058}"/>
    <cellStyle name="Comma 28 2 2 3 3" xfId="30522" xr:uid="{E9BDB974-F0A9-4892-8A21-769869C9EF10}"/>
    <cellStyle name="Comma 28 2 2 4" xfId="13679" xr:uid="{021CC7AF-475A-4303-90E0-190E30D5F863}"/>
    <cellStyle name="Comma 28 2 2 4 2" xfId="36146" xr:uid="{759148A9-683B-4BE4-A9CF-EC1FCA753389}"/>
    <cellStyle name="Comma 28 2 2 5" xfId="24919" xr:uid="{09326D1E-14FD-413A-9FD7-EAAA6919CE68}"/>
    <cellStyle name="Comma 28 2 3" xfId="4160" xr:uid="{ABB0A5D3-ED72-4D1F-B239-D4F7DD36C354}"/>
    <cellStyle name="Comma 28 2 3 2" xfId="9763" xr:uid="{A1874EB4-FD02-45DA-BB6B-2FC66760261E}"/>
    <cellStyle name="Comma 28 2 3 2 2" xfId="20991" xr:uid="{E203C2EB-33C5-4E14-96F7-640724228444}"/>
    <cellStyle name="Comma 28 2 3 2 2 2" xfId="43458" xr:uid="{00CD0A8D-519A-491E-B349-696142344E90}"/>
    <cellStyle name="Comma 28 2 3 2 3" xfId="32231" xr:uid="{DAC5DDCE-07C4-44C4-B2A4-4D13A042F323}"/>
    <cellStyle name="Comma 28 2 3 3" xfId="15388" xr:uid="{E4212E1C-AB90-42DA-9AF0-56E188347133}"/>
    <cellStyle name="Comma 28 2 3 3 2" xfId="37855" xr:uid="{EA272B2C-2C69-4441-BB19-E58F695F38FF}"/>
    <cellStyle name="Comma 28 2 3 4" xfId="26628" xr:uid="{398C837C-50FA-4B5A-9125-1A70845ABB75}"/>
    <cellStyle name="Comma 28 2 4" xfId="6974" xr:uid="{1585BE62-6BAD-4FE9-ADBE-C1037F7C4DB3}"/>
    <cellStyle name="Comma 28 2 4 2" xfId="18202" xr:uid="{4D78AC06-28C1-4BDF-8340-B5B411DBD6AD}"/>
    <cellStyle name="Comma 28 2 4 2 2" xfId="40669" xr:uid="{D184AFAC-8135-4553-9F1F-6480E57AA0C8}"/>
    <cellStyle name="Comma 28 2 4 3" xfId="29442" xr:uid="{CA71C3A1-A46A-4C2F-98F7-633108AD38EB}"/>
    <cellStyle name="Comma 28 2 5" xfId="12599" xr:uid="{66FC4D6B-40BF-44C2-8497-158D5426253C}"/>
    <cellStyle name="Comma 28 2 5 2" xfId="35066" xr:uid="{FA05E521-11F7-4366-80F3-E5B1A9DC553B}"/>
    <cellStyle name="Comma 28 2 6" xfId="23839" xr:uid="{3BCB764E-0308-423C-B709-7B496434DBCF}"/>
    <cellStyle name="Comma 28 3" xfId="1913" xr:uid="{00000000-0005-0000-0000-0000E4040000}"/>
    <cellStyle name="Comma 28 3 2" xfId="4702" xr:uid="{F39F6EE2-5F19-455F-B76F-8234BF2BADA9}"/>
    <cellStyle name="Comma 28 3 2 2" xfId="10305" xr:uid="{BDE3037C-F0FC-4C91-A390-638898EA01FB}"/>
    <cellStyle name="Comma 28 3 2 2 2" xfId="21533" xr:uid="{5C54A904-50CA-40BE-B710-D92173EC53A9}"/>
    <cellStyle name="Comma 28 3 2 2 2 2" xfId="44000" xr:uid="{017B0BBC-6C6F-4A24-B7B2-CCEA12A2CB8F}"/>
    <cellStyle name="Comma 28 3 2 2 3" xfId="32773" xr:uid="{D81D7C48-EC10-4B8E-8A64-5F1147366F9F}"/>
    <cellStyle name="Comma 28 3 2 3" xfId="15930" xr:uid="{98DA712B-1F0F-4271-A363-6CE0BCD74B7E}"/>
    <cellStyle name="Comma 28 3 2 3 2" xfId="38397" xr:uid="{399440F9-6DAD-4831-96AB-5A24E9641761}"/>
    <cellStyle name="Comma 28 3 2 4" xfId="27170" xr:uid="{B7FDBBD5-F12B-47E8-97D9-1202E41BD794}"/>
    <cellStyle name="Comma 28 3 3" xfId="7516" xr:uid="{8046F618-522C-4CE8-A9A7-68ECBDF7B06F}"/>
    <cellStyle name="Comma 28 3 3 2" xfId="18744" xr:uid="{BF8DF036-AEFB-41E6-9C5F-0F9040CEB333}"/>
    <cellStyle name="Comma 28 3 3 2 2" xfId="41211" xr:uid="{76FE899D-F079-4D93-9443-D5006589744C}"/>
    <cellStyle name="Comma 28 3 3 3" xfId="29984" xr:uid="{2A3B7621-1DDC-4CF5-B758-6E3853A66458}"/>
    <cellStyle name="Comma 28 3 4" xfId="13141" xr:uid="{BAE70859-CE78-445D-925B-77AD1DBEB734}"/>
    <cellStyle name="Comma 28 3 4 2" xfId="35608" xr:uid="{E4B13C2F-941A-4A9D-AF97-FF2E49D2FEF0}"/>
    <cellStyle name="Comma 28 3 5" xfId="24381" xr:uid="{2A4500D0-554C-4B70-BFBE-242857DA99DA}"/>
    <cellStyle name="Comma 28 4" xfId="3622" xr:uid="{47EFD479-3F31-4128-A92B-20214C1ED715}"/>
    <cellStyle name="Comma 28 4 2" xfId="9225" xr:uid="{D8B38FCE-DEA8-402B-8D78-DBFBD6D148DE}"/>
    <cellStyle name="Comma 28 4 2 2" xfId="20453" xr:uid="{4E23EE46-EAE3-4874-9BE7-A42715BDC390}"/>
    <cellStyle name="Comma 28 4 2 2 2" xfId="42920" xr:uid="{959F98B5-1F49-46D7-8625-E520E31C0B27}"/>
    <cellStyle name="Comma 28 4 2 3" xfId="31693" xr:uid="{93F9F6F1-E280-42FF-A39A-99F3EAE5A3BA}"/>
    <cellStyle name="Comma 28 4 3" xfId="14850" xr:uid="{08F68D34-C72D-4EAF-A2D1-19274961B717}"/>
    <cellStyle name="Comma 28 4 3 2" xfId="37317" xr:uid="{1CAE07B8-8FE6-42D3-86DE-E8C638F21D5F}"/>
    <cellStyle name="Comma 28 4 4" xfId="26090" xr:uid="{22E1D1D3-FF56-4804-8313-33261970078F}"/>
    <cellStyle name="Comma 28 5" xfId="6436" xr:uid="{6ABA9E73-4F27-4847-9DA3-64B85B045462}"/>
    <cellStyle name="Comma 28 5 2" xfId="17664" xr:uid="{78170D0D-DDEB-4032-8BB9-E70382176BD7}"/>
    <cellStyle name="Comma 28 5 2 2" xfId="40131" xr:uid="{42E47DEF-6663-4AA1-B566-B45877C031BF}"/>
    <cellStyle name="Comma 28 5 3" xfId="28904" xr:uid="{C0C143BC-828C-407C-B2F0-507576555DD2}"/>
    <cellStyle name="Comma 28 6" xfId="12061" xr:uid="{4ACC9F3C-BE63-4498-8A89-591817B7BD1A}"/>
    <cellStyle name="Comma 28 6 2" xfId="34528" xr:uid="{2B048739-0D21-45B1-98A8-23E432783B23}"/>
    <cellStyle name="Comma 28 7" xfId="23301" xr:uid="{738FAF33-9F4B-4699-B58B-575E0F771471}"/>
    <cellStyle name="Comma 29" xfId="287" xr:uid="{00000000-0005-0000-0000-0000E5040000}"/>
    <cellStyle name="Comma 29 2" xfId="1373" xr:uid="{00000000-0005-0000-0000-0000E6040000}"/>
    <cellStyle name="Comma 29 2 2" xfId="2453" xr:uid="{00000000-0005-0000-0000-0000E7040000}"/>
    <cellStyle name="Comma 29 2 2 2" xfId="5242" xr:uid="{6276B4BB-165E-4C56-9572-360E2DED01F3}"/>
    <cellStyle name="Comma 29 2 2 2 2" xfId="10845" xr:uid="{D0975503-9D43-4161-A83F-A961DAF44949}"/>
    <cellStyle name="Comma 29 2 2 2 2 2" xfId="22073" xr:uid="{1B5E1888-BD11-42B2-ABC0-DCBAAF5C9A76}"/>
    <cellStyle name="Comma 29 2 2 2 2 2 2" xfId="44540" xr:uid="{0120651C-97D1-4788-922B-E4AF9D59AD8C}"/>
    <cellStyle name="Comma 29 2 2 2 2 3" xfId="33313" xr:uid="{AAC03E20-9B99-46D3-ADC6-1567334F96BD}"/>
    <cellStyle name="Comma 29 2 2 2 3" xfId="16470" xr:uid="{6F33F977-66DA-4BC4-BCF1-615D3F5626AB}"/>
    <cellStyle name="Comma 29 2 2 2 3 2" xfId="38937" xr:uid="{8FE77790-E6ED-475F-BBFB-9C5F43DE11C4}"/>
    <cellStyle name="Comma 29 2 2 2 4" xfId="27710" xr:uid="{88314F94-BD0E-42A6-97C0-0EEBA7B04F7F}"/>
    <cellStyle name="Comma 29 2 2 3" xfId="8056" xr:uid="{1D700FBC-0D9F-4ECC-89E7-1E252188A4C3}"/>
    <cellStyle name="Comma 29 2 2 3 2" xfId="19284" xr:uid="{F1323449-8531-417C-87ED-53094E3C816B}"/>
    <cellStyle name="Comma 29 2 2 3 2 2" xfId="41751" xr:uid="{2E565D1D-8004-4F0A-949D-2CE5003502BA}"/>
    <cellStyle name="Comma 29 2 2 3 3" xfId="30524" xr:uid="{6FADE73F-80DC-4880-9A08-DE81B7030701}"/>
    <cellStyle name="Comma 29 2 2 4" xfId="13681" xr:uid="{57E254EC-0D65-46D6-93B5-78205FD0950F}"/>
    <cellStyle name="Comma 29 2 2 4 2" xfId="36148" xr:uid="{675E03FA-4D4D-4FF6-B291-AD8768F53B86}"/>
    <cellStyle name="Comma 29 2 2 5" xfId="24921" xr:uid="{760D5C24-9DDF-4715-B15C-0374A8763744}"/>
    <cellStyle name="Comma 29 2 3" xfId="4162" xr:uid="{82357952-A4E9-4459-B49C-B58B2DD15B21}"/>
    <cellStyle name="Comma 29 2 3 2" xfId="9765" xr:uid="{9474FD39-1DA2-4A1D-BDE5-2005A7D7F538}"/>
    <cellStyle name="Comma 29 2 3 2 2" xfId="20993" xr:uid="{E36E934A-2A2D-40F0-9612-653EE0985A35}"/>
    <cellStyle name="Comma 29 2 3 2 2 2" xfId="43460" xr:uid="{420432FA-0F55-49DA-8ABB-CAE122D5DB5F}"/>
    <cellStyle name="Comma 29 2 3 2 3" xfId="32233" xr:uid="{AF6E2991-BEA5-45AC-9DE2-136894530B7A}"/>
    <cellStyle name="Comma 29 2 3 3" xfId="15390" xr:uid="{4C2297FB-5CD6-4725-AECD-56A80CFAF397}"/>
    <cellStyle name="Comma 29 2 3 3 2" xfId="37857" xr:uid="{4E06883D-5326-4171-A268-48096AEED27B}"/>
    <cellStyle name="Comma 29 2 3 4" xfId="26630" xr:uid="{9401AF12-D4CA-46FC-9B91-7B6F57207699}"/>
    <cellStyle name="Comma 29 2 4" xfId="6976" xr:uid="{557275DE-37C5-4866-BB79-49D04E1A9D4E}"/>
    <cellStyle name="Comma 29 2 4 2" xfId="18204" xr:uid="{D93C76F4-CD93-4EF9-A2E1-D14976E0D0ED}"/>
    <cellStyle name="Comma 29 2 4 2 2" xfId="40671" xr:uid="{D8925518-B38E-4AA3-ACCC-022868869EE4}"/>
    <cellStyle name="Comma 29 2 4 3" xfId="29444" xr:uid="{49A854EE-7A22-4744-B80A-9BC31B451A62}"/>
    <cellStyle name="Comma 29 2 5" xfId="12601" xr:uid="{5C219AD7-0DEC-4DD7-A5DA-42E14D28926F}"/>
    <cellStyle name="Comma 29 2 5 2" xfId="35068" xr:uid="{12150D5F-FB31-4CFD-8811-C584AF479287}"/>
    <cellStyle name="Comma 29 2 6" xfId="23841" xr:uid="{B78F9701-23AE-4772-8F69-FA209D15B643}"/>
    <cellStyle name="Comma 29 3" xfId="1915" xr:uid="{00000000-0005-0000-0000-0000E8040000}"/>
    <cellStyle name="Comma 29 3 2" xfId="4704" xr:uid="{A12CDF41-B54D-4665-BD35-B5BE0E770390}"/>
    <cellStyle name="Comma 29 3 2 2" xfId="10307" xr:uid="{76538C46-4326-448C-82DB-9395E5100B0E}"/>
    <cellStyle name="Comma 29 3 2 2 2" xfId="21535" xr:uid="{1CD51255-2735-4B17-B319-98FDA9600DC5}"/>
    <cellStyle name="Comma 29 3 2 2 2 2" xfId="44002" xr:uid="{B5152C25-043A-4416-9101-259C9FD4C9A5}"/>
    <cellStyle name="Comma 29 3 2 2 3" xfId="32775" xr:uid="{EFC769DC-3B68-4FF9-A9A6-747EF26D0D6E}"/>
    <cellStyle name="Comma 29 3 2 3" xfId="15932" xr:uid="{D6C8E2B1-71CA-49B9-9521-6D4CF3CC53E7}"/>
    <cellStyle name="Comma 29 3 2 3 2" xfId="38399" xr:uid="{06178817-0C50-4286-BF68-7BAFADE7D022}"/>
    <cellStyle name="Comma 29 3 2 4" xfId="27172" xr:uid="{48D239C1-9241-4BD5-A0F9-E17856074E2D}"/>
    <cellStyle name="Comma 29 3 3" xfId="7518" xr:uid="{3CFF38B2-798F-4E09-8E46-1E80249F3730}"/>
    <cellStyle name="Comma 29 3 3 2" xfId="18746" xr:uid="{682BC847-2450-4C0A-8DD2-460895AA5242}"/>
    <cellStyle name="Comma 29 3 3 2 2" xfId="41213" xr:uid="{C2B364D4-B96C-4A5E-9E83-A181A1A5B78E}"/>
    <cellStyle name="Comma 29 3 3 3" xfId="29986" xr:uid="{68111636-292C-4A23-A6AF-844618DF9F52}"/>
    <cellStyle name="Comma 29 3 4" xfId="13143" xr:uid="{57061E4A-364E-46FF-8307-325B85E97332}"/>
    <cellStyle name="Comma 29 3 4 2" xfId="35610" xr:uid="{6EE9866A-83B4-4F4C-96D9-CA8ADD234B7E}"/>
    <cellStyle name="Comma 29 3 5" xfId="24383" xr:uid="{91AA62E0-4FA4-473D-9A95-8D65E4B197AB}"/>
    <cellStyle name="Comma 29 4" xfId="2724" xr:uid="{00000000-0005-0000-0000-0000E9040000}"/>
    <cellStyle name="Comma 29 4 2" xfId="5513" xr:uid="{39398624-9A49-465B-85C9-1BB46387C838}"/>
    <cellStyle name="Comma 29 4 2 2" xfId="11116" xr:uid="{1895949A-CEEE-413F-9FEE-B71846B20395}"/>
    <cellStyle name="Comma 29 4 2 2 2" xfId="22344" xr:uid="{4DF50682-8D70-4FD9-9EEB-BCF0DE234584}"/>
    <cellStyle name="Comma 29 4 2 2 2 2" xfId="44811" xr:uid="{380A48F8-91AF-4199-9A42-32E3067F2D44}"/>
    <cellStyle name="Comma 29 4 2 2 3" xfId="33584" xr:uid="{7FACDD4F-5ACD-4B40-BEC7-5AC1E665A953}"/>
    <cellStyle name="Comma 29 4 2 3" xfId="16741" xr:uid="{4563CC55-4E42-4306-9C0F-C5912CC057D4}"/>
    <cellStyle name="Comma 29 4 2 3 2" xfId="39208" xr:uid="{3C9428BE-905E-4E1B-B2A9-05E90C0F385E}"/>
    <cellStyle name="Comma 29 4 2 4" xfId="27981" xr:uid="{36B21C4F-AF70-4DA8-9F5F-23D87B9C653E}"/>
    <cellStyle name="Comma 29 4 3" xfId="8327" xr:uid="{559C0A6B-178E-489E-9F5D-F30E5643B940}"/>
    <cellStyle name="Comma 29 4 3 2" xfId="19555" xr:uid="{F92F1C17-E4F0-46E5-9E05-1A4FF368FDEE}"/>
    <cellStyle name="Comma 29 4 3 2 2" xfId="42022" xr:uid="{4997AEC6-722A-4071-A3B7-FD5A11C26B4E}"/>
    <cellStyle name="Comma 29 4 3 3" xfId="30795" xr:uid="{ABA1EB7D-3233-4E75-B45B-9E0E74236D85}"/>
    <cellStyle name="Comma 29 4 4" xfId="13952" xr:uid="{5614402B-5C36-43A4-95DA-5CF2C97A98E9}"/>
    <cellStyle name="Comma 29 4 4 2" xfId="36419" xr:uid="{EAFBE9E3-868B-4B10-93BF-7E7282859533}"/>
    <cellStyle name="Comma 29 4 5" xfId="25192" xr:uid="{BFFCD329-2D85-4647-AE3D-B541BE80FE99}"/>
    <cellStyle name="Comma 29 5" xfId="835" xr:uid="{00000000-0005-0000-0000-0000EA040000}"/>
    <cellStyle name="Comma 29 5 2" xfId="3624" xr:uid="{AB505831-ADE6-4DE0-8889-2439B6260443}"/>
    <cellStyle name="Comma 29 5 2 2" xfId="9227" xr:uid="{28F33661-7524-4FDF-B584-8AC56BB32C52}"/>
    <cellStyle name="Comma 29 5 2 2 2" xfId="20455" xr:uid="{14E528A5-6B90-45C4-B65E-DE97A1668A2D}"/>
    <cellStyle name="Comma 29 5 2 2 2 2" xfId="42922" xr:uid="{E20BDA30-A0B1-47FA-B063-34DD4751F28D}"/>
    <cellStyle name="Comma 29 5 2 2 3" xfId="31695" xr:uid="{6FB214CF-84DC-4A2B-851A-8AAE0D4E44CB}"/>
    <cellStyle name="Comma 29 5 2 3" xfId="14852" xr:uid="{CEAA0DCA-6D7C-4ED5-9098-33B69DC981A3}"/>
    <cellStyle name="Comma 29 5 2 3 2" xfId="37319" xr:uid="{1504DEE7-4881-4A39-AFF1-DC9DB3821C87}"/>
    <cellStyle name="Comma 29 5 2 4" xfId="26092" xr:uid="{6E5A4DE9-35D9-4E29-A08F-D39BE9BC6A6E}"/>
    <cellStyle name="Comma 29 5 3" xfId="6438" xr:uid="{EAF8DA1A-84AD-4EE5-A36B-056AB50146F1}"/>
    <cellStyle name="Comma 29 5 3 2" xfId="17666" xr:uid="{E38C91C1-4E34-4342-B9ED-FBB76002AF1D}"/>
    <cellStyle name="Comma 29 5 3 2 2" xfId="40133" xr:uid="{5A0AFE18-A802-4378-BA71-EF98C167DF6E}"/>
    <cellStyle name="Comma 29 5 3 3" xfId="28906" xr:uid="{7056F829-257F-4A1D-816D-4568855F1FA1}"/>
    <cellStyle name="Comma 29 5 4" xfId="12063" xr:uid="{1DCAD4C8-9BCF-4DAF-8FF6-947137BB3273}"/>
    <cellStyle name="Comma 29 5 4 2" xfId="34530" xr:uid="{636D6418-C449-4475-BB1B-D420F5CB8D0C}"/>
    <cellStyle name="Comma 29 5 5" xfId="23303" xr:uid="{3273E1C8-6F18-44A3-AE4A-811A6344333F}"/>
    <cellStyle name="Comma 29 6" xfId="3076" xr:uid="{3C5209D4-4993-451A-8BBC-6D3A6C06E579}"/>
    <cellStyle name="Comma 29 6 2" xfId="8679" xr:uid="{CECEAD0F-03D8-445C-B300-63A93B3A73C9}"/>
    <cellStyle name="Comma 29 6 2 2" xfId="19907" xr:uid="{879F5A7F-1D8D-42DA-8706-FE654A97CCE3}"/>
    <cellStyle name="Comma 29 6 2 2 2" xfId="42374" xr:uid="{8BBFF7E2-B210-4B9F-AAE7-CCA1F8F56820}"/>
    <cellStyle name="Comma 29 6 2 3" xfId="31147" xr:uid="{FCCE946B-6C8D-4A9E-AAD1-E6FD9F077695}"/>
    <cellStyle name="Comma 29 6 3" xfId="14304" xr:uid="{8EE60CC0-4511-46DF-97BD-EFAE88C976EA}"/>
    <cellStyle name="Comma 29 6 3 2" xfId="36771" xr:uid="{8BA0C479-2FBD-46B2-BF78-6352897C4016}"/>
    <cellStyle name="Comma 29 6 4" xfId="25544" xr:uid="{C619D90D-FC4C-4895-878E-76654D2669AA}"/>
    <cellStyle name="Comma 29 7" xfId="5890" xr:uid="{AAA73839-D3AB-4DC4-A506-A07EAED8076F}"/>
    <cellStyle name="Comma 29 7 2" xfId="17118" xr:uid="{C83A4434-FF2F-4ACE-8042-03AB59825DEF}"/>
    <cellStyle name="Comma 29 7 2 2" xfId="39585" xr:uid="{47C42435-F391-4F9A-80FE-9C6428EAEFE5}"/>
    <cellStyle name="Comma 29 7 3" xfId="28358" xr:uid="{22129194-7822-47DE-A897-B81F4CD0CA10}"/>
    <cellStyle name="Comma 29 8" xfId="11515" xr:uid="{A08B2546-CE0E-44A1-8663-9F3D8EA0EBBB}"/>
    <cellStyle name="Comma 29 8 2" xfId="33982" xr:uid="{274EA68A-9494-4950-9863-9D3BEFB5F677}"/>
    <cellStyle name="Comma 29 9" xfId="22755" xr:uid="{DDA83283-222F-49AC-86BD-D149E0C14203}"/>
    <cellStyle name="Comma 3" xfId="19" xr:uid="{00000000-0005-0000-0000-0000EB040000}"/>
    <cellStyle name="Comma 3 10" xfId="2473" xr:uid="{00000000-0005-0000-0000-0000EC040000}"/>
    <cellStyle name="Comma 3 10 2" xfId="5262" xr:uid="{BDC925B6-B173-488C-A06B-35ECAD7F3BD2}"/>
    <cellStyle name="Comma 3 10 2 2" xfId="10865" xr:uid="{3B763946-48E0-4B0C-B2BF-542DC1F4B0D7}"/>
    <cellStyle name="Comma 3 10 2 2 2" xfId="22093" xr:uid="{2153E2CA-A617-4B8F-AB1C-6A354A44FEB3}"/>
    <cellStyle name="Comma 3 10 2 2 2 2" xfId="44560" xr:uid="{F3FCBCB6-CBA6-4EF3-8C4B-752BBE2329A6}"/>
    <cellStyle name="Comma 3 10 2 2 3" xfId="33333" xr:uid="{FD678C2B-AB3C-4364-8E22-3FF3AB790F8B}"/>
    <cellStyle name="Comma 3 10 2 3" xfId="16490" xr:uid="{E92C80CB-967E-4154-99A1-033959ADC123}"/>
    <cellStyle name="Comma 3 10 2 3 2" xfId="38957" xr:uid="{922645CB-5FDB-4DD9-A519-C78EFB16B945}"/>
    <cellStyle name="Comma 3 10 2 4" xfId="27730" xr:uid="{3A9F2F07-D610-4E95-8BC0-9003FBD53E3C}"/>
    <cellStyle name="Comma 3 10 3" xfId="8076" xr:uid="{C1AC1E2D-A339-4808-B89B-C83C9360520D}"/>
    <cellStyle name="Comma 3 10 3 2" xfId="19304" xr:uid="{7A276514-DF2A-4051-8ED5-75B046C8CA33}"/>
    <cellStyle name="Comma 3 10 3 2 2" xfId="41771" xr:uid="{6ED7ED09-E23A-4045-B7A6-2D538075DAC8}"/>
    <cellStyle name="Comma 3 10 3 3" xfId="30544" xr:uid="{1E118DF9-B694-405D-9BCA-B781B646F940}"/>
    <cellStyle name="Comma 3 10 4" xfId="13701" xr:uid="{F0C89173-3BA1-4FD8-A9A4-0C79491D87B1}"/>
    <cellStyle name="Comma 3 10 4 2" xfId="36168" xr:uid="{37BEE2A8-7797-4528-A7A5-E8D20C68752C}"/>
    <cellStyle name="Comma 3 10 5" xfId="24941" xr:uid="{43F2BA80-64BA-4C82-BA78-E921BC56E536}"/>
    <cellStyle name="Comma 3 11" xfId="312" xr:uid="{00000000-0005-0000-0000-0000ED040000}"/>
    <cellStyle name="Comma 3 11 2" xfId="3101" xr:uid="{7517E077-6B17-4B7D-AEBF-013B7B93BB69}"/>
    <cellStyle name="Comma 3 11 2 2" xfId="8704" xr:uid="{377ECEC0-9F91-41CC-97A4-BC8DABEBCC84}"/>
    <cellStyle name="Comma 3 11 2 2 2" xfId="19932" xr:uid="{58FA22AB-7431-4EC3-A616-70F1F82951C0}"/>
    <cellStyle name="Comma 3 11 2 2 2 2" xfId="42399" xr:uid="{7A1B800D-30EF-4854-A1B9-D3AC84B4167A}"/>
    <cellStyle name="Comma 3 11 2 2 3" xfId="31172" xr:uid="{A8D3AD7F-6D65-4D47-AEA2-14F97D9FEAA1}"/>
    <cellStyle name="Comma 3 11 2 3" xfId="14329" xr:uid="{F2019817-E4E4-4568-96DF-D2CAF065C8DD}"/>
    <cellStyle name="Comma 3 11 2 3 2" xfId="36796" xr:uid="{3D1F5813-3E94-487D-8E4D-67A3EEC552C4}"/>
    <cellStyle name="Comma 3 11 2 4" xfId="25569" xr:uid="{E8FEF12B-2310-4201-9D52-7094B1DF8289}"/>
    <cellStyle name="Comma 3 11 3" xfId="5915" xr:uid="{2C91837B-EB25-4FEB-9B51-9E7B8C2DB13B}"/>
    <cellStyle name="Comma 3 11 3 2" xfId="17143" xr:uid="{9078700A-9C4E-47A3-AE48-5E2A3609BBCB}"/>
    <cellStyle name="Comma 3 11 3 2 2" xfId="39610" xr:uid="{046D68E3-75B6-40AA-A5EE-896E90E7EE4E}"/>
    <cellStyle name="Comma 3 11 3 3" xfId="28383" xr:uid="{8D8C5E10-E479-489A-BD49-1B5E1EADEAA2}"/>
    <cellStyle name="Comma 3 11 4" xfId="11540" xr:uid="{320C6933-866E-419B-9CEF-6A88C3359ACE}"/>
    <cellStyle name="Comma 3 11 4 2" xfId="34007" xr:uid="{E3EDBE23-1C8A-43C9-B269-3FD30AD873F5}"/>
    <cellStyle name="Comma 3 11 5" xfId="22780" xr:uid="{A23B047D-F58A-4D7A-A5DB-E094B49BBB16}"/>
    <cellStyle name="Comma 3 12" xfId="2825" xr:uid="{1F519C12-6595-436F-9179-C019AFFC0D5F}"/>
    <cellStyle name="Comma 3 12 2" xfId="8428" xr:uid="{463E4BA7-848E-4A1F-8FC3-6496D2323F12}"/>
    <cellStyle name="Comma 3 12 2 2" xfId="19656" xr:uid="{AFC46773-34CF-4C21-A857-74A1803B939E}"/>
    <cellStyle name="Comma 3 12 2 2 2" xfId="42123" xr:uid="{9269DC38-E395-4968-A833-8D19B5B3FDF2}"/>
    <cellStyle name="Comma 3 12 2 3" xfId="30896" xr:uid="{2F1DE0DD-105D-4EF7-8990-8C16F5F2CA3D}"/>
    <cellStyle name="Comma 3 12 3" xfId="14053" xr:uid="{00E1E6E9-A0D3-4DAE-A3B0-CC76EA4D440E}"/>
    <cellStyle name="Comma 3 12 3 2" xfId="36520" xr:uid="{7EC77D8C-74B8-4FC7-919A-2AC08CC25807}"/>
    <cellStyle name="Comma 3 12 4" xfId="25293" xr:uid="{CFAB30C6-4C27-48F2-9D44-07ECB18BC7D4}"/>
    <cellStyle name="Comma 3 13" xfId="5640" xr:uid="{F7EAED3C-C405-48FC-AF25-25667F1C0CCF}"/>
    <cellStyle name="Comma 3 13 2" xfId="16868" xr:uid="{020A68FB-902D-4D89-B15B-2C59AE3D6DED}"/>
    <cellStyle name="Comma 3 13 2 2" xfId="39335" xr:uid="{47B6E0FD-E920-47CC-90D5-11B506A6950F}"/>
    <cellStyle name="Comma 3 13 3" xfId="28108" xr:uid="{2E030670-1C7C-4163-B1D0-6A0824D32033}"/>
    <cellStyle name="Comma 3 14" xfId="11264" xr:uid="{E049D8E2-6C8A-4587-A019-86B53CECA1A3}"/>
    <cellStyle name="Comma 3 14 2" xfId="33732" xr:uid="{6E7ADFFF-8317-4588-8ABA-9678F6F6183B}"/>
    <cellStyle name="Comma 3 15" xfId="22505" xr:uid="{57C72CBA-F9C9-47A5-99DF-544BB337A040}"/>
    <cellStyle name="Comma 3 2" xfId="43" xr:uid="{00000000-0005-0000-0000-0000EE040000}"/>
    <cellStyle name="Comma 3 2 10" xfId="323" xr:uid="{00000000-0005-0000-0000-0000EF040000}"/>
    <cellStyle name="Comma 3 2 10 2" xfId="3112" xr:uid="{17002B79-9714-46DA-AAE8-4A2B76D37FE5}"/>
    <cellStyle name="Comma 3 2 10 2 2" xfId="8715" xr:uid="{2A784CD6-24A0-42E8-A7CA-48E8E8699DCD}"/>
    <cellStyle name="Comma 3 2 10 2 2 2" xfId="19943" xr:uid="{1BD24B72-8175-487B-9EC7-A5CD3935A365}"/>
    <cellStyle name="Comma 3 2 10 2 2 2 2" xfId="42410" xr:uid="{1FE87ABF-9A2A-4E34-A294-B04CE2A4A039}"/>
    <cellStyle name="Comma 3 2 10 2 2 3" xfId="31183" xr:uid="{E4432253-1922-426E-839C-7BF7615BE84A}"/>
    <cellStyle name="Comma 3 2 10 2 3" xfId="14340" xr:uid="{34A63E6E-E4CC-4C88-8585-60F05B0E5DED}"/>
    <cellStyle name="Comma 3 2 10 2 3 2" xfId="36807" xr:uid="{01D79D99-916D-4FE3-95EB-69D76E862BEE}"/>
    <cellStyle name="Comma 3 2 10 2 4" xfId="25580" xr:uid="{1844C0EE-4747-4E27-BBF3-C1E7D63C9113}"/>
    <cellStyle name="Comma 3 2 10 3" xfId="5926" xr:uid="{516CB69D-8A99-4A17-97D6-21231B0B04E1}"/>
    <cellStyle name="Comma 3 2 10 3 2" xfId="17154" xr:uid="{ECBBCAFF-9342-44ED-97A9-691D8F8FA965}"/>
    <cellStyle name="Comma 3 2 10 3 2 2" xfId="39621" xr:uid="{6C5D7D6C-3682-4A06-906D-2267FB5574A2}"/>
    <cellStyle name="Comma 3 2 10 3 3" xfId="28394" xr:uid="{253AB4DE-9207-413F-BC87-C3A0959CFA6A}"/>
    <cellStyle name="Comma 3 2 10 4" xfId="11551" xr:uid="{47BAB570-DE46-41FF-8F15-952340FE01EB}"/>
    <cellStyle name="Comma 3 2 10 4 2" xfId="34018" xr:uid="{BC91EEC6-081A-4A2E-92AE-9BB075575745}"/>
    <cellStyle name="Comma 3 2 10 5" xfId="22791" xr:uid="{7FDEBF70-43D8-4045-A1E9-E88EE81A55E4}"/>
    <cellStyle name="Comma 3 2 11" xfId="2836" xr:uid="{C8D0F19F-A5BD-4C9D-BDDC-3EB5A7C6140F}"/>
    <cellStyle name="Comma 3 2 11 2" xfId="8439" xr:uid="{36891842-F909-4DDC-9C57-083BAB7F0C92}"/>
    <cellStyle name="Comma 3 2 11 2 2" xfId="19667" xr:uid="{1AE42E8E-122F-43A4-A2EA-DE72BCFC4FC0}"/>
    <cellStyle name="Comma 3 2 11 2 2 2" xfId="42134" xr:uid="{4E800486-14EF-47DC-8DFB-7A91C877220B}"/>
    <cellStyle name="Comma 3 2 11 2 3" xfId="30907" xr:uid="{839139BB-424B-462A-B22E-3CCB12AF6B9B}"/>
    <cellStyle name="Comma 3 2 11 3" xfId="14064" xr:uid="{0CCA2115-B8D0-4870-823C-699EAC10F2A0}"/>
    <cellStyle name="Comma 3 2 11 3 2" xfId="36531" xr:uid="{285FD0A3-D29C-40A0-BABA-530982E30915}"/>
    <cellStyle name="Comma 3 2 11 4" xfId="25304" xr:uid="{735F10F4-0403-4973-B255-0DA31BA041AD}"/>
    <cellStyle name="Comma 3 2 12" xfId="5651" xr:uid="{472FBC0E-5CD9-4A7E-864E-183A22747B96}"/>
    <cellStyle name="Comma 3 2 12 2" xfId="16879" xr:uid="{0BEBEF88-A76D-4136-BCD3-7CC56796BEDB}"/>
    <cellStyle name="Comma 3 2 12 2 2" xfId="39346" xr:uid="{AD1A4E8F-0F5E-4A11-AE7A-E686C8169530}"/>
    <cellStyle name="Comma 3 2 12 3" xfId="28119" xr:uid="{23377A11-DC76-45C2-8FA3-D0C9FD99360F}"/>
    <cellStyle name="Comma 3 2 13" xfId="11275" xr:uid="{0F727186-F182-4CAD-87D3-B9B4A2FAE154}"/>
    <cellStyle name="Comma 3 2 13 2" xfId="33743" xr:uid="{E7821674-9674-4AEB-B61F-DED6CC7FDC30}"/>
    <cellStyle name="Comma 3 2 14" xfId="22516" xr:uid="{E988BDC7-6E43-4286-AC98-CF818B30C569}"/>
    <cellStyle name="Comma 3 2 2" xfId="56" xr:uid="{00000000-0005-0000-0000-0000F0040000}"/>
    <cellStyle name="Comma 3 2 2 10" xfId="2849" xr:uid="{8C8168A5-3A07-45BF-B170-FD69345F6D63}"/>
    <cellStyle name="Comma 3 2 2 10 2" xfId="8452" xr:uid="{CF4600EB-6E3F-4582-90F3-84D6B25AE512}"/>
    <cellStyle name="Comma 3 2 2 10 2 2" xfId="19680" xr:uid="{F22777DC-FB1A-4DCF-BBC0-493B6E3D98AD}"/>
    <cellStyle name="Comma 3 2 2 10 2 2 2" xfId="42147" xr:uid="{EC5248BC-FD21-42BE-8198-6113F7C99D5E}"/>
    <cellStyle name="Comma 3 2 2 10 2 3" xfId="30920" xr:uid="{096818D0-FD30-4587-A7E0-0074BD8154EA}"/>
    <cellStyle name="Comma 3 2 2 10 3" xfId="14077" xr:uid="{732C81A4-F864-4CEA-B04B-469151B9CC4E}"/>
    <cellStyle name="Comma 3 2 2 10 3 2" xfId="36544" xr:uid="{D69DE42C-B813-4773-87F4-DC9F42B4301D}"/>
    <cellStyle name="Comma 3 2 2 10 4" xfId="25317" xr:uid="{62C521F8-DD2D-41D9-8674-498E303F105A}"/>
    <cellStyle name="Comma 3 2 2 11" xfId="5664" xr:uid="{33DE8344-B0FD-4F79-A2B5-1C180DA08C36}"/>
    <cellStyle name="Comma 3 2 2 11 2" xfId="16892" xr:uid="{1F904EED-5004-4F78-BF60-A61A0D8FDDB2}"/>
    <cellStyle name="Comma 3 2 2 11 2 2" xfId="39359" xr:uid="{7B1B7EA9-88D6-44CA-83BD-37761C6D71F1}"/>
    <cellStyle name="Comma 3 2 2 11 3" xfId="28132" xr:uid="{FFA881A9-7430-462A-8E7A-E0DA80D8975C}"/>
    <cellStyle name="Comma 3 2 2 12" xfId="11288" xr:uid="{4EADDA53-52EA-4474-851F-60455414A939}"/>
    <cellStyle name="Comma 3 2 2 12 2" xfId="33756" xr:uid="{7C3E70FB-3DE1-470C-BE6D-1CEF43EE8795}"/>
    <cellStyle name="Comma 3 2 2 13" xfId="22529" xr:uid="{76A4C4A4-B2D3-46E6-BFB2-2C54CC166B9F}"/>
    <cellStyle name="Comma 3 2 2 2" xfId="85" xr:uid="{00000000-0005-0000-0000-0000F1040000}"/>
    <cellStyle name="Comma 3 2 2 2 10" xfId="5693" xr:uid="{5BDC6D19-F098-47D8-A6F0-FFF85F8E15B0}"/>
    <cellStyle name="Comma 3 2 2 2 10 2" xfId="16921" xr:uid="{A85FE584-5FF2-43B4-A385-E7E473FE0DB2}"/>
    <cellStyle name="Comma 3 2 2 2 10 2 2" xfId="39388" xr:uid="{A96E0411-4968-42E7-9D08-F149735F74C8}"/>
    <cellStyle name="Comma 3 2 2 2 10 3" xfId="28161" xr:uid="{7A44785F-5D5D-47A3-B4C9-5FAFB3A1B5DC}"/>
    <cellStyle name="Comma 3 2 2 2 11" xfId="11317" xr:uid="{F6B1BC2F-A69B-4022-8210-1E5E64C2F002}"/>
    <cellStyle name="Comma 3 2 2 2 11 2" xfId="33785" xr:uid="{08F40C83-3AB8-4CC4-AE22-E475E92FA490}"/>
    <cellStyle name="Comma 3 2 2 2 12" xfId="22558" xr:uid="{4FA1E437-6C8F-4934-8D1B-2888F18CEDB3}"/>
    <cellStyle name="Comma 3 2 2 2 2" xfId="147" xr:uid="{00000000-0005-0000-0000-0000F2040000}"/>
    <cellStyle name="Comma 3 2 2 2 2 10" xfId="11379" xr:uid="{FE2501AB-A923-487D-A8DA-FE0994DBF2BE}"/>
    <cellStyle name="Comma 3 2 2 2 2 10 2" xfId="33847" xr:uid="{70F6A1B6-9524-4DEC-8F02-342BD5A3B0FC}"/>
    <cellStyle name="Comma 3 2 2 2 2 11" xfId="22620" xr:uid="{FD370F64-EB21-41E0-A130-FDD36053BBA1}"/>
    <cellStyle name="Comma 3 2 2 2 2 2" xfId="274" xr:uid="{00000000-0005-0000-0000-0000F3040000}"/>
    <cellStyle name="Comma 3 2 2 2 2 2 10" xfId="22747" xr:uid="{63672797-62CA-4B9D-A241-4336128EE6A7}"/>
    <cellStyle name="Comma 3 2 2 2 2 2 2" xfId="821" xr:uid="{00000000-0005-0000-0000-0000F4040000}"/>
    <cellStyle name="Comma 3 2 2 2 2 2 2 2" xfId="1359" xr:uid="{00000000-0005-0000-0000-0000F5040000}"/>
    <cellStyle name="Comma 3 2 2 2 2 2 2 2 2" xfId="2439" xr:uid="{00000000-0005-0000-0000-0000F6040000}"/>
    <cellStyle name="Comma 3 2 2 2 2 2 2 2 2 2" xfId="5228" xr:uid="{46150F4A-0AD8-416B-97B7-F228D4618636}"/>
    <cellStyle name="Comma 3 2 2 2 2 2 2 2 2 2 2" xfId="10831" xr:uid="{FB4E6DA3-8982-4226-AFD0-07A700F82A22}"/>
    <cellStyle name="Comma 3 2 2 2 2 2 2 2 2 2 2 2" xfId="22059" xr:uid="{DAA99787-CFAA-4A83-ABF2-94D068CE7C64}"/>
    <cellStyle name="Comma 3 2 2 2 2 2 2 2 2 2 2 2 2" xfId="44526" xr:uid="{D2928A0C-A5DA-4686-9D62-CDC1C362A5A9}"/>
    <cellStyle name="Comma 3 2 2 2 2 2 2 2 2 2 2 3" xfId="33299" xr:uid="{F5951F31-D154-415B-83D4-2848C7652289}"/>
    <cellStyle name="Comma 3 2 2 2 2 2 2 2 2 2 3" xfId="16456" xr:uid="{F05CDFCF-A649-46FC-A6F3-97EB93D0987C}"/>
    <cellStyle name="Comma 3 2 2 2 2 2 2 2 2 2 3 2" xfId="38923" xr:uid="{8FF28DB9-ED99-4D66-BFE2-B903C7631B2A}"/>
    <cellStyle name="Comma 3 2 2 2 2 2 2 2 2 2 4" xfId="27696" xr:uid="{372EC4C7-7F11-449A-9A73-96565161144F}"/>
    <cellStyle name="Comma 3 2 2 2 2 2 2 2 2 3" xfId="8042" xr:uid="{3D6E07BE-BCE2-4FB1-87A9-3BA1C17F7D84}"/>
    <cellStyle name="Comma 3 2 2 2 2 2 2 2 2 3 2" xfId="19270" xr:uid="{3E665BD5-9F5F-4D90-B7AE-3AA081441EBD}"/>
    <cellStyle name="Comma 3 2 2 2 2 2 2 2 2 3 2 2" xfId="41737" xr:uid="{69C5FF55-09F2-43DD-B0FA-C3BAA80D2B0A}"/>
    <cellStyle name="Comma 3 2 2 2 2 2 2 2 2 3 3" xfId="30510" xr:uid="{3BE9DBCE-3550-4ADC-8EBA-2114A98FE728}"/>
    <cellStyle name="Comma 3 2 2 2 2 2 2 2 2 4" xfId="13667" xr:uid="{98E62AF7-EE4F-44AE-B279-EA5ED80D8AFE}"/>
    <cellStyle name="Comma 3 2 2 2 2 2 2 2 2 4 2" xfId="36134" xr:uid="{09CA2AD4-F387-4F69-BACB-76BB4222B09C}"/>
    <cellStyle name="Comma 3 2 2 2 2 2 2 2 2 5" xfId="24907" xr:uid="{21FFE5DE-6517-46E9-B89A-0FCC025A5E8B}"/>
    <cellStyle name="Comma 3 2 2 2 2 2 2 2 3" xfId="4148" xr:uid="{E6545266-96BB-4BBE-B9FD-B6C79C0B06AF}"/>
    <cellStyle name="Comma 3 2 2 2 2 2 2 2 3 2" xfId="9751" xr:uid="{6CCE9E92-B573-485B-8DD6-437BA0D19BA9}"/>
    <cellStyle name="Comma 3 2 2 2 2 2 2 2 3 2 2" xfId="20979" xr:uid="{98BAFCAB-680E-41E8-B511-E47FA1399C9F}"/>
    <cellStyle name="Comma 3 2 2 2 2 2 2 2 3 2 2 2" xfId="43446" xr:uid="{66D3A9D1-B083-4933-9BB0-2B502BF149CE}"/>
    <cellStyle name="Comma 3 2 2 2 2 2 2 2 3 2 3" xfId="32219" xr:uid="{9A0344B4-F8B9-4D48-9FEA-FE5A12DFFCA4}"/>
    <cellStyle name="Comma 3 2 2 2 2 2 2 2 3 3" xfId="15376" xr:uid="{F466F13B-964B-4933-9440-8AAE56C58AEE}"/>
    <cellStyle name="Comma 3 2 2 2 2 2 2 2 3 3 2" xfId="37843" xr:uid="{D0815996-0DCD-461D-B80C-954797A4AA6B}"/>
    <cellStyle name="Comma 3 2 2 2 2 2 2 2 3 4" xfId="26616" xr:uid="{D82491AC-A85A-41D9-97E6-4C9111C6F6FF}"/>
    <cellStyle name="Comma 3 2 2 2 2 2 2 2 4" xfId="6962" xr:uid="{986211D0-955C-464A-9F7E-CDCEFA6800A8}"/>
    <cellStyle name="Comma 3 2 2 2 2 2 2 2 4 2" xfId="18190" xr:uid="{9C824815-41BA-4FDF-8FF4-B189E6659A01}"/>
    <cellStyle name="Comma 3 2 2 2 2 2 2 2 4 2 2" xfId="40657" xr:uid="{5B22F7A1-3B74-4C26-8591-3AE58B710DC1}"/>
    <cellStyle name="Comma 3 2 2 2 2 2 2 2 4 3" xfId="29430" xr:uid="{7C369D05-DC9F-4F6F-AC57-63465E2B7E7A}"/>
    <cellStyle name="Comma 3 2 2 2 2 2 2 2 5" xfId="12587" xr:uid="{D4D09714-16DA-497F-AA4D-2C171E548F18}"/>
    <cellStyle name="Comma 3 2 2 2 2 2 2 2 5 2" xfId="35054" xr:uid="{A1B94F32-FD27-4CE1-90D8-7561D5B40C24}"/>
    <cellStyle name="Comma 3 2 2 2 2 2 2 2 6" xfId="23827" xr:uid="{B8DFA7FD-2CB5-402E-BEED-F77BA717C624}"/>
    <cellStyle name="Comma 3 2 2 2 2 2 2 3" xfId="1901" xr:uid="{00000000-0005-0000-0000-0000F7040000}"/>
    <cellStyle name="Comma 3 2 2 2 2 2 2 3 2" xfId="4690" xr:uid="{7EC04990-14D9-4024-B32D-55DF666D3ACA}"/>
    <cellStyle name="Comma 3 2 2 2 2 2 2 3 2 2" xfId="10293" xr:uid="{43097439-B73A-4CCA-9889-EA2CA38901B8}"/>
    <cellStyle name="Comma 3 2 2 2 2 2 2 3 2 2 2" xfId="21521" xr:uid="{4CD1705B-FE12-4A6B-B06B-B27CE386A98E}"/>
    <cellStyle name="Comma 3 2 2 2 2 2 2 3 2 2 2 2" xfId="43988" xr:uid="{CFA35212-641C-4F43-9211-6EB98BE4A739}"/>
    <cellStyle name="Comma 3 2 2 2 2 2 2 3 2 2 3" xfId="32761" xr:uid="{2CC3916B-2F6A-4962-93CC-ED8B82736EDE}"/>
    <cellStyle name="Comma 3 2 2 2 2 2 2 3 2 3" xfId="15918" xr:uid="{E03D9615-E5DA-46F0-B248-B0A9218C2628}"/>
    <cellStyle name="Comma 3 2 2 2 2 2 2 3 2 3 2" xfId="38385" xr:uid="{D06C34E3-3920-4D45-8E32-736E93A6686C}"/>
    <cellStyle name="Comma 3 2 2 2 2 2 2 3 2 4" xfId="27158" xr:uid="{5ACB39A7-0DBE-4674-9D17-CF5998D02F5C}"/>
    <cellStyle name="Comma 3 2 2 2 2 2 2 3 3" xfId="7504" xr:uid="{6D379577-453F-4F3C-9185-776D56E242A7}"/>
    <cellStyle name="Comma 3 2 2 2 2 2 2 3 3 2" xfId="18732" xr:uid="{6BF7365E-9371-428F-9562-B4D232AC61E1}"/>
    <cellStyle name="Comma 3 2 2 2 2 2 2 3 3 2 2" xfId="41199" xr:uid="{8780D6E9-DAFF-4171-B0E5-BE14CC9E2710}"/>
    <cellStyle name="Comma 3 2 2 2 2 2 2 3 3 3" xfId="29972" xr:uid="{7F8EF3FC-8E3E-46A9-AF05-6AFBC1EBB81B}"/>
    <cellStyle name="Comma 3 2 2 2 2 2 2 3 4" xfId="13129" xr:uid="{64206B30-1C97-4260-A20A-DE6B0A9C4860}"/>
    <cellStyle name="Comma 3 2 2 2 2 2 2 3 4 2" xfId="35596" xr:uid="{C133F0CD-1350-4EA2-9B8F-9A65AEC8DCE2}"/>
    <cellStyle name="Comma 3 2 2 2 2 2 2 3 5" xfId="24369" xr:uid="{8646D66E-8066-40EE-B0C6-3EE07F396202}"/>
    <cellStyle name="Comma 3 2 2 2 2 2 2 4" xfId="3610" xr:uid="{3DB48F9C-DB59-4722-9B45-5A59037CA9E2}"/>
    <cellStyle name="Comma 3 2 2 2 2 2 2 4 2" xfId="9213" xr:uid="{A7C431B3-4475-471E-AC5E-959D55CA659D}"/>
    <cellStyle name="Comma 3 2 2 2 2 2 2 4 2 2" xfId="20441" xr:uid="{9380035E-539E-45E8-9050-B5349AD3A9EE}"/>
    <cellStyle name="Comma 3 2 2 2 2 2 2 4 2 2 2" xfId="42908" xr:uid="{AD82F17E-6F36-4ED2-AF4C-DF4010B8DC4D}"/>
    <cellStyle name="Comma 3 2 2 2 2 2 2 4 2 3" xfId="31681" xr:uid="{247E1F47-67BD-491B-8BC2-1FC59B521A52}"/>
    <cellStyle name="Comma 3 2 2 2 2 2 2 4 3" xfId="14838" xr:uid="{D8778525-FE72-4136-B749-54E07A61FEB8}"/>
    <cellStyle name="Comma 3 2 2 2 2 2 2 4 3 2" xfId="37305" xr:uid="{46CD42FB-81C8-4FBD-A417-603342989357}"/>
    <cellStyle name="Comma 3 2 2 2 2 2 2 4 4" xfId="26078" xr:uid="{FA1729BC-4B44-48FA-89CF-6D0403E91457}"/>
    <cellStyle name="Comma 3 2 2 2 2 2 2 5" xfId="6424" xr:uid="{871279A8-741E-4FDD-AB62-EB4197F315D9}"/>
    <cellStyle name="Comma 3 2 2 2 2 2 2 5 2" xfId="17652" xr:uid="{5DE7782A-8E54-4B21-AAF7-0EA1ABFA94BD}"/>
    <cellStyle name="Comma 3 2 2 2 2 2 2 5 2 2" xfId="40119" xr:uid="{18E43BF3-6B78-41F8-AEBF-256689DAF0A5}"/>
    <cellStyle name="Comma 3 2 2 2 2 2 2 5 3" xfId="28892" xr:uid="{3FBAA43A-1ED9-40FE-B69F-CB362C260240}"/>
    <cellStyle name="Comma 3 2 2 2 2 2 2 6" xfId="12049" xr:uid="{313A9861-0A5D-4CD9-AE11-15159A74095B}"/>
    <cellStyle name="Comma 3 2 2 2 2 2 2 6 2" xfId="34516" xr:uid="{9D7FE2A3-B134-44FF-8AF1-621BD4A37B1C}"/>
    <cellStyle name="Comma 3 2 2 2 2 2 2 7" xfId="23289" xr:uid="{F9DD7FE2-5FC8-4BCF-AA03-142AA38B27FD}"/>
    <cellStyle name="Comma 3 2 2 2 2 2 3" xfId="1092" xr:uid="{00000000-0005-0000-0000-0000F8040000}"/>
    <cellStyle name="Comma 3 2 2 2 2 2 3 2" xfId="2172" xr:uid="{00000000-0005-0000-0000-0000F9040000}"/>
    <cellStyle name="Comma 3 2 2 2 2 2 3 2 2" xfId="4961" xr:uid="{69B51C1D-CDEF-4FD7-B8F8-62D12D85A23F}"/>
    <cellStyle name="Comma 3 2 2 2 2 2 3 2 2 2" xfId="10564" xr:uid="{0C676325-11D7-4FA7-A918-97ACABBE4920}"/>
    <cellStyle name="Comma 3 2 2 2 2 2 3 2 2 2 2" xfId="21792" xr:uid="{CC294797-9238-4D4C-BB16-607BDAF15D37}"/>
    <cellStyle name="Comma 3 2 2 2 2 2 3 2 2 2 2 2" xfId="44259" xr:uid="{B1BF492B-96D8-4F36-AA13-21C25C1F5AE9}"/>
    <cellStyle name="Comma 3 2 2 2 2 2 3 2 2 2 3" xfId="33032" xr:uid="{46BCFB10-26F8-47FB-8CE0-09C2B0331CA1}"/>
    <cellStyle name="Comma 3 2 2 2 2 2 3 2 2 3" xfId="16189" xr:uid="{2A733521-3543-49EF-B26B-376138E35AF0}"/>
    <cellStyle name="Comma 3 2 2 2 2 2 3 2 2 3 2" xfId="38656" xr:uid="{3CFBD580-E657-44EB-8359-4AD8F50C479C}"/>
    <cellStyle name="Comma 3 2 2 2 2 2 3 2 2 4" xfId="27429" xr:uid="{A10362C9-DD6E-4433-BB0D-7A0DE28FAAB2}"/>
    <cellStyle name="Comma 3 2 2 2 2 2 3 2 3" xfId="7775" xr:uid="{666ACEB5-DC77-4794-BC34-06053A5C79AF}"/>
    <cellStyle name="Comma 3 2 2 2 2 2 3 2 3 2" xfId="19003" xr:uid="{02952CF3-B5F9-405B-AEE1-8350B31FDAF8}"/>
    <cellStyle name="Comma 3 2 2 2 2 2 3 2 3 2 2" xfId="41470" xr:uid="{40528EC3-C0BE-4081-B56F-EBEBB861B7DD}"/>
    <cellStyle name="Comma 3 2 2 2 2 2 3 2 3 3" xfId="30243" xr:uid="{E433E17D-7EED-4C42-BFE9-C2B8071874D5}"/>
    <cellStyle name="Comma 3 2 2 2 2 2 3 2 4" xfId="13400" xr:uid="{DF741E69-770E-49BE-90F5-94306C10A6AC}"/>
    <cellStyle name="Comma 3 2 2 2 2 2 3 2 4 2" xfId="35867" xr:uid="{6A9F26A2-645E-487A-9D03-6059E260F615}"/>
    <cellStyle name="Comma 3 2 2 2 2 2 3 2 5" xfId="24640" xr:uid="{491B0040-228B-4A75-A9EB-66A382123DD7}"/>
    <cellStyle name="Comma 3 2 2 2 2 2 3 3" xfId="3881" xr:uid="{C718DF0B-FE81-4E18-80D8-4F2D8AACE522}"/>
    <cellStyle name="Comma 3 2 2 2 2 2 3 3 2" xfId="9484" xr:uid="{8AEBE2A4-FCD5-4650-A116-3DF54B65B5ED}"/>
    <cellStyle name="Comma 3 2 2 2 2 2 3 3 2 2" xfId="20712" xr:uid="{1ED34204-A6DF-45AC-9950-2EEBC23F12F7}"/>
    <cellStyle name="Comma 3 2 2 2 2 2 3 3 2 2 2" xfId="43179" xr:uid="{6E8FF074-523B-4951-A347-FB24787D3B52}"/>
    <cellStyle name="Comma 3 2 2 2 2 2 3 3 2 3" xfId="31952" xr:uid="{F2ACA6B8-8BE4-4809-973D-C86B88A1564A}"/>
    <cellStyle name="Comma 3 2 2 2 2 2 3 3 3" xfId="15109" xr:uid="{3F48F345-1766-4A0B-961E-DB92552B3921}"/>
    <cellStyle name="Comma 3 2 2 2 2 2 3 3 3 2" xfId="37576" xr:uid="{C92B42B0-C837-4EDA-AFA9-5B2D6228CB5D}"/>
    <cellStyle name="Comma 3 2 2 2 2 2 3 3 4" xfId="26349" xr:uid="{3CA5AE8F-1E51-44F9-B85B-738FBD981F79}"/>
    <cellStyle name="Comma 3 2 2 2 2 2 3 4" xfId="6695" xr:uid="{164F3277-7D53-42CA-8DCF-E5E2FD0ECD83}"/>
    <cellStyle name="Comma 3 2 2 2 2 2 3 4 2" xfId="17923" xr:uid="{64DCDAC6-A9E1-4043-87C0-98EDA616EFB2}"/>
    <cellStyle name="Comma 3 2 2 2 2 2 3 4 2 2" xfId="40390" xr:uid="{4D9EF92D-1BB9-4E44-ACB3-1898BEC606E6}"/>
    <cellStyle name="Comma 3 2 2 2 2 2 3 4 3" xfId="29163" xr:uid="{95C2E1DA-06EB-4885-8DE2-A18333257985}"/>
    <cellStyle name="Comma 3 2 2 2 2 2 3 5" xfId="12320" xr:uid="{208B4C44-85E7-4563-AF8F-463E6C386624}"/>
    <cellStyle name="Comma 3 2 2 2 2 2 3 5 2" xfId="34787" xr:uid="{381EF38B-2C87-4B73-BFC8-02F14CACA632}"/>
    <cellStyle name="Comma 3 2 2 2 2 2 3 6" xfId="23560" xr:uid="{A9652EC7-1A66-4C5B-B3F4-96280194B374}"/>
    <cellStyle name="Comma 3 2 2 2 2 2 4" xfId="1634" xr:uid="{00000000-0005-0000-0000-0000FA040000}"/>
    <cellStyle name="Comma 3 2 2 2 2 2 4 2" xfId="4423" xr:uid="{A343C69F-6DED-4279-AF0F-0CCEE3D1C49D}"/>
    <cellStyle name="Comma 3 2 2 2 2 2 4 2 2" xfId="10026" xr:uid="{1A6BBCF1-B71B-4241-98D6-1D94CD1FAB9F}"/>
    <cellStyle name="Comma 3 2 2 2 2 2 4 2 2 2" xfId="21254" xr:uid="{1CCB7166-5E62-43BF-A409-D5E15CB4C2C3}"/>
    <cellStyle name="Comma 3 2 2 2 2 2 4 2 2 2 2" xfId="43721" xr:uid="{952ACF3D-539C-434B-9A75-78798533D4C0}"/>
    <cellStyle name="Comma 3 2 2 2 2 2 4 2 2 3" xfId="32494" xr:uid="{3B8AC821-4D27-459B-AC75-A2B8D26075DD}"/>
    <cellStyle name="Comma 3 2 2 2 2 2 4 2 3" xfId="15651" xr:uid="{02AD3AD7-4415-47DA-8D42-FB5A06E1B569}"/>
    <cellStyle name="Comma 3 2 2 2 2 2 4 2 3 2" xfId="38118" xr:uid="{52E8D37A-6705-4ED8-9A55-0FE0E2E2B773}"/>
    <cellStyle name="Comma 3 2 2 2 2 2 4 2 4" xfId="26891" xr:uid="{737F6358-C5C4-4F71-B730-4D7F0896F65D}"/>
    <cellStyle name="Comma 3 2 2 2 2 2 4 3" xfId="7237" xr:uid="{DD625DC2-3A4C-47A2-BCDB-502D556E76A8}"/>
    <cellStyle name="Comma 3 2 2 2 2 2 4 3 2" xfId="18465" xr:uid="{2EC35952-795F-4C07-9426-953D64AB23B7}"/>
    <cellStyle name="Comma 3 2 2 2 2 2 4 3 2 2" xfId="40932" xr:uid="{DC7E09DB-8279-4650-9D79-7DC4E0950D87}"/>
    <cellStyle name="Comma 3 2 2 2 2 2 4 3 3" xfId="29705" xr:uid="{A74568D6-E9B9-4BAA-A631-8D7E20FBE1A3}"/>
    <cellStyle name="Comma 3 2 2 2 2 2 4 4" xfId="12862" xr:uid="{A856183C-1F04-45F1-9203-3B2AFA2E47AA}"/>
    <cellStyle name="Comma 3 2 2 2 2 2 4 4 2" xfId="35329" xr:uid="{3E23B2AE-F3D9-410D-9050-7D9A953C8F95}"/>
    <cellStyle name="Comma 3 2 2 2 2 2 4 5" xfId="24102" xr:uid="{5847256E-A32E-4D3B-9767-138F63E1F4C6}"/>
    <cellStyle name="Comma 3 2 2 2 2 2 5" xfId="2715" xr:uid="{00000000-0005-0000-0000-0000FB040000}"/>
    <cellStyle name="Comma 3 2 2 2 2 2 5 2" xfId="5504" xr:uid="{9D11EC55-AAE5-4756-9A77-96EDDF7A9639}"/>
    <cellStyle name="Comma 3 2 2 2 2 2 5 2 2" xfId="11107" xr:uid="{5DE3940D-083E-4D27-A3A2-2906D481A6B6}"/>
    <cellStyle name="Comma 3 2 2 2 2 2 5 2 2 2" xfId="22335" xr:uid="{AE211520-DEA9-42BD-BDFB-AA38B5CDF11C}"/>
    <cellStyle name="Comma 3 2 2 2 2 2 5 2 2 2 2" xfId="44802" xr:uid="{E95A19E1-9542-4138-912D-29662DACD496}"/>
    <cellStyle name="Comma 3 2 2 2 2 2 5 2 2 3" xfId="33575" xr:uid="{14D5F178-A6FD-44D9-8CDD-6376A557E8F8}"/>
    <cellStyle name="Comma 3 2 2 2 2 2 5 2 3" xfId="16732" xr:uid="{F1F413FB-9AF2-453A-87D4-D39601F25936}"/>
    <cellStyle name="Comma 3 2 2 2 2 2 5 2 3 2" xfId="39199" xr:uid="{882354C6-96EC-452F-903D-B2F7D6D0A217}"/>
    <cellStyle name="Comma 3 2 2 2 2 2 5 2 4" xfId="27972" xr:uid="{A823DCA9-E1B9-41C2-BC25-1C60D4C7CACB}"/>
    <cellStyle name="Comma 3 2 2 2 2 2 5 3" xfId="8318" xr:uid="{46AB5424-DE6A-4817-BE87-9EBFA1CC720D}"/>
    <cellStyle name="Comma 3 2 2 2 2 2 5 3 2" xfId="19546" xr:uid="{4B593E82-5DD0-48C2-B5DD-8E6F60D90692}"/>
    <cellStyle name="Comma 3 2 2 2 2 2 5 3 2 2" xfId="42013" xr:uid="{0892232C-D162-42C2-BF5C-59C4EF220D29}"/>
    <cellStyle name="Comma 3 2 2 2 2 2 5 3 3" xfId="30786" xr:uid="{09C0ECB4-D211-40BD-ACA7-8B3592A8DADF}"/>
    <cellStyle name="Comma 3 2 2 2 2 2 5 4" xfId="13943" xr:uid="{F2FEB122-A281-470F-9D51-EE22A60DBEC4}"/>
    <cellStyle name="Comma 3 2 2 2 2 2 5 4 2" xfId="36410" xr:uid="{22B721A3-79C7-489D-A6F0-8B84153819FE}"/>
    <cellStyle name="Comma 3 2 2 2 2 2 5 5" xfId="25183" xr:uid="{4D0FD444-8AD6-4EFE-AB8F-513177F45014}"/>
    <cellStyle name="Comma 3 2 2 2 2 2 6" xfId="554" xr:uid="{00000000-0005-0000-0000-0000FC040000}"/>
    <cellStyle name="Comma 3 2 2 2 2 2 6 2" xfId="3343" xr:uid="{23294FAD-D99E-4BF4-B2DE-4C75451248A9}"/>
    <cellStyle name="Comma 3 2 2 2 2 2 6 2 2" xfId="8946" xr:uid="{F1036451-A05C-4801-9E36-D8BF3AC9E375}"/>
    <cellStyle name="Comma 3 2 2 2 2 2 6 2 2 2" xfId="20174" xr:uid="{0C2644C6-18E7-4B0B-8FD3-90295517D1C5}"/>
    <cellStyle name="Comma 3 2 2 2 2 2 6 2 2 2 2" xfId="42641" xr:uid="{8B996F53-3819-4C4F-9E0B-98F2F3BE1167}"/>
    <cellStyle name="Comma 3 2 2 2 2 2 6 2 2 3" xfId="31414" xr:uid="{0B34F910-CD40-4533-83AD-B4C3A168430C}"/>
    <cellStyle name="Comma 3 2 2 2 2 2 6 2 3" xfId="14571" xr:uid="{BB3F1734-12E9-4468-B254-7099C3FA9A00}"/>
    <cellStyle name="Comma 3 2 2 2 2 2 6 2 3 2" xfId="37038" xr:uid="{7D467790-6953-4C53-B7C1-6B9AC77511ED}"/>
    <cellStyle name="Comma 3 2 2 2 2 2 6 2 4" xfId="25811" xr:uid="{DB16F9A6-C80D-4842-A756-18782D46386C}"/>
    <cellStyle name="Comma 3 2 2 2 2 2 6 3" xfId="6157" xr:uid="{4811BE92-1891-41DF-96E8-56C4FBEB1861}"/>
    <cellStyle name="Comma 3 2 2 2 2 2 6 3 2" xfId="17385" xr:uid="{233523EC-C97E-44A5-95A7-B1C369AC4D50}"/>
    <cellStyle name="Comma 3 2 2 2 2 2 6 3 2 2" xfId="39852" xr:uid="{BCE3B312-EE6D-4E01-8406-6ECF20BBF0D8}"/>
    <cellStyle name="Comma 3 2 2 2 2 2 6 3 3" xfId="28625" xr:uid="{A4A188C1-ACE0-4ADD-B2DC-A079D7C7BF63}"/>
    <cellStyle name="Comma 3 2 2 2 2 2 6 4" xfId="11782" xr:uid="{C5842266-1F5C-408A-9BA9-CB3ABB8A5C6D}"/>
    <cellStyle name="Comma 3 2 2 2 2 2 6 4 2" xfId="34249" xr:uid="{182C7EF4-C1E7-460A-B6A1-4BA03597F08E}"/>
    <cellStyle name="Comma 3 2 2 2 2 2 6 5" xfId="23022" xr:uid="{25F9C0E0-D88D-4831-A08A-E1E273C58924}"/>
    <cellStyle name="Comma 3 2 2 2 2 2 7" xfId="3067" xr:uid="{DDDF56F8-09C5-4952-9D60-9895104AD5C3}"/>
    <cellStyle name="Comma 3 2 2 2 2 2 7 2" xfId="8670" xr:uid="{8076F01C-AE6C-4566-A380-2B0C54A0ABC5}"/>
    <cellStyle name="Comma 3 2 2 2 2 2 7 2 2" xfId="19898" xr:uid="{0EE1B101-D354-4074-845A-F793902A2D25}"/>
    <cellStyle name="Comma 3 2 2 2 2 2 7 2 2 2" xfId="42365" xr:uid="{1ACA33E0-B81C-4B8B-90C8-2613A5816A82}"/>
    <cellStyle name="Comma 3 2 2 2 2 2 7 2 3" xfId="31138" xr:uid="{7A94D4C5-8E04-4FFC-9B84-D0436A20FA6C}"/>
    <cellStyle name="Comma 3 2 2 2 2 2 7 3" xfId="14295" xr:uid="{8F0257E0-E821-4312-B79E-0568D9141B91}"/>
    <cellStyle name="Comma 3 2 2 2 2 2 7 3 2" xfId="36762" xr:uid="{C17A2815-C356-418B-ACFD-57B471B21151}"/>
    <cellStyle name="Comma 3 2 2 2 2 2 7 4" xfId="25535" xr:uid="{5FB57718-E61F-4663-978D-0D54E5B00457}"/>
    <cellStyle name="Comma 3 2 2 2 2 2 8" xfId="5882" xr:uid="{18E5D9F4-10E4-495E-984A-3396B6E4D3F5}"/>
    <cellStyle name="Comma 3 2 2 2 2 2 8 2" xfId="17110" xr:uid="{86A176A0-8118-4440-8E75-1B909E0A718F}"/>
    <cellStyle name="Comma 3 2 2 2 2 2 8 2 2" xfId="39577" xr:uid="{4A746817-6B7B-47C7-A466-8B3EE72A0057}"/>
    <cellStyle name="Comma 3 2 2 2 2 2 8 3" xfId="28350" xr:uid="{8AC35FE1-153A-4F1A-B83B-9DA583BB972C}"/>
    <cellStyle name="Comma 3 2 2 2 2 2 9" xfId="11506" xr:uid="{374DD5A0-473B-4314-81D7-FADC6E13FB5B}"/>
    <cellStyle name="Comma 3 2 2 2 2 2 9 2" xfId="33974" xr:uid="{0D7CDC1C-B64D-49CC-BC31-0DE58ACA0B78}"/>
    <cellStyle name="Comma 3 2 2 2 2 3" xfId="694" xr:uid="{00000000-0005-0000-0000-0000FD040000}"/>
    <cellStyle name="Comma 3 2 2 2 2 3 2" xfId="1232" xr:uid="{00000000-0005-0000-0000-0000FE040000}"/>
    <cellStyle name="Comma 3 2 2 2 2 3 2 2" xfId="2312" xr:uid="{00000000-0005-0000-0000-0000FF040000}"/>
    <cellStyle name="Comma 3 2 2 2 2 3 2 2 2" xfId="5101" xr:uid="{95C113EB-361E-449A-848C-DD058B9B66AE}"/>
    <cellStyle name="Comma 3 2 2 2 2 3 2 2 2 2" xfId="10704" xr:uid="{48685F33-63D6-464C-A59F-FC0DB5146E45}"/>
    <cellStyle name="Comma 3 2 2 2 2 3 2 2 2 2 2" xfId="21932" xr:uid="{F3E6DA87-32C5-403C-9EF9-9B0C3B397B86}"/>
    <cellStyle name="Comma 3 2 2 2 2 3 2 2 2 2 2 2" xfId="44399" xr:uid="{B48A75C7-0924-4C51-951A-F1E164A0D22A}"/>
    <cellStyle name="Comma 3 2 2 2 2 3 2 2 2 2 3" xfId="33172" xr:uid="{AB58FFF1-60C2-4A01-85EC-0E67EE8260D1}"/>
    <cellStyle name="Comma 3 2 2 2 2 3 2 2 2 3" xfId="16329" xr:uid="{EF8253D3-7B7A-46AF-9A38-31D62F306832}"/>
    <cellStyle name="Comma 3 2 2 2 2 3 2 2 2 3 2" xfId="38796" xr:uid="{70BB3F63-0679-44AF-9E94-4048C599E85D}"/>
    <cellStyle name="Comma 3 2 2 2 2 3 2 2 2 4" xfId="27569" xr:uid="{FBACC2ED-673D-46F8-BD3A-D368F55F51BE}"/>
    <cellStyle name="Comma 3 2 2 2 2 3 2 2 3" xfId="7915" xr:uid="{01545CD1-FEEE-48E5-AD30-9CAC63E6E0BB}"/>
    <cellStyle name="Comma 3 2 2 2 2 3 2 2 3 2" xfId="19143" xr:uid="{A88354BB-AA4B-4A72-A603-E7EBF194AEDB}"/>
    <cellStyle name="Comma 3 2 2 2 2 3 2 2 3 2 2" xfId="41610" xr:uid="{517E9037-8C40-4C5F-90F5-18FB451D0D48}"/>
    <cellStyle name="Comma 3 2 2 2 2 3 2 2 3 3" xfId="30383" xr:uid="{667B1EA4-9CA0-4A35-BCC8-88C649758195}"/>
    <cellStyle name="Comma 3 2 2 2 2 3 2 2 4" xfId="13540" xr:uid="{7EF7DFCA-1B42-4994-8736-FEB6E6A19FB2}"/>
    <cellStyle name="Comma 3 2 2 2 2 3 2 2 4 2" xfId="36007" xr:uid="{AEC14C02-6E4E-4535-979B-177DD1975185}"/>
    <cellStyle name="Comma 3 2 2 2 2 3 2 2 5" xfId="24780" xr:uid="{A47D3420-102B-4C70-8EE2-43EDC6A6670A}"/>
    <cellStyle name="Comma 3 2 2 2 2 3 2 3" xfId="4021" xr:uid="{6DAD2ADA-2B99-4383-B5D8-8714AD23A286}"/>
    <cellStyle name="Comma 3 2 2 2 2 3 2 3 2" xfId="9624" xr:uid="{9B196E7C-651C-4A47-BB93-55D3E0348055}"/>
    <cellStyle name="Comma 3 2 2 2 2 3 2 3 2 2" xfId="20852" xr:uid="{EDCD3A04-438D-4C7A-BFC1-D9D6A52203CC}"/>
    <cellStyle name="Comma 3 2 2 2 2 3 2 3 2 2 2" xfId="43319" xr:uid="{133FDBE3-1A21-429A-BEBA-CA2F3E797FFC}"/>
    <cellStyle name="Comma 3 2 2 2 2 3 2 3 2 3" xfId="32092" xr:uid="{80BBFB9C-6CBD-41C0-B1DF-E079FE084544}"/>
    <cellStyle name="Comma 3 2 2 2 2 3 2 3 3" xfId="15249" xr:uid="{6F3F5C94-7373-4B4B-B62D-AD567FC03C62}"/>
    <cellStyle name="Comma 3 2 2 2 2 3 2 3 3 2" xfId="37716" xr:uid="{149A43AA-8F0C-4B95-8789-0752256AC930}"/>
    <cellStyle name="Comma 3 2 2 2 2 3 2 3 4" xfId="26489" xr:uid="{369B5FC5-96C0-49F7-A1B9-20493E23746F}"/>
    <cellStyle name="Comma 3 2 2 2 2 3 2 4" xfId="6835" xr:uid="{C544796B-8F30-4420-A41C-2239190B73A4}"/>
    <cellStyle name="Comma 3 2 2 2 2 3 2 4 2" xfId="18063" xr:uid="{AD63AAB0-7A74-4DAA-913E-6571FEE94B37}"/>
    <cellStyle name="Comma 3 2 2 2 2 3 2 4 2 2" xfId="40530" xr:uid="{F5AE4EF9-52A2-4B8C-894C-C9566174B08A}"/>
    <cellStyle name="Comma 3 2 2 2 2 3 2 4 3" xfId="29303" xr:uid="{B97F66DB-84B8-495F-A36E-8B90E5D6D4B9}"/>
    <cellStyle name="Comma 3 2 2 2 2 3 2 5" xfId="12460" xr:uid="{173FBB4F-645F-441E-8CFA-45293D0D8D23}"/>
    <cellStyle name="Comma 3 2 2 2 2 3 2 5 2" xfId="34927" xr:uid="{9D88E9A7-6327-4E21-8A51-76BB82ACCB4B}"/>
    <cellStyle name="Comma 3 2 2 2 2 3 2 6" xfId="23700" xr:uid="{3A1D350C-979A-4519-AEE1-DB42C3A48360}"/>
    <cellStyle name="Comma 3 2 2 2 2 3 3" xfId="1774" xr:uid="{00000000-0005-0000-0000-000000050000}"/>
    <cellStyle name="Comma 3 2 2 2 2 3 3 2" xfId="4563" xr:uid="{4ABAB870-B657-498E-9C2C-CA7852B80B45}"/>
    <cellStyle name="Comma 3 2 2 2 2 3 3 2 2" xfId="10166" xr:uid="{EBEDE272-03C5-4324-964A-8925B90F5969}"/>
    <cellStyle name="Comma 3 2 2 2 2 3 3 2 2 2" xfId="21394" xr:uid="{E13C1E85-0CF9-43EB-BCF0-6F2C11FD3223}"/>
    <cellStyle name="Comma 3 2 2 2 2 3 3 2 2 2 2" xfId="43861" xr:uid="{DBE6A8AB-2398-4953-9103-CC9BC8F41784}"/>
    <cellStyle name="Comma 3 2 2 2 2 3 3 2 2 3" xfId="32634" xr:uid="{F65ECC24-2F71-484B-BED6-25CD6F7142B4}"/>
    <cellStyle name="Comma 3 2 2 2 2 3 3 2 3" xfId="15791" xr:uid="{65A3C928-705D-4AB7-A0F7-1BB14F41D445}"/>
    <cellStyle name="Comma 3 2 2 2 2 3 3 2 3 2" xfId="38258" xr:uid="{0BA7D2E4-E728-414F-9F7D-B0E70F5049B3}"/>
    <cellStyle name="Comma 3 2 2 2 2 3 3 2 4" xfId="27031" xr:uid="{AF79A9D3-173B-4677-AA53-096DF178E7B9}"/>
    <cellStyle name="Comma 3 2 2 2 2 3 3 3" xfId="7377" xr:uid="{FE63E052-AC51-4DA0-BDAC-9B104E265522}"/>
    <cellStyle name="Comma 3 2 2 2 2 3 3 3 2" xfId="18605" xr:uid="{DFDE81FC-65AB-48C7-8768-14CF6B51421B}"/>
    <cellStyle name="Comma 3 2 2 2 2 3 3 3 2 2" xfId="41072" xr:uid="{741BD3B0-3E4D-44FA-B1E4-FCE1D611FD25}"/>
    <cellStyle name="Comma 3 2 2 2 2 3 3 3 3" xfId="29845" xr:uid="{661E0277-9D1D-4915-AA10-2F6456DDA4E1}"/>
    <cellStyle name="Comma 3 2 2 2 2 3 3 4" xfId="13002" xr:uid="{B452C16F-DD76-474A-BBDA-EE3A32096B50}"/>
    <cellStyle name="Comma 3 2 2 2 2 3 3 4 2" xfId="35469" xr:uid="{0E1AD94E-C9D8-488E-9F8D-CC7E20579F1D}"/>
    <cellStyle name="Comma 3 2 2 2 2 3 3 5" xfId="24242" xr:uid="{A5C8EFB5-9B45-40EC-B60A-D18A781C0BC0}"/>
    <cellStyle name="Comma 3 2 2 2 2 3 4" xfId="3483" xr:uid="{BF433D5D-8472-4CE5-BB99-8CD3020683E7}"/>
    <cellStyle name="Comma 3 2 2 2 2 3 4 2" xfId="9086" xr:uid="{E7D09E21-21AD-4EA3-9A3B-0C7385673971}"/>
    <cellStyle name="Comma 3 2 2 2 2 3 4 2 2" xfId="20314" xr:uid="{044111AE-9F88-46CE-A33B-A9E33473074A}"/>
    <cellStyle name="Comma 3 2 2 2 2 3 4 2 2 2" xfId="42781" xr:uid="{80063F92-6B64-496E-8621-FD0A03032E9B}"/>
    <cellStyle name="Comma 3 2 2 2 2 3 4 2 3" xfId="31554" xr:uid="{2DC745BB-E45D-4950-92ED-45AD1D084D6D}"/>
    <cellStyle name="Comma 3 2 2 2 2 3 4 3" xfId="14711" xr:uid="{1E5FDE42-50DA-40A4-BA88-3F128BE1856A}"/>
    <cellStyle name="Comma 3 2 2 2 2 3 4 3 2" xfId="37178" xr:uid="{00741E08-7A8D-440B-92A7-E6CCD4E4C26B}"/>
    <cellStyle name="Comma 3 2 2 2 2 3 4 4" xfId="25951" xr:uid="{947C2EFF-2FDD-4864-8AC8-71459074F7BC}"/>
    <cellStyle name="Comma 3 2 2 2 2 3 5" xfId="6297" xr:uid="{405F0585-845D-4BAF-8BA4-1FF8264257F0}"/>
    <cellStyle name="Comma 3 2 2 2 2 3 5 2" xfId="17525" xr:uid="{CA4C1F8B-495E-4602-A77D-AE9E042915A7}"/>
    <cellStyle name="Comma 3 2 2 2 2 3 5 2 2" xfId="39992" xr:uid="{D2BFF1FA-35B2-4768-B70E-504634B21004}"/>
    <cellStyle name="Comma 3 2 2 2 2 3 5 3" xfId="28765" xr:uid="{E8BB36DE-D68F-4FF1-B84F-75B068498001}"/>
    <cellStyle name="Comma 3 2 2 2 2 3 6" xfId="11922" xr:uid="{D2488359-231F-4F1E-9BD0-588212A09091}"/>
    <cellStyle name="Comma 3 2 2 2 2 3 6 2" xfId="34389" xr:uid="{42051E6D-AF86-4072-B6C5-09366B5AC8BB}"/>
    <cellStyle name="Comma 3 2 2 2 2 3 7" xfId="23162" xr:uid="{9D2CAC7E-2E02-42C5-BAB1-F72E3A6E9614}"/>
    <cellStyle name="Comma 3 2 2 2 2 4" xfId="965" xr:uid="{00000000-0005-0000-0000-000001050000}"/>
    <cellStyle name="Comma 3 2 2 2 2 4 2" xfId="2045" xr:uid="{00000000-0005-0000-0000-000002050000}"/>
    <cellStyle name="Comma 3 2 2 2 2 4 2 2" xfId="4834" xr:uid="{7C30F390-2142-48A1-A0B7-C2B3F6044390}"/>
    <cellStyle name="Comma 3 2 2 2 2 4 2 2 2" xfId="10437" xr:uid="{545E206B-D0F1-436D-A1E2-93C6F3316EC2}"/>
    <cellStyle name="Comma 3 2 2 2 2 4 2 2 2 2" xfId="21665" xr:uid="{5936294D-E01A-4C3E-A3A6-D3F711044D43}"/>
    <cellStyle name="Comma 3 2 2 2 2 4 2 2 2 2 2" xfId="44132" xr:uid="{70BB8998-35BB-4A51-ABC2-78B1E61DC71E}"/>
    <cellStyle name="Comma 3 2 2 2 2 4 2 2 2 3" xfId="32905" xr:uid="{DE46D139-552A-490B-A855-119619A57599}"/>
    <cellStyle name="Comma 3 2 2 2 2 4 2 2 3" xfId="16062" xr:uid="{E2759277-C811-40D7-95C1-9A94C4F64810}"/>
    <cellStyle name="Comma 3 2 2 2 2 4 2 2 3 2" xfId="38529" xr:uid="{167909D1-AD22-4F46-8B21-C6AF3B9BA808}"/>
    <cellStyle name="Comma 3 2 2 2 2 4 2 2 4" xfId="27302" xr:uid="{806195E7-986F-42D3-AE3E-609465DBC1A1}"/>
    <cellStyle name="Comma 3 2 2 2 2 4 2 3" xfId="7648" xr:uid="{2936299B-0799-4E6A-84D5-3709F579AC26}"/>
    <cellStyle name="Comma 3 2 2 2 2 4 2 3 2" xfId="18876" xr:uid="{BC30D527-A569-4CA1-85C7-9D6C3CF9FC2D}"/>
    <cellStyle name="Comma 3 2 2 2 2 4 2 3 2 2" xfId="41343" xr:uid="{A9095671-E4E0-4516-855A-BB3629245DFE}"/>
    <cellStyle name="Comma 3 2 2 2 2 4 2 3 3" xfId="30116" xr:uid="{FD044796-394D-45E8-B3E7-1FE7CCF93B21}"/>
    <cellStyle name="Comma 3 2 2 2 2 4 2 4" xfId="13273" xr:uid="{BC4E217B-1E0B-4C5E-8D00-1E3CE2A00368}"/>
    <cellStyle name="Comma 3 2 2 2 2 4 2 4 2" xfId="35740" xr:uid="{D2FB6D2F-D49E-4CF5-B516-08FF2E2C7AEA}"/>
    <cellStyle name="Comma 3 2 2 2 2 4 2 5" xfId="24513" xr:uid="{F69C6C1C-1A20-43B1-83A5-53FBFD6FF734}"/>
    <cellStyle name="Comma 3 2 2 2 2 4 3" xfId="3754" xr:uid="{D76EED3C-44B4-4C03-8C4D-9F3C444AF7F5}"/>
    <cellStyle name="Comma 3 2 2 2 2 4 3 2" xfId="9357" xr:uid="{3F1453FD-0BD7-4498-A858-CA9D7A65A2B0}"/>
    <cellStyle name="Comma 3 2 2 2 2 4 3 2 2" xfId="20585" xr:uid="{0799C052-3BE9-49E0-A681-ED44A4491536}"/>
    <cellStyle name="Comma 3 2 2 2 2 4 3 2 2 2" xfId="43052" xr:uid="{6C0B1959-39FD-4832-A38C-6CF4BAE620E9}"/>
    <cellStyle name="Comma 3 2 2 2 2 4 3 2 3" xfId="31825" xr:uid="{CD8C5BE8-2BD1-47C0-8A4B-6364D2EF3E7B}"/>
    <cellStyle name="Comma 3 2 2 2 2 4 3 3" xfId="14982" xr:uid="{458431E5-70BB-475F-9CB7-4F3FF7DADF56}"/>
    <cellStyle name="Comma 3 2 2 2 2 4 3 3 2" xfId="37449" xr:uid="{6B05C7BD-D6F8-42C0-AC8B-85BC5C5EB3F3}"/>
    <cellStyle name="Comma 3 2 2 2 2 4 3 4" xfId="26222" xr:uid="{05759F23-908D-49DF-9431-FA28FC67CAB1}"/>
    <cellStyle name="Comma 3 2 2 2 2 4 4" xfId="6568" xr:uid="{62A967E7-2E35-4015-BB5D-18CE189C9152}"/>
    <cellStyle name="Comma 3 2 2 2 2 4 4 2" xfId="17796" xr:uid="{3D0C058C-1C6F-4030-939C-6291D37EEC62}"/>
    <cellStyle name="Comma 3 2 2 2 2 4 4 2 2" xfId="40263" xr:uid="{E9094B2C-9FD3-424D-A334-5347BBF20D33}"/>
    <cellStyle name="Comma 3 2 2 2 2 4 4 3" xfId="29036" xr:uid="{056F191B-F92B-4C55-9FE3-EB98F2282093}"/>
    <cellStyle name="Comma 3 2 2 2 2 4 5" xfId="12193" xr:uid="{B7F437ED-28FD-45F9-B8F4-A1CFAAA89721}"/>
    <cellStyle name="Comma 3 2 2 2 2 4 5 2" xfId="34660" xr:uid="{82325D06-2DFA-4A6C-8601-B786188785DE}"/>
    <cellStyle name="Comma 3 2 2 2 2 4 6" xfId="23433" xr:uid="{CCA1A67B-E7EB-4009-9A9A-DB003D5E45AA}"/>
    <cellStyle name="Comma 3 2 2 2 2 5" xfId="1507" xr:uid="{00000000-0005-0000-0000-000003050000}"/>
    <cellStyle name="Comma 3 2 2 2 2 5 2" xfId="4296" xr:uid="{7D2DEAF4-2B82-4057-9E27-7F9AB83CEB7A}"/>
    <cellStyle name="Comma 3 2 2 2 2 5 2 2" xfId="9899" xr:uid="{BCFFA3E5-F5CE-402D-B9CD-8428909D326C}"/>
    <cellStyle name="Comma 3 2 2 2 2 5 2 2 2" xfId="21127" xr:uid="{335536F4-9D55-4506-9D78-9C727EF1F79B}"/>
    <cellStyle name="Comma 3 2 2 2 2 5 2 2 2 2" xfId="43594" xr:uid="{D9DBBC91-6F00-41EF-9ED7-918D467F8038}"/>
    <cellStyle name="Comma 3 2 2 2 2 5 2 2 3" xfId="32367" xr:uid="{110E11A4-878C-4AE9-B6D3-22B2C8C659B1}"/>
    <cellStyle name="Comma 3 2 2 2 2 5 2 3" xfId="15524" xr:uid="{BADE7E0D-0132-43FF-8506-9B3BD2113A70}"/>
    <cellStyle name="Comma 3 2 2 2 2 5 2 3 2" xfId="37991" xr:uid="{17DC3418-49AB-4C64-96DA-86511EC37C22}"/>
    <cellStyle name="Comma 3 2 2 2 2 5 2 4" xfId="26764" xr:uid="{F22D636B-3280-4145-8C07-4E87837F16F0}"/>
    <cellStyle name="Comma 3 2 2 2 2 5 3" xfId="7110" xr:uid="{24E66BCC-2473-42A3-A8A6-6B1359EC9F61}"/>
    <cellStyle name="Comma 3 2 2 2 2 5 3 2" xfId="18338" xr:uid="{355D09D4-4C38-4FF2-A23E-5811E0A35C62}"/>
    <cellStyle name="Comma 3 2 2 2 2 5 3 2 2" xfId="40805" xr:uid="{91DDEB33-002E-412B-AB3E-54376EEB5138}"/>
    <cellStyle name="Comma 3 2 2 2 2 5 3 3" xfId="29578" xr:uid="{B0BE0D6C-EA95-4EE0-AE9D-5A1C6BA51F18}"/>
    <cellStyle name="Comma 3 2 2 2 2 5 4" xfId="12735" xr:uid="{53040691-2303-42D3-9FEF-1839B60C415F}"/>
    <cellStyle name="Comma 3 2 2 2 2 5 4 2" xfId="35202" xr:uid="{61DD8C31-4581-4165-9CDA-FE6F16415276}"/>
    <cellStyle name="Comma 3 2 2 2 2 5 5" xfId="23975" xr:uid="{928DB583-0ACD-4091-A619-5623706870E0}"/>
    <cellStyle name="Comma 3 2 2 2 2 6" xfId="2588" xr:uid="{00000000-0005-0000-0000-000004050000}"/>
    <cellStyle name="Comma 3 2 2 2 2 6 2" xfId="5377" xr:uid="{EB506895-640C-4772-A609-16D17539ABFD}"/>
    <cellStyle name="Comma 3 2 2 2 2 6 2 2" xfId="10980" xr:uid="{1C191930-170E-4201-A8A2-0FF220EB2B3E}"/>
    <cellStyle name="Comma 3 2 2 2 2 6 2 2 2" xfId="22208" xr:uid="{AEA1EED3-E9C7-435C-A347-FDAAC0AFFFC5}"/>
    <cellStyle name="Comma 3 2 2 2 2 6 2 2 2 2" xfId="44675" xr:uid="{06AA2644-AC41-45DA-BAB6-EEB32B58A31D}"/>
    <cellStyle name="Comma 3 2 2 2 2 6 2 2 3" xfId="33448" xr:uid="{4099CDE7-AC62-418D-8C6E-1B21FDD5733A}"/>
    <cellStyle name="Comma 3 2 2 2 2 6 2 3" xfId="16605" xr:uid="{3CBCE1DC-BD59-451E-8AD0-0495C1DE4282}"/>
    <cellStyle name="Comma 3 2 2 2 2 6 2 3 2" xfId="39072" xr:uid="{29FD565D-3783-4744-B809-E5A6D66B0E99}"/>
    <cellStyle name="Comma 3 2 2 2 2 6 2 4" xfId="27845" xr:uid="{D717B8DF-E266-4E6C-A86A-80E921D7F576}"/>
    <cellStyle name="Comma 3 2 2 2 2 6 3" xfId="8191" xr:uid="{8903C9AC-4373-4A23-9453-57532D6498CB}"/>
    <cellStyle name="Comma 3 2 2 2 2 6 3 2" xfId="19419" xr:uid="{BC824D2C-87BB-4A8A-9E61-4290D4FF5B0A}"/>
    <cellStyle name="Comma 3 2 2 2 2 6 3 2 2" xfId="41886" xr:uid="{09832AD4-19B1-4FBF-9598-26287A9186B6}"/>
    <cellStyle name="Comma 3 2 2 2 2 6 3 3" xfId="30659" xr:uid="{B35DC591-090C-460B-AE25-31F07538848E}"/>
    <cellStyle name="Comma 3 2 2 2 2 6 4" xfId="13816" xr:uid="{3AC9E700-571E-42CE-BCE3-4EB459022B1B}"/>
    <cellStyle name="Comma 3 2 2 2 2 6 4 2" xfId="36283" xr:uid="{43641AFF-5795-4F11-A448-B9BE8BC97614}"/>
    <cellStyle name="Comma 3 2 2 2 2 6 5" xfId="25056" xr:uid="{5BEA1FE7-0F7B-4730-B51B-969C9731E7A3}"/>
    <cellStyle name="Comma 3 2 2 2 2 7" xfId="427" xr:uid="{00000000-0005-0000-0000-000005050000}"/>
    <cellStyle name="Comma 3 2 2 2 2 7 2" xfId="3216" xr:uid="{F145A420-2274-4276-9F31-875906D72C49}"/>
    <cellStyle name="Comma 3 2 2 2 2 7 2 2" xfId="8819" xr:uid="{B477CF9A-6C00-4705-BDE4-951F4882C010}"/>
    <cellStyle name="Comma 3 2 2 2 2 7 2 2 2" xfId="20047" xr:uid="{5405D96A-05C4-4048-BAFE-82E57B79463A}"/>
    <cellStyle name="Comma 3 2 2 2 2 7 2 2 2 2" xfId="42514" xr:uid="{0F2FEFB5-FC96-4202-9E8F-3F8ACD97271D}"/>
    <cellStyle name="Comma 3 2 2 2 2 7 2 2 3" xfId="31287" xr:uid="{7779CC3E-DED0-4268-96CB-CA267C738D70}"/>
    <cellStyle name="Comma 3 2 2 2 2 7 2 3" xfId="14444" xr:uid="{B0395EF6-8C3E-4346-B65E-B928AF2BE56E}"/>
    <cellStyle name="Comma 3 2 2 2 2 7 2 3 2" xfId="36911" xr:uid="{28035B94-078E-4EFA-B6A9-C32628FCBBAC}"/>
    <cellStyle name="Comma 3 2 2 2 2 7 2 4" xfId="25684" xr:uid="{2FBB5F38-F220-446F-A2D4-262588400FA3}"/>
    <cellStyle name="Comma 3 2 2 2 2 7 3" xfId="6030" xr:uid="{B3D1C2A7-DBE5-462F-A807-0475148B6A44}"/>
    <cellStyle name="Comma 3 2 2 2 2 7 3 2" xfId="17258" xr:uid="{A8FCFC37-2BF8-489F-B58F-9E836B822F96}"/>
    <cellStyle name="Comma 3 2 2 2 2 7 3 2 2" xfId="39725" xr:uid="{95B8D023-F76B-42C9-95A9-FAE652CA0D71}"/>
    <cellStyle name="Comma 3 2 2 2 2 7 3 3" xfId="28498" xr:uid="{F5EE8F6D-BEF5-4408-915B-E2CC5AA3148C}"/>
    <cellStyle name="Comma 3 2 2 2 2 7 4" xfId="11655" xr:uid="{0E7815F2-72FE-451C-9BDD-3BAD6195547E}"/>
    <cellStyle name="Comma 3 2 2 2 2 7 4 2" xfId="34122" xr:uid="{B17FE3C7-24B5-4F61-AA14-2B72D4316302}"/>
    <cellStyle name="Comma 3 2 2 2 2 7 5" xfId="22895" xr:uid="{B30138E3-A7C0-4A2F-AF49-CE24C84FB69F}"/>
    <cellStyle name="Comma 3 2 2 2 2 8" xfId="2940" xr:uid="{B747C018-B491-4AFD-BA85-1A35684CBACC}"/>
    <cellStyle name="Comma 3 2 2 2 2 8 2" xfId="8543" xr:uid="{096202C7-0695-4CD0-B092-C603598F4DCA}"/>
    <cellStyle name="Comma 3 2 2 2 2 8 2 2" xfId="19771" xr:uid="{9EFAE044-8990-465E-ACE5-B61EAE53AC7B}"/>
    <cellStyle name="Comma 3 2 2 2 2 8 2 2 2" xfId="42238" xr:uid="{D36AE1FB-D12C-41FB-AAAB-9381B291F1DC}"/>
    <cellStyle name="Comma 3 2 2 2 2 8 2 3" xfId="31011" xr:uid="{279466BC-0C5C-4A8F-9194-61784E11FDAD}"/>
    <cellStyle name="Comma 3 2 2 2 2 8 3" xfId="14168" xr:uid="{72C1EDD9-8E3D-4783-B03A-7330ED48A1EB}"/>
    <cellStyle name="Comma 3 2 2 2 2 8 3 2" xfId="36635" xr:uid="{CD03FC45-AD3C-40D2-B446-01A00FB0A6A8}"/>
    <cellStyle name="Comma 3 2 2 2 2 8 4" xfId="25408" xr:uid="{2F1C711C-5CB1-4C3E-BFC9-0B786A77D2BE}"/>
    <cellStyle name="Comma 3 2 2 2 2 9" xfId="5755" xr:uid="{1EC1B075-244F-478D-8F30-1B8398487347}"/>
    <cellStyle name="Comma 3 2 2 2 2 9 2" xfId="16983" xr:uid="{697246E2-562C-4984-802A-AF4646011D46}"/>
    <cellStyle name="Comma 3 2 2 2 2 9 2 2" xfId="39450" xr:uid="{E23E54B8-8B5A-4F96-AD22-96F1D176EA16}"/>
    <cellStyle name="Comma 3 2 2 2 2 9 3" xfId="28223" xr:uid="{6FF01603-32A4-4145-A965-7822A730A363}"/>
    <cellStyle name="Comma 3 2 2 2 3" xfId="210" xr:uid="{00000000-0005-0000-0000-000006050000}"/>
    <cellStyle name="Comma 3 2 2 2 3 10" xfId="22683" xr:uid="{99AD231B-1863-4B3A-9B97-022529396482}"/>
    <cellStyle name="Comma 3 2 2 2 3 2" xfId="757" xr:uid="{00000000-0005-0000-0000-000007050000}"/>
    <cellStyle name="Comma 3 2 2 2 3 2 2" xfId="1295" xr:uid="{00000000-0005-0000-0000-000008050000}"/>
    <cellStyle name="Comma 3 2 2 2 3 2 2 2" xfId="2375" xr:uid="{00000000-0005-0000-0000-000009050000}"/>
    <cellStyle name="Comma 3 2 2 2 3 2 2 2 2" xfId="5164" xr:uid="{D42B492A-7B4C-439A-BF33-DFBA56368135}"/>
    <cellStyle name="Comma 3 2 2 2 3 2 2 2 2 2" xfId="10767" xr:uid="{7F53D934-FF67-4E8F-8B86-96FB47FC6FBA}"/>
    <cellStyle name="Comma 3 2 2 2 3 2 2 2 2 2 2" xfId="21995" xr:uid="{FFE71950-A9CB-4C7B-AFC5-8E5B63FA38A9}"/>
    <cellStyle name="Comma 3 2 2 2 3 2 2 2 2 2 2 2" xfId="44462" xr:uid="{CD14FB7E-8683-4F69-BDCC-1E044D29F26C}"/>
    <cellStyle name="Comma 3 2 2 2 3 2 2 2 2 2 3" xfId="33235" xr:uid="{FC2745B8-172D-4211-8FB9-02992872826C}"/>
    <cellStyle name="Comma 3 2 2 2 3 2 2 2 2 3" xfId="16392" xr:uid="{AB2A761E-1C28-4D8F-A11B-238F71942EEB}"/>
    <cellStyle name="Comma 3 2 2 2 3 2 2 2 2 3 2" xfId="38859" xr:uid="{2BE71F1E-88C5-479D-883D-D2F87645C2CC}"/>
    <cellStyle name="Comma 3 2 2 2 3 2 2 2 2 4" xfId="27632" xr:uid="{A6B21770-82CD-4B40-89A2-6A1F42A4B319}"/>
    <cellStyle name="Comma 3 2 2 2 3 2 2 2 3" xfId="7978" xr:uid="{4C8E84C8-D771-4FD6-897B-142FA8B427C4}"/>
    <cellStyle name="Comma 3 2 2 2 3 2 2 2 3 2" xfId="19206" xr:uid="{5B32CB7D-9102-4438-818F-8F106B8659ED}"/>
    <cellStyle name="Comma 3 2 2 2 3 2 2 2 3 2 2" xfId="41673" xr:uid="{9C7D62E3-EEC8-4AB3-BDC2-9F3889791C0C}"/>
    <cellStyle name="Comma 3 2 2 2 3 2 2 2 3 3" xfId="30446" xr:uid="{E8991E51-CBF3-4EE4-8DE6-AA7D0B225023}"/>
    <cellStyle name="Comma 3 2 2 2 3 2 2 2 4" xfId="13603" xr:uid="{6A24C043-C138-4F19-8331-561BEB16B511}"/>
    <cellStyle name="Comma 3 2 2 2 3 2 2 2 4 2" xfId="36070" xr:uid="{B0D7FFA6-621C-4A6A-80DF-C6594B9823B5}"/>
    <cellStyle name="Comma 3 2 2 2 3 2 2 2 5" xfId="24843" xr:uid="{583683C2-1FD9-4F07-9D6C-E8EC00B52133}"/>
    <cellStyle name="Comma 3 2 2 2 3 2 2 3" xfId="4084" xr:uid="{46CE2466-0471-4E52-AD8D-C7D5BA3AF562}"/>
    <cellStyle name="Comma 3 2 2 2 3 2 2 3 2" xfId="9687" xr:uid="{D048B1D6-AD3D-4B47-9ACF-C264D0BE878F}"/>
    <cellStyle name="Comma 3 2 2 2 3 2 2 3 2 2" xfId="20915" xr:uid="{639F5FB3-6442-4946-82CB-C30F7C24A67B}"/>
    <cellStyle name="Comma 3 2 2 2 3 2 2 3 2 2 2" xfId="43382" xr:uid="{AA713508-9B4D-41EC-B337-6C3258CAEB3F}"/>
    <cellStyle name="Comma 3 2 2 2 3 2 2 3 2 3" xfId="32155" xr:uid="{C169EA5D-02C6-43B2-8CFC-510F2D410C8A}"/>
    <cellStyle name="Comma 3 2 2 2 3 2 2 3 3" xfId="15312" xr:uid="{6F594CAF-BB16-4F7B-81CB-7D6382E5A747}"/>
    <cellStyle name="Comma 3 2 2 2 3 2 2 3 3 2" xfId="37779" xr:uid="{72FCD212-757E-4D24-8BE3-FC9B09D582FF}"/>
    <cellStyle name="Comma 3 2 2 2 3 2 2 3 4" xfId="26552" xr:uid="{FC255673-AED5-46C8-968A-5ED38A804CE9}"/>
    <cellStyle name="Comma 3 2 2 2 3 2 2 4" xfId="6898" xr:uid="{846CCA65-77CB-4D57-AE3D-6D0B54382E4F}"/>
    <cellStyle name="Comma 3 2 2 2 3 2 2 4 2" xfId="18126" xr:uid="{1EEF6983-C821-4341-AFDE-46F88D56D5F5}"/>
    <cellStyle name="Comma 3 2 2 2 3 2 2 4 2 2" xfId="40593" xr:uid="{488A00CF-554F-49CF-8837-24A63C36B337}"/>
    <cellStyle name="Comma 3 2 2 2 3 2 2 4 3" xfId="29366" xr:uid="{A4AE2DF8-86AD-430A-B676-8AEFB9297EBC}"/>
    <cellStyle name="Comma 3 2 2 2 3 2 2 5" xfId="12523" xr:uid="{F72F184F-29A5-4649-8D98-CBA9A5D207B1}"/>
    <cellStyle name="Comma 3 2 2 2 3 2 2 5 2" xfId="34990" xr:uid="{47194E1C-F2CB-4C13-B900-EDF1A8207654}"/>
    <cellStyle name="Comma 3 2 2 2 3 2 2 6" xfId="23763" xr:uid="{57745E85-96B1-4A76-991F-9120D679E120}"/>
    <cellStyle name="Comma 3 2 2 2 3 2 3" xfId="1837" xr:uid="{00000000-0005-0000-0000-00000A050000}"/>
    <cellStyle name="Comma 3 2 2 2 3 2 3 2" xfId="4626" xr:uid="{4E56D9F5-AD4E-4020-B6F7-139A67EC76D3}"/>
    <cellStyle name="Comma 3 2 2 2 3 2 3 2 2" xfId="10229" xr:uid="{FC5972FB-39F1-4A2E-8483-DC9DCB09B0C9}"/>
    <cellStyle name="Comma 3 2 2 2 3 2 3 2 2 2" xfId="21457" xr:uid="{41A79FAB-4B77-4DDD-92E8-FA4C75756CC9}"/>
    <cellStyle name="Comma 3 2 2 2 3 2 3 2 2 2 2" xfId="43924" xr:uid="{C8E716B2-52BA-48D1-BC13-0C4ADAEBFCAE}"/>
    <cellStyle name="Comma 3 2 2 2 3 2 3 2 2 3" xfId="32697" xr:uid="{73F6DA21-BAF4-404B-8B44-81E7CDAA28F8}"/>
    <cellStyle name="Comma 3 2 2 2 3 2 3 2 3" xfId="15854" xr:uid="{50E4824E-607D-4423-88EB-88CB2E975CE5}"/>
    <cellStyle name="Comma 3 2 2 2 3 2 3 2 3 2" xfId="38321" xr:uid="{E18BE5C7-F068-4F37-8562-CEB58121F6DE}"/>
    <cellStyle name="Comma 3 2 2 2 3 2 3 2 4" xfId="27094" xr:uid="{94BB5074-76E3-46DF-A23A-A9ECF384A6E2}"/>
    <cellStyle name="Comma 3 2 2 2 3 2 3 3" xfId="7440" xr:uid="{AF269AAE-C723-48AE-A356-7E7BBA7C7CEE}"/>
    <cellStyle name="Comma 3 2 2 2 3 2 3 3 2" xfId="18668" xr:uid="{E84E048E-1B03-404F-A46D-08895D114529}"/>
    <cellStyle name="Comma 3 2 2 2 3 2 3 3 2 2" xfId="41135" xr:uid="{5D445C36-4575-4DF4-8069-96062FF25E36}"/>
    <cellStyle name="Comma 3 2 2 2 3 2 3 3 3" xfId="29908" xr:uid="{0880859F-910E-41C4-96FA-9E01A3B2F1EA}"/>
    <cellStyle name="Comma 3 2 2 2 3 2 3 4" xfId="13065" xr:uid="{A89043B2-5C36-47B1-AAE4-463D5ED92A97}"/>
    <cellStyle name="Comma 3 2 2 2 3 2 3 4 2" xfId="35532" xr:uid="{D78E58A1-91F7-41DC-8F39-E34B419A71CE}"/>
    <cellStyle name="Comma 3 2 2 2 3 2 3 5" xfId="24305" xr:uid="{F3BC8465-A74E-440A-9250-2BF7E4367426}"/>
    <cellStyle name="Comma 3 2 2 2 3 2 4" xfId="3546" xr:uid="{42945B33-53FD-4F43-B89E-9C73CC2EB7B3}"/>
    <cellStyle name="Comma 3 2 2 2 3 2 4 2" xfId="9149" xr:uid="{BEC70178-94C2-40A4-908A-DE1A7790ABF7}"/>
    <cellStyle name="Comma 3 2 2 2 3 2 4 2 2" xfId="20377" xr:uid="{0BAD618D-40AE-4D02-A2CA-4757ECF3FA61}"/>
    <cellStyle name="Comma 3 2 2 2 3 2 4 2 2 2" xfId="42844" xr:uid="{52C53794-A6B7-43E7-9353-E1EE12C4C771}"/>
    <cellStyle name="Comma 3 2 2 2 3 2 4 2 3" xfId="31617" xr:uid="{A3A0B08D-12B2-4835-9630-AFB70A5EA10D}"/>
    <cellStyle name="Comma 3 2 2 2 3 2 4 3" xfId="14774" xr:uid="{29976368-E8A3-486A-86E6-BB3C626A7A6B}"/>
    <cellStyle name="Comma 3 2 2 2 3 2 4 3 2" xfId="37241" xr:uid="{79BDE186-094A-44EF-8805-E6E9117FAAC1}"/>
    <cellStyle name="Comma 3 2 2 2 3 2 4 4" xfId="26014" xr:uid="{5119D1EC-187C-49A9-A272-0CC3D6A5B5AB}"/>
    <cellStyle name="Comma 3 2 2 2 3 2 5" xfId="6360" xr:uid="{539264BC-0E00-4B4C-9525-9582CB909358}"/>
    <cellStyle name="Comma 3 2 2 2 3 2 5 2" xfId="17588" xr:uid="{983DDB30-FC3E-450D-9872-84246D4B794B}"/>
    <cellStyle name="Comma 3 2 2 2 3 2 5 2 2" xfId="40055" xr:uid="{3BE04B30-01E2-4200-A1E1-AFBC674FABBB}"/>
    <cellStyle name="Comma 3 2 2 2 3 2 5 3" xfId="28828" xr:uid="{15055EA5-02F4-48E8-9B88-0A0D4CAAC79A}"/>
    <cellStyle name="Comma 3 2 2 2 3 2 6" xfId="11985" xr:uid="{23FAFC72-E1D0-4409-9AE1-62F6AB2B7A80}"/>
    <cellStyle name="Comma 3 2 2 2 3 2 6 2" xfId="34452" xr:uid="{A0C1B00F-7067-42A7-9BD6-0E91F08E579C}"/>
    <cellStyle name="Comma 3 2 2 2 3 2 7" xfId="23225" xr:uid="{51B18126-78F0-4C31-BF08-4B47F0FC8FF6}"/>
    <cellStyle name="Comma 3 2 2 2 3 3" xfId="1028" xr:uid="{00000000-0005-0000-0000-00000B050000}"/>
    <cellStyle name="Comma 3 2 2 2 3 3 2" xfId="2108" xr:uid="{00000000-0005-0000-0000-00000C050000}"/>
    <cellStyle name="Comma 3 2 2 2 3 3 2 2" xfId="4897" xr:uid="{F9940AB3-05A0-4B23-9159-C60E0BDD9DEE}"/>
    <cellStyle name="Comma 3 2 2 2 3 3 2 2 2" xfId="10500" xr:uid="{0052C663-A395-4E27-B4A6-03974239B4A2}"/>
    <cellStyle name="Comma 3 2 2 2 3 3 2 2 2 2" xfId="21728" xr:uid="{C3AA75FE-7DE8-41DE-83AC-235D72427E03}"/>
    <cellStyle name="Comma 3 2 2 2 3 3 2 2 2 2 2" xfId="44195" xr:uid="{9AACEB5B-B052-4279-8A23-086348C6BA1C}"/>
    <cellStyle name="Comma 3 2 2 2 3 3 2 2 2 3" xfId="32968" xr:uid="{AF098FA3-5496-4332-8303-98648A0507A6}"/>
    <cellStyle name="Comma 3 2 2 2 3 3 2 2 3" xfId="16125" xr:uid="{6F181E30-C4A5-49E1-8399-04676B209BF1}"/>
    <cellStyle name="Comma 3 2 2 2 3 3 2 2 3 2" xfId="38592" xr:uid="{A22C2BDF-2566-46DB-9C35-FED2F8B84BB7}"/>
    <cellStyle name="Comma 3 2 2 2 3 3 2 2 4" xfId="27365" xr:uid="{B1423338-626C-4239-97B7-FB683DFAADFB}"/>
    <cellStyle name="Comma 3 2 2 2 3 3 2 3" xfId="7711" xr:uid="{2A731992-066F-47D0-A2C4-8D99DD979FBF}"/>
    <cellStyle name="Comma 3 2 2 2 3 3 2 3 2" xfId="18939" xr:uid="{A5371B5F-1C5C-43F2-B189-A8E71A9D2BDE}"/>
    <cellStyle name="Comma 3 2 2 2 3 3 2 3 2 2" xfId="41406" xr:uid="{C0DBFBD7-0ACB-48F0-B686-E5E63AEE4486}"/>
    <cellStyle name="Comma 3 2 2 2 3 3 2 3 3" xfId="30179" xr:uid="{EEAF135A-F6F1-49FC-AA57-1DF948D0AD4C}"/>
    <cellStyle name="Comma 3 2 2 2 3 3 2 4" xfId="13336" xr:uid="{030C5D95-8F30-437D-88B6-33943EA05DCF}"/>
    <cellStyle name="Comma 3 2 2 2 3 3 2 4 2" xfId="35803" xr:uid="{0B72F9BB-9403-4539-9E20-A76C8FDF50D9}"/>
    <cellStyle name="Comma 3 2 2 2 3 3 2 5" xfId="24576" xr:uid="{43E60E5A-2D5A-45C2-B598-0E188AD35546}"/>
    <cellStyle name="Comma 3 2 2 2 3 3 3" xfId="3817" xr:uid="{B417A67A-CC43-4D9B-9556-3386C6AA4827}"/>
    <cellStyle name="Comma 3 2 2 2 3 3 3 2" xfId="9420" xr:uid="{0655696D-2601-4999-A942-EBECB14EDEF2}"/>
    <cellStyle name="Comma 3 2 2 2 3 3 3 2 2" xfId="20648" xr:uid="{FDCAF7AA-1F81-47CE-9F35-9325104A8E0B}"/>
    <cellStyle name="Comma 3 2 2 2 3 3 3 2 2 2" xfId="43115" xr:uid="{41AEF775-2AEE-4595-8ADE-B18C9F640C7F}"/>
    <cellStyle name="Comma 3 2 2 2 3 3 3 2 3" xfId="31888" xr:uid="{A8167330-3531-42DA-8C8A-62DC31A4CBF7}"/>
    <cellStyle name="Comma 3 2 2 2 3 3 3 3" xfId="15045" xr:uid="{9748DE20-2C4C-43C6-B24A-DA99CF95D65F}"/>
    <cellStyle name="Comma 3 2 2 2 3 3 3 3 2" xfId="37512" xr:uid="{E0B1C93A-83BB-4AEA-9F19-DBEF854DE073}"/>
    <cellStyle name="Comma 3 2 2 2 3 3 3 4" xfId="26285" xr:uid="{3AAC1495-CE44-433B-9A5D-CD37A61D1375}"/>
    <cellStyle name="Comma 3 2 2 2 3 3 4" xfId="6631" xr:uid="{F55569C5-46BF-433F-8D2C-C1652178A31B}"/>
    <cellStyle name="Comma 3 2 2 2 3 3 4 2" xfId="17859" xr:uid="{B313340D-F570-4E76-B0F3-6C775992C4DA}"/>
    <cellStyle name="Comma 3 2 2 2 3 3 4 2 2" xfId="40326" xr:uid="{ED494A0E-E732-4F41-B0FE-FD584A586A59}"/>
    <cellStyle name="Comma 3 2 2 2 3 3 4 3" xfId="29099" xr:uid="{D128F176-8C9D-4D45-9423-7005FD02AFCB}"/>
    <cellStyle name="Comma 3 2 2 2 3 3 5" xfId="12256" xr:uid="{F97CE098-1206-4B97-BC39-A1F81387E5B2}"/>
    <cellStyle name="Comma 3 2 2 2 3 3 5 2" xfId="34723" xr:uid="{1CD995F0-94EA-4DEC-9B63-4A331A45F6FE}"/>
    <cellStyle name="Comma 3 2 2 2 3 3 6" xfId="23496" xr:uid="{F8E7E67D-75A0-4CC3-88F3-91F76548E91E}"/>
    <cellStyle name="Comma 3 2 2 2 3 4" xfId="1570" xr:uid="{00000000-0005-0000-0000-00000D050000}"/>
    <cellStyle name="Comma 3 2 2 2 3 4 2" xfId="4359" xr:uid="{AE926055-42BC-483B-9C6C-368CDC55F7E6}"/>
    <cellStyle name="Comma 3 2 2 2 3 4 2 2" xfId="9962" xr:uid="{F09FC8CE-B6B2-452F-978F-5200EB600044}"/>
    <cellStyle name="Comma 3 2 2 2 3 4 2 2 2" xfId="21190" xr:uid="{E8ED8047-E3AE-4575-A7EE-17D7FC267D62}"/>
    <cellStyle name="Comma 3 2 2 2 3 4 2 2 2 2" xfId="43657" xr:uid="{94CB68E1-F33D-4688-AB76-868961F21DCE}"/>
    <cellStyle name="Comma 3 2 2 2 3 4 2 2 3" xfId="32430" xr:uid="{3C498C23-3556-4AF1-8225-469AD68C068C}"/>
    <cellStyle name="Comma 3 2 2 2 3 4 2 3" xfId="15587" xr:uid="{786E8F49-7D18-4483-BAC8-D89E7AFBFF8E}"/>
    <cellStyle name="Comma 3 2 2 2 3 4 2 3 2" xfId="38054" xr:uid="{882E5465-9469-4B13-ACB2-E7EB96CE3A91}"/>
    <cellStyle name="Comma 3 2 2 2 3 4 2 4" xfId="26827" xr:uid="{D00FA664-340A-4995-B4D2-03A7D491A328}"/>
    <cellStyle name="Comma 3 2 2 2 3 4 3" xfId="7173" xr:uid="{92BC36CE-F669-4B0D-8B60-13E7FF95542B}"/>
    <cellStyle name="Comma 3 2 2 2 3 4 3 2" xfId="18401" xr:uid="{2600431C-8834-4B95-8F1D-1D5830142480}"/>
    <cellStyle name="Comma 3 2 2 2 3 4 3 2 2" xfId="40868" xr:uid="{6B921BCA-C53A-48D3-9D19-FC5943850919}"/>
    <cellStyle name="Comma 3 2 2 2 3 4 3 3" xfId="29641" xr:uid="{02F69107-B19D-44CB-B77B-9F1D6DD0C617}"/>
    <cellStyle name="Comma 3 2 2 2 3 4 4" xfId="12798" xr:uid="{06B656EC-12C4-414A-B519-5FD023259C0E}"/>
    <cellStyle name="Comma 3 2 2 2 3 4 4 2" xfId="35265" xr:uid="{EF002DB5-C550-44B7-9569-23511A553625}"/>
    <cellStyle name="Comma 3 2 2 2 3 4 5" xfId="24038" xr:uid="{0AFB9202-51BC-4D1A-AB04-13AF3EE539BC}"/>
    <cellStyle name="Comma 3 2 2 2 3 5" xfId="2651" xr:uid="{00000000-0005-0000-0000-00000E050000}"/>
    <cellStyle name="Comma 3 2 2 2 3 5 2" xfId="5440" xr:uid="{9BF6DC09-2001-4425-AC84-6C8C87ACFB65}"/>
    <cellStyle name="Comma 3 2 2 2 3 5 2 2" xfId="11043" xr:uid="{3D6208D0-60FB-484E-AF45-E675D98F8369}"/>
    <cellStyle name="Comma 3 2 2 2 3 5 2 2 2" xfId="22271" xr:uid="{788B9823-7F69-4BF6-9356-604A5BF9D50F}"/>
    <cellStyle name="Comma 3 2 2 2 3 5 2 2 2 2" xfId="44738" xr:uid="{1A40E050-D499-463A-AEC7-EFB984C5482C}"/>
    <cellStyle name="Comma 3 2 2 2 3 5 2 2 3" xfId="33511" xr:uid="{BDF21DC6-92E7-4856-A164-27C34DDC4C77}"/>
    <cellStyle name="Comma 3 2 2 2 3 5 2 3" xfId="16668" xr:uid="{222441EB-C01C-4782-85BF-17BE77E0D6CC}"/>
    <cellStyle name="Comma 3 2 2 2 3 5 2 3 2" xfId="39135" xr:uid="{F98B4E9C-4F93-460E-AEA0-5F44A12451E8}"/>
    <cellStyle name="Comma 3 2 2 2 3 5 2 4" xfId="27908" xr:uid="{5B0196D2-D2BC-46F6-B6D2-950FC271D132}"/>
    <cellStyle name="Comma 3 2 2 2 3 5 3" xfId="8254" xr:uid="{D1E2FA06-F806-4AE9-8685-14810EF9EE42}"/>
    <cellStyle name="Comma 3 2 2 2 3 5 3 2" xfId="19482" xr:uid="{9988AA48-EF67-4779-A590-290E8DCBA27C}"/>
    <cellStyle name="Comma 3 2 2 2 3 5 3 2 2" xfId="41949" xr:uid="{463EE412-E4D9-44C0-B4E3-F32326AEA344}"/>
    <cellStyle name="Comma 3 2 2 2 3 5 3 3" xfId="30722" xr:uid="{A49431FB-D0D8-450C-9B25-8AE0012ED557}"/>
    <cellStyle name="Comma 3 2 2 2 3 5 4" xfId="13879" xr:uid="{DE0BC2E6-894A-4D0A-9946-D75DB9E5054B}"/>
    <cellStyle name="Comma 3 2 2 2 3 5 4 2" xfId="36346" xr:uid="{FC53292F-5A87-4A80-A14D-4634C6D7332A}"/>
    <cellStyle name="Comma 3 2 2 2 3 5 5" xfId="25119" xr:uid="{59149DFE-BFF0-4D84-9AF0-D143ED07CB3F}"/>
    <cellStyle name="Comma 3 2 2 2 3 6" xfId="490" xr:uid="{00000000-0005-0000-0000-00000F050000}"/>
    <cellStyle name="Comma 3 2 2 2 3 6 2" xfId="3279" xr:uid="{127F6B37-DCCE-411E-9BD7-1530300D4C27}"/>
    <cellStyle name="Comma 3 2 2 2 3 6 2 2" xfId="8882" xr:uid="{75DC9E74-9DB8-42CC-88F4-42DD0E858564}"/>
    <cellStyle name="Comma 3 2 2 2 3 6 2 2 2" xfId="20110" xr:uid="{12A86A25-FF26-42C4-97FA-F71458B03F39}"/>
    <cellStyle name="Comma 3 2 2 2 3 6 2 2 2 2" xfId="42577" xr:uid="{DE68E539-1D08-40A5-A657-E1188D4C2517}"/>
    <cellStyle name="Comma 3 2 2 2 3 6 2 2 3" xfId="31350" xr:uid="{042A1DB8-AA37-4CB9-9B34-60CFC69C9976}"/>
    <cellStyle name="Comma 3 2 2 2 3 6 2 3" xfId="14507" xr:uid="{AD8F312B-26BA-4215-B535-44BB5BD481FC}"/>
    <cellStyle name="Comma 3 2 2 2 3 6 2 3 2" xfId="36974" xr:uid="{E069B30D-2492-4271-BA15-CAC32E3D09FE}"/>
    <cellStyle name="Comma 3 2 2 2 3 6 2 4" xfId="25747" xr:uid="{07E35ECF-9373-4505-A869-1D08503064B7}"/>
    <cellStyle name="Comma 3 2 2 2 3 6 3" xfId="6093" xr:uid="{7115586B-7564-4E1B-9090-0FA67858EF09}"/>
    <cellStyle name="Comma 3 2 2 2 3 6 3 2" xfId="17321" xr:uid="{606B3ABC-8991-49CF-8693-FEE12B791C24}"/>
    <cellStyle name="Comma 3 2 2 2 3 6 3 2 2" xfId="39788" xr:uid="{1883C1EA-BC74-40D7-B5D3-5C281E7826B6}"/>
    <cellStyle name="Comma 3 2 2 2 3 6 3 3" xfId="28561" xr:uid="{27B53CA5-A200-4FC9-9D4C-D76B52B18996}"/>
    <cellStyle name="Comma 3 2 2 2 3 6 4" xfId="11718" xr:uid="{FDF2D63A-D271-4267-BB32-417986C58C81}"/>
    <cellStyle name="Comma 3 2 2 2 3 6 4 2" xfId="34185" xr:uid="{B0523D96-4AFA-4E68-BE31-14B3981394E5}"/>
    <cellStyle name="Comma 3 2 2 2 3 6 5" xfId="22958" xr:uid="{CA4F6D65-3D06-432D-804C-82C46200F838}"/>
    <cellStyle name="Comma 3 2 2 2 3 7" xfId="3003" xr:uid="{6E0C4843-6978-4E52-B239-55B4521DA23D}"/>
    <cellStyle name="Comma 3 2 2 2 3 7 2" xfId="8606" xr:uid="{55ACCEC5-F77B-4F04-8E7B-AD476B33417E}"/>
    <cellStyle name="Comma 3 2 2 2 3 7 2 2" xfId="19834" xr:uid="{D240469A-5A0F-4738-8E96-B11BFEB03DE7}"/>
    <cellStyle name="Comma 3 2 2 2 3 7 2 2 2" xfId="42301" xr:uid="{3D1D7CF1-47EA-4090-B73E-FA466473AA31}"/>
    <cellStyle name="Comma 3 2 2 2 3 7 2 3" xfId="31074" xr:uid="{38E62A31-BD4B-44C3-ACF2-A1F4F8D9652A}"/>
    <cellStyle name="Comma 3 2 2 2 3 7 3" xfId="14231" xr:uid="{EADA2D26-1A1B-4F46-9545-911488094E99}"/>
    <cellStyle name="Comma 3 2 2 2 3 7 3 2" xfId="36698" xr:uid="{6EF90E57-DC92-460E-95A6-F5A281639023}"/>
    <cellStyle name="Comma 3 2 2 2 3 7 4" xfId="25471" xr:uid="{9F445FEB-1635-405A-8A54-7EE6E9212C4D}"/>
    <cellStyle name="Comma 3 2 2 2 3 8" xfId="5818" xr:uid="{3171614A-FAF9-4C66-8D43-562458F93B34}"/>
    <cellStyle name="Comma 3 2 2 2 3 8 2" xfId="17046" xr:uid="{66465619-56B9-4FB1-8B13-B43534E9A501}"/>
    <cellStyle name="Comma 3 2 2 2 3 8 2 2" xfId="39513" xr:uid="{AC70258F-9AF0-4CCA-98E5-D272B3129048}"/>
    <cellStyle name="Comma 3 2 2 2 3 8 3" xfId="28286" xr:uid="{9919B7AF-E47A-4D13-899B-4E8B61C6E10C}"/>
    <cellStyle name="Comma 3 2 2 2 3 9" xfId="11442" xr:uid="{23A97570-798C-48C2-A850-463FEEDA8F30}"/>
    <cellStyle name="Comma 3 2 2 2 3 9 2" xfId="33910" xr:uid="{C1ADC167-B5F6-4F71-9349-83121B523090}"/>
    <cellStyle name="Comma 3 2 2 2 4" xfId="632" xr:uid="{00000000-0005-0000-0000-000010050000}"/>
    <cellStyle name="Comma 3 2 2 2 4 2" xfId="1170" xr:uid="{00000000-0005-0000-0000-000011050000}"/>
    <cellStyle name="Comma 3 2 2 2 4 2 2" xfId="2250" xr:uid="{00000000-0005-0000-0000-000012050000}"/>
    <cellStyle name="Comma 3 2 2 2 4 2 2 2" xfId="5039" xr:uid="{35E782F9-71C5-4269-BFDB-CCCE4AD36B95}"/>
    <cellStyle name="Comma 3 2 2 2 4 2 2 2 2" xfId="10642" xr:uid="{C2A86608-98FE-47A8-91F8-3F180CB2267D}"/>
    <cellStyle name="Comma 3 2 2 2 4 2 2 2 2 2" xfId="21870" xr:uid="{BDF9644D-4EB7-4A39-97B6-D72CC60F64F2}"/>
    <cellStyle name="Comma 3 2 2 2 4 2 2 2 2 2 2" xfId="44337" xr:uid="{2AE50A0E-6623-4AA0-96C5-181C6F68ED6B}"/>
    <cellStyle name="Comma 3 2 2 2 4 2 2 2 2 3" xfId="33110" xr:uid="{32175A8B-65B2-484E-8A18-FD34DED3B473}"/>
    <cellStyle name="Comma 3 2 2 2 4 2 2 2 3" xfId="16267" xr:uid="{7383D52B-395E-4EA8-A368-30B9F38E7F01}"/>
    <cellStyle name="Comma 3 2 2 2 4 2 2 2 3 2" xfId="38734" xr:uid="{D68A4EA9-F5F3-4F0A-95C0-433285B648BA}"/>
    <cellStyle name="Comma 3 2 2 2 4 2 2 2 4" xfId="27507" xr:uid="{638E83C7-06A2-45B6-8313-1E864969A1DC}"/>
    <cellStyle name="Comma 3 2 2 2 4 2 2 3" xfId="7853" xr:uid="{E8EA5193-8CE7-411E-90E1-74620FD12EC1}"/>
    <cellStyle name="Comma 3 2 2 2 4 2 2 3 2" xfId="19081" xr:uid="{AD01E345-F89C-42E7-B642-A85A34638E8A}"/>
    <cellStyle name="Comma 3 2 2 2 4 2 2 3 2 2" xfId="41548" xr:uid="{4A6BE4AC-7F74-4BA5-81D0-DB2F2CEFC218}"/>
    <cellStyle name="Comma 3 2 2 2 4 2 2 3 3" xfId="30321" xr:uid="{796F2B35-7BFC-4418-9303-C4901A5B23F5}"/>
    <cellStyle name="Comma 3 2 2 2 4 2 2 4" xfId="13478" xr:uid="{B189A17A-6CF9-40C7-89A7-1548D891A634}"/>
    <cellStyle name="Comma 3 2 2 2 4 2 2 4 2" xfId="35945" xr:uid="{0E91545A-D274-44B4-A939-2B9288F901A8}"/>
    <cellStyle name="Comma 3 2 2 2 4 2 2 5" xfId="24718" xr:uid="{4D744107-491C-46A9-90B2-9B38BAF4141B}"/>
    <cellStyle name="Comma 3 2 2 2 4 2 3" xfId="3959" xr:uid="{AF5F3539-9261-4C16-9A17-18CC5604CCAE}"/>
    <cellStyle name="Comma 3 2 2 2 4 2 3 2" xfId="9562" xr:uid="{344CA152-83B1-4282-95F0-E8EC197AFE27}"/>
    <cellStyle name="Comma 3 2 2 2 4 2 3 2 2" xfId="20790" xr:uid="{EF034708-B069-4166-B434-D2DCBF82856A}"/>
    <cellStyle name="Comma 3 2 2 2 4 2 3 2 2 2" xfId="43257" xr:uid="{BC138E27-3A62-412A-B374-FAA84D05E4D5}"/>
    <cellStyle name="Comma 3 2 2 2 4 2 3 2 3" xfId="32030" xr:uid="{F7808F68-6482-4885-9D60-BC899E21B698}"/>
    <cellStyle name="Comma 3 2 2 2 4 2 3 3" xfId="15187" xr:uid="{0B34AD39-3D1F-4958-8D42-7457B7B42108}"/>
    <cellStyle name="Comma 3 2 2 2 4 2 3 3 2" xfId="37654" xr:uid="{66DDAE1F-03DC-4050-906F-5E0F5579CE5E}"/>
    <cellStyle name="Comma 3 2 2 2 4 2 3 4" xfId="26427" xr:uid="{CEFE5F7F-78C4-4F37-8389-B75573975F05}"/>
    <cellStyle name="Comma 3 2 2 2 4 2 4" xfId="6773" xr:uid="{6BF2BFAD-4991-47A6-987C-F4DAD76C9F8E}"/>
    <cellStyle name="Comma 3 2 2 2 4 2 4 2" xfId="18001" xr:uid="{6446E613-7FC3-4122-B2B6-8A915B62627B}"/>
    <cellStyle name="Comma 3 2 2 2 4 2 4 2 2" xfId="40468" xr:uid="{026F701C-D3D8-4C14-9483-6D183FF99CC1}"/>
    <cellStyle name="Comma 3 2 2 2 4 2 4 3" xfId="29241" xr:uid="{20292065-84C3-4D81-A6C0-E8DBFE6AC439}"/>
    <cellStyle name="Comma 3 2 2 2 4 2 5" xfId="12398" xr:uid="{A25EE4EB-C0AF-49C2-B261-679E2559FBF4}"/>
    <cellStyle name="Comma 3 2 2 2 4 2 5 2" xfId="34865" xr:uid="{47585768-DDA7-46D5-BEEC-415C5DD836E0}"/>
    <cellStyle name="Comma 3 2 2 2 4 2 6" xfId="23638" xr:uid="{80F964F0-3EC2-4269-9D85-BF4C703B6B3E}"/>
    <cellStyle name="Comma 3 2 2 2 4 3" xfId="1712" xr:uid="{00000000-0005-0000-0000-000013050000}"/>
    <cellStyle name="Comma 3 2 2 2 4 3 2" xfId="4501" xr:uid="{A31A5A61-3A09-498D-85A9-FB2BB9DDD3BA}"/>
    <cellStyle name="Comma 3 2 2 2 4 3 2 2" xfId="10104" xr:uid="{45DFB6EB-8D2C-4249-9C54-6F88A6BC7D8C}"/>
    <cellStyle name="Comma 3 2 2 2 4 3 2 2 2" xfId="21332" xr:uid="{7AEB5994-ADEC-42ED-9DEF-DE46F7A19A9F}"/>
    <cellStyle name="Comma 3 2 2 2 4 3 2 2 2 2" xfId="43799" xr:uid="{F89E94A8-B956-498A-9C8C-15973C4EC769}"/>
    <cellStyle name="Comma 3 2 2 2 4 3 2 2 3" xfId="32572" xr:uid="{9171A8C8-4612-4D19-8DA1-17DA0238DE0D}"/>
    <cellStyle name="Comma 3 2 2 2 4 3 2 3" xfId="15729" xr:uid="{F1BB2041-D1AB-47E6-B042-5D60251BA92B}"/>
    <cellStyle name="Comma 3 2 2 2 4 3 2 3 2" xfId="38196" xr:uid="{55EF417F-8BC8-4A41-BA7F-A74B081203DD}"/>
    <cellStyle name="Comma 3 2 2 2 4 3 2 4" xfId="26969" xr:uid="{870CA4FA-4A91-462D-B66F-91A007AF6AFE}"/>
    <cellStyle name="Comma 3 2 2 2 4 3 3" xfId="7315" xr:uid="{E21EA657-63A9-412D-84BE-C72FF37466AB}"/>
    <cellStyle name="Comma 3 2 2 2 4 3 3 2" xfId="18543" xr:uid="{C9FBAE3A-99A2-4451-88DE-969951E7A957}"/>
    <cellStyle name="Comma 3 2 2 2 4 3 3 2 2" xfId="41010" xr:uid="{ED2BD2E3-4126-4383-90F3-F18774A28D2D}"/>
    <cellStyle name="Comma 3 2 2 2 4 3 3 3" xfId="29783" xr:uid="{604EEA37-5FD2-439D-BC4A-755E75A0E921}"/>
    <cellStyle name="Comma 3 2 2 2 4 3 4" xfId="12940" xr:uid="{972EE611-B6EF-4E9F-8519-95FA1A90EF60}"/>
    <cellStyle name="Comma 3 2 2 2 4 3 4 2" xfId="35407" xr:uid="{6B5F91C2-83C8-4B2A-8B53-DF5CEEE6E1DF}"/>
    <cellStyle name="Comma 3 2 2 2 4 3 5" xfId="24180" xr:uid="{5BF8372C-2FE9-4A6C-AED7-761EEB07001A}"/>
    <cellStyle name="Comma 3 2 2 2 4 4" xfId="3421" xr:uid="{E0F41571-C380-4B6F-8513-D2C9D08A50B0}"/>
    <cellStyle name="Comma 3 2 2 2 4 4 2" xfId="9024" xr:uid="{3CC6A312-B246-479D-A2B1-DD4AEB3F7D11}"/>
    <cellStyle name="Comma 3 2 2 2 4 4 2 2" xfId="20252" xr:uid="{FB8D867D-8334-4422-85F0-6B5742B773CA}"/>
    <cellStyle name="Comma 3 2 2 2 4 4 2 2 2" xfId="42719" xr:uid="{51262232-4DDB-42CC-957D-9EDD54D06466}"/>
    <cellStyle name="Comma 3 2 2 2 4 4 2 3" xfId="31492" xr:uid="{22393D28-6E0C-4A6A-9D87-070D7F53ACCE}"/>
    <cellStyle name="Comma 3 2 2 2 4 4 3" xfId="14649" xr:uid="{186A1DA4-8D2B-4F7D-A017-3C6BDFB40AEC}"/>
    <cellStyle name="Comma 3 2 2 2 4 4 3 2" xfId="37116" xr:uid="{15C2F64E-F26D-4AFA-A870-799128C2C416}"/>
    <cellStyle name="Comma 3 2 2 2 4 4 4" xfId="25889" xr:uid="{6879A22E-1B79-4A7C-9904-20FE51DA54FE}"/>
    <cellStyle name="Comma 3 2 2 2 4 5" xfId="6235" xr:uid="{0CB9FFEB-D8A7-4570-AFD3-9D476ECA8A93}"/>
    <cellStyle name="Comma 3 2 2 2 4 5 2" xfId="17463" xr:uid="{3C631CE4-1362-4200-A452-DB8EEDA34753}"/>
    <cellStyle name="Comma 3 2 2 2 4 5 2 2" xfId="39930" xr:uid="{8D7800F0-2A63-433D-BD92-F2D68DB915D3}"/>
    <cellStyle name="Comma 3 2 2 2 4 5 3" xfId="28703" xr:uid="{BAB350A0-7D01-4EF7-AAE3-354B33944D61}"/>
    <cellStyle name="Comma 3 2 2 2 4 6" xfId="11860" xr:uid="{149338CB-6E3E-4A26-A7BC-4D9483C5AD5F}"/>
    <cellStyle name="Comma 3 2 2 2 4 6 2" xfId="34327" xr:uid="{FB656EF1-647B-4DDE-9B15-2969053FEAC5}"/>
    <cellStyle name="Comma 3 2 2 2 4 7" xfId="23100" xr:uid="{69CF11B8-710B-46BC-B616-92EAA1F18D5D}"/>
    <cellStyle name="Comma 3 2 2 2 5" xfId="903" xr:uid="{00000000-0005-0000-0000-000014050000}"/>
    <cellStyle name="Comma 3 2 2 2 5 2" xfId="1983" xr:uid="{00000000-0005-0000-0000-000015050000}"/>
    <cellStyle name="Comma 3 2 2 2 5 2 2" xfId="4772" xr:uid="{4E4C2D64-79B5-4B84-9D19-AE54E9D56E8D}"/>
    <cellStyle name="Comma 3 2 2 2 5 2 2 2" xfId="10375" xr:uid="{F573FE9F-66CA-4EE2-86C8-3F779CB4136E}"/>
    <cellStyle name="Comma 3 2 2 2 5 2 2 2 2" xfId="21603" xr:uid="{B0D6AAC0-1D37-42C9-AA73-9F5DA62E84E5}"/>
    <cellStyle name="Comma 3 2 2 2 5 2 2 2 2 2" xfId="44070" xr:uid="{6FBDC16A-5EEE-4ACE-8608-D8A6305B451B}"/>
    <cellStyle name="Comma 3 2 2 2 5 2 2 2 3" xfId="32843" xr:uid="{EA8E7811-6128-4982-A175-7C1DEC2DCC2C}"/>
    <cellStyle name="Comma 3 2 2 2 5 2 2 3" xfId="16000" xr:uid="{91096C6E-29B7-49D8-8109-D2FD03D96927}"/>
    <cellStyle name="Comma 3 2 2 2 5 2 2 3 2" xfId="38467" xr:uid="{8F179478-0321-4A8F-9027-43AC547DEED7}"/>
    <cellStyle name="Comma 3 2 2 2 5 2 2 4" xfId="27240" xr:uid="{7E10EBCA-7466-4C0A-9E8B-9B85CB472171}"/>
    <cellStyle name="Comma 3 2 2 2 5 2 3" xfId="7586" xr:uid="{04062F4C-3578-4887-ABB0-1C7549DF9925}"/>
    <cellStyle name="Comma 3 2 2 2 5 2 3 2" xfId="18814" xr:uid="{3315482D-7958-4609-829E-39D7A24A166D}"/>
    <cellStyle name="Comma 3 2 2 2 5 2 3 2 2" xfId="41281" xr:uid="{BE1A61B1-0ED7-4C30-A330-1BCB61A47B3A}"/>
    <cellStyle name="Comma 3 2 2 2 5 2 3 3" xfId="30054" xr:uid="{C54CA2F3-B6CA-49B6-94AC-1E4C961EAE48}"/>
    <cellStyle name="Comma 3 2 2 2 5 2 4" xfId="13211" xr:uid="{1FBE2465-8E85-4517-8B3A-E7EB42172B02}"/>
    <cellStyle name="Comma 3 2 2 2 5 2 4 2" xfId="35678" xr:uid="{3919C608-9C6E-4D42-A887-2E03504D9692}"/>
    <cellStyle name="Comma 3 2 2 2 5 2 5" xfId="24451" xr:uid="{4C1BF01B-DF9D-4AE0-B114-85FA68FDF4CC}"/>
    <cellStyle name="Comma 3 2 2 2 5 3" xfId="3692" xr:uid="{A964F4CE-EC27-41D4-9732-38E9F0BF3EFF}"/>
    <cellStyle name="Comma 3 2 2 2 5 3 2" xfId="9295" xr:uid="{883CBF4B-ABBA-4F58-B500-D7C3F383A227}"/>
    <cellStyle name="Comma 3 2 2 2 5 3 2 2" xfId="20523" xr:uid="{BC747E67-CABD-43A0-AB3F-5199DA336492}"/>
    <cellStyle name="Comma 3 2 2 2 5 3 2 2 2" xfId="42990" xr:uid="{B5AD0A53-A444-4BBA-BC85-BD7E94A2229E}"/>
    <cellStyle name="Comma 3 2 2 2 5 3 2 3" xfId="31763" xr:uid="{0843EC2F-196F-4697-8C2F-2E2AED010426}"/>
    <cellStyle name="Comma 3 2 2 2 5 3 3" xfId="14920" xr:uid="{37EEB304-9E8D-4D95-AB3C-865414C08B24}"/>
    <cellStyle name="Comma 3 2 2 2 5 3 3 2" xfId="37387" xr:uid="{64DF5515-411C-4AF5-9F59-DBF79AF9FB80}"/>
    <cellStyle name="Comma 3 2 2 2 5 3 4" xfId="26160" xr:uid="{6F8E6F00-EF05-4BE8-9B06-F8244B820997}"/>
    <cellStyle name="Comma 3 2 2 2 5 4" xfId="6506" xr:uid="{F556E3E3-53FC-4ECB-B7D6-F48C0E6BD428}"/>
    <cellStyle name="Comma 3 2 2 2 5 4 2" xfId="17734" xr:uid="{1805DF73-6F55-47DE-9C3D-CFEE2F52D128}"/>
    <cellStyle name="Comma 3 2 2 2 5 4 2 2" xfId="40201" xr:uid="{0B57B3E6-1FBE-478E-AB81-B9D00395ED03}"/>
    <cellStyle name="Comma 3 2 2 2 5 4 3" xfId="28974" xr:uid="{818EE9FE-D035-4171-99B3-53623E31981B}"/>
    <cellStyle name="Comma 3 2 2 2 5 5" xfId="12131" xr:uid="{BC669CEC-1111-45F2-8959-DBBCB72D3113}"/>
    <cellStyle name="Comma 3 2 2 2 5 5 2" xfId="34598" xr:uid="{D2981B7D-3EB1-4C1C-B273-B108C09AC6C5}"/>
    <cellStyle name="Comma 3 2 2 2 5 6" xfId="23371" xr:uid="{9CCCBE50-25D4-443F-8865-7D94B18F5491}"/>
    <cellStyle name="Comma 3 2 2 2 6" xfId="1445" xr:uid="{00000000-0005-0000-0000-000016050000}"/>
    <cellStyle name="Comma 3 2 2 2 6 2" xfId="4234" xr:uid="{1B9D7E2B-2F7B-4DC9-AF81-3377FC401CE8}"/>
    <cellStyle name="Comma 3 2 2 2 6 2 2" xfId="9837" xr:uid="{64AFF0A2-1E45-46FF-8F14-4890A373FA0F}"/>
    <cellStyle name="Comma 3 2 2 2 6 2 2 2" xfId="21065" xr:uid="{2A5FF612-1416-4E1B-8432-1A1E6CB34ADA}"/>
    <cellStyle name="Comma 3 2 2 2 6 2 2 2 2" xfId="43532" xr:uid="{A7EF04B2-30AD-4CD7-99CF-20F2B35AEAD4}"/>
    <cellStyle name="Comma 3 2 2 2 6 2 2 3" xfId="32305" xr:uid="{1BA2826C-9C65-4A63-B983-4422E09D3BD9}"/>
    <cellStyle name="Comma 3 2 2 2 6 2 3" xfId="15462" xr:uid="{791C62BA-8B69-4DA2-84FE-09793C6AC2DD}"/>
    <cellStyle name="Comma 3 2 2 2 6 2 3 2" xfId="37929" xr:uid="{6D7AFDC0-B55A-4280-98CB-DD617CED8297}"/>
    <cellStyle name="Comma 3 2 2 2 6 2 4" xfId="26702" xr:uid="{EA052135-1C66-467F-9740-A4F6D74DC183}"/>
    <cellStyle name="Comma 3 2 2 2 6 3" xfId="7048" xr:uid="{96012277-69F6-4955-B73A-EB001BE61931}"/>
    <cellStyle name="Comma 3 2 2 2 6 3 2" xfId="18276" xr:uid="{B7EC6E5F-248A-4157-8D37-8C9BFECE139A}"/>
    <cellStyle name="Comma 3 2 2 2 6 3 2 2" xfId="40743" xr:uid="{DBCA42EA-9C3A-4FB4-9A90-10EA534AC9B4}"/>
    <cellStyle name="Comma 3 2 2 2 6 3 3" xfId="29516" xr:uid="{89F462C2-1328-4127-BE40-024A11D6731C}"/>
    <cellStyle name="Comma 3 2 2 2 6 4" xfId="12673" xr:uid="{4BA4F47B-4F1D-4002-9F67-DC9B3C6CCA22}"/>
    <cellStyle name="Comma 3 2 2 2 6 4 2" xfId="35140" xr:uid="{8311AC99-66E1-4E73-AFD2-92BF12978F0C}"/>
    <cellStyle name="Comma 3 2 2 2 6 5" xfId="23913" xr:uid="{43783B8A-E1B7-457A-8668-20EF02DD08FD}"/>
    <cellStyle name="Comma 3 2 2 2 7" xfId="2526" xr:uid="{00000000-0005-0000-0000-000017050000}"/>
    <cellStyle name="Comma 3 2 2 2 7 2" xfId="5315" xr:uid="{918565FE-52C6-4D0A-991A-7914E4998C85}"/>
    <cellStyle name="Comma 3 2 2 2 7 2 2" xfId="10918" xr:uid="{39D70C67-1D40-44B4-AA0D-EEC71B83C6FA}"/>
    <cellStyle name="Comma 3 2 2 2 7 2 2 2" xfId="22146" xr:uid="{AAA874A6-2169-4D0C-9925-EFB7696E18EB}"/>
    <cellStyle name="Comma 3 2 2 2 7 2 2 2 2" xfId="44613" xr:uid="{638BE23C-9656-4D55-98A4-1E1FD6C73DF9}"/>
    <cellStyle name="Comma 3 2 2 2 7 2 2 3" xfId="33386" xr:uid="{8028F6E5-DF19-4001-96FF-3FC1260284F7}"/>
    <cellStyle name="Comma 3 2 2 2 7 2 3" xfId="16543" xr:uid="{35E5182A-B46E-4BE3-9A9D-F9188C8C61CF}"/>
    <cellStyle name="Comma 3 2 2 2 7 2 3 2" xfId="39010" xr:uid="{F541B8F5-6BF6-475C-B40A-12BA5D09B590}"/>
    <cellStyle name="Comma 3 2 2 2 7 2 4" xfId="27783" xr:uid="{EA22B94A-0025-495B-9B4B-07D04E2E8650}"/>
    <cellStyle name="Comma 3 2 2 2 7 3" xfId="8129" xr:uid="{C2FAD545-FE6D-4538-931E-A19F2661104D}"/>
    <cellStyle name="Comma 3 2 2 2 7 3 2" xfId="19357" xr:uid="{09326DAB-1413-4437-AAB0-6AD002B5FA72}"/>
    <cellStyle name="Comma 3 2 2 2 7 3 2 2" xfId="41824" xr:uid="{2BB665E7-10FF-4EEB-900E-3D47E32BE62B}"/>
    <cellStyle name="Comma 3 2 2 2 7 3 3" xfId="30597" xr:uid="{0AE2B3AF-6AD1-4CBE-94A3-E07216C88480}"/>
    <cellStyle name="Comma 3 2 2 2 7 4" xfId="13754" xr:uid="{7A9A7590-F17A-4D18-A980-40DA93700270}"/>
    <cellStyle name="Comma 3 2 2 2 7 4 2" xfId="36221" xr:uid="{1AB7A01E-E821-43AB-B0F2-1DA08DCEABF5}"/>
    <cellStyle name="Comma 3 2 2 2 7 5" xfId="24994" xr:uid="{197CBC76-966E-490E-A555-0900985DC850}"/>
    <cellStyle name="Comma 3 2 2 2 8" xfId="365" xr:uid="{00000000-0005-0000-0000-000018050000}"/>
    <cellStyle name="Comma 3 2 2 2 8 2" xfId="3154" xr:uid="{590C4F91-1757-4E9B-8695-0DC1E5163DD7}"/>
    <cellStyle name="Comma 3 2 2 2 8 2 2" xfId="8757" xr:uid="{289E43FC-3DA1-49D3-B616-A29D7441C372}"/>
    <cellStyle name="Comma 3 2 2 2 8 2 2 2" xfId="19985" xr:uid="{5623EBEF-C710-4952-9EDA-B9B1C95B119A}"/>
    <cellStyle name="Comma 3 2 2 2 8 2 2 2 2" xfId="42452" xr:uid="{78FB9FF7-6BE1-48D3-BEAD-D7C6D5A26327}"/>
    <cellStyle name="Comma 3 2 2 2 8 2 2 3" xfId="31225" xr:uid="{80495BC5-B5C8-4C61-A402-853E05B210DB}"/>
    <cellStyle name="Comma 3 2 2 2 8 2 3" xfId="14382" xr:uid="{6C36B53B-6296-49B7-BB47-DE82D3BA12EF}"/>
    <cellStyle name="Comma 3 2 2 2 8 2 3 2" xfId="36849" xr:uid="{C89C8213-4D82-44F1-B010-0339276F82AE}"/>
    <cellStyle name="Comma 3 2 2 2 8 2 4" xfId="25622" xr:uid="{1A9C3C4A-721C-4D1E-9E77-B4A91172A0BD}"/>
    <cellStyle name="Comma 3 2 2 2 8 3" xfId="5968" xr:uid="{00BCF77C-961C-4095-8A76-AA9008EA22FC}"/>
    <cellStyle name="Comma 3 2 2 2 8 3 2" xfId="17196" xr:uid="{2DF70AF1-8258-449D-B0CC-AB81C2545C93}"/>
    <cellStyle name="Comma 3 2 2 2 8 3 2 2" xfId="39663" xr:uid="{446907B3-9F42-4E73-A811-CB2ABA9AFE61}"/>
    <cellStyle name="Comma 3 2 2 2 8 3 3" xfId="28436" xr:uid="{98564BF8-5B77-4C5A-8269-9219712C80BD}"/>
    <cellStyle name="Comma 3 2 2 2 8 4" xfId="11593" xr:uid="{2F06A7A2-27BA-4C8F-81C5-66851A56F2BB}"/>
    <cellStyle name="Comma 3 2 2 2 8 4 2" xfId="34060" xr:uid="{25545BDF-0979-4329-929A-3C1473A6B90A}"/>
    <cellStyle name="Comma 3 2 2 2 8 5" xfId="22833" xr:uid="{629293CB-FF7B-434C-B29F-F75F9F1DE58D}"/>
    <cellStyle name="Comma 3 2 2 2 9" xfId="2878" xr:uid="{B7A78ECC-FBF4-4715-A98D-37E2493D7011}"/>
    <cellStyle name="Comma 3 2 2 2 9 2" xfId="8481" xr:uid="{9EC1456D-A461-4C2A-8BB3-E52DA541F608}"/>
    <cellStyle name="Comma 3 2 2 2 9 2 2" xfId="19709" xr:uid="{BBE69497-861F-4755-AFB1-81EF5F09C663}"/>
    <cellStyle name="Comma 3 2 2 2 9 2 2 2" xfId="42176" xr:uid="{E075F540-E8CF-4424-8CBE-17EB63010AB2}"/>
    <cellStyle name="Comma 3 2 2 2 9 2 3" xfId="30949" xr:uid="{508DF3B1-46D8-4181-9184-86F4D63BFCF6}"/>
    <cellStyle name="Comma 3 2 2 2 9 3" xfId="14106" xr:uid="{F979CD17-8236-4489-8037-45A40E5A0D73}"/>
    <cellStyle name="Comma 3 2 2 2 9 3 2" xfId="36573" xr:uid="{0F398193-91C4-45D8-B830-4C32F9DBFE2E}"/>
    <cellStyle name="Comma 3 2 2 2 9 4" xfId="25346" xr:uid="{A69CA069-99BC-454F-9AFD-AE8F2659001A}"/>
    <cellStyle name="Comma 3 2 2 3" xfId="116" xr:uid="{00000000-0005-0000-0000-000019050000}"/>
    <cellStyle name="Comma 3 2 2 3 10" xfId="11348" xr:uid="{474EA1DD-6AE0-41AC-91B8-BC5B631553E9}"/>
    <cellStyle name="Comma 3 2 2 3 10 2" xfId="33816" xr:uid="{236B5E17-999B-4C38-B37E-370B2F859E6C}"/>
    <cellStyle name="Comma 3 2 2 3 11" xfId="22589" xr:uid="{27E8C0CE-BCE8-4E24-B622-3F469BDF659D}"/>
    <cellStyle name="Comma 3 2 2 3 2" xfId="242" xr:uid="{00000000-0005-0000-0000-00001A050000}"/>
    <cellStyle name="Comma 3 2 2 3 2 10" xfId="22715" xr:uid="{1D692EAD-787E-49C5-A985-782341252560}"/>
    <cellStyle name="Comma 3 2 2 3 2 2" xfId="789" xr:uid="{00000000-0005-0000-0000-00001B050000}"/>
    <cellStyle name="Comma 3 2 2 3 2 2 2" xfId="1327" xr:uid="{00000000-0005-0000-0000-00001C050000}"/>
    <cellStyle name="Comma 3 2 2 3 2 2 2 2" xfId="2407" xr:uid="{00000000-0005-0000-0000-00001D050000}"/>
    <cellStyle name="Comma 3 2 2 3 2 2 2 2 2" xfId="5196" xr:uid="{E5F7760D-7966-4B26-A75B-86EDE3518688}"/>
    <cellStyle name="Comma 3 2 2 3 2 2 2 2 2 2" xfId="10799" xr:uid="{7FEC7C1D-B918-49B8-9E2D-3744153A447C}"/>
    <cellStyle name="Comma 3 2 2 3 2 2 2 2 2 2 2" xfId="22027" xr:uid="{FE8F2C01-E63F-4D54-9B1B-1B77F75F0C27}"/>
    <cellStyle name="Comma 3 2 2 3 2 2 2 2 2 2 2 2" xfId="44494" xr:uid="{7BBE16E7-69E8-4EB8-9A45-AE56D5D865D5}"/>
    <cellStyle name="Comma 3 2 2 3 2 2 2 2 2 2 3" xfId="33267" xr:uid="{398DB13B-CA71-48F0-A9E7-B5CC8D0CCDB0}"/>
    <cellStyle name="Comma 3 2 2 3 2 2 2 2 2 3" xfId="16424" xr:uid="{FE8AC185-A5C4-48D2-82D1-0060CF9B6F79}"/>
    <cellStyle name="Comma 3 2 2 3 2 2 2 2 2 3 2" xfId="38891" xr:uid="{915FBAFF-6821-4AD3-B966-A3F351DFE3C0}"/>
    <cellStyle name="Comma 3 2 2 3 2 2 2 2 2 4" xfId="27664" xr:uid="{1E73C310-2AAE-4053-BBD8-9B04BC5D4E11}"/>
    <cellStyle name="Comma 3 2 2 3 2 2 2 2 3" xfId="8010" xr:uid="{57092080-7B1D-4774-866D-DFD3D118BA34}"/>
    <cellStyle name="Comma 3 2 2 3 2 2 2 2 3 2" xfId="19238" xr:uid="{CFEEB8DB-70D6-43AA-A6FA-10693DBFA1CC}"/>
    <cellStyle name="Comma 3 2 2 3 2 2 2 2 3 2 2" xfId="41705" xr:uid="{B6B74760-A86A-407E-9C6A-7F0677267D2C}"/>
    <cellStyle name="Comma 3 2 2 3 2 2 2 2 3 3" xfId="30478" xr:uid="{D0ABA977-CF47-4EB6-80A4-3B3446063C40}"/>
    <cellStyle name="Comma 3 2 2 3 2 2 2 2 4" xfId="13635" xr:uid="{E2439F85-73DE-48C7-88A5-46545AEB33B7}"/>
    <cellStyle name="Comma 3 2 2 3 2 2 2 2 4 2" xfId="36102" xr:uid="{301C8CA2-4AA6-4AE2-B88A-C0E166032431}"/>
    <cellStyle name="Comma 3 2 2 3 2 2 2 2 5" xfId="24875" xr:uid="{A2DB7406-74B1-4983-89B4-7A9C1FBBCEB5}"/>
    <cellStyle name="Comma 3 2 2 3 2 2 2 3" xfId="4116" xr:uid="{D2ED3410-655A-40D9-873D-E54332AD9916}"/>
    <cellStyle name="Comma 3 2 2 3 2 2 2 3 2" xfId="9719" xr:uid="{07E567AF-1C9B-48AA-821A-CE016C3744E4}"/>
    <cellStyle name="Comma 3 2 2 3 2 2 2 3 2 2" xfId="20947" xr:uid="{05615AF1-CA60-4928-B3AF-1D9DA884D85E}"/>
    <cellStyle name="Comma 3 2 2 3 2 2 2 3 2 2 2" xfId="43414" xr:uid="{07475D56-49C1-4DF5-92AB-AD4AF57AF5D8}"/>
    <cellStyle name="Comma 3 2 2 3 2 2 2 3 2 3" xfId="32187" xr:uid="{9B3FA843-9B78-4859-A790-6C2C5080DBE2}"/>
    <cellStyle name="Comma 3 2 2 3 2 2 2 3 3" xfId="15344" xr:uid="{3DBCF714-7066-48BC-A844-3F59EAC333F8}"/>
    <cellStyle name="Comma 3 2 2 3 2 2 2 3 3 2" xfId="37811" xr:uid="{08309ADF-5278-43DB-BF79-A3156DD6F4BD}"/>
    <cellStyle name="Comma 3 2 2 3 2 2 2 3 4" xfId="26584" xr:uid="{D1A43C36-A412-4D3C-9A69-1FF27867B6F2}"/>
    <cellStyle name="Comma 3 2 2 3 2 2 2 4" xfId="6930" xr:uid="{8ED38F1A-2318-4FFD-ADB9-87F5E4A6EB2F}"/>
    <cellStyle name="Comma 3 2 2 3 2 2 2 4 2" xfId="18158" xr:uid="{888F13B6-5FC1-4753-9028-68C1A884B357}"/>
    <cellStyle name="Comma 3 2 2 3 2 2 2 4 2 2" xfId="40625" xr:uid="{85E72DDC-F479-4A18-9246-9C951EAD0ADB}"/>
    <cellStyle name="Comma 3 2 2 3 2 2 2 4 3" xfId="29398" xr:uid="{188EDADD-608B-4FCD-9756-16E710A1AD99}"/>
    <cellStyle name="Comma 3 2 2 3 2 2 2 5" xfId="12555" xr:uid="{C3E2C661-75F9-48C9-9FFA-7B3C2C6663D8}"/>
    <cellStyle name="Comma 3 2 2 3 2 2 2 5 2" xfId="35022" xr:uid="{52A3B2CB-295C-4EF5-8DBD-8DAF6D30F1B7}"/>
    <cellStyle name="Comma 3 2 2 3 2 2 2 6" xfId="23795" xr:uid="{FFC2295D-ED27-45CF-9AB4-83E496804278}"/>
    <cellStyle name="Comma 3 2 2 3 2 2 3" xfId="1869" xr:uid="{00000000-0005-0000-0000-00001E050000}"/>
    <cellStyle name="Comma 3 2 2 3 2 2 3 2" xfId="4658" xr:uid="{1445B7B4-DE0E-4522-9099-CA15B5739295}"/>
    <cellStyle name="Comma 3 2 2 3 2 2 3 2 2" xfId="10261" xr:uid="{B3A773F5-2033-4A8E-B6AA-642C47384829}"/>
    <cellStyle name="Comma 3 2 2 3 2 2 3 2 2 2" xfId="21489" xr:uid="{F33247A0-E678-43FC-99C8-417FF01D4A3F}"/>
    <cellStyle name="Comma 3 2 2 3 2 2 3 2 2 2 2" xfId="43956" xr:uid="{2B781DAF-5702-4415-9987-20BAE1674A1C}"/>
    <cellStyle name="Comma 3 2 2 3 2 2 3 2 2 3" xfId="32729" xr:uid="{6606DD8E-DE16-4038-A9FF-281352BDDC13}"/>
    <cellStyle name="Comma 3 2 2 3 2 2 3 2 3" xfId="15886" xr:uid="{F52130CC-8C3D-4602-9986-DF5EC67E1D17}"/>
    <cellStyle name="Comma 3 2 2 3 2 2 3 2 3 2" xfId="38353" xr:uid="{9A5B1BCA-9F14-4847-A1D8-D99A435FB4CD}"/>
    <cellStyle name="Comma 3 2 2 3 2 2 3 2 4" xfId="27126" xr:uid="{E0CE0D9B-0585-4C4D-9259-BEBFBCB9A154}"/>
    <cellStyle name="Comma 3 2 2 3 2 2 3 3" xfId="7472" xr:uid="{F7D3EDE3-A707-4B4A-B2D1-0B93B245956B}"/>
    <cellStyle name="Comma 3 2 2 3 2 2 3 3 2" xfId="18700" xr:uid="{E5D69CD7-65A7-481F-9DCA-C5F4C2427737}"/>
    <cellStyle name="Comma 3 2 2 3 2 2 3 3 2 2" xfId="41167" xr:uid="{74CCB89E-ABBB-4713-99DE-B6A8D767C64B}"/>
    <cellStyle name="Comma 3 2 2 3 2 2 3 3 3" xfId="29940" xr:uid="{F0E9F050-550C-4B7C-A44B-172256437987}"/>
    <cellStyle name="Comma 3 2 2 3 2 2 3 4" xfId="13097" xr:uid="{A67ED56E-F80B-4009-8715-83030C97A717}"/>
    <cellStyle name="Comma 3 2 2 3 2 2 3 4 2" xfId="35564" xr:uid="{D5C2ED1E-E367-4126-9595-E0082CB87617}"/>
    <cellStyle name="Comma 3 2 2 3 2 2 3 5" xfId="24337" xr:uid="{DC1F91F6-D561-4F8E-98A5-2557887D0E63}"/>
    <cellStyle name="Comma 3 2 2 3 2 2 4" xfId="3578" xr:uid="{D9ACE2DE-2087-434E-A3ED-148CD5568610}"/>
    <cellStyle name="Comma 3 2 2 3 2 2 4 2" xfId="9181" xr:uid="{2DA15834-BA02-4BB0-95C7-397263D80A9E}"/>
    <cellStyle name="Comma 3 2 2 3 2 2 4 2 2" xfId="20409" xr:uid="{FB40C55D-6CAA-4B73-A1B3-92870A5B2308}"/>
    <cellStyle name="Comma 3 2 2 3 2 2 4 2 2 2" xfId="42876" xr:uid="{F133EB7E-2C13-41D7-860A-EFCA6960B2DF}"/>
    <cellStyle name="Comma 3 2 2 3 2 2 4 2 3" xfId="31649" xr:uid="{F67BEA8F-20B9-442E-9914-0F4FB5499080}"/>
    <cellStyle name="Comma 3 2 2 3 2 2 4 3" xfId="14806" xr:uid="{F8686957-EED1-428B-81C5-C58A1FBF76BB}"/>
    <cellStyle name="Comma 3 2 2 3 2 2 4 3 2" xfId="37273" xr:uid="{E7B34CCC-294D-457E-86A5-E3653B4EE233}"/>
    <cellStyle name="Comma 3 2 2 3 2 2 4 4" xfId="26046" xr:uid="{906A07B8-17CF-4213-ABAB-04750A60A2D2}"/>
    <cellStyle name="Comma 3 2 2 3 2 2 5" xfId="6392" xr:uid="{3F3C69DC-0677-4A90-8811-09CCD4873AC5}"/>
    <cellStyle name="Comma 3 2 2 3 2 2 5 2" xfId="17620" xr:uid="{88787B51-58F7-42DD-A452-8FA20B46C787}"/>
    <cellStyle name="Comma 3 2 2 3 2 2 5 2 2" xfId="40087" xr:uid="{1F6E2FDD-53E8-4ED9-8CD7-833584E98A96}"/>
    <cellStyle name="Comma 3 2 2 3 2 2 5 3" xfId="28860" xr:uid="{63CF8CE3-E8E4-46E7-8291-91A6621F0805}"/>
    <cellStyle name="Comma 3 2 2 3 2 2 6" xfId="12017" xr:uid="{955E695F-2EFC-4EE4-B189-C96DADA997D3}"/>
    <cellStyle name="Comma 3 2 2 3 2 2 6 2" xfId="34484" xr:uid="{F92F2584-A8F3-45CF-A128-C15284CE5ABC}"/>
    <cellStyle name="Comma 3 2 2 3 2 2 7" xfId="23257" xr:uid="{1AAC79E1-2DD8-4010-BE06-C7D46C6F6E63}"/>
    <cellStyle name="Comma 3 2 2 3 2 3" xfId="1060" xr:uid="{00000000-0005-0000-0000-00001F050000}"/>
    <cellStyle name="Comma 3 2 2 3 2 3 2" xfId="2140" xr:uid="{00000000-0005-0000-0000-000020050000}"/>
    <cellStyle name="Comma 3 2 2 3 2 3 2 2" xfId="4929" xr:uid="{C286E88D-2ADB-49AF-8C68-14C32F6EE268}"/>
    <cellStyle name="Comma 3 2 2 3 2 3 2 2 2" xfId="10532" xr:uid="{84F9993D-18B6-4461-85FB-1F5A30EB2A51}"/>
    <cellStyle name="Comma 3 2 2 3 2 3 2 2 2 2" xfId="21760" xr:uid="{EC39DE93-C50E-4F2F-B946-F468D5E4729C}"/>
    <cellStyle name="Comma 3 2 2 3 2 3 2 2 2 2 2" xfId="44227" xr:uid="{9C468C75-DF49-4EAC-B24C-C7CEE58BCC4F}"/>
    <cellStyle name="Comma 3 2 2 3 2 3 2 2 2 3" xfId="33000" xr:uid="{4663277E-4DE1-4DE5-ABEA-265E43776858}"/>
    <cellStyle name="Comma 3 2 2 3 2 3 2 2 3" xfId="16157" xr:uid="{67367FEA-C9D1-464B-BC28-BBEAC5C84450}"/>
    <cellStyle name="Comma 3 2 2 3 2 3 2 2 3 2" xfId="38624" xr:uid="{FBA50A45-00B9-4572-BE39-A82910D22F4B}"/>
    <cellStyle name="Comma 3 2 2 3 2 3 2 2 4" xfId="27397" xr:uid="{5E223A84-FF7F-4ADB-92AA-8FC6DDDBB27B}"/>
    <cellStyle name="Comma 3 2 2 3 2 3 2 3" xfId="7743" xr:uid="{D1BC7642-FF4D-4DF0-A6F9-B5D0C8EC207E}"/>
    <cellStyle name="Comma 3 2 2 3 2 3 2 3 2" xfId="18971" xr:uid="{F205D375-AB9B-411E-99E8-592D7B0D992E}"/>
    <cellStyle name="Comma 3 2 2 3 2 3 2 3 2 2" xfId="41438" xr:uid="{F9B4F790-2FC6-4928-BDBA-8AE3D41CE575}"/>
    <cellStyle name="Comma 3 2 2 3 2 3 2 3 3" xfId="30211" xr:uid="{6760B687-299F-43AC-8354-1B3A0D399E5C}"/>
    <cellStyle name="Comma 3 2 2 3 2 3 2 4" xfId="13368" xr:uid="{A37C76E6-1A41-40FB-B50C-2339F767D61A}"/>
    <cellStyle name="Comma 3 2 2 3 2 3 2 4 2" xfId="35835" xr:uid="{F61E67BD-585B-45DF-9226-F8DEF3E5620C}"/>
    <cellStyle name="Comma 3 2 2 3 2 3 2 5" xfId="24608" xr:uid="{BE2CC6AF-8412-47B6-A458-F4962C1E91C3}"/>
    <cellStyle name="Comma 3 2 2 3 2 3 3" xfId="3849" xr:uid="{0E8F01DB-5361-4F40-AD93-A58A1CD09B03}"/>
    <cellStyle name="Comma 3 2 2 3 2 3 3 2" xfId="9452" xr:uid="{D7CBCF73-D80E-46C0-A24E-77F8879C3F29}"/>
    <cellStyle name="Comma 3 2 2 3 2 3 3 2 2" xfId="20680" xr:uid="{C0E1F1F1-A76F-4B8E-B686-1A64DADA01C7}"/>
    <cellStyle name="Comma 3 2 2 3 2 3 3 2 2 2" xfId="43147" xr:uid="{E46DF672-0083-4771-B2FB-268B66DA7423}"/>
    <cellStyle name="Comma 3 2 2 3 2 3 3 2 3" xfId="31920" xr:uid="{E2A9C3E3-1FA7-4F8E-91E2-256EB5379BDC}"/>
    <cellStyle name="Comma 3 2 2 3 2 3 3 3" xfId="15077" xr:uid="{CFCA4A2C-DD57-4DA4-AD09-5A24C6A7C22D}"/>
    <cellStyle name="Comma 3 2 2 3 2 3 3 3 2" xfId="37544" xr:uid="{90388D71-C65B-4990-8DF4-C25C034860A1}"/>
    <cellStyle name="Comma 3 2 2 3 2 3 3 4" xfId="26317" xr:uid="{38D59F84-F41A-4396-AA6F-383A9E3EE1D3}"/>
    <cellStyle name="Comma 3 2 2 3 2 3 4" xfId="6663" xr:uid="{A9872FA5-C4F1-4E0F-A8C4-F97B3FEDFA1F}"/>
    <cellStyle name="Comma 3 2 2 3 2 3 4 2" xfId="17891" xr:uid="{D2B95633-EF69-4D27-9B27-0C5133E6EE51}"/>
    <cellStyle name="Comma 3 2 2 3 2 3 4 2 2" xfId="40358" xr:uid="{DFBF5941-379E-4553-A168-BB0C75249028}"/>
    <cellStyle name="Comma 3 2 2 3 2 3 4 3" xfId="29131" xr:uid="{371F8FE1-4114-49FD-9F12-52CCCDD1BD48}"/>
    <cellStyle name="Comma 3 2 2 3 2 3 5" xfId="12288" xr:uid="{79FBBF9E-A36F-4D4F-9C12-996486E6D774}"/>
    <cellStyle name="Comma 3 2 2 3 2 3 5 2" xfId="34755" xr:uid="{D371036D-E6B5-4516-B967-4C3EDE53553D}"/>
    <cellStyle name="Comma 3 2 2 3 2 3 6" xfId="23528" xr:uid="{8E02C253-2D9D-40D8-8040-F65F33EA7F74}"/>
    <cellStyle name="Comma 3 2 2 3 2 4" xfId="1602" xr:uid="{00000000-0005-0000-0000-000021050000}"/>
    <cellStyle name="Comma 3 2 2 3 2 4 2" xfId="4391" xr:uid="{50796872-440A-4E20-B868-E11C50425D51}"/>
    <cellStyle name="Comma 3 2 2 3 2 4 2 2" xfId="9994" xr:uid="{4E1CFD07-E022-44B1-8004-50382CB6B282}"/>
    <cellStyle name="Comma 3 2 2 3 2 4 2 2 2" xfId="21222" xr:uid="{CB595149-7323-49C7-BDEF-A143CCD6E13D}"/>
    <cellStyle name="Comma 3 2 2 3 2 4 2 2 2 2" xfId="43689" xr:uid="{5DDFAEFC-010D-42AF-A6C6-77625B9960E5}"/>
    <cellStyle name="Comma 3 2 2 3 2 4 2 2 3" xfId="32462" xr:uid="{D4945414-AD04-4885-87C7-4D6FC8A393DD}"/>
    <cellStyle name="Comma 3 2 2 3 2 4 2 3" xfId="15619" xr:uid="{A0ACDBFA-D2EA-4538-AF88-7717968BE894}"/>
    <cellStyle name="Comma 3 2 2 3 2 4 2 3 2" xfId="38086" xr:uid="{98E39528-F4CC-46CF-84B0-F61D40F60768}"/>
    <cellStyle name="Comma 3 2 2 3 2 4 2 4" xfId="26859" xr:uid="{B9814ED2-5E78-4DF0-A0BD-F85D6830850F}"/>
    <cellStyle name="Comma 3 2 2 3 2 4 3" xfId="7205" xr:uid="{BFF3B928-9495-473A-91E1-547F9FD1CEB8}"/>
    <cellStyle name="Comma 3 2 2 3 2 4 3 2" xfId="18433" xr:uid="{4285AB06-86FE-4A5B-B8F6-148D172784BA}"/>
    <cellStyle name="Comma 3 2 2 3 2 4 3 2 2" xfId="40900" xr:uid="{EC78BFB4-B78D-4135-8793-DC6B1F019A1A}"/>
    <cellStyle name="Comma 3 2 2 3 2 4 3 3" xfId="29673" xr:uid="{77170EAA-798B-4EDD-A637-97DE2839E300}"/>
    <cellStyle name="Comma 3 2 2 3 2 4 4" xfId="12830" xr:uid="{759B6EF0-3368-4735-B202-47FD1150B0E0}"/>
    <cellStyle name="Comma 3 2 2 3 2 4 4 2" xfId="35297" xr:uid="{69E8448E-51F0-4534-96A1-AD7283BB4EBB}"/>
    <cellStyle name="Comma 3 2 2 3 2 4 5" xfId="24070" xr:uid="{D3BA1A6B-1A43-431E-A8E7-DE53473EE0B0}"/>
    <cellStyle name="Comma 3 2 2 3 2 5" xfId="2683" xr:uid="{00000000-0005-0000-0000-000022050000}"/>
    <cellStyle name="Comma 3 2 2 3 2 5 2" xfId="5472" xr:uid="{4D0BC89B-338E-4030-9090-012865C22DB2}"/>
    <cellStyle name="Comma 3 2 2 3 2 5 2 2" xfId="11075" xr:uid="{7323892C-357E-43DF-8E2B-6E55BF6C1BC2}"/>
    <cellStyle name="Comma 3 2 2 3 2 5 2 2 2" xfId="22303" xr:uid="{DA57A939-715F-4C9D-ADCA-B1A8FE4990DE}"/>
    <cellStyle name="Comma 3 2 2 3 2 5 2 2 2 2" xfId="44770" xr:uid="{BA717053-253D-465B-912C-35C38D1EAD69}"/>
    <cellStyle name="Comma 3 2 2 3 2 5 2 2 3" xfId="33543" xr:uid="{AA7A9AB3-83BB-4EB1-8C00-8B61FB53C0A7}"/>
    <cellStyle name="Comma 3 2 2 3 2 5 2 3" xfId="16700" xr:uid="{E34159FF-CDD4-463B-AB01-58F4DE0024E0}"/>
    <cellStyle name="Comma 3 2 2 3 2 5 2 3 2" xfId="39167" xr:uid="{F5058102-31B2-4756-8CF4-8D5D64179906}"/>
    <cellStyle name="Comma 3 2 2 3 2 5 2 4" xfId="27940" xr:uid="{3CEA98CE-2B55-4DA5-939B-417F766C96E8}"/>
    <cellStyle name="Comma 3 2 2 3 2 5 3" xfId="8286" xr:uid="{0095ACAA-F31F-4FE4-BB13-D75B8B7255A8}"/>
    <cellStyle name="Comma 3 2 2 3 2 5 3 2" xfId="19514" xr:uid="{A2C8ECFC-AB85-4298-9F46-FABB72337F31}"/>
    <cellStyle name="Comma 3 2 2 3 2 5 3 2 2" xfId="41981" xr:uid="{11A51931-3D8E-4881-A241-805C9CF21939}"/>
    <cellStyle name="Comma 3 2 2 3 2 5 3 3" xfId="30754" xr:uid="{D5FBD91D-F836-4139-A81F-7F77D482EE7E}"/>
    <cellStyle name="Comma 3 2 2 3 2 5 4" xfId="13911" xr:uid="{086DFD36-AC73-469B-8F5A-D62529E1980F}"/>
    <cellStyle name="Comma 3 2 2 3 2 5 4 2" xfId="36378" xr:uid="{5F65C19E-2923-4467-960A-02D3253E3ADE}"/>
    <cellStyle name="Comma 3 2 2 3 2 5 5" xfId="25151" xr:uid="{6F4C1247-AE8B-421E-8BFB-2E344CD6A9BC}"/>
    <cellStyle name="Comma 3 2 2 3 2 6" xfId="522" xr:uid="{00000000-0005-0000-0000-000023050000}"/>
    <cellStyle name="Comma 3 2 2 3 2 6 2" xfId="3311" xr:uid="{735ED9B6-2559-4702-A362-12BECF711134}"/>
    <cellStyle name="Comma 3 2 2 3 2 6 2 2" xfId="8914" xr:uid="{B466DD3E-FDD1-4DA7-BBF1-108085686952}"/>
    <cellStyle name="Comma 3 2 2 3 2 6 2 2 2" xfId="20142" xr:uid="{78C9A751-2D7A-4D8E-9068-2DD75D0E3F19}"/>
    <cellStyle name="Comma 3 2 2 3 2 6 2 2 2 2" xfId="42609" xr:uid="{41E06EC0-205A-4C6C-9E8F-6A17CF3F7F36}"/>
    <cellStyle name="Comma 3 2 2 3 2 6 2 2 3" xfId="31382" xr:uid="{AFDCC76F-861F-4C63-A118-CC1B2045AE60}"/>
    <cellStyle name="Comma 3 2 2 3 2 6 2 3" xfId="14539" xr:uid="{A22C6F80-6423-49B8-AA47-23171062E9CE}"/>
    <cellStyle name="Comma 3 2 2 3 2 6 2 3 2" xfId="37006" xr:uid="{DCE30E37-8D90-4911-9604-E93562698235}"/>
    <cellStyle name="Comma 3 2 2 3 2 6 2 4" xfId="25779" xr:uid="{B0A6A59A-1A1F-4929-9AD0-2521DB3AD705}"/>
    <cellStyle name="Comma 3 2 2 3 2 6 3" xfId="6125" xr:uid="{9B7B742F-1ECC-42AB-974B-00B19C58E077}"/>
    <cellStyle name="Comma 3 2 2 3 2 6 3 2" xfId="17353" xr:uid="{EA44C01F-B96E-4142-ABB9-14D5A43E2638}"/>
    <cellStyle name="Comma 3 2 2 3 2 6 3 2 2" xfId="39820" xr:uid="{065A237D-9A8B-4766-AB87-19FF692E1EA1}"/>
    <cellStyle name="Comma 3 2 2 3 2 6 3 3" xfId="28593" xr:uid="{1DDA4918-FBF4-4858-B571-09ACEDB814C6}"/>
    <cellStyle name="Comma 3 2 2 3 2 6 4" xfId="11750" xr:uid="{43A06C7F-DA1F-4572-A113-EF9340726247}"/>
    <cellStyle name="Comma 3 2 2 3 2 6 4 2" xfId="34217" xr:uid="{BA23973D-D3CE-49A7-9617-A0B0429F6FDD}"/>
    <cellStyle name="Comma 3 2 2 3 2 6 5" xfId="22990" xr:uid="{6A8D4100-43BA-4B82-AAC7-1142862CC99A}"/>
    <cellStyle name="Comma 3 2 2 3 2 7" xfId="3035" xr:uid="{F855B4FA-1744-4501-8957-16725C712556}"/>
    <cellStyle name="Comma 3 2 2 3 2 7 2" xfId="8638" xr:uid="{BFA2A552-02A1-4A87-BAFB-226C47C23F75}"/>
    <cellStyle name="Comma 3 2 2 3 2 7 2 2" xfId="19866" xr:uid="{563C9292-FDCF-4A85-A4DE-08AEDE8C59B6}"/>
    <cellStyle name="Comma 3 2 2 3 2 7 2 2 2" xfId="42333" xr:uid="{32BCCA31-D76B-4CD6-BCD7-DCAF9C15D827}"/>
    <cellStyle name="Comma 3 2 2 3 2 7 2 3" xfId="31106" xr:uid="{2B239523-8157-4A2B-9A77-85A09F42375C}"/>
    <cellStyle name="Comma 3 2 2 3 2 7 3" xfId="14263" xr:uid="{083944C0-9702-48C9-9BF6-879C3BFDD412}"/>
    <cellStyle name="Comma 3 2 2 3 2 7 3 2" xfId="36730" xr:uid="{7247734D-86E1-47C4-A91B-4303D5F72CC1}"/>
    <cellStyle name="Comma 3 2 2 3 2 7 4" xfId="25503" xr:uid="{E5246810-B0CD-4EEC-989C-85C5E0BE68E0}"/>
    <cellStyle name="Comma 3 2 2 3 2 8" xfId="5850" xr:uid="{0FE9C044-E051-47BC-99F4-B012C52C46AF}"/>
    <cellStyle name="Comma 3 2 2 3 2 8 2" xfId="17078" xr:uid="{E9A6C480-DC50-4E1F-AAC3-F7D9079E851A}"/>
    <cellStyle name="Comma 3 2 2 3 2 8 2 2" xfId="39545" xr:uid="{2545AA08-2CC9-4CEF-A30F-C169B1C5BFA0}"/>
    <cellStyle name="Comma 3 2 2 3 2 8 3" xfId="28318" xr:uid="{07FFDF14-E826-4883-878A-CEB5DB28D8B5}"/>
    <cellStyle name="Comma 3 2 2 3 2 9" xfId="11474" xr:uid="{79F4F259-A1E2-4D78-B615-0CA25281C283}"/>
    <cellStyle name="Comma 3 2 2 3 2 9 2" xfId="33942" xr:uid="{F8AFBC1D-AB73-4238-AC25-B728AA4C8C6F}"/>
    <cellStyle name="Comma 3 2 2 3 3" xfId="663" xr:uid="{00000000-0005-0000-0000-000024050000}"/>
    <cellStyle name="Comma 3 2 2 3 3 2" xfId="1201" xr:uid="{00000000-0005-0000-0000-000025050000}"/>
    <cellStyle name="Comma 3 2 2 3 3 2 2" xfId="2281" xr:uid="{00000000-0005-0000-0000-000026050000}"/>
    <cellStyle name="Comma 3 2 2 3 3 2 2 2" xfId="5070" xr:uid="{EB61A8A3-E696-4C0D-B406-AA754E1F8090}"/>
    <cellStyle name="Comma 3 2 2 3 3 2 2 2 2" xfId="10673" xr:uid="{33A25C20-93A5-4AE1-82CD-F88E41C4CBA2}"/>
    <cellStyle name="Comma 3 2 2 3 3 2 2 2 2 2" xfId="21901" xr:uid="{B5937956-DB12-4D3B-B2E3-70E205363C60}"/>
    <cellStyle name="Comma 3 2 2 3 3 2 2 2 2 2 2" xfId="44368" xr:uid="{FF64DAE1-4C25-4EED-9744-509AF294F0DA}"/>
    <cellStyle name="Comma 3 2 2 3 3 2 2 2 2 3" xfId="33141" xr:uid="{C6905450-92FC-4AD6-BF3D-4DC4E6D44615}"/>
    <cellStyle name="Comma 3 2 2 3 3 2 2 2 3" xfId="16298" xr:uid="{68B4FCB7-4B05-4A08-AC50-0E43AA319203}"/>
    <cellStyle name="Comma 3 2 2 3 3 2 2 2 3 2" xfId="38765" xr:uid="{4A4C5B72-24B1-4031-82D2-153D8D13885B}"/>
    <cellStyle name="Comma 3 2 2 3 3 2 2 2 4" xfId="27538" xr:uid="{D726808A-2F1E-4127-8D25-72BE841A549C}"/>
    <cellStyle name="Comma 3 2 2 3 3 2 2 3" xfId="7884" xr:uid="{ABD7047B-FDBF-4014-9661-99F5B1725AE5}"/>
    <cellStyle name="Comma 3 2 2 3 3 2 2 3 2" xfId="19112" xr:uid="{6464DFD1-96C4-4B48-9839-AACBA111F641}"/>
    <cellStyle name="Comma 3 2 2 3 3 2 2 3 2 2" xfId="41579" xr:uid="{33ED2883-7AED-4E43-A792-27D45901F049}"/>
    <cellStyle name="Comma 3 2 2 3 3 2 2 3 3" xfId="30352" xr:uid="{56EDC98A-3A5D-4E63-B283-931C8DF22266}"/>
    <cellStyle name="Comma 3 2 2 3 3 2 2 4" xfId="13509" xr:uid="{47E38BE9-D6E1-4C7C-ABA8-6E3AA4D7FF58}"/>
    <cellStyle name="Comma 3 2 2 3 3 2 2 4 2" xfId="35976" xr:uid="{8C559CF8-FF43-459C-BC27-4B8E6FDA9499}"/>
    <cellStyle name="Comma 3 2 2 3 3 2 2 5" xfId="24749" xr:uid="{6D6ECD40-EDA3-4B08-852A-275F155D4543}"/>
    <cellStyle name="Comma 3 2 2 3 3 2 3" xfId="3990" xr:uid="{B4CCE9C1-30A9-45F0-9B5E-E538764289F6}"/>
    <cellStyle name="Comma 3 2 2 3 3 2 3 2" xfId="9593" xr:uid="{9AB70F9D-DD84-4434-800B-256EF61C46DF}"/>
    <cellStyle name="Comma 3 2 2 3 3 2 3 2 2" xfId="20821" xr:uid="{2BF52CC7-4630-4638-B94B-52807FFF26BC}"/>
    <cellStyle name="Comma 3 2 2 3 3 2 3 2 2 2" xfId="43288" xr:uid="{F005E6BE-2641-4EB6-A259-537197C1BAD3}"/>
    <cellStyle name="Comma 3 2 2 3 3 2 3 2 3" xfId="32061" xr:uid="{4F6953AF-C49D-4CC3-9DE1-1FAFB3629C46}"/>
    <cellStyle name="Comma 3 2 2 3 3 2 3 3" xfId="15218" xr:uid="{32BC06D0-B3C7-4F2C-A6E1-B71F74358A10}"/>
    <cellStyle name="Comma 3 2 2 3 3 2 3 3 2" xfId="37685" xr:uid="{76B33F9B-E815-4142-8ED3-A344A7129792}"/>
    <cellStyle name="Comma 3 2 2 3 3 2 3 4" xfId="26458" xr:uid="{844657AD-36BE-45C6-9466-68CDDF5233A7}"/>
    <cellStyle name="Comma 3 2 2 3 3 2 4" xfId="6804" xr:uid="{BEA0AFED-6D55-4368-A57B-E49F264AF4B3}"/>
    <cellStyle name="Comma 3 2 2 3 3 2 4 2" xfId="18032" xr:uid="{D7A6DC85-D9EE-4C9A-90C1-6ACAE518A1C8}"/>
    <cellStyle name="Comma 3 2 2 3 3 2 4 2 2" xfId="40499" xr:uid="{E456F9AE-7976-414A-8486-D7E811438805}"/>
    <cellStyle name="Comma 3 2 2 3 3 2 4 3" xfId="29272" xr:uid="{1C8D6421-4D4F-43B7-A82A-AA064A390ED2}"/>
    <cellStyle name="Comma 3 2 2 3 3 2 5" xfId="12429" xr:uid="{8475E80A-7B7C-4E1D-9244-0695B888F03F}"/>
    <cellStyle name="Comma 3 2 2 3 3 2 5 2" xfId="34896" xr:uid="{6ED9EB47-2B78-4C5B-9E1B-A982DDBE9EC3}"/>
    <cellStyle name="Comma 3 2 2 3 3 2 6" xfId="23669" xr:uid="{7F22B4BA-AC7B-414A-B143-F0547ACB2EED}"/>
    <cellStyle name="Comma 3 2 2 3 3 3" xfId="1743" xr:uid="{00000000-0005-0000-0000-000027050000}"/>
    <cellStyle name="Comma 3 2 2 3 3 3 2" xfId="4532" xr:uid="{7E5EEB24-D358-4A71-B313-28DD9BCC7C31}"/>
    <cellStyle name="Comma 3 2 2 3 3 3 2 2" xfId="10135" xr:uid="{9EDEF38A-D2D7-469F-A603-D1A175C4FAB4}"/>
    <cellStyle name="Comma 3 2 2 3 3 3 2 2 2" xfId="21363" xr:uid="{7D9B6659-0B80-4C05-9654-C8C7B77898C3}"/>
    <cellStyle name="Comma 3 2 2 3 3 3 2 2 2 2" xfId="43830" xr:uid="{FF70484B-ED8E-4A94-86DC-D615FE805F04}"/>
    <cellStyle name="Comma 3 2 2 3 3 3 2 2 3" xfId="32603" xr:uid="{264A11A1-AD65-4DFA-B7AD-89A8E0001DF1}"/>
    <cellStyle name="Comma 3 2 2 3 3 3 2 3" xfId="15760" xr:uid="{5886E531-1ACB-4755-AFDD-80638E8B37CF}"/>
    <cellStyle name="Comma 3 2 2 3 3 3 2 3 2" xfId="38227" xr:uid="{6E8E6C41-AEE1-44BB-BAF5-07F30D20ED2D}"/>
    <cellStyle name="Comma 3 2 2 3 3 3 2 4" xfId="27000" xr:uid="{63C61659-A1D2-407A-9393-73378B14176E}"/>
    <cellStyle name="Comma 3 2 2 3 3 3 3" xfId="7346" xr:uid="{7261F402-9469-4968-B521-01C74548A47C}"/>
    <cellStyle name="Comma 3 2 2 3 3 3 3 2" xfId="18574" xr:uid="{19415B67-C9B7-448A-ACA2-E3F47CE644F0}"/>
    <cellStyle name="Comma 3 2 2 3 3 3 3 2 2" xfId="41041" xr:uid="{E8101754-C507-4A05-A6DE-AB4DA8C1D87F}"/>
    <cellStyle name="Comma 3 2 2 3 3 3 3 3" xfId="29814" xr:uid="{234F6FED-E419-4BAA-8552-494E3E48FE67}"/>
    <cellStyle name="Comma 3 2 2 3 3 3 4" xfId="12971" xr:uid="{AC1EFBF7-A4E4-44AD-B46A-40D2DA743DCB}"/>
    <cellStyle name="Comma 3 2 2 3 3 3 4 2" xfId="35438" xr:uid="{4B48134E-F4D1-43A2-8832-E01E5BEE95A4}"/>
    <cellStyle name="Comma 3 2 2 3 3 3 5" xfId="24211" xr:uid="{2FDA5F17-3384-4F24-A198-F20ADD6B80C8}"/>
    <cellStyle name="Comma 3 2 2 3 3 4" xfId="3452" xr:uid="{6DFECC4A-E394-4D8B-AC73-97A3BD391C9E}"/>
    <cellStyle name="Comma 3 2 2 3 3 4 2" xfId="9055" xr:uid="{25A80356-291D-443E-8F5A-DD1C4090C998}"/>
    <cellStyle name="Comma 3 2 2 3 3 4 2 2" xfId="20283" xr:uid="{39930718-41BF-4FAC-BDAA-DC6EA56D441C}"/>
    <cellStyle name="Comma 3 2 2 3 3 4 2 2 2" xfId="42750" xr:uid="{77CB1CC2-8361-4BA0-94B7-549DBFDC7798}"/>
    <cellStyle name="Comma 3 2 2 3 3 4 2 3" xfId="31523" xr:uid="{3C3AE96B-586F-4950-B98A-ADB59433531C}"/>
    <cellStyle name="Comma 3 2 2 3 3 4 3" xfId="14680" xr:uid="{A4305191-D656-4033-A05F-C3226F0EB608}"/>
    <cellStyle name="Comma 3 2 2 3 3 4 3 2" xfId="37147" xr:uid="{CC24BCEE-4BE9-411E-87C4-777BCE4C6148}"/>
    <cellStyle name="Comma 3 2 2 3 3 4 4" xfId="25920" xr:uid="{9FE92B79-DD9F-4678-908F-FCDD863351E6}"/>
    <cellStyle name="Comma 3 2 2 3 3 5" xfId="6266" xr:uid="{A78A1F85-4E64-456D-8BF5-D6F4AF31FA8B}"/>
    <cellStyle name="Comma 3 2 2 3 3 5 2" xfId="17494" xr:uid="{C9790236-291C-4A70-AACA-0CDEF10164D9}"/>
    <cellStyle name="Comma 3 2 2 3 3 5 2 2" xfId="39961" xr:uid="{3C8939F9-5A96-4A8B-8613-2309ED040F59}"/>
    <cellStyle name="Comma 3 2 2 3 3 5 3" xfId="28734" xr:uid="{1C001D94-0B5F-4F24-BBC9-F5C7ACCBBF4A}"/>
    <cellStyle name="Comma 3 2 2 3 3 6" xfId="11891" xr:uid="{9B3C991C-D4E9-4507-A4EF-AAA879B66677}"/>
    <cellStyle name="Comma 3 2 2 3 3 6 2" xfId="34358" xr:uid="{7A5157BE-FCB3-42EA-8712-A7AB4889C2BC}"/>
    <cellStyle name="Comma 3 2 2 3 3 7" xfId="23131" xr:uid="{D8574A7D-7677-458C-BC55-D527C1EB1254}"/>
    <cellStyle name="Comma 3 2 2 3 4" xfId="934" xr:uid="{00000000-0005-0000-0000-000028050000}"/>
    <cellStyle name="Comma 3 2 2 3 4 2" xfId="2014" xr:uid="{00000000-0005-0000-0000-000029050000}"/>
    <cellStyle name="Comma 3 2 2 3 4 2 2" xfId="4803" xr:uid="{8884F580-032F-4462-A3D5-CC715EA323B7}"/>
    <cellStyle name="Comma 3 2 2 3 4 2 2 2" xfId="10406" xr:uid="{C3E5183F-04BB-4761-A11F-6857186C640A}"/>
    <cellStyle name="Comma 3 2 2 3 4 2 2 2 2" xfId="21634" xr:uid="{0797E6DC-2EF6-45AC-982C-46E811CED96A}"/>
    <cellStyle name="Comma 3 2 2 3 4 2 2 2 2 2" xfId="44101" xr:uid="{AC51BC9C-3461-49C6-8252-6A3CB868AE38}"/>
    <cellStyle name="Comma 3 2 2 3 4 2 2 2 3" xfId="32874" xr:uid="{562F4123-54BC-4242-9673-28A2A37062B2}"/>
    <cellStyle name="Comma 3 2 2 3 4 2 2 3" xfId="16031" xr:uid="{76217231-49AF-48FE-954B-9AFAAE3694FA}"/>
    <cellStyle name="Comma 3 2 2 3 4 2 2 3 2" xfId="38498" xr:uid="{1A4982DE-03A2-4E7D-BF7F-D780FAF3AC31}"/>
    <cellStyle name="Comma 3 2 2 3 4 2 2 4" xfId="27271" xr:uid="{2FA8A2B3-2035-42BD-9BBB-C74C77455214}"/>
    <cellStyle name="Comma 3 2 2 3 4 2 3" xfId="7617" xr:uid="{150C5C3A-10A0-42A1-BC64-0281AC49145D}"/>
    <cellStyle name="Comma 3 2 2 3 4 2 3 2" xfId="18845" xr:uid="{D164C79B-494C-4FDE-BEA8-A845232C0E17}"/>
    <cellStyle name="Comma 3 2 2 3 4 2 3 2 2" xfId="41312" xr:uid="{D373484D-3FEA-4ACA-94B1-F5CE8F59AB65}"/>
    <cellStyle name="Comma 3 2 2 3 4 2 3 3" xfId="30085" xr:uid="{59877727-7A55-4EBE-9D77-EADD24DA1B4A}"/>
    <cellStyle name="Comma 3 2 2 3 4 2 4" xfId="13242" xr:uid="{1DB460B7-6516-438C-B1C8-2721A48B5F1D}"/>
    <cellStyle name="Comma 3 2 2 3 4 2 4 2" xfId="35709" xr:uid="{C7AD994C-5BF2-4558-B660-8FF3E18F3437}"/>
    <cellStyle name="Comma 3 2 2 3 4 2 5" xfId="24482" xr:uid="{230C1752-C18F-4F7D-B5D1-C37EB7F87506}"/>
    <cellStyle name="Comma 3 2 2 3 4 3" xfId="3723" xr:uid="{42B7978E-9199-4D64-A214-346EABA882C3}"/>
    <cellStyle name="Comma 3 2 2 3 4 3 2" xfId="9326" xr:uid="{A6E17E2B-6403-4A45-82B2-A3B2EE354D88}"/>
    <cellStyle name="Comma 3 2 2 3 4 3 2 2" xfId="20554" xr:uid="{73BF0E25-CD50-41FE-8C65-9CFF48CBDBBF}"/>
    <cellStyle name="Comma 3 2 2 3 4 3 2 2 2" xfId="43021" xr:uid="{825FA3F5-3376-41B1-93BC-84237C6C637C}"/>
    <cellStyle name="Comma 3 2 2 3 4 3 2 3" xfId="31794" xr:uid="{D07BEE88-DF4E-4FBD-9EC4-0326FFBCC7F9}"/>
    <cellStyle name="Comma 3 2 2 3 4 3 3" xfId="14951" xr:uid="{4471AE31-0E86-4E2F-AB1D-2A522595AE27}"/>
    <cellStyle name="Comma 3 2 2 3 4 3 3 2" xfId="37418" xr:uid="{6B9B4B2D-34CE-4B3A-9341-FEA102CC8EA3}"/>
    <cellStyle name="Comma 3 2 2 3 4 3 4" xfId="26191" xr:uid="{C4C9A415-4910-4E79-AB66-F2655CF2C7E1}"/>
    <cellStyle name="Comma 3 2 2 3 4 4" xfId="6537" xr:uid="{4B45FBAF-9009-4175-9462-95FCC4C945EE}"/>
    <cellStyle name="Comma 3 2 2 3 4 4 2" xfId="17765" xr:uid="{87D5726D-5379-4AC2-AD29-0FA75F001CAA}"/>
    <cellStyle name="Comma 3 2 2 3 4 4 2 2" xfId="40232" xr:uid="{C3EF305C-325C-45FC-BB8B-501C929D5895}"/>
    <cellStyle name="Comma 3 2 2 3 4 4 3" xfId="29005" xr:uid="{3E118F6F-7C8D-45A3-B0B7-BA1DD842F3D0}"/>
    <cellStyle name="Comma 3 2 2 3 4 5" xfId="12162" xr:uid="{8530435C-2F31-4478-B707-5E866EA212F8}"/>
    <cellStyle name="Comma 3 2 2 3 4 5 2" xfId="34629" xr:uid="{DEEBED33-2B98-45AF-ABBA-8B0E310DD6A0}"/>
    <cellStyle name="Comma 3 2 2 3 4 6" xfId="23402" xr:uid="{D22A32E2-A282-4D2D-9496-1886EAD717D7}"/>
    <cellStyle name="Comma 3 2 2 3 5" xfId="1476" xr:uid="{00000000-0005-0000-0000-00002A050000}"/>
    <cellStyle name="Comma 3 2 2 3 5 2" xfId="4265" xr:uid="{A1F2F702-8810-4725-AE9D-A740BD8C2020}"/>
    <cellStyle name="Comma 3 2 2 3 5 2 2" xfId="9868" xr:uid="{5D86AF71-3003-4F17-A4B5-D44488CCDA8A}"/>
    <cellStyle name="Comma 3 2 2 3 5 2 2 2" xfId="21096" xr:uid="{F7DB60C9-F6C6-4631-921D-6F52A5FAFEB3}"/>
    <cellStyle name="Comma 3 2 2 3 5 2 2 2 2" xfId="43563" xr:uid="{C9C0F77C-A00C-494E-B736-620EE5B86729}"/>
    <cellStyle name="Comma 3 2 2 3 5 2 2 3" xfId="32336" xr:uid="{6DD87401-3B05-4039-B5F4-57CB8D5AE096}"/>
    <cellStyle name="Comma 3 2 2 3 5 2 3" xfId="15493" xr:uid="{6F9DC4EE-35E6-4CD9-BD45-6D7F686D441A}"/>
    <cellStyle name="Comma 3 2 2 3 5 2 3 2" xfId="37960" xr:uid="{C2429194-E2BE-4DC1-8F42-BD9F7672C696}"/>
    <cellStyle name="Comma 3 2 2 3 5 2 4" xfId="26733" xr:uid="{58D9F6C3-423B-4CF0-B7ED-5714F506F2B9}"/>
    <cellStyle name="Comma 3 2 2 3 5 3" xfId="7079" xr:uid="{C29C5021-9237-4D97-AEA2-0C084D18E686}"/>
    <cellStyle name="Comma 3 2 2 3 5 3 2" xfId="18307" xr:uid="{B0A903D1-0DDE-447C-8E29-FDC1F80B3796}"/>
    <cellStyle name="Comma 3 2 2 3 5 3 2 2" xfId="40774" xr:uid="{3FB72CB1-30FF-4D86-AA99-E28214770899}"/>
    <cellStyle name="Comma 3 2 2 3 5 3 3" xfId="29547" xr:uid="{B17D9B8D-C3C3-401D-92E9-4F7234E36AFF}"/>
    <cellStyle name="Comma 3 2 2 3 5 4" xfId="12704" xr:uid="{C91900FA-C284-4324-B978-DF3C696F8F16}"/>
    <cellStyle name="Comma 3 2 2 3 5 4 2" xfId="35171" xr:uid="{D5D7BBD8-67E6-4973-8D17-FBE6C07E161D}"/>
    <cellStyle name="Comma 3 2 2 3 5 5" xfId="23944" xr:uid="{F0CE67DC-FE47-473C-AECA-5F6E0055D80C}"/>
    <cellStyle name="Comma 3 2 2 3 6" xfId="2557" xr:uid="{00000000-0005-0000-0000-00002B050000}"/>
    <cellStyle name="Comma 3 2 2 3 6 2" xfId="5346" xr:uid="{97047F31-F847-4EC2-ADF2-B9B207CA737F}"/>
    <cellStyle name="Comma 3 2 2 3 6 2 2" xfId="10949" xr:uid="{C8AAEE1E-860B-4F91-BBEC-94CD5E094C79}"/>
    <cellStyle name="Comma 3 2 2 3 6 2 2 2" xfId="22177" xr:uid="{A7825AFB-A0F4-4ABC-B134-596A53E13669}"/>
    <cellStyle name="Comma 3 2 2 3 6 2 2 2 2" xfId="44644" xr:uid="{8198C784-CBC7-4491-B4D6-FCCB0AC3D5B7}"/>
    <cellStyle name="Comma 3 2 2 3 6 2 2 3" xfId="33417" xr:uid="{3C16E487-58C5-4594-9B79-BAC2CFAA3E33}"/>
    <cellStyle name="Comma 3 2 2 3 6 2 3" xfId="16574" xr:uid="{ABD10C54-071C-404C-B3F6-F620CFFB1B7F}"/>
    <cellStyle name="Comma 3 2 2 3 6 2 3 2" xfId="39041" xr:uid="{5F31672D-52E8-4BE8-A322-C97681A523FB}"/>
    <cellStyle name="Comma 3 2 2 3 6 2 4" xfId="27814" xr:uid="{2BEA29C4-8129-45CD-A355-354A1F3F38F4}"/>
    <cellStyle name="Comma 3 2 2 3 6 3" xfId="8160" xr:uid="{372B27B2-C4D9-4491-979E-695C425BB550}"/>
    <cellStyle name="Comma 3 2 2 3 6 3 2" xfId="19388" xr:uid="{F687A884-26C2-4988-A8E3-FD6248F1B505}"/>
    <cellStyle name="Comma 3 2 2 3 6 3 2 2" xfId="41855" xr:uid="{C13C3E72-C6D8-429C-BECA-9FD2C399FD19}"/>
    <cellStyle name="Comma 3 2 2 3 6 3 3" xfId="30628" xr:uid="{F192BFD9-63DE-4F47-A888-7E94DF9B8B21}"/>
    <cellStyle name="Comma 3 2 2 3 6 4" xfId="13785" xr:uid="{749368D8-F3D7-4100-8597-CB790E39FD5E}"/>
    <cellStyle name="Comma 3 2 2 3 6 4 2" xfId="36252" xr:uid="{AB5AAAF4-BC7C-49F4-A8BA-100A5C997F36}"/>
    <cellStyle name="Comma 3 2 2 3 6 5" xfId="25025" xr:uid="{FF922ADB-3636-48D6-8B99-1884530CB15A}"/>
    <cellStyle name="Comma 3 2 2 3 7" xfId="396" xr:uid="{00000000-0005-0000-0000-00002C050000}"/>
    <cellStyle name="Comma 3 2 2 3 7 2" xfId="3185" xr:uid="{118ED538-F55D-4DFF-A3C8-528844AA4748}"/>
    <cellStyle name="Comma 3 2 2 3 7 2 2" xfId="8788" xr:uid="{2925B357-AF84-4D5D-A54F-FB41ACD60019}"/>
    <cellStyle name="Comma 3 2 2 3 7 2 2 2" xfId="20016" xr:uid="{87F63656-AF43-4354-906A-49FA03A75519}"/>
    <cellStyle name="Comma 3 2 2 3 7 2 2 2 2" xfId="42483" xr:uid="{B59CA1CC-FFF5-4D65-B8B9-D149FD160251}"/>
    <cellStyle name="Comma 3 2 2 3 7 2 2 3" xfId="31256" xr:uid="{028E9015-432E-4598-8A32-0B5DF8AC74D3}"/>
    <cellStyle name="Comma 3 2 2 3 7 2 3" xfId="14413" xr:uid="{53B99CE3-7BF6-4C10-8ED6-2B6105A7234C}"/>
    <cellStyle name="Comma 3 2 2 3 7 2 3 2" xfId="36880" xr:uid="{3AA9386A-3487-47C9-8711-785C2A9BF87C}"/>
    <cellStyle name="Comma 3 2 2 3 7 2 4" xfId="25653" xr:uid="{69E3C7A8-FB43-4A72-90C0-2F40A09562F6}"/>
    <cellStyle name="Comma 3 2 2 3 7 3" xfId="5999" xr:uid="{C75069F4-5FE7-4AF5-84C7-10FDB00F9EFC}"/>
    <cellStyle name="Comma 3 2 2 3 7 3 2" xfId="17227" xr:uid="{9FAF1F00-A32E-48E6-89A4-297A1DD806B1}"/>
    <cellStyle name="Comma 3 2 2 3 7 3 2 2" xfId="39694" xr:uid="{15FF7B1A-81A9-424E-879B-39FA73FAF97A}"/>
    <cellStyle name="Comma 3 2 2 3 7 3 3" xfId="28467" xr:uid="{266AC712-06DC-4E2F-B006-0CD2E4531A7C}"/>
    <cellStyle name="Comma 3 2 2 3 7 4" xfId="11624" xr:uid="{DF393297-017C-4B9B-B6D2-68AC723B8520}"/>
    <cellStyle name="Comma 3 2 2 3 7 4 2" xfId="34091" xr:uid="{245A7D06-AB12-4D1C-8360-F0A51EF4D263}"/>
    <cellStyle name="Comma 3 2 2 3 7 5" xfId="22864" xr:uid="{9B0496C1-1114-4FEE-A523-F738985E57B8}"/>
    <cellStyle name="Comma 3 2 2 3 8" xfId="2909" xr:uid="{0D8CA164-A6EB-4337-9A14-B5037B076C12}"/>
    <cellStyle name="Comma 3 2 2 3 8 2" xfId="8512" xr:uid="{E1BADA73-A6AF-479A-BB65-D6120736EADC}"/>
    <cellStyle name="Comma 3 2 2 3 8 2 2" xfId="19740" xr:uid="{4A037E72-1DC9-4770-AC61-0B9CCFE971AA}"/>
    <cellStyle name="Comma 3 2 2 3 8 2 2 2" xfId="42207" xr:uid="{C544052B-CC48-4B4C-8C65-AEB963DC979D}"/>
    <cellStyle name="Comma 3 2 2 3 8 2 3" xfId="30980" xr:uid="{8D65773D-5A11-401D-9BC5-A0E9A0CD683C}"/>
    <cellStyle name="Comma 3 2 2 3 8 3" xfId="14137" xr:uid="{C671FFD7-8474-471C-82F9-4A7CEFB0F02C}"/>
    <cellStyle name="Comma 3 2 2 3 8 3 2" xfId="36604" xr:uid="{8F228857-C5C4-4979-8BC2-BF0FEEE65E28}"/>
    <cellStyle name="Comma 3 2 2 3 8 4" xfId="25377" xr:uid="{326B6F7E-0B75-41BD-B103-BC9CA5F8470D}"/>
    <cellStyle name="Comma 3 2 2 3 9" xfId="5724" xr:uid="{6114636E-4C8E-40E2-A036-78B7F11D502D}"/>
    <cellStyle name="Comma 3 2 2 3 9 2" xfId="16952" xr:uid="{3DFECCA1-12FD-4301-BD56-74A6D5B764F3}"/>
    <cellStyle name="Comma 3 2 2 3 9 2 2" xfId="39419" xr:uid="{C1708A30-122B-48AA-95D6-023A4165EC4F}"/>
    <cellStyle name="Comma 3 2 2 3 9 3" xfId="28192" xr:uid="{F41D0FCA-2B5D-4C7D-AAAD-25364C1C9811}"/>
    <cellStyle name="Comma 3 2 2 4" xfId="178" xr:uid="{00000000-0005-0000-0000-00002D050000}"/>
    <cellStyle name="Comma 3 2 2 4 10" xfId="22651" xr:uid="{0A9005EE-540E-43DE-99A6-BFCD073444A8}"/>
    <cellStyle name="Comma 3 2 2 4 2" xfId="725" xr:uid="{00000000-0005-0000-0000-00002E050000}"/>
    <cellStyle name="Comma 3 2 2 4 2 2" xfId="1263" xr:uid="{00000000-0005-0000-0000-00002F050000}"/>
    <cellStyle name="Comma 3 2 2 4 2 2 2" xfId="2343" xr:uid="{00000000-0005-0000-0000-000030050000}"/>
    <cellStyle name="Comma 3 2 2 4 2 2 2 2" xfId="5132" xr:uid="{3F30F5D8-7C15-4A9B-93DD-C24202C1B878}"/>
    <cellStyle name="Comma 3 2 2 4 2 2 2 2 2" xfId="10735" xr:uid="{FBE5BCDC-F044-4146-AC5E-4432C810B2E3}"/>
    <cellStyle name="Comma 3 2 2 4 2 2 2 2 2 2" xfId="21963" xr:uid="{AD6D9457-25E1-4C50-BD2E-0A5423507C8D}"/>
    <cellStyle name="Comma 3 2 2 4 2 2 2 2 2 2 2" xfId="44430" xr:uid="{8B0DD14A-DF5A-4AC8-8716-B28BCA20105F}"/>
    <cellStyle name="Comma 3 2 2 4 2 2 2 2 2 3" xfId="33203" xr:uid="{9F3DB8D2-EB8A-495F-B2FE-D433CC29A04A}"/>
    <cellStyle name="Comma 3 2 2 4 2 2 2 2 3" xfId="16360" xr:uid="{607AF4D3-58CF-42C7-9F3F-84A99F554041}"/>
    <cellStyle name="Comma 3 2 2 4 2 2 2 2 3 2" xfId="38827" xr:uid="{7BE62468-5FDA-4A1A-8269-73A1ED433CC7}"/>
    <cellStyle name="Comma 3 2 2 4 2 2 2 2 4" xfId="27600" xr:uid="{B3BA2DAC-5138-4CB5-8F75-DE9FDAC0B9A6}"/>
    <cellStyle name="Comma 3 2 2 4 2 2 2 3" xfId="7946" xr:uid="{9B398D34-67D2-45E4-85F3-128F146A1F73}"/>
    <cellStyle name="Comma 3 2 2 4 2 2 2 3 2" xfId="19174" xr:uid="{77FA0F25-2ED1-4533-A2AD-F3C3CB90BE94}"/>
    <cellStyle name="Comma 3 2 2 4 2 2 2 3 2 2" xfId="41641" xr:uid="{45A85090-E5A1-46DD-B08A-479D6F9B7A27}"/>
    <cellStyle name="Comma 3 2 2 4 2 2 2 3 3" xfId="30414" xr:uid="{0ED1E9BB-FEF7-485E-ACEF-1B2B99E9D5A5}"/>
    <cellStyle name="Comma 3 2 2 4 2 2 2 4" xfId="13571" xr:uid="{DF264F27-F504-4A25-BE59-E6AA8DB652C4}"/>
    <cellStyle name="Comma 3 2 2 4 2 2 2 4 2" xfId="36038" xr:uid="{952E7A40-2970-47EE-9777-1A6B00F51C5F}"/>
    <cellStyle name="Comma 3 2 2 4 2 2 2 5" xfId="24811" xr:uid="{FD263A10-76CF-4B7C-B36F-BFB344B8709C}"/>
    <cellStyle name="Comma 3 2 2 4 2 2 3" xfId="4052" xr:uid="{377E5B17-1319-4E66-9D05-97059275B116}"/>
    <cellStyle name="Comma 3 2 2 4 2 2 3 2" xfId="9655" xr:uid="{2FCAF97E-735C-4D48-A0BD-F64BCAC056D6}"/>
    <cellStyle name="Comma 3 2 2 4 2 2 3 2 2" xfId="20883" xr:uid="{E6706304-4FBF-4731-9926-5C4C92258116}"/>
    <cellStyle name="Comma 3 2 2 4 2 2 3 2 2 2" xfId="43350" xr:uid="{50694DC8-D0B6-4FE0-B7CB-BABF5B908ABA}"/>
    <cellStyle name="Comma 3 2 2 4 2 2 3 2 3" xfId="32123" xr:uid="{B3A96A7D-4884-4192-8DE1-A2B337C8C843}"/>
    <cellStyle name="Comma 3 2 2 4 2 2 3 3" xfId="15280" xr:uid="{5B8CE3D7-A7DC-444B-BAA8-2CEF7CA8D236}"/>
    <cellStyle name="Comma 3 2 2 4 2 2 3 3 2" xfId="37747" xr:uid="{14D1F476-6702-42C8-9AA8-866BF1818B30}"/>
    <cellStyle name="Comma 3 2 2 4 2 2 3 4" xfId="26520" xr:uid="{3549F0CF-D635-49F5-BA32-F25017D8EE26}"/>
    <cellStyle name="Comma 3 2 2 4 2 2 4" xfId="6866" xr:uid="{62A50484-68A8-4352-A8E9-38A27C055444}"/>
    <cellStyle name="Comma 3 2 2 4 2 2 4 2" xfId="18094" xr:uid="{54F10ACF-5028-4A7D-B755-F0860F739134}"/>
    <cellStyle name="Comma 3 2 2 4 2 2 4 2 2" xfId="40561" xr:uid="{C2088649-6E48-4B10-9A83-84D48A4ECEF5}"/>
    <cellStyle name="Comma 3 2 2 4 2 2 4 3" xfId="29334" xr:uid="{4D8852FD-2688-414C-9EF0-960758D9BF48}"/>
    <cellStyle name="Comma 3 2 2 4 2 2 5" xfId="12491" xr:uid="{7F737E8F-4712-4F76-B11D-7100613CA190}"/>
    <cellStyle name="Comma 3 2 2 4 2 2 5 2" xfId="34958" xr:uid="{566E1C99-8144-4FEF-BF7D-D7BA7990C39A}"/>
    <cellStyle name="Comma 3 2 2 4 2 2 6" xfId="23731" xr:uid="{406019BB-62E8-458B-880C-9999718E86DA}"/>
    <cellStyle name="Comma 3 2 2 4 2 3" xfId="1805" xr:uid="{00000000-0005-0000-0000-000031050000}"/>
    <cellStyle name="Comma 3 2 2 4 2 3 2" xfId="4594" xr:uid="{472C820F-F590-414F-8C6D-1539B821EEB3}"/>
    <cellStyle name="Comma 3 2 2 4 2 3 2 2" xfId="10197" xr:uid="{CDE461D0-5D8C-49E6-9137-D6B4A1AE4223}"/>
    <cellStyle name="Comma 3 2 2 4 2 3 2 2 2" xfId="21425" xr:uid="{76EADA16-720E-4059-89C8-9A3738EB928F}"/>
    <cellStyle name="Comma 3 2 2 4 2 3 2 2 2 2" xfId="43892" xr:uid="{E424FC1A-1562-43CD-BF0C-7D8E3C6CACA1}"/>
    <cellStyle name="Comma 3 2 2 4 2 3 2 2 3" xfId="32665" xr:uid="{5A94533F-A271-40DE-A4D5-E9E392D12BD1}"/>
    <cellStyle name="Comma 3 2 2 4 2 3 2 3" xfId="15822" xr:uid="{016280BB-2172-40BD-8F80-3B4312A8A798}"/>
    <cellStyle name="Comma 3 2 2 4 2 3 2 3 2" xfId="38289" xr:uid="{C903060F-836D-4319-B8EE-89EB92854284}"/>
    <cellStyle name="Comma 3 2 2 4 2 3 2 4" xfId="27062" xr:uid="{44A0B368-51A6-4EDE-AD23-2EB5A7333950}"/>
    <cellStyle name="Comma 3 2 2 4 2 3 3" xfId="7408" xr:uid="{A5C50CAD-3B47-4DF1-9498-E77BE0E763B3}"/>
    <cellStyle name="Comma 3 2 2 4 2 3 3 2" xfId="18636" xr:uid="{2BCF7D1D-7A9A-4331-8713-CC097C850720}"/>
    <cellStyle name="Comma 3 2 2 4 2 3 3 2 2" xfId="41103" xr:uid="{695FB6A3-5F58-4D70-8486-A8290ABF20CC}"/>
    <cellStyle name="Comma 3 2 2 4 2 3 3 3" xfId="29876" xr:uid="{2B89C7BF-B0D3-4FDB-AC8A-F0A308885A69}"/>
    <cellStyle name="Comma 3 2 2 4 2 3 4" xfId="13033" xr:uid="{CEBBDFEE-0022-4299-BB2D-4544019A344F}"/>
    <cellStyle name="Comma 3 2 2 4 2 3 4 2" xfId="35500" xr:uid="{D988CAFB-139E-4DCB-859B-A0122F03E075}"/>
    <cellStyle name="Comma 3 2 2 4 2 3 5" xfId="24273" xr:uid="{BFD14C64-7FCA-4540-8FB5-0BCE844611C8}"/>
    <cellStyle name="Comma 3 2 2 4 2 4" xfId="3514" xr:uid="{1A9FB6A3-3019-47D0-8F39-6CA0F1B2A0A7}"/>
    <cellStyle name="Comma 3 2 2 4 2 4 2" xfId="9117" xr:uid="{BB6090FD-2A37-4BFC-B2AC-BFDC7C327390}"/>
    <cellStyle name="Comma 3 2 2 4 2 4 2 2" xfId="20345" xr:uid="{32588A2F-3A34-4B66-937F-A6EE371CDA45}"/>
    <cellStyle name="Comma 3 2 2 4 2 4 2 2 2" xfId="42812" xr:uid="{A1B84903-8A38-492A-9FB7-009E25E71B8D}"/>
    <cellStyle name="Comma 3 2 2 4 2 4 2 3" xfId="31585" xr:uid="{FBB11C64-C8F7-4A0B-BFCA-CD6AD8600905}"/>
    <cellStyle name="Comma 3 2 2 4 2 4 3" xfId="14742" xr:uid="{34CB455B-9966-4F00-9A50-871DB52F5351}"/>
    <cellStyle name="Comma 3 2 2 4 2 4 3 2" xfId="37209" xr:uid="{83B569D5-5B67-4D7A-AC82-300A2DDF7E70}"/>
    <cellStyle name="Comma 3 2 2 4 2 4 4" xfId="25982" xr:uid="{CC05CD16-FF7E-4CB3-9796-55C08B475C3B}"/>
    <cellStyle name="Comma 3 2 2 4 2 5" xfId="6328" xr:uid="{9E357CF6-E4FC-42E2-B7F8-80AFE18226EF}"/>
    <cellStyle name="Comma 3 2 2 4 2 5 2" xfId="17556" xr:uid="{AFC9F0C2-3599-4150-914F-FF060DDC2797}"/>
    <cellStyle name="Comma 3 2 2 4 2 5 2 2" xfId="40023" xr:uid="{EAB38120-01BA-4123-88F5-E6A152DE8ED0}"/>
    <cellStyle name="Comma 3 2 2 4 2 5 3" xfId="28796" xr:uid="{E126B135-5628-48EC-80ED-3CA6BBC4F00B}"/>
    <cellStyle name="Comma 3 2 2 4 2 6" xfId="11953" xr:uid="{0BC7FF59-3EFD-47C0-B1A5-CECB8D144B8C}"/>
    <cellStyle name="Comma 3 2 2 4 2 6 2" xfId="34420" xr:uid="{7D266841-CABE-43A8-807D-8C3D0BA1A927}"/>
    <cellStyle name="Comma 3 2 2 4 2 7" xfId="23193" xr:uid="{DC19A1E0-AF5C-43A2-ADC5-4B096B61648E}"/>
    <cellStyle name="Comma 3 2 2 4 3" xfId="996" xr:uid="{00000000-0005-0000-0000-000032050000}"/>
    <cellStyle name="Comma 3 2 2 4 3 2" xfId="2076" xr:uid="{00000000-0005-0000-0000-000033050000}"/>
    <cellStyle name="Comma 3 2 2 4 3 2 2" xfId="4865" xr:uid="{90FE39B1-C8E8-4E09-AA3B-F7C49ED22055}"/>
    <cellStyle name="Comma 3 2 2 4 3 2 2 2" xfId="10468" xr:uid="{2DD7D9BF-0FDC-4497-B33E-16EFD23866FC}"/>
    <cellStyle name="Comma 3 2 2 4 3 2 2 2 2" xfId="21696" xr:uid="{9DDC6408-6538-4371-B53F-AA01797FD240}"/>
    <cellStyle name="Comma 3 2 2 4 3 2 2 2 2 2" xfId="44163" xr:uid="{B415B595-3388-4FC5-B26F-BF35309B26ED}"/>
    <cellStyle name="Comma 3 2 2 4 3 2 2 2 3" xfId="32936" xr:uid="{E3711689-767D-4850-9C81-2460CCB0BFFD}"/>
    <cellStyle name="Comma 3 2 2 4 3 2 2 3" xfId="16093" xr:uid="{9315EA36-C269-41BF-9C78-6179C3F388F5}"/>
    <cellStyle name="Comma 3 2 2 4 3 2 2 3 2" xfId="38560" xr:uid="{D4DA8EFB-E125-4520-9D38-34C8689208CA}"/>
    <cellStyle name="Comma 3 2 2 4 3 2 2 4" xfId="27333" xr:uid="{2E401984-6994-4A4F-A8F2-A968837C8A92}"/>
    <cellStyle name="Comma 3 2 2 4 3 2 3" xfId="7679" xr:uid="{59C526EB-BDEF-430B-AE77-D9BF3A576BD5}"/>
    <cellStyle name="Comma 3 2 2 4 3 2 3 2" xfId="18907" xr:uid="{65BB76EC-84AF-49F1-9A11-C1DF7DB54698}"/>
    <cellStyle name="Comma 3 2 2 4 3 2 3 2 2" xfId="41374" xr:uid="{9F7D7ABD-8D6F-4DB3-9047-945F89C1A6F1}"/>
    <cellStyle name="Comma 3 2 2 4 3 2 3 3" xfId="30147" xr:uid="{A36EDDFA-453E-44BB-87F7-BABBBCED760E}"/>
    <cellStyle name="Comma 3 2 2 4 3 2 4" xfId="13304" xr:uid="{9976B096-EFE7-4426-9958-B4296293850A}"/>
    <cellStyle name="Comma 3 2 2 4 3 2 4 2" xfId="35771" xr:uid="{74CC444B-BF20-4690-825E-DAB4A2642A1C}"/>
    <cellStyle name="Comma 3 2 2 4 3 2 5" xfId="24544" xr:uid="{654B93DE-5CFD-4EB9-A199-819790AE50DA}"/>
    <cellStyle name="Comma 3 2 2 4 3 3" xfId="3785" xr:uid="{D13BFC87-5EFB-4BEA-999D-D086B8E564D8}"/>
    <cellStyle name="Comma 3 2 2 4 3 3 2" xfId="9388" xr:uid="{09ABF409-3B01-4B55-BA49-8C3460F77C17}"/>
    <cellStyle name="Comma 3 2 2 4 3 3 2 2" xfId="20616" xr:uid="{8F75BB49-0F05-46FF-A52B-8C02B9960AC5}"/>
    <cellStyle name="Comma 3 2 2 4 3 3 2 2 2" xfId="43083" xr:uid="{FC38C1A8-06F0-4823-9F0A-38EE0BFFA6FC}"/>
    <cellStyle name="Comma 3 2 2 4 3 3 2 3" xfId="31856" xr:uid="{19452133-A9A4-4F94-8A0A-68DC5815F554}"/>
    <cellStyle name="Comma 3 2 2 4 3 3 3" xfId="15013" xr:uid="{915E08AF-D805-4FB4-AA84-9279C87DB730}"/>
    <cellStyle name="Comma 3 2 2 4 3 3 3 2" xfId="37480" xr:uid="{1675387E-C219-4739-91CF-06A2CA85BF16}"/>
    <cellStyle name="Comma 3 2 2 4 3 3 4" xfId="26253" xr:uid="{5D5CBED2-4E40-4CF3-A3BE-2D9569EADE7F}"/>
    <cellStyle name="Comma 3 2 2 4 3 4" xfId="6599" xr:uid="{6925C737-58FD-4699-855E-1374A09FD05B}"/>
    <cellStyle name="Comma 3 2 2 4 3 4 2" xfId="17827" xr:uid="{FE2856FB-09CB-451A-BC19-36D43EFD09CA}"/>
    <cellStyle name="Comma 3 2 2 4 3 4 2 2" xfId="40294" xr:uid="{4635B1AF-8C67-4978-9896-48BF400E4377}"/>
    <cellStyle name="Comma 3 2 2 4 3 4 3" xfId="29067" xr:uid="{673C6D32-4643-4683-8D8C-FB1E9D6B2CC2}"/>
    <cellStyle name="Comma 3 2 2 4 3 5" xfId="12224" xr:uid="{C11CA612-ACC7-4FB8-AE93-0362C0E02944}"/>
    <cellStyle name="Comma 3 2 2 4 3 5 2" xfId="34691" xr:uid="{9C950F00-FFC1-4CA4-8319-43C0FDB5CE96}"/>
    <cellStyle name="Comma 3 2 2 4 3 6" xfId="23464" xr:uid="{05A76405-640F-480E-B35C-AA073EF65195}"/>
    <cellStyle name="Comma 3 2 2 4 4" xfId="1538" xr:uid="{00000000-0005-0000-0000-000034050000}"/>
    <cellStyle name="Comma 3 2 2 4 4 2" xfId="4327" xr:uid="{CE75149F-477A-4511-8C57-FA9D27065384}"/>
    <cellStyle name="Comma 3 2 2 4 4 2 2" xfId="9930" xr:uid="{F1DFF42D-D9B4-47F1-BA49-7F431B881DE8}"/>
    <cellStyle name="Comma 3 2 2 4 4 2 2 2" xfId="21158" xr:uid="{70EB08D7-80C7-491A-8AAF-187F6BEE91B3}"/>
    <cellStyle name="Comma 3 2 2 4 4 2 2 2 2" xfId="43625" xr:uid="{26BACB18-AA5C-4112-9DFA-7280C6A5975D}"/>
    <cellStyle name="Comma 3 2 2 4 4 2 2 3" xfId="32398" xr:uid="{23DCE57D-5E56-49BD-BC18-2F667A48A419}"/>
    <cellStyle name="Comma 3 2 2 4 4 2 3" xfId="15555" xr:uid="{6A0F06FE-225A-444F-B570-0AE4664F6758}"/>
    <cellStyle name="Comma 3 2 2 4 4 2 3 2" xfId="38022" xr:uid="{07F8009F-9166-4DAE-A91C-F349E14A36EE}"/>
    <cellStyle name="Comma 3 2 2 4 4 2 4" xfId="26795" xr:uid="{7366B6DD-A645-40E2-9A47-8A886EFCFDFB}"/>
    <cellStyle name="Comma 3 2 2 4 4 3" xfId="7141" xr:uid="{AC401FAF-4EF8-4B46-AE8C-1C2C6141C4A3}"/>
    <cellStyle name="Comma 3 2 2 4 4 3 2" xfId="18369" xr:uid="{784320D4-AF4C-4250-9D80-83F7A4A4E90B}"/>
    <cellStyle name="Comma 3 2 2 4 4 3 2 2" xfId="40836" xr:uid="{CCDDB701-0D45-43AB-85FA-3EF3DAB66B87}"/>
    <cellStyle name="Comma 3 2 2 4 4 3 3" xfId="29609" xr:uid="{1842984D-CD38-4AA2-989B-D92281858FD9}"/>
    <cellStyle name="Comma 3 2 2 4 4 4" xfId="12766" xr:uid="{7BE18AD7-0CE8-490D-9475-4972511611A5}"/>
    <cellStyle name="Comma 3 2 2 4 4 4 2" xfId="35233" xr:uid="{8450840D-57DA-4E6D-A96C-4B7B1BFA9871}"/>
    <cellStyle name="Comma 3 2 2 4 4 5" xfId="24006" xr:uid="{B6CBD0E0-6050-4A4C-9CBC-49C938D96CA5}"/>
    <cellStyle name="Comma 3 2 2 4 5" xfId="2619" xr:uid="{00000000-0005-0000-0000-000035050000}"/>
    <cellStyle name="Comma 3 2 2 4 5 2" xfId="5408" xr:uid="{FD235597-FEF3-40A9-B794-0AF5CADEA4B4}"/>
    <cellStyle name="Comma 3 2 2 4 5 2 2" xfId="11011" xr:uid="{D93DE24C-E457-43A0-A775-4599C44AB74A}"/>
    <cellStyle name="Comma 3 2 2 4 5 2 2 2" xfId="22239" xr:uid="{789E6505-C182-4B7C-8743-42F79504232B}"/>
    <cellStyle name="Comma 3 2 2 4 5 2 2 2 2" xfId="44706" xr:uid="{F054A19E-F371-455F-8A21-1ECE1781355B}"/>
    <cellStyle name="Comma 3 2 2 4 5 2 2 3" xfId="33479" xr:uid="{7C818952-6AC3-4936-8327-F163FCC5226D}"/>
    <cellStyle name="Comma 3 2 2 4 5 2 3" xfId="16636" xr:uid="{E3B5491C-F7A5-45A3-BE2B-7EE6D30029A2}"/>
    <cellStyle name="Comma 3 2 2 4 5 2 3 2" xfId="39103" xr:uid="{7778F1A5-C1DA-436E-BD06-F1756144A7F6}"/>
    <cellStyle name="Comma 3 2 2 4 5 2 4" xfId="27876" xr:uid="{D3AB1F72-EE3D-4213-837B-F3AAD4772CA9}"/>
    <cellStyle name="Comma 3 2 2 4 5 3" xfId="8222" xr:uid="{4095B3F6-37A7-4E47-B698-32D981CBBE37}"/>
    <cellStyle name="Comma 3 2 2 4 5 3 2" xfId="19450" xr:uid="{257CD3CC-F896-4280-AFE3-E7477B7EDED9}"/>
    <cellStyle name="Comma 3 2 2 4 5 3 2 2" xfId="41917" xr:uid="{914F105C-286C-4DFC-A59B-BF2EDBF9BC3E}"/>
    <cellStyle name="Comma 3 2 2 4 5 3 3" xfId="30690" xr:uid="{B98245AF-B1A2-4307-B791-9483BEF1DD2F}"/>
    <cellStyle name="Comma 3 2 2 4 5 4" xfId="13847" xr:uid="{0032F0F7-3446-4536-9479-7829B81E02EC}"/>
    <cellStyle name="Comma 3 2 2 4 5 4 2" xfId="36314" xr:uid="{F5AAD01E-6810-4A9F-8DEB-34F583E3AE43}"/>
    <cellStyle name="Comma 3 2 2 4 5 5" xfId="25087" xr:uid="{BABC83F3-99A2-4262-BC89-0D8AE860AEA7}"/>
    <cellStyle name="Comma 3 2 2 4 6" xfId="458" xr:uid="{00000000-0005-0000-0000-000036050000}"/>
    <cellStyle name="Comma 3 2 2 4 6 2" xfId="3247" xr:uid="{AA4BBB39-B4A8-43A6-A6AC-BC67695ABB99}"/>
    <cellStyle name="Comma 3 2 2 4 6 2 2" xfId="8850" xr:uid="{AD5F51EA-82A4-4051-855D-1338B16BBCE5}"/>
    <cellStyle name="Comma 3 2 2 4 6 2 2 2" xfId="20078" xr:uid="{87FC0A32-948E-4B80-A47E-4CCD770E57E2}"/>
    <cellStyle name="Comma 3 2 2 4 6 2 2 2 2" xfId="42545" xr:uid="{A9E03672-F826-4AF5-B4B3-CCBCB58BF3AB}"/>
    <cellStyle name="Comma 3 2 2 4 6 2 2 3" xfId="31318" xr:uid="{9097847D-F776-42AF-BB7D-E5BFCBBE4989}"/>
    <cellStyle name="Comma 3 2 2 4 6 2 3" xfId="14475" xr:uid="{81721F07-8194-45D5-A512-6D334F42EDB8}"/>
    <cellStyle name="Comma 3 2 2 4 6 2 3 2" xfId="36942" xr:uid="{E2A64B10-F384-4EDE-B119-D9D3E4531944}"/>
    <cellStyle name="Comma 3 2 2 4 6 2 4" xfId="25715" xr:uid="{7A0180DF-2747-4C91-A816-C1323C8A2E6E}"/>
    <cellStyle name="Comma 3 2 2 4 6 3" xfId="6061" xr:uid="{C62A0DD8-41AD-4E6A-A4A3-F4F643999A8D}"/>
    <cellStyle name="Comma 3 2 2 4 6 3 2" xfId="17289" xr:uid="{8D6D7456-D079-4D01-B530-4560C8BBDE7F}"/>
    <cellStyle name="Comma 3 2 2 4 6 3 2 2" xfId="39756" xr:uid="{B37E37F9-E5C3-4462-A270-B97CE0FACE65}"/>
    <cellStyle name="Comma 3 2 2 4 6 3 3" xfId="28529" xr:uid="{4188E323-334C-4D20-B94A-5794E5779164}"/>
    <cellStyle name="Comma 3 2 2 4 6 4" xfId="11686" xr:uid="{2C6BE690-CD3E-45A5-B73E-C8EF2D5BC092}"/>
    <cellStyle name="Comma 3 2 2 4 6 4 2" xfId="34153" xr:uid="{2529077A-EB87-406F-AED4-8ED5C8DFF09E}"/>
    <cellStyle name="Comma 3 2 2 4 6 5" xfId="22926" xr:uid="{2037CAC0-4BD1-4F55-8725-539589F8E329}"/>
    <cellStyle name="Comma 3 2 2 4 7" xfId="2971" xr:uid="{F123482B-CBDA-4F97-8714-C778E996AE30}"/>
    <cellStyle name="Comma 3 2 2 4 7 2" xfId="8574" xr:uid="{2749081A-20E1-4001-8BF4-A20EFDE5FB45}"/>
    <cellStyle name="Comma 3 2 2 4 7 2 2" xfId="19802" xr:uid="{DDB95363-02D5-40AA-8292-AFFED10D1853}"/>
    <cellStyle name="Comma 3 2 2 4 7 2 2 2" xfId="42269" xr:uid="{28E84935-3A40-4FF6-8341-420C3BEB38BE}"/>
    <cellStyle name="Comma 3 2 2 4 7 2 3" xfId="31042" xr:uid="{C72EE69E-2A35-4494-A7F2-3DF960803655}"/>
    <cellStyle name="Comma 3 2 2 4 7 3" xfId="14199" xr:uid="{5DEE4E98-9EE5-4158-ABDE-09634CC30949}"/>
    <cellStyle name="Comma 3 2 2 4 7 3 2" xfId="36666" xr:uid="{223DC9B9-6074-4E7C-9073-903FCBD6221C}"/>
    <cellStyle name="Comma 3 2 2 4 7 4" xfId="25439" xr:uid="{82A8CEB3-F826-4A1F-8F9C-BA7BFB721795}"/>
    <cellStyle name="Comma 3 2 2 4 8" xfId="5786" xr:uid="{2B5AA52F-0B48-4992-AB29-4402D4E4E572}"/>
    <cellStyle name="Comma 3 2 2 4 8 2" xfId="17014" xr:uid="{FC8F732D-A852-40CB-83CD-AA6387A74A39}"/>
    <cellStyle name="Comma 3 2 2 4 8 2 2" xfId="39481" xr:uid="{036EEA07-00EF-45A8-AD4A-CF28D767E91D}"/>
    <cellStyle name="Comma 3 2 2 4 8 3" xfId="28254" xr:uid="{780234F0-6456-463D-9F78-6D528BB9135F}"/>
    <cellStyle name="Comma 3 2 2 4 9" xfId="11410" xr:uid="{665E3F0B-8852-4AAC-B67A-CB8C8E9940BC}"/>
    <cellStyle name="Comma 3 2 2 4 9 2" xfId="33878" xr:uid="{8BDB1637-D9F2-4A0A-A81B-6BD5014A1262}"/>
    <cellStyle name="Comma 3 2 2 5" xfId="603" xr:uid="{00000000-0005-0000-0000-000037050000}"/>
    <cellStyle name="Comma 3 2 2 5 2" xfId="1141" xr:uid="{00000000-0005-0000-0000-000038050000}"/>
    <cellStyle name="Comma 3 2 2 5 2 2" xfId="2221" xr:uid="{00000000-0005-0000-0000-000039050000}"/>
    <cellStyle name="Comma 3 2 2 5 2 2 2" xfId="5010" xr:uid="{0FE32CBF-6B98-4C1F-BBC6-C917D8DED3CC}"/>
    <cellStyle name="Comma 3 2 2 5 2 2 2 2" xfId="10613" xr:uid="{E16B3AB8-9745-4242-A351-4E695BE89085}"/>
    <cellStyle name="Comma 3 2 2 5 2 2 2 2 2" xfId="21841" xr:uid="{5F055B2C-E4ED-4A13-AEC2-E33E2EE718C0}"/>
    <cellStyle name="Comma 3 2 2 5 2 2 2 2 2 2" xfId="44308" xr:uid="{1348A5C7-71D3-414A-8319-CDA9669F4DA8}"/>
    <cellStyle name="Comma 3 2 2 5 2 2 2 2 3" xfId="33081" xr:uid="{D6BF2FA9-34BC-4134-B529-0950DBF45E6C}"/>
    <cellStyle name="Comma 3 2 2 5 2 2 2 3" xfId="16238" xr:uid="{A3AB8F05-80AD-4050-97FD-09D4D42FA143}"/>
    <cellStyle name="Comma 3 2 2 5 2 2 2 3 2" xfId="38705" xr:uid="{3E82D3F3-895C-4C8C-92EA-19E2B8D4D90A}"/>
    <cellStyle name="Comma 3 2 2 5 2 2 2 4" xfId="27478" xr:uid="{53D368CF-EC09-43DD-A99B-115A003DC45D}"/>
    <cellStyle name="Comma 3 2 2 5 2 2 3" xfId="7824" xr:uid="{7AE19F01-1F59-47C5-AE5C-C5D583AB05C1}"/>
    <cellStyle name="Comma 3 2 2 5 2 2 3 2" xfId="19052" xr:uid="{DF5ABC9F-C9EF-4515-9B15-E6BEF8AB989C}"/>
    <cellStyle name="Comma 3 2 2 5 2 2 3 2 2" xfId="41519" xr:uid="{C33F13F1-CAD2-4119-9105-5C03990B6A2D}"/>
    <cellStyle name="Comma 3 2 2 5 2 2 3 3" xfId="30292" xr:uid="{4B337407-C2FB-44C2-B794-00D87953E224}"/>
    <cellStyle name="Comma 3 2 2 5 2 2 4" xfId="13449" xr:uid="{41498FB6-7180-41C1-9F8A-20B9CE7D12FE}"/>
    <cellStyle name="Comma 3 2 2 5 2 2 4 2" xfId="35916" xr:uid="{00A689A0-B82D-4CD4-B99C-08200A3C0903}"/>
    <cellStyle name="Comma 3 2 2 5 2 2 5" xfId="24689" xr:uid="{09688919-8890-45B0-9CAE-E2A94CAAE825}"/>
    <cellStyle name="Comma 3 2 2 5 2 3" xfId="3930" xr:uid="{7B02F9DC-8098-4837-A8D5-8038ACBAA073}"/>
    <cellStyle name="Comma 3 2 2 5 2 3 2" xfId="9533" xr:uid="{1FB924D8-208D-407B-9923-ECA65B123BA7}"/>
    <cellStyle name="Comma 3 2 2 5 2 3 2 2" xfId="20761" xr:uid="{78D0238E-2E96-40CC-83F9-32818EBBB841}"/>
    <cellStyle name="Comma 3 2 2 5 2 3 2 2 2" xfId="43228" xr:uid="{B12A9174-F8FF-4760-A4EA-40E8BB964EDD}"/>
    <cellStyle name="Comma 3 2 2 5 2 3 2 3" xfId="32001" xr:uid="{DA79BDAD-5BEC-42ED-9367-44BFED658693}"/>
    <cellStyle name="Comma 3 2 2 5 2 3 3" xfId="15158" xr:uid="{E4AF043D-1202-47BF-B134-74FBE6ECAB94}"/>
    <cellStyle name="Comma 3 2 2 5 2 3 3 2" xfId="37625" xr:uid="{8A0004B3-787E-496A-9780-5966597A6110}"/>
    <cellStyle name="Comma 3 2 2 5 2 3 4" xfId="26398" xr:uid="{EF359842-E568-4674-951F-3A2BF245ECAB}"/>
    <cellStyle name="Comma 3 2 2 5 2 4" xfId="6744" xr:uid="{9E1180E8-622E-4905-BBA3-439ED8E79E95}"/>
    <cellStyle name="Comma 3 2 2 5 2 4 2" xfId="17972" xr:uid="{4D1339C7-3910-4986-A6F5-FDE9F55A5EC3}"/>
    <cellStyle name="Comma 3 2 2 5 2 4 2 2" xfId="40439" xr:uid="{EF13269A-B680-48DF-8EF0-119F229046EA}"/>
    <cellStyle name="Comma 3 2 2 5 2 4 3" xfId="29212" xr:uid="{C5D4C370-E162-4474-A7C1-96F9E9C7C3CB}"/>
    <cellStyle name="Comma 3 2 2 5 2 5" xfId="12369" xr:uid="{53C1355C-1560-4FE4-A1A7-9A2231370C1E}"/>
    <cellStyle name="Comma 3 2 2 5 2 5 2" xfId="34836" xr:uid="{46FE2DC7-D3AA-4B82-97E4-EDA9B7C64809}"/>
    <cellStyle name="Comma 3 2 2 5 2 6" xfId="23609" xr:uid="{DDF33B17-8776-4073-AD28-B8A324F2C8E5}"/>
    <cellStyle name="Comma 3 2 2 5 3" xfId="1683" xr:uid="{00000000-0005-0000-0000-00003A050000}"/>
    <cellStyle name="Comma 3 2 2 5 3 2" xfId="4472" xr:uid="{80DF7BC4-17A5-4A21-85AE-9A95B62420F4}"/>
    <cellStyle name="Comma 3 2 2 5 3 2 2" xfId="10075" xr:uid="{E544C0EB-62B9-4B40-A660-5664E4135AE5}"/>
    <cellStyle name="Comma 3 2 2 5 3 2 2 2" xfId="21303" xr:uid="{9BC0AB8F-CDBA-4120-9209-6B4C47113BBB}"/>
    <cellStyle name="Comma 3 2 2 5 3 2 2 2 2" xfId="43770" xr:uid="{22C11AFD-FF87-4D03-9E38-7A6B83324E7C}"/>
    <cellStyle name="Comma 3 2 2 5 3 2 2 3" xfId="32543" xr:uid="{BC898CA6-D1F4-4175-B1D9-8BB11FCB6EEB}"/>
    <cellStyle name="Comma 3 2 2 5 3 2 3" xfId="15700" xr:uid="{9732AD15-4FCF-45CD-8E31-4BD7655DDD04}"/>
    <cellStyle name="Comma 3 2 2 5 3 2 3 2" xfId="38167" xr:uid="{323A717C-F3D1-45EA-853A-3393E4BCB5DA}"/>
    <cellStyle name="Comma 3 2 2 5 3 2 4" xfId="26940" xr:uid="{68B737AE-364B-486C-B659-27EC1759279E}"/>
    <cellStyle name="Comma 3 2 2 5 3 3" xfId="7286" xr:uid="{EF8AAF66-FADB-4D88-B4B4-F831AB1A582F}"/>
    <cellStyle name="Comma 3 2 2 5 3 3 2" xfId="18514" xr:uid="{A622D6C5-1CE9-479C-91D6-66161D57FDDE}"/>
    <cellStyle name="Comma 3 2 2 5 3 3 2 2" xfId="40981" xr:uid="{363A504C-C0A9-4711-AA51-01827F314610}"/>
    <cellStyle name="Comma 3 2 2 5 3 3 3" xfId="29754" xr:uid="{EE99D3BB-8E71-4E05-82BE-BC602AC89BAA}"/>
    <cellStyle name="Comma 3 2 2 5 3 4" xfId="12911" xr:uid="{067D94A7-7DA0-49AA-8A6C-652E8ACB7A81}"/>
    <cellStyle name="Comma 3 2 2 5 3 4 2" xfId="35378" xr:uid="{9E3A3FAF-20A5-44C0-8AB4-7F6F28F16405}"/>
    <cellStyle name="Comma 3 2 2 5 3 5" xfId="24151" xr:uid="{ADECB21C-D012-446E-AA36-2312D21EE4B2}"/>
    <cellStyle name="Comma 3 2 2 5 4" xfId="3392" xr:uid="{12772407-7C74-4400-9C42-DC04AB4E6D7D}"/>
    <cellStyle name="Comma 3 2 2 5 4 2" xfId="8995" xr:uid="{48BA2E31-7596-4E7E-96FD-0D82E0D21F07}"/>
    <cellStyle name="Comma 3 2 2 5 4 2 2" xfId="20223" xr:uid="{5B5DE89B-48F9-45F4-B475-D75D48DA3123}"/>
    <cellStyle name="Comma 3 2 2 5 4 2 2 2" xfId="42690" xr:uid="{7DAEFF37-3146-4E20-9C34-4FF81882DEB3}"/>
    <cellStyle name="Comma 3 2 2 5 4 2 3" xfId="31463" xr:uid="{00FF961D-F5D2-4E80-93C6-CC79720D48E4}"/>
    <cellStyle name="Comma 3 2 2 5 4 3" xfId="14620" xr:uid="{8515B26E-5884-4936-8A16-7616288CC1D5}"/>
    <cellStyle name="Comma 3 2 2 5 4 3 2" xfId="37087" xr:uid="{AE7E0497-C113-4E44-9897-24376A683E63}"/>
    <cellStyle name="Comma 3 2 2 5 4 4" xfId="25860" xr:uid="{5AD567C8-24D5-48C3-BE20-160A429815D4}"/>
    <cellStyle name="Comma 3 2 2 5 5" xfId="6206" xr:uid="{FCA58ABA-4A13-4727-910E-FDD94D6F6EFA}"/>
    <cellStyle name="Comma 3 2 2 5 5 2" xfId="17434" xr:uid="{425C7A15-CB0A-4F3D-9A3A-4304B132417A}"/>
    <cellStyle name="Comma 3 2 2 5 5 2 2" xfId="39901" xr:uid="{BACE22EC-52B9-4688-B286-19A9A9C40E79}"/>
    <cellStyle name="Comma 3 2 2 5 5 3" xfId="28674" xr:uid="{5B6D7208-B315-4BB5-BAA7-491D9F02A317}"/>
    <cellStyle name="Comma 3 2 2 5 6" xfId="11831" xr:uid="{611F8F5A-63AC-46AE-8BC6-5C7FB6757C03}"/>
    <cellStyle name="Comma 3 2 2 5 6 2" xfId="34298" xr:uid="{F70375AE-1BF2-4F0B-A315-9845580921F9}"/>
    <cellStyle name="Comma 3 2 2 5 7" xfId="23071" xr:uid="{6F2BB3D0-6ABC-4EAA-99CE-46B2A4BFC978}"/>
    <cellStyle name="Comma 3 2 2 6" xfId="874" xr:uid="{00000000-0005-0000-0000-00003B050000}"/>
    <cellStyle name="Comma 3 2 2 6 2" xfId="1954" xr:uid="{00000000-0005-0000-0000-00003C050000}"/>
    <cellStyle name="Comma 3 2 2 6 2 2" xfId="4743" xr:uid="{A051E200-5AE7-4353-A81C-9C9DB2288B55}"/>
    <cellStyle name="Comma 3 2 2 6 2 2 2" xfId="10346" xr:uid="{995B26F0-3BE6-442F-9E44-E627B394092F}"/>
    <cellStyle name="Comma 3 2 2 6 2 2 2 2" xfId="21574" xr:uid="{35ED4680-BE9E-4BE1-8753-458845246665}"/>
    <cellStyle name="Comma 3 2 2 6 2 2 2 2 2" xfId="44041" xr:uid="{82B5C14B-C56E-4066-9823-D25B3DF4DE86}"/>
    <cellStyle name="Comma 3 2 2 6 2 2 2 3" xfId="32814" xr:uid="{443768CE-22EE-40F2-B581-3F8D7C99BCDC}"/>
    <cellStyle name="Comma 3 2 2 6 2 2 3" xfId="15971" xr:uid="{D8342466-4029-44F8-BC69-2B6F3163413E}"/>
    <cellStyle name="Comma 3 2 2 6 2 2 3 2" xfId="38438" xr:uid="{BC2BAD54-F9DD-45B3-BC76-9B77BD7395A4}"/>
    <cellStyle name="Comma 3 2 2 6 2 2 4" xfId="27211" xr:uid="{A1D7B899-23FF-4D88-A4A5-86EDE61D9F34}"/>
    <cellStyle name="Comma 3 2 2 6 2 3" xfId="7557" xr:uid="{ED5FFA40-8E7A-4D8A-BDCE-E152F83EB6A7}"/>
    <cellStyle name="Comma 3 2 2 6 2 3 2" xfId="18785" xr:uid="{27843EBA-4392-4AED-A103-D86CE23F505F}"/>
    <cellStyle name="Comma 3 2 2 6 2 3 2 2" xfId="41252" xr:uid="{B4C5A84E-0989-496E-B07D-A266909E938D}"/>
    <cellStyle name="Comma 3 2 2 6 2 3 3" xfId="30025" xr:uid="{F5BF04D2-B0C3-4B3D-97AE-2331F7675832}"/>
    <cellStyle name="Comma 3 2 2 6 2 4" xfId="13182" xr:uid="{50F33E87-D3F5-4944-909D-204176BD2F52}"/>
    <cellStyle name="Comma 3 2 2 6 2 4 2" xfId="35649" xr:uid="{FC2AE716-B0FC-4423-BFC3-172E8DBB7BF3}"/>
    <cellStyle name="Comma 3 2 2 6 2 5" xfId="24422" xr:uid="{7D785C2C-9CF6-432D-A5D9-C277B0099E3B}"/>
    <cellStyle name="Comma 3 2 2 6 3" xfId="3663" xr:uid="{39734894-3E55-4FFE-B41C-640B2A832008}"/>
    <cellStyle name="Comma 3 2 2 6 3 2" xfId="9266" xr:uid="{D5888060-E13E-470F-AE8F-6ADA3B14DD42}"/>
    <cellStyle name="Comma 3 2 2 6 3 2 2" xfId="20494" xr:uid="{90B2DA51-A4DA-4855-8959-C8D6F7735327}"/>
    <cellStyle name="Comma 3 2 2 6 3 2 2 2" xfId="42961" xr:uid="{BCDA9882-8B1E-423D-B781-6524B71BEB2A}"/>
    <cellStyle name="Comma 3 2 2 6 3 2 3" xfId="31734" xr:uid="{D0C206AB-1FD7-40D4-80CA-91798B0ED187}"/>
    <cellStyle name="Comma 3 2 2 6 3 3" xfId="14891" xr:uid="{79BD38BB-C569-4E0D-8768-38B6B0438F7C}"/>
    <cellStyle name="Comma 3 2 2 6 3 3 2" xfId="37358" xr:uid="{60D4C5C9-5327-4F90-9FB2-08BF38934BC3}"/>
    <cellStyle name="Comma 3 2 2 6 3 4" xfId="26131" xr:uid="{3397CFC9-AEFD-4177-BB2E-A11214F3F4A5}"/>
    <cellStyle name="Comma 3 2 2 6 4" xfId="6477" xr:uid="{D9340A03-1DD5-4E36-A81F-D4F2048A5EB7}"/>
    <cellStyle name="Comma 3 2 2 6 4 2" xfId="17705" xr:uid="{48E2DCFE-7537-4A5C-BCFE-11D39E8B4E0C}"/>
    <cellStyle name="Comma 3 2 2 6 4 2 2" xfId="40172" xr:uid="{38348C25-4653-4F31-B0F5-1EEC06C6CF82}"/>
    <cellStyle name="Comma 3 2 2 6 4 3" xfId="28945" xr:uid="{B374E88D-552D-435E-9E9E-0B66EEC20360}"/>
    <cellStyle name="Comma 3 2 2 6 5" xfId="12102" xr:uid="{81F2BF21-BE4D-43BD-9D46-A9DDF68CBD69}"/>
    <cellStyle name="Comma 3 2 2 6 5 2" xfId="34569" xr:uid="{BC569607-22B5-4C5A-BA38-DB4DA2025745}"/>
    <cellStyle name="Comma 3 2 2 6 6" xfId="23342" xr:uid="{AFEC75D0-78E7-40E9-AA03-870B0DE3AA8D}"/>
    <cellStyle name="Comma 3 2 2 7" xfId="1416" xr:uid="{00000000-0005-0000-0000-00003D050000}"/>
    <cellStyle name="Comma 3 2 2 7 2" xfId="4205" xr:uid="{52871249-DE65-4247-B8A9-7A6A233B7763}"/>
    <cellStyle name="Comma 3 2 2 7 2 2" xfId="9808" xr:uid="{BB12FCCA-55E1-4D4B-8A12-511EBA30B818}"/>
    <cellStyle name="Comma 3 2 2 7 2 2 2" xfId="21036" xr:uid="{A9C5511D-71D5-47B6-9A71-DB721B13FE68}"/>
    <cellStyle name="Comma 3 2 2 7 2 2 2 2" xfId="43503" xr:uid="{1A2D590D-8FBE-4DEC-831A-7D292E9F2B6B}"/>
    <cellStyle name="Comma 3 2 2 7 2 2 3" xfId="32276" xr:uid="{56FD1C94-D335-42B6-869A-9E7F62943975}"/>
    <cellStyle name="Comma 3 2 2 7 2 3" xfId="15433" xr:uid="{2D5A7EF0-64BA-4281-83EB-21CCACA39EF1}"/>
    <cellStyle name="Comma 3 2 2 7 2 3 2" xfId="37900" xr:uid="{2AAAA6E7-240F-495B-8CFD-A976FFE6CD8E}"/>
    <cellStyle name="Comma 3 2 2 7 2 4" xfId="26673" xr:uid="{0F24EF43-F59C-4966-9BF5-B21B4A5E6A76}"/>
    <cellStyle name="Comma 3 2 2 7 3" xfId="7019" xr:uid="{0E75252D-CA93-4A52-BB04-943FE02870AC}"/>
    <cellStyle name="Comma 3 2 2 7 3 2" xfId="18247" xr:uid="{CB9CA44B-97D8-4BD3-BC25-231EB77ACAF9}"/>
    <cellStyle name="Comma 3 2 2 7 3 2 2" xfId="40714" xr:uid="{9FDCD970-1AD6-4785-8D23-BF3C381F140A}"/>
    <cellStyle name="Comma 3 2 2 7 3 3" xfId="29487" xr:uid="{911835E2-CEEF-4CA9-AA83-CB470A7714DC}"/>
    <cellStyle name="Comma 3 2 2 7 4" xfId="12644" xr:uid="{777B80CD-3CB7-477E-A7CA-1C3AC16670EF}"/>
    <cellStyle name="Comma 3 2 2 7 4 2" xfId="35111" xr:uid="{CDC4A0C2-63CE-4942-A23B-2D00CAC867B9}"/>
    <cellStyle name="Comma 3 2 2 7 5" xfId="23884" xr:uid="{984E18FB-1C81-4109-ACBD-E6A91832D205}"/>
    <cellStyle name="Comma 3 2 2 8" xfId="2497" xr:uid="{00000000-0005-0000-0000-00003E050000}"/>
    <cellStyle name="Comma 3 2 2 8 2" xfId="5286" xr:uid="{7E4EFAB2-0F0D-4CBB-A40C-E0192B653A9D}"/>
    <cellStyle name="Comma 3 2 2 8 2 2" xfId="10889" xr:uid="{CA417174-F14B-448B-8D52-721C8A3840FB}"/>
    <cellStyle name="Comma 3 2 2 8 2 2 2" xfId="22117" xr:uid="{B41E5712-1010-449A-B638-0695609CBAEE}"/>
    <cellStyle name="Comma 3 2 2 8 2 2 2 2" xfId="44584" xr:uid="{A95C5F61-A7D5-4BA4-8277-CB4D49A75C49}"/>
    <cellStyle name="Comma 3 2 2 8 2 2 3" xfId="33357" xr:uid="{BB6D6133-749F-4F35-8AFE-464F0C94AE7E}"/>
    <cellStyle name="Comma 3 2 2 8 2 3" xfId="16514" xr:uid="{E71D0C22-10D7-4A0E-BD32-855C39965CF2}"/>
    <cellStyle name="Comma 3 2 2 8 2 3 2" xfId="38981" xr:uid="{C451635C-37D3-4CF5-B5B0-1A39DE3F576D}"/>
    <cellStyle name="Comma 3 2 2 8 2 4" xfId="27754" xr:uid="{DD9169DB-DD06-4E15-8779-8C21D03ECC4C}"/>
    <cellStyle name="Comma 3 2 2 8 3" xfId="8100" xr:uid="{C10610BC-B23C-42E5-98F0-E2DAA0902A85}"/>
    <cellStyle name="Comma 3 2 2 8 3 2" xfId="19328" xr:uid="{8826E4E0-1368-43CB-80F4-AC469C358CFA}"/>
    <cellStyle name="Comma 3 2 2 8 3 2 2" xfId="41795" xr:uid="{53C7E6D0-082E-47BD-93E5-461C761F4757}"/>
    <cellStyle name="Comma 3 2 2 8 3 3" xfId="30568" xr:uid="{30036142-C5D8-44A0-9426-E4F353BC33CC}"/>
    <cellStyle name="Comma 3 2 2 8 4" xfId="13725" xr:uid="{23473E0B-AED3-496D-94E4-3172CB43FB01}"/>
    <cellStyle name="Comma 3 2 2 8 4 2" xfId="36192" xr:uid="{ACA920FD-74F6-4C26-A95C-E7DD670B56C3}"/>
    <cellStyle name="Comma 3 2 2 8 5" xfId="24965" xr:uid="{D65944D1-18AC-485C-8A0B-A54B5B6B2C11}"/>
    <cellStyle name="Comma 3 2 2 9" xfId="336" xr:uid="{00000000-0005-0000-0000-00003F050000}"/>
    <cellStyle name="Comma 3 2 2 9 2" xfId="3125" xr:uid="{E8D6CA95-E773-4EEA-A1F0-6373FB45B954}"/>
    <cellStyle name="Comma 3 2 2 9 2 2" xfId="8728" xr:uid="{6F9EF189-6C5F-4873-9B22-75C27CD13697}"/>
    <cellStyle name="Comma 3 2 2 9 2 2 2" xfId="19956" xr:uid="{1C8AB3C8-11C4-478E-AE5C-4418486CC78E}"/>
    <cellStyle name="Comma 3 2 2 9 2 2 2 2" xfId="42423" xr:uid="{ABDCA803-7C28-4212-9D7F-B18993C559F8}"/>
    <cellStyle name="Comma 3 2 2 9 2 2 3" xfId="31196" xr:uid="{322195FB-A2EB-4595-80D2-B0C91BFD5E46}"/>
    <cellStyle name="Comma 3 2 2 9 2 3" xfId="14353" xr:uid="{A207D43D-E710-4686-9A96-140674161849}"/>
    <cellStyle name="Comma 3 2 2 9 2 3 2" xfId="36820" xr:uid="{9D44FBA9-B437-4800-B966-387A5818555A}"/>
    <cellStyle name="Comma 3 2 2 9 2 4" xfId="25593" xr:uid="{A2750F42-7A52-4CAF-8B97-6A3EEE9B4C6A}"/>
    <cellStyle name="Comma 3 2 2 9 3" xfId="5939" xr:uid="{39E744C1-7250-4064-9949-22123994265F}"/>
    <cellStyle name="Comma 3 2 2 9 3 2" xfId="17167" xr:uid="{4CBFCBD1-5EA1-4064-9F2D-B16CF56AB2E3}"/>
    <cellStyle name="Comma 3 2 2 9 3 2 2" xfId="39634" xr:uid="{CCFD9923-3C83-440B-A2F2-B9A4568C73F9}"/>
    <cellStyle name="Comma 3 2 2 9 3 3" xfId="28407" xr:uid="{7B86D170-1FF6-411A-8349-7D745988B59F}"/>
    <cellStyle name="Comma 3 2 2 9 4" xfId="11564" xr:uid="{6F536839-E277-4D1F-B551-327F61F4343A}"/>
    <cellStyle name="Comma 3 2 2 9 4 2" xfId="34031" xr:uid="{AC7A5165-4EB3-4682-A753-F98B89F1D035}"/>
    <cellStyle name="Comma 3 2 2 9 5" xfId="22804" xr:uid="{C9C19A4C-8045-4B6E-9591-C383813E5E33}"/>
    <cellStyle name="Comma 3 2 3" xfId="71" xr:uid="{00000000-0005-0000-0000-000040050000}"/>
    <cellStyle name="Comma 3 2 3 10" xfId="5679" xr:uid="{61EA33FE-4437-46BA-8C56-5311D8BFB5E9}"/>
    <cellStyle name="Comma 3 2 3 10 2" xfId="16907" xr:uid="{380E8458-6403-40E5-A5F2-8919F77E2FA4}"/>
    <cellStyle name="Comma 3 2 3 10 2 2" xfId="39374" xr:uid="{EBB8AE91-F41D-4035-ADBE-B461987834AD}"/>
    <cellStyle name="Comma 3 2 3 10 3" xfId="28147" xr:uid="{99C8F720-7794-433B-8B3A-B98CF519B6E5}"/>
    <cellStyle name="Comma 3 2 3 11" xfId="11303" xr:uid="{882E8960-95CB-4A9C-90A3-56A1F9257FF7}"/>
    <cellStyle name="Comma 3 2 3 11 2" xfId="33771" xr:uid="{7EB75AA1-3459-495E-9D42-21E7DC493DF8}"/>
    <cellStyle name="Comma 3 2 3 12" xfId="22544" xr:uid="{67B3748C-7BD3-4BAE-9764-013DAA7ADA79}"/>
    <cellStyle name="Comma 3 2 3 2" xfId="133" xr:uid="{00000000-0005-0000-0000-000041050000}"/>
    <cellStyle name="Comma 3 2 3 2 10" xfId="11365" xr:uid="{A7CB350E-3693-4DBB-83DF-C76CE8FD8785}"/>
    <cellStyle name="Comma 3 2 3 2 10 2" xfId="33833" xr:uid="{33A5D8ED-D1AD-4812-AAF8-3A2C7F8E95B4}"/>
    <cellStyle name="Comma 3 2 3 2 11" xfId="22606" xr:uid="{C0BC5ACE-2400-4007-9A0D-0D51CC34D04B}"/>
    <cellStyle name="Comma 3 2 3 2 2" xfId="259" xr:uid="{00000000-0005-0000-0000-000042050000}"/>
    <cellStyle name="Comma 3 2 3 2 2 10" xfId="22732" xr:uid="{1C882CBD-F57A-4287-9FDF-6EE71A81CF32}"/>
    <cellStyle name="Comma 3 2 3 2 2 2" xfId="806" xr:uid="{00000000-0005-0000-0000-000043050000}"/>
    <cellStyle name="Comma 3 2 3 2 2 2 2" xfId="1344" xr:uid="{00000000-0005-0000-0000-000044050000}"/>
    <cellStyle name="Comma 3 2 3 2 2 2 2 2" xfId="2424" xr:uid="{00000000-0005-0000-0000-000045050000}"/>
    <cellStyle name="Comma 3 2 3 2 2 2 2 2 2" xfId="5213" xr:uid="{A0B0564F-7EB0-4F83-8B0E-4A952BEE4CDC}"/>
    <cellStyle name="Comma 3 2 3 2 2 2 2 2 2 2" xfId="10816" xr:uid="{62B773C4-2155-4019-AD55-E593EF8BD98B}"/>
    <cellStyle name="Comma 3 2 3 2 2 2 2 2 2 2 2" xfId="22044" xr:uid="{BE4D7CEC-ACE4-4D65-943F-D12057386379}"/>
    <cellStyle name="Comma 3 2 3 2 2 2 2 2 2 2 2 2" xfId="44511" xr:uid="{78673CB3-69D5-4BDE-969B-675C6523F101}"/>
    <cellStyle name="Comma 3 2 3 2 2 2 2 2 2 2 3" xfId="33284" xr:uid="{65A94509-FF86-4437-BE5F-F5F0DDDAC1C4}"/>
    <cellStyle name="Comma 3 2 3 2 2 2 2 2 2 3" xfId="16441" xr:uid="{AACCB382-8920-438A-A70D-9EA1CC09A7A5}"/>
    <cellStyle name="Comma 3 2 3 2 2 2 2 2 2 3 2" xfId="38908" xr:uid="{D66E27A9-4C3E-4AD9-9A70-1480602D9698}"/>
    <cellStyle name="Comma 3 2 3 2 2 2 2 2 2 4" xfId="27681" xr:uid="{F86B6320-AFF5-4065-8E87-EE53A79F096F}"/>
    <cellStyle name="Comma 3 2 3 2 2 2 2 2 3" xfId="8027" xr:uid="{6B3FE95D-9E5D-47BC-AA6B-47C1D7C5E0B4}"/>
    <cellStyle name="Comma 3 2 3 2 2 2 2 2 3 2" xfId="19255" xr:uid="{48AAC1DB-040A-4188-A80A-8834F5CFC322}"/>
    <cellStyle name="Comma 3 2 3 2 2 2 2 2 3 2 2" xfId="41722" xr:uid="{61851F93-7B13-41A2-BA45-E2BAECC3F23E}"/>
    <cellStyle name="Comma 3 2 3 2 2 2 2 2 3 3" xfId="30495" xr:uid="{9B9F7308-BD56-4227-8ABD-31666CF142A6}"/>
    <cellStyle name="Comma 3 2 3 2 2 2 2 2 4" xfId="13652" xr:uid="{64F75E30-672C-47A5-AC27-5E37570DA590}"/>
    <cellStyle name="Comma 3 2 3 2 2 2 2 2 4 2" xfId="36119" xr:uid="{EA66ABB0-EE33-47C0-B744-BFB4D610C09E}"/>
    <cellStyle name="Comma 3 2 3 2 2 2 2 2 5" xfId="24892" xr:uid="{1E5A937E-6138-4F65-9D66-B2B6D7A8436E}"/>
    <cellStyle name="Comma 3 2 3 2 2 2 2 3" xfId="4133" xr:uid="{907B4952-CB2B-4641-AE78-14997FB31585}"/>
    <cellStyle name="Comma 3 2 3 2 2 2 2 3 2" xfId="9736" xr:uid="{B17BBA6B-9D22-4C0C-9194-FC04D6278D83}"/>
    <cellStyle name="Comma 3 2 3 2 2 2 2 3 2 2" xfId="20964" xr:uid="{0707CA08-7168-45D0-A76F-1C08140E5CB5}"/>
    <cellStyle name="Comma 3 2 3 2 2 2 2 3 2 2 2" xfId="43431" xr:uid="{4A9BE7DB-F4C7-4902-9137-6D96AB48FDFC}"/>
    <cellStyle name="Comma 3 2 3 2 2 2 2 3 2 3" xfId="32204" xr:uid="{3711A62F-487F-405C-9D4F-0D093BEBF815}"/>
    <cellStyle name="Comma 3 2 3 2 2 2 2 3 3" xfId="15361" xr:uid="{13AC487A-AB33-48B9-80F6-07398B676527}"/>
    <cellStyle name="Comma 3 2 3 2 2 2 2 3 3 2" xfId="37828" xr:uid="{FFCE8A45-7650-41A7-8689-23F1D746D073}"/>
    <cellStyle name="Comma 3 2 3 2 2 2 2 3 4" xfId="26601" xr:uid="{73C75A43-8765-4293-9009-10560E46CC1A}"/>
    <cellStyle name="Comma 3 2 3 2 2 2 2 4" xfId="6947" xr:uid="{CA6C2252-8E0F-47D2-BA71-42AB052B450C}"/>
    <cellStyle name="Comma 3 2 3 2 2 2 2 4 2" xfId="18175" xr:uid="{469A1B83-C95F-4491-9711-992D1C15BBD3}"/>
    <cellStyle name="Comma 3 2 3 2 2 2 2 4 2 2" xfId="40642" xr:uid="{2222157A-1913-4792-A828-C2A7DB0BE5AD}"/>
    <cellStyle name="Comma 3 2 3 2 2 2 2 4 3" xfId="29415" xr:uid="{4FF4A801-BA49-4274-AAAD-6D56ECCD47CA}"/>
    <cellStyle name="Comma 3 2 3 2 2 2 2 5" xfId="12572" xr:uid="{954C4E09-63DB-48B8-B106-10F571E71DDD}"/>
    <cellStyle name="Comma 3 2 3 2 2 2 2 5 2" xfId="35039" xr:uid="{BFE6EBD4-7539-4B05-8B36-C46864562804}"/>
    <cellStyle name="Comma 3 2 3 2 2 2 2 6" xfId="23812" xr:uid="{337EFF15-5561-424A-BDA7-DF104ED1F2AD}"/>
    <cellStyle name="Comma 3 2 3 2 2 2 3" xfId="1886" xr:uid="{00000000-0005-0000-0000-000046050000}"/>
    <cellStyle name="Comma 3 2 3 2 2 2 3 2" xfId="4675" xr:uid="{27ADA1B5-1C29-48DA-B459-D8277D74B789}"/>
    <cellStyle name="Comma 3 2 3 2 2 2 3 2 2" xfId="10278" xr:uid="{013E5EBC-6B2A-4D42-A043-06B77E595DEC}"/>
    <cellStyle name="Comma 3 2 3 2 2 2 3 2 2 2" xfId="21506" xr:uid="{E787FEE4-8A87-4E4B-8E4E-A9092F6DA912}"/>
    <cellStyle name="Comma 3 2 3 2 2 2 3 2 2 2 2" xfId="43973" xr:uid="{76E995E4-6282-4D53-99D3-ABA54849A5E9}"/>
    <cellStyle name="Comma 3 2 3 2 2 2 3 2 2 3" xfId="32746" xr:uid="{050371C8-090A-4225-848F-8DA76CD6D48D}"/>
    <cellStyle name="Comma 3 2 3 2 2 2 3 2 3" xfId="15903" xr:uid="{04B7BAFE-E32A-4D4E-8813-DF0625289523}"/>
    <cellStyle name="Comma 3 2 3 2 2 2 3 2 3 2" xfId="38370" xr:uid="{B764A43D-4710-4F0B-BBF4-CAE64BE0E6F1}"/>
    <cellStyle name="Comma 3 2 3 2 2 2 3 2 4" xfId="27143" xr:uid="{2A6ED9A2-A3D5-45F9-929B-027965548A84}"/>
    <cellStyle name="Comma 3 2 3 2 2 2 3 3" xfId="7489" xr:uid="{FEF9BFF0-8339-4819-A5F3-4F0FB12BDD56}"/>
    <cellStyle name="Comma 3 2 3 2 2 2 3 3 2" xfId="18717" xr:uid="{5DFFE67B-1F12-4710-8D6B-4D6B8DA0B009}"/>
    <cellStyle name="Comma 3 2 3 2 2 2 3 3 2 2" xfId="41184" xr:uid="{D5A6D41D-0CAE-44B0-864B-29C54E565568}"/>
    <cellStyle name="Comma 3 2 3 2 2 2 3 3 3" xfId="29957" xr:uid="{EAA81EDE-16EE-4170-A641-28359E3125D6}"/>
    <cellStyle name="Comma 3 2 3 2 2 2 3 4" xfId="13114" xr:uid="{160B2FF2-E8F8-4E20-A078-7C8A07D1BA1E}"/>
    <cellStyle name="Comma 3 2 3 2 2 2 3 4 2" xfId="35581" xr:uid="{72FFBE0C-3129-4544-92E1-B23E3EB94EDF}"/>
    <cellStyle name="Comma 3 2 3 2 2 2 3 5" xfId="24354" xr:uid="{B03E3D19-348D-4112-A52A-94240E6F44C9}"/>
    <cellStyle name="Comma 3 2 3 2 2 2 4" xfId="3595" xr:uid="{99806E8C-9938-429B-8878-CB91653D3E76}"/>
    <cellStyle name="Comma 3 2 3 2 2 2 4 2" xfId="9198" xr:uid="{3D997AEF-F3C9-4392-A166-CDACAB6766C0}"/>
    <cellStyle name="Comma 3 2 3 2 2 2 4 2 2" xfId="20426" xr:uid="{DC7ECEEA-A134-485E-80A8-B75D472B3548}"/>
    <cellStyle name="Comma 3 2 3 2 2 2 4 2 2 2" xfId="42893" xr:uid="{9379BA82-1B85-4CA5-8228-B611C0628CC9}"/>
    <cellStyle name="Comma 3 2 3 2 2 2 4 2 3" xfId="31666" xr:uid="{7421DE1F-4C39-4195-91ED-D0B795F65DA9}"/>
    <cellStyle name="Comma 3 2 3 2 2 2 4 3" xfId="14823" xr:uid="{8DF8B324-DA87-4220-94E5-5E8F213AF6D7}"/>
    <cellStyle name="Comma 3 2 3 2 2 2 4 3 2" xfId="37290" xr:uid="{51F4E2FB-FE43-4EF7-B542-20A6091C5929}"/>
    <cellStyle name="Comma 3 2 3 2 2 2 4 4" xfId="26063" xr:uid="{4D7232F4-DB54-4033-9963-BF54881F5EF8}"/>
    <cellStyle name="Comma 3 2 3 2 2 2 5" xfId="6409" xr:uid="{E796B072-9566-4C23-8193-695F309E7F63}"/>
    <cellStyle name="Comma 3 2 3 2 2 2 5 2" xfId="17637" xr:uid="{18269F90-9B38-45D9-96F7-7E00D490993B}"/>
    <cellStyle name="Comma 3 2 3 2 2 2 5 2 2" xfId="40104" xr:uid="{B7956FC9-77B7-45EC-AA30-F1DF05D2D55D}"/>
    <cellStyle name="Comma 3 2 3 2 2 2 5 3" xfId="28877" xr:uid="{3C7EC313-A960-4990-95A1-8F5475B5C8CF}"/>
    <cellStyle name="Comma 3 2 3 2 2 2 6" xfId="12034" xr:uid="{7CDF3690-A48F-42F2-BFBE-EECE3F2FF646}"/>
    <cellStyle name="Comma 3 2 3 2 2 2 6 2" xfId="34501" xr:uid="{5369476A-70D4-47BA-B40A-D589F40D60DD}"/>
    <cellStyle name="Comma 3 2 3 2 2 2 7" xfId="23274" xr:uid="{948AAA0F-9EAE-4E06-B6DC-ECD9EB60392A}"/>
    <cellStyle name="Comma 3 2 3 2 2 3" xfId="1077" xr:uid="{00000000-0005-0000-0000-000047050000}"/>
    <cellStyle name="Comma 3 2 3 2 2 3 2" xfId="2157" xr:uid="{00000000-0005-0000-0000-000048050000}"/>
    <cellStyle name="Comma 3 2 3 2 2 3 2 2" xfId="4946" xr:uid="{36F1B6DF-18E9-4FF7-83F2-D9B6FE8307E9}"/>
    <cellStyle name="Comma 3 2 3 2 2 3 2 2 2" xfId="10549" xr:uid="{FE2B680A-9E3D-491C-8569-04E4F78407A1}"/>
    <cellStyle name="Comma 3 2 3 2 2 3 2 2 2 2" xfId="21777" xr:uid="{42C38FA6-4A81-4898-821A-0D67EFD8E392}"/>
    <cellStyle name="Comma 3 2 3 2 2 3 2 2 2 2 2" xfId="44244" xr:uid="{959A91B3-7064-4BC0-99FD-944A8C5A253F}"/>
    <cellStyle name="Comma 3 2 3 2 2 3 2 2 2 3" xfId="33017" xr:uid="{477BAAC6-3B27-4777-8FBC-BE32FBE9EFE9}"/>
    <cellStyle name="Comma 3 2 3 2 2 3 2 2 3" xfId="16174" xr:uid="{C10B5DF4-8FDA-4A1F-9699-C80264537998}"/>
    <cellStyle name="Comma 3 2 3 2 2 3 2 2 3 2" xfId="38641" xr:uid="{BC1B0AE6-7EE0-4AA0-98C8-C9D44E0706D8}"/>
    <cellStyle name="Comma 3 2 3 2 2 3 2 2 4" xfId="27414" xr:uid="{B88D2E6B-F59A-4E15-AD6F-8E6007F680B0}"/>
    <cellStyle name="Comma 3 2 3 2 2 3 2 3" xfId="7760" xr:uid="{4119400D-25F7-4B9C-A9A6-2A0227C98DBB}"/>
    <cellStyle name="Comma 3 2 3 2 2 3 2 3 2" xfId="18988" xr:uid="{A8028DBB-1D95-4F0C-AFA4-06BE1EA43E64}"/>
    <cellStyle name="Comma 3 2 3 2 2 3 2 3 2 2" xfId="41455" xr:uid="{02594C3B-8D3A-4056-8EC3-186C7416B83E}"/>
    <cellStyle name="Comma 3 2 3 2 2 3 2 3 3" xfId="30228" xr:uid="{715710EE-4D4F-4146-A5BF-9FBB34A72C62}"/>
    <cellStyle name="Comma 3 2 3 2 2 3 2 4" xfId="13385" xr:uid="{18BD4618-8451-4423-B0E2-5A464A0FE5A6}"/>
    <cellStyle name="Comma 3 2 3 2 2 3 2 4 2" xfId="35852" xr:uid="{B89BAA01-0B92-4746-B679-486A9DEDCC75}"/>
    <cellStyle name="Comma 3 2 3 2 2 3 2 5" xfId="24625" xr:uid="{BA58983A-C3CB-4B8D-B361-BE6C9BBAAB4C}"/>
    <cellStyle name="Comma 3 2 3 2 2 3 3" xfId="3866" xr:uid="{87352DC9-59F2-46A3-9254-25BC0CA4A9DD}"/>
    <cellStyle name="Comma 3 2 3 2 2 3 3 2" xfId="9469" xr:uid="{A8108285-7645-4209-B585-B935EE15C354}"/>
    <cellStyle name="Comma 3 2 3 2 2 3 3 2 2" xfId="20697" xr:uid="{9AC446A2-6933-420A-B3F3-9484D63EEC61}"/>
    <cellStyle name="Comma 3 2 3 2 2 3 3 2 2 2" xfId="43164" xr:uid="{57E56908-B2F1-4F74-A48A-54220315F275}"/>
    <cellStyle name="Comma 3 2 3 2 2 3 3 2 3" xfId="31937" xr:uid="{FA8CB62D-4749-46E4-8F33-FA3E54E99B3D}"/>
    <cellStyle name="Comma 3 2 3 2 2 3 3 3" xfId="15094" xr:uid="{8B06DA0A-F6E1-4F93-9D2D-CDEADF1F6D1E}"/>
    <cellStyle name="Comma 3 2 3 2 2 3 3 3 2" xfId="37561" xr:uid="{77C287E1-DACE-4911-A7AF-2663E65A90B5}"/>
    <cellStyle name="Comma 3 2 3 2 2 3 3 4" xfId="26334" xr:uid="{34909B4D-AB4B-4FFC-AC1F-CF5520A0286B}"/>
    <cellStyle name="Comma 3 2 3 2 2 3 4" xfId="6680" xr:uid="{BBEF3478-71FD-4993-8A95-70BB0CFFDFDF}"/>
    <cellStyle name="Comma 3 2 3 2 2 3 4 2" xfId="17908" xr:uid="{5F535457-10C6-4941-9DD5-5A98CB8B9C66}"/>
    <cellStyle name="Comma 3 2 3 2 2 3 4 2 2" xfId="40375" xr:uid="{6C06DAC4-1D91-4C0D-9621-CCF0CF2D877C}"/>
    <cellStyle name="Comma 3 2 3 2 2 3 4 3" xfId="29148" xr:uid="{AEB5AB1A-6964-4311-9A42-29ED61D5D8BA}"/>
    <cellStyle name="Comma 3 2 3 2 2 3 5" xfId="12305" xr:uid="{1E7C2FFB-10D6-40E5-B073-C5E50C47F0D4}"/>
    <cellStyle name="Comma 3 2 3 2 2 3 5 2" xfId="34772" xr:uid="{AC19E01D-8AC0-42AA-ABE2-8E15781407E8}"/>
    <cellStyle name="Comma 3 2 3 2 2 3 6" xfId="23545" xr:uid="{1FC6C1B3-6376-47DB-A60E-D53AAD80AEAD}"/>
    <cellStyle name="Comma 3 2 3 2 2 4" xfId="1619" xr:uid="{00000000-0005-0000-0000-000049050000}"/>
    <cellStyle name="Comma 3 2 3 2 2 4 2" xfId="4408" xr:uid="{A3E45B55-7ABF-476E-9760-9DE2A03C11EC}"/>
    <cellStyle name="Comma 3 2 3 2 2 4 2 2" xfId="10011" xr:uid="{4240D098-B840-45D6-9BB4-05A1CF7E5084}"/>
    <cellStyle name="Comma 3 2 3 2 2 4 2 2 2" xfId="21239" xr:uid="{228B4532-5D3D-458E-800E-22BA55AFEF9B}"/>
    <cellStyle name="Comma 3 2 3 2 2 4 2 2 2 2" xfId="43706" xr:uid="{AF2AB190-9A6A-442E-AE86-94F01687E78B}"/>
    <cellStyle name="Comma 3 2 3 2 2 4 2 2 3" xfId="32479" xr:uid="{87487544-3424-4EAF-B356-A7168B0EC0EC}"/>
    <cellStyle name="Comma 3 2 3 2 2 4 2 3" xfId="15636" xr:uid="{8C3C4864-BE43-484B-A36D-A2494F177797}"/>
    <cellStyle name="Comma 3 2 3 2 2 4 2 3 2" xfId="38103" xr:uid="{FDFA9CD5-B032-4457-9261-5F6502120A39}"/>
    <cellStyle name="Comma 3 2 3 2 2 4 2 4" xfId="26876" xr:uid="{305CB7C7-7EDD-4A19-B4A7-E7B3FEFFAC6C}"/>
    <cellStyle name="Comma 3 2 3 2 2 4 3" xfId="7222" xr:uid="{191960A4-3611-466D-AEDC-81B10B32ED3A}"/>
    <cellStyle name="Comma 3 2 3 2 2 4 3 2" xfId="18450" xr:uid="{F2948550-5A61-4BAC-872F-D50736FC9196}"/>
    <cellStyle name="Comma 3 2 3 2 2 4 3 2 2" xfId="40917" xr:uid="{F51B21B3-049B-4E41-93C1-8E9E6882DE6E}"/>
    <cellStyle name="Comma 3 2 3 2 2 4 3 3" xfId="29690" xr:uid="{07535152-0D77-4D8D-9735-20EAABE47EF4}"/>
    <cellStyle name="Comma 3 2 3 2 2 4 4" xfId="12847" xr:uid="{B579009C-0E56-439B-9112-7F8CBC3BC68E}"/>
    <cellStyle name="Comma 3 2 3 2 2 4 4 2" xfId="35314" xr:uid="{628118B8-DE63-4E90-A4C6-B7D737597BA4}"/>
    <cellStyle name="Comma 3 2 3 2 2 4 5" xfId="24087" xr:uid="{BA206EC9-B155-4C85-8B6B-6E75D2A5A326}"/>
    <cellStyle name="Comma 3 2 3 2 2 5" xfId="2700" xr:uid="{00000000-0005-0000-0000-00004A050000}"/>
    <cellStyle name="Comma 3 2 3 2 2 5 2" xfId="5489" xr:uid="{5674592B-1FBE-4B19-86F9-CBF1CDF8B91B}"/>
    <cellStyle name="Comma 3 2 3 2 2 5 2 2" xfId="11092" xr:uid="{2E878F02-2C0C-4465-A5FB-B648DFD00C33}"/>
    <cellStyle name="Comma 3 2 3 2 2 5 2 2 2" xfId="22320" xr:uid="{3469192E-D1D9-40D7-813B-8F18DA9EC568}"/>
    <cellStyle name="Comma 3 2 3 2 2 5 2 2 2 2" xfId="44787" xr:uid="{DA901982-0089-4E98-96A5-449D1F3D156F}"/>
    <cellStyle name="Comma 3 2 3 2 2 5 2 2 3" xfId="33560" xr:uid="{136F3CD8-5097-4BB7-9658-9BE8AA4A14C7}"/>
    <cellStyle name="Comma 3 2 3 2 2 5 2 3" xfId="16717" xr:uid="{97956F06-1304-4E63-B505-A9041992B4BD}"/>
    <cellStyle name="Comma 3 2 3 2 2 5 2 3 2" xfId="39184" xr:uid="{44C6C6E4-A743-4DE9-8B7F-57876841FA4B}"/>
    <cellStyle name="Comma 3 2 3 2 2 5 2 4" xfId="27957" xr:uid="{02072FDA-F10A-4286-9DEA-B975E7D96B29}"/>
    <cellStyle name="Comma 3 2 3 2 2 5 3" xfId="8303" xr:uid="{68255881-5AE2-44CF-9E2D-4C1D978BF73E}"/>
    <cellStyle name="Comma 3 2 3 2 2 5 3 2" xfId="19531" xr:uid="{9EBDB7B0-0759-4353-A3C1-605795518716}"/>
    <cellStyle name="Comma 3 2 3 2 2 5 3 2 2" xfId="41998" xr:uid="{400B6927-E3D9-4B59-A3BF-17B69B9A227A}"/>
    <cellStyle name="Comma 3 2 3 2 2 5 3 3" xfId="30771" xr:uid="{E085B94D-0A73-4208-AEE0-DDEB71C99C41}"/>
    <cellStyle name="Comma 3 2 3 2 2 5 4" xfId="13928" xr:uid="{410E238A-64D4-4991-BFDE-0361F0E5B8EB}"/>
    <cellStyle name="Comma 3 2 3 2 2 5 4 2" xfId="36395" xr:uid="{9C709D22-4495-42B8-8954-5E3C357477E4}"/>
    <cellStyle name="Comma 3 2 3 2 2 5 5" xfId="25168" xr:uid="{CB26E102-1038-4AF9-9EA8-3B90F7DB4AF3}"/>
    <cellStyle name="Comma 3 2 3 2 2 6" xfId="539" xr:uid="{00000000-0005-0000-0000-00004B050000}"/>
    <cellStyle name="Comma 3 2 3 2 2 6 2" xfId="3328" xr:uid="{2452B357-E00A-482A-BD82-7D332C96C714}"/>
    <cellStyle name="Comma 3 2 3 2 2 6 2 2" xfId="8931" xr:uid="{96882323-6911-4508-BD30-919E105CD328}"/>
    <cellStyle name="Comma 3 2 3 2 2 6 2 2 2" xfId="20159" xr:uid="{F5CD4D64-5905-4090-B552-C570FB718F69}"/>
    <cellStyle name="Comma 3 2 3 2 2 6 2 2 2 2" xfId="42626" xr:uid="{FA4254A7-92A1-47B4-A499-1F9CB9A01BF9}"/>
    <cellStyle name="Comma 3 2 3 2 2 6 2 2 3" xfId="31399" xr:uid="{48167E84-AB97-48BA-9717-1728EAFB5D10}"/>
    <cellStyle name="Comma 3 2 3 2 2 6 2 3" xfId="14556" xr:uid="{725F9556-3F53-40A7-834C-87D3D36350BF}"/>
    <cellStyle name="Comma 3 2 3 2 2 6 2 3 2" xfId="37023" xr:uid="{6DACB9FC-05E2-4F26-8E74-081304CABE44}"/>
    <cellStyle name="Comma 3 2 3 2 2 6 2 4" xfId="25796" xr:uid="{308E818F-1B70-4B20-AE18-D667A91A4635}"/>
    <cellStyle name="Comma 3 2 3 2 2 6 3" xfId="6142" xr:uid="{7C35223E-AF6C-4E10-BFF7-CDAB346D5D5D}"/>
    <cellStyle name="Comma 3 2 3 2 2 6 3 2" xfId="17370" xr:uid="{47FBE516-7494-4BCE-B417-40A9D7ED8FF8}"/>
    <cellStyle name="Comma 3 2 3 2 2 6 3 2 2" xfId="39837" xr:uid="{15373142-CA99-4EA9-A736-43B9DE863706}"/>
    <cellStyle name="Comma 3 2 3 2 2 6 3 3" xfId="28610" xr:uid="{3ABE3873-6162-4898-A365-1E75ED923472}"/>
    <cellStyle name="Comma 3 2 3 2 2 6 4" xfId="11767" xr:uid="{556F1DD9-2D1D-4A16-B84F-F8352E440098}"/>
    <cellStyle name="Comma 3 2 3 2 2 6 4 2" xfId="34234" xr:uid="{2C211B0A-4A67-4657-9CC3-C0BC64963A21}"/>
    <cellStyle name="Comma 3 2 3 2 2 6 5" xfId="23007" xr:uid="{D51A042A-E4DE-43AC-BE0E-C8E1A08AA54E}"/>
    <cellStyle name="Comma 3 2 3 2 2 7" xfId="3052" xr:uid="{06D09CFB-3D8F-454B-ADA4-2E25EBD420E1}"/>
    <cellStyle name="Comma 3 2 3 2 2 7 2" xfId="8655" xr:uid="{6CA749D8-2122-4F98-9FCB-E5F8058AC4D1}"/>
    <cellStyle name="Comma 3 2 3 2 2 7 2 2" xfId="19883" xr:uid="{36949703-9424-47C2-8EEA-6BFA460BD94E}"/>
    <cellStyle name="Comma 3 2 3 2 2 7 2 2 2" xfId="42350" xr:uid="{ED49A9A4-FC3C-4412-B006-4B9B03D0F8F4}"/>
    <cellStyle name="Comma 3 2 3 2 2 7 2 3" xfId="31123" xr:uid="{6170E149-FB4A-4EB5-989D-90E81BC5AC01}"/>
    <cellStyle name="Comma 3 2 3 2 2 7 3" xfId="14280" xr:uid="{E9B753C7-3D37-4706-996E-4985A24BA90D}"/>
    <cellStyle name="Comma 3 2 3 2 2 7 3 2" xfId="36747" xr:uid="{2A022955-8C44-40F5-8669-16832AC8F26E}"/>
    <cellStyle name="Comma 3 2 3 2 2 7 4" xfId="25520" xr:uid="{E51BCF17-44D0-4F70-9616-8B3247F94621}"/>
    <cellStyle name="Comma 3 2 3 2 2 8" xfId="5867" xr:uid="{E8011779-52C9-4ECD-84F8-817FAA926008}"/>
    <cellStyle name="Comma 3 2 3 2 2 8 2" xfId="17095" xr:uid="{9D7E9B7B-2CFF-4D2B-957C-1FDCD5E47D43}"/>
    <cellStyle name="Comma 3 2 3 2 2 8 2 2" xfId="39562" xr:uid="{1B3BD897-F456-4726-A755-73E9F88923BF}"/>
    <cellStyle name="Comma 3 2 3 2 2 8 3" xfId="28335" xr:uid="{3D7CCD5A-B326-43C4-89A3-10E580178F5A}"/>
    <cellStyle name="Comma 3 2 3 2 2 9" xfId="11491" xr:uid="{FF5C47D9-DA61-4C89-89F1-D76EBBBAD73B}"/>
    <cellStyle name="Comma 3 2 3 2 2 9 2" xfId="33959" xr:uid="{11DA2651-179D-4AE4-95E0-FEE6E2416BE2}"/>
    <cellStyle name="Comma 3 2 3 2 3" xfId="680" xr:uid="{00000000-0005-0000-0000-00004C050000}"/>
    <cellStyle name="Comma 3 2 3 2 3 2" xfId="1218" xr:uid="{00000000-0005-0000-0000-00004D050000}"/>
    <cellStyle name="Comma 3 2 3 2 3 2 2" xfId="2298" xr:uid="{00000000-0005-0000-0000-00004E050000}"/>
    <cellStyle name="Comma 3 2 3 2 3 2 2 2" xfId="5087" xr:uid="{9675B9F9-47E4-44A4-BAFD-F986A799ACE9}"/>
    <cellStyle name="Comma 3 2 3 2 3 2 2 2 2" xfId="10690" xr:uid="{B8773838-5A00-4213-8983-FA4B35520F0B}"/>
    <cellStyle name="Comma 3 2 3 2 3 2 2 2 2 2" xfId="21918" xr:uid="{620577D9-9843-460B-84CB-BFF884A65C50}"/>
    <cellStyle name="Comma 3 2 3 2 3 2 2 2 2 2 2" xfId="44385" xr:uid="{D9468D1E-58EE-49E6-AD5C-15F6674C7C49}"/>
    <cellStyle name="Comma 3 2 3 2 3 2 2 2 2 3" xfId="33158" xr:uid="{D7315318-ACD0-4858-9FA4-7C28DC8137C3}"/>
    <cellStyle name="Comma 3 2 3 2 3 2 2 2 3" xfId="16315" xr:uid="{91CCD609-3AD7-4AC5-ACE7-0A3A2EEE49C9}"/>
    <cellStyle name="Comma 3 2 3 2 3 2 2 2 3 2" xfId="38782" xr:uid="{7AFD84F6-1324-42AF-BF70-456B669D8E01}"/>
    <cellStyle name="Comma 3 2 3 2 3 2 2 2 4" xfId="27555" xr:uid="{F7493C07-F8B9-45C5-8FF5-42E514298836}"/>
    <cellStyle name="Comma 3 2 3 2 3 2 2 3" xfId="7901" xr:uid="{105C48A9-9A46-4E37-A0B2-56D288C0E93D}"/>
    <cellStyle name="Comma 3 2 3 2 3 2 2 3 2" xfId="19129" xr:uid="{BADA3AA2-CD89-4C14-8557-4FE1EF6D2C1C}"/>
    <cellStyle name="Comma 3 2 3 2 3 2 2 3 2 2" xfId="41596" xr:uid="{D1E46CCB-6D93-4D24-9ACC-FECEA74F01A2}"/>
    <cellStyle name="Comma 3 2 3 2 3 2 2 3 3" xfId="30369" xr:uid="{A92E33BC-741B-4616-A6D3-B9165A22A04E}"/>
    <cellStyle name="Comma 3 2 3 2 3 2 2 4" xfId="13526" xr:uid="{84F1FB04-240F-48AE-A919-DA9C21C60852}"/>
    <cellStyle name="Comma 3 2 3 2 3 2 2 4 2" xfId="35993" xr:uid="{442CFF7C-98F2-418C-A38C-8D8C2C8E8F7F}"/>
    <cellStyle name="Comma 3 2 3 2 3 2 2 5" xfId="24766" xr:uid="{5A6C980F-4CCB-4B5F-987B-ADAD73321301}"/>
    <cellStyle name="Comma 3 2 3 2 3 2 3" xfId="4007" xr:uid="{E13AF799-AFF2-4DE8-8569-F8411DF67CAD}"/>
    <cellStyle name="Comma 3 2 3 2 3 2 3 2" xfId="9610" xr:uid="{2631B73A-0180-46ED-BA16-8A4E008E5282}"/>
    <cellStyle name="Comma 3 2 3 2 3 2 3 2 2" xfId="20838" xr:uid="{B26954A8-B913-49A1-AB58-3A09EF118796}"/>
    <cellStyle name="Comma 3 2 3 2 3 2 3 2 2 2" xfId="43305" xr:uid="{46253FEA-2A2C-431F-B5B4-7E42B8676D5F}"/>
    <cellStyle name="Comma 3 2 3 2 3 2 3 2 3" xfId="32078" xr:uid="{8378C967-4985-4182-92A2-857EA42E876B}"/>
    <cellStyle name="Comma 3 2 3 2 3 2 3 3" xfId="15235" xr:uid="{E4DDD263-2D6C-40EF-B3C0-FCE0ADAFC28A}"/>
    <cellStyle name="Comma 3 2 3 2 3 2 3 3 2" xfId="37702" xr:uid="{520B6E2B-4FA8-48A1-B26C-AA3DD90EABB1}"/>
    <cellStyle name="Comma 3 2 3 2 3 2 3 4" xfId="26475" xr:uid="{F675AFCA-44A1-43B2-A396-ED961E2D9E70}"/>
    <cellStyle name="Comma 3 2 3 2 3 2 4" xfId="6821" xr:uid="{9FC09533-0C26-4D0B-8BA9-B88BF4F70BD0}"/>
    <cellStyle name="Comma 3 2 3 2 3 2 4 2" xfId="18049" xr:uid="{451D9A2C-98C3-45B2-AA46-39FD527A20D2}"/>
    <cellStyle name="Comma 3 2 3 2 3 2 4 2 2" xfId="40516" xr:uid="{71571C5A-EE59-460A-BAB0-C4112950A810}"/>
    <cellStyle name="Comma 3 2 3 2 3 2 4 3" xfId="29289" xr:uid="{E6EB1247-06A1-45B4-872A-78748E320942}"/>
    <cellStyle name="Comma 3 2 3 2 3 2 5" xfId="12446" xr:uid="{A2514EAC-98C2-40EC-BD05-A1ED697F9299}"/>
    <cellStyle name="Comma 3 2 3 2 3 2 5 2" xfId="34913" xr:uid="{8961E940-87FB-42B5-A2B2-3AD01FE923E6}"/>
    <cellStyle name="Comma 3 2 3 2 3 2 6" xfId="23686" xr:uid="{ABA79D9A-7B54-49E2-9F8D-E1453C098404}"/>
    <cellStyle name="Comma 3 2 3 2 3 3" xfId="1760" xr:uid="{00000000-0005-0000-0000-00004F050000}"/>
    <cellStyle name="Comma 3 2 3 2 3 3 2" xfId="4549" xr:uid="{674A50F7-FA47-418C-8F34-83B155E99E43}"/>
    <cellStyle name="Comma 3 2 3 2 3 3 2 2" xfId="10152" xr:uid="{BBF97A5D-A003-4DC8-BE9A-0E2BE6DFE678}"/>
    <cellStyle name="Comma 3 2 3 2 3 3 2 2 2" xfId="21380" xr:uid="{A47F20D5-98AF-4B73-9333-8460FE88521E}"/>
    <cellStyle name="Comma 3 2 3 2 3 3 2 2 2 2" xfId="43847" xr:uid="{866428A9-45FB-478D-AA9C-281B6AB060E3}"/>
    <cellStyle name="Comma 3 2 3 2 3 3 2 2 3" xfId="32620" xr:uid="{085894B3-8CB6-4A7C-A21D-4EA35A1CEDE2}"/>
    <cellStyle name="Comma 3 2 3 2 3 3 2 3" xfId="15777" xr:uid="{83FB33CE-4CB5-47ED-9D19-A8104E9283DD}"/>
    <cellStyle name="Comma 3 2 3 2 3 3 2 3 2" xfId="38244" xr:uid="{5C5E76E1-A768-4F35-BBB6-0A202BBAD632}"/>
    <cellStyle name="Comma 3 2 3 2 3 3 2 4" xfId="27017" xr:uid="{A8936821-ECEC-429B-B980-0D9501044A65}"/>
    <cellStyle name="Comma 3 2 3 2 3 3 3" xfId="7363" xr:uid="{8F53DF06-1554-4636-8F40-A682C52AB7C9}"/>
    <cellStyle name="Comma 3 2 3 2 3 3 3 2" xfId="18591" xr:uid="{2662E2AB-5111-4D8A-8F3C-D018E0BE13C7}"/>
    <cellStyle name="Comma 3 2 3 2 3 3 3 2 2" xfId="41058" xr:uid="{611546DD-BE72-4560-AE1C-D4D8182FA56F}"/>
    <cellStyle name="Comma 3 2 3 2 3 3 3 3" xfId="29831" xr:uid="{230FDBEE-E5F3-4E7C-8553-E150AB5A96BE}"/>
    <cellStyle name="Comma 3 2 3 2 3 3 4" xfId="12988" xr:uid="{3E32D311-5316-4B44-BEBC-3AA6278BDC1C}"/>
    <cellStyle name="Comma 3 2 3 2 3 3 4 2" xfId="35455" xr:uid="{5FDC1554-4AB1-4334-B458-FD1E6202DF81}"/>
    <cellStyle name="Comma 3 2 3 2 3 3 5" xfId="24228" xr:uid="{020EADF9-7E2B-4FA8-8542-6ACADCA49CE4}"/>
    <cellStyle name="Comma 3 2 3 2 3 4" xfId="3469" xr:uid="{08017940-67B9-4C10-8949-C13D73F12AE5}"/>
    <cellStyle name="Comma 3 2 3 2 3 4 2" xfId="9072" xr:uid="{EE0A602F-B1E0-4414-A51E-D2CE8A23D94D}"/>
    <cellStyle name="Comma 3 2 3 2 3 4 2 2" xfId="20300" xr:uid="{36EF6342-A722-4041-BC9A-E2AD4020A915}"/>
    <cellStyle name="Comma 3 2 3 2 3 4 2 2 2" xfId="42767" xr:uid="{74017051-4B4E-4985-AD87-BFB6F260D7D4}"/>
    <cellStyle name="Comma 3 2 3 2 3 4 2 3" xfId="31540" xr:uid="{E6017AA1-B1B8-4018-BDD3-8A4166AC67ED}"/>
    <cellStyle name="Comma 3 2 3 2 3 4 3" xfId="14697" xr:uid="{5B4C832E-7BF5-4F26-9366-536926568B85}"/>
    <cellStyle name="Comma 3 2 3 2 3 4 3 2" xfId="37164" xr:uid="{3EA8CE82-D881-48B2-B9CD-462BBAAC5FB6}"/>
    <cellStyle name="Comma 3 2 3 2 3 4 4" xfId="25937" xr:uid="{014DE438-AFEE-4F8E-BA4B-7467F98056C6}"/>
    <cellStyle name="Comma 3 2 3 2 3 5" xfId="6283" xr:uid="{21EB8976-06D6-454A-91B2-8614C041333A}"/>
    <cellStyle name="Comma 3 2 3 2 3 5 2" xfId="17511" xr:uid="{5A71F4DB-9B61-49D6-9360-CAF3F71D69E7}"/>
    <cellStyle name="Comma 3 2 3 2 3 5 2 2" xfId="39978" xr:uid="{54B63CA7-BCC6-4605-8DEE-3D9EC00ECE76}"/>
    <cellStyle name="Comma 3 2 3 2 3 5 3" xfId="28751" xr:uid="{B74CBD43-C5DD-4897-B49E-06B3CFBFDEAB}"/>
    <cellStyle name="Comma 3 2 3 2 3 6" xfId="11908" xr:uid="{7B2CE5FF-BE9F-4CA4-B27C-7C06BA5C8DEE}"/>
    <cellStyle name="Comma 3 2 3 2 3 6 2" xfId="34375" xr:uid="{2627F406-DD08-469C-AF5A-B6CB433AFEAB}"/>
    <cellStyle name="Comma 3 2 3 2 3 7" xfId="23148" xr:uid="{8CD12B32-DE1C-4B17-A706-B1DA7BB60A89}"/>
    <cellStyle name="Comma 3 2 3 2 4" xfId="951" xr:uid="{00000000-0005-0000-0000-000050050000}"/>
    <cellStyle name="Comma 3 2 3 2 4 2" xfId="2031" xr:uid="{00000000-0005-0000-0000-000051050000}"/>
    <cellStyle name="Comma 3 2 3 2 4 2 2" xfId="4820" xr:uid="{E6F02D82-A15C-499D-9CE0-1F01F5AD3701}"/>
    <cellStyle name="Comma 3 2 3 2 4 2 2 2" xfId="10423" xr:uid="{F53B961B-52D3-4D67-9D85-E9C6A01D1E67}"/>
    <cellStyle name="Comma 3 2 3 2 4 2 2 2 2" xfId="21651" xr:uid="{262265BA-DF76-4FB9-AE43-A7B31A1C5819}"/>
    <cellStyle name="Comma 3 2 3 2 4 2 2 2 2 2" xfId="44118" xr:uid="{6E5104D6-6E0F-484B-AF20-5EE2650A4D56}"/>
    <cellStyle name="Comma 3 2 3 2 4 2 2 2 3" xfId="32891" xr:uid="{D99AE9C6-8D08-4AD1-B577-89104CC5E952}"/>
    <cellStyle name="Comma 3 2 3 2 4 2 2 3" xfId="16048" xr:uid="{A3EED69C-CB87-4510-BE14-D4D1970EA0A8}"/>
    <cellStyle name="Comma 3 2 3 2 4 2 2 3 2" xfId="38515" xr:uid="{2A9D8AFF-F90B-4EAD-85E3-D550BB5A679A}"/>
    <cellStyle name="Comma 3 2 3 2 4 2 2 4" xfId="27288" xr:uid="{867452D4-3568-4191-81D1-1E9A7474AA57}"/>
    <cellStyle name="Comma 3 2 3 2 4 2 3" xfId="7634" xr:uid="{B360551F-8893-4BD5-82EF-D7DC201B31B5}"/>
    <cellStyle name="Comma 3 2 3 2 4 2 3 2" xfId="18862" xr:uid="{78522A36-E8B4-4A46-A717-039E28F00EE7}"/>
    <cellStyle name="Comma 3 2 3 2 4 2 3 2 2" xfId="41329" xr:uid="{5CD0B6A5-79D5-41AA-AE92-E1E426C399A7}"/>
    <cellStyle name="Comma 3 2 3 2 4 2 3 3" xfId="30102" xr:uid="{130628E3-0B18-480C-99B4-31DCFFE1A255}"/>
    <cellStyle name="Comma 3 2 3 2 4 2 4" xfId="13259" xr:uid="{B3739484-574F-47F2-89C5-89DB0E714939}"/>
    <cellStyle name="Comma 3 2 3 2 4 2 4 2" xfId="35726" xr:uid="{B663B975-9CC6-4561-8A60-85E185D784F1}"/>
    <cellStyle name="Comma 3 2 3 2 4 2 5" xfId="24499" xr:uid="{BCC408D1-ACB5-482A-864F-622F0A10934E}"/>
    <cellStyle name="Comma 3 2 3 2 4 3" xfId="3740" xr:uid="{58D3A8E6-805D-4F69-8AB5-90AB90B37E05}"/>
    <cellStyle name="Comma 3 2 3 2 4 3 2" xfId="9343" xr:uid="{36457AEF-3DC2-41DE-94AC-7D6C4BAA3196}"/>
    <cellStyle name="Comma 3 2 3 2 4 3 2 2" xfId="20571" xr:uid="{A986D3C4-AD09-48D2-931D-D264AE0D77B6}"/>
    <cellStyle name="Comma 3 2 3 2 4 3 2 2 2" xfId="43038" xr:uid="{263F2E37-A268-46AD-9D51-5CD4F8947C5F}"/>
    <cellStyle name="Comma 3 2 3 2 4 3 2 3" xfId="31811" xr:uid="{47EBC714-6BDE-43B6-B08E-6AABCFEDA9F5}"/>
    <cellStyle name="Comma 3 2 3 2 4 3 3" xfId="14968" xr:uid="{E4EA9843-F28E-4E0F-B1ED-C9F30AC18E1C}"/>
    <cellStyle name="Comma 3 2 3 2 4 3 3 2" xfId="37435" xr:uid="{391CA14E-724B-4C31-A691-4E68D4AEC9CF}"/>
    <cellStyle name="Comma 3 2 3 2 4 3 4" xfId="26208" xr:uid="{08CE9E5E-DE25-43C6-9C05-04542027A426}"/>
    <cellStyle name="Comma 3 2 3 2 4 4" xfId="6554" xr:uid="{1E7F35E8-4B0A-44C7-B861-A384F163899B}"/>
    <cellStyle name="Comma 3 2 3 2 4 4 2" xfId="17782" xr:uid="{5B643809-60AE-4FD6-BA7E-1C2B2C35B281}"/>
    <cellStyle name="Comma 3 2 3 2 4 4 2 2" xfId="40249" xr:uid="{0946360A-732D-4774-9E91-056B7717D05C}"/>
    <cellStyle name="Comma 3 2 3 2 4 4 3" xfId="29022" xr:uid="{0197BA21-C474-4CF0-AA7C-E29508424884}"/>
    <cellStyle name="Comma 3 2 3 2 4 5" xfId="12179" xr:uid="{FFD61F01-8572-462E-B878-4BBB1EBA60EE}"/>
    <cellStyle name="Comma 3 2 3 2 4 5 2" xfId="34646" xr:uid="{70BC2536-3A8D-4522-8ABD-BD02C808747F}"/>
    <cellStyle name="Comma 3 2 3 2 4 6" xfId="23419" xr:uid="{2FC20170-91AF-49E5-A176-AD33841001D0}"/>
    <cellStyle name="Comma 3 2 3 2 5" xfId="1493" xr:uid="{00000000-0005-0000-0000-000052050000}"/>
    <cellStyle name="Comma 3 2 3 2 5 2" xfId="4282" xr:uid="{D9AE038C-66A1-4A38-948E-CF65D2AE86C0}"/>
    <cellStyle name="Comma 3 2 3 2 5 2 2" xfId="9885" xr:uid="{68FCCEAD-3ED5-4982-904F-1D9801FB8832}"/>
    <cellStyle name="Comma 3 2 3 2 5 2 2 2" xfId="21113" xr:uid="{AAA5B69E-62D1-4EB8-89BB-FE6F438034D5}"/>
    <cellStyle name="Comma 3 2 3 2 5 2 2 2 2" xfId="43580" xr:uid="{9C569A2F-660D-49BE-B140-D1CDC2A5B346}"/>
    <cellStyle name="Comma 3 2 3 2 5 2 2 3" xfId="32353" xr:uid="{A3B56EA5-CAA6-4C13-9776-EFA3DB5B206C}"/>
    <cellStyle name="Comma 3 2 3 2 5 2 3" xfId="15510" xr:uid="{A26199B5-5E83-4BC1-8492-348BEF1F5801}"/>
    <cellStyle name="Comma 3 2 3 2 5 2 3 2" xfId="37977" xr:uid="{436E59F8-5FE3-46D7-A578-8EE125BF6F6B}"/>
    <cellStyle name="Comma 3 2 3 2 5 2 4" xfId="26750" xr:uid="{AAC9283B-4516-43D9-89CB-DD4ECEEF944D}"/>
    <cellStyle name="Comma 3 2 3 2 5 3" xfId="7096" xr:uid="{9ACD7062-8C3D-4132-A3E2-446B56EB23C6}"/>
    <cellStyle name="Comma 3 2 3 2 5 3 2" xfId="18324" xr:uid="{93123EEA-C4DE-4625-A5D9-8E4D06D186DD}"/>
    <cellStyle name="Comma 3 2 3 2 5 3 2 2" xfId="40791" xr:uid="{4943989A-E632-4DE5-AEA2-CABC152BBA6B}"/>
    <cellStyle name="Comma 3 2 3 2 5 3 3" xfId="29564" xr:uid="{B8E1C11C-B6D7-403B-A288-A417F24BC761}"/>
    <cellStyle name="Comma 3 2 3 2 5 4" xfId="12721" xr:uid="{0B873EC9-86AB-471F-A774-1BCD0A3A9037}"/>
    <cellStyle name="Comma 3 2 3 2 5 4 2" xfId="35188" xr:uid="{C2E171AF-BB51-4F23-8AE7-DFD277682214}"/>
    <cellStyle name="Comma 3 2 3 2 5 5" xfId="23961" xr:uid="{13C26167-25E7-4A91-9C1A-C61D8D47E6CC}"/>
    <cellStyle name="Comma 3 2 3 2 6" xfId="2574" xr:uid="{00000000-0005-0000-0000-000053050000}"/>
    <cellStyle name="Comma 3 2 3 2 6 2" xfId="5363" xr:uid="{DAEF2051-D6A1-493E-94F1-70AEB4998CE0}"/>
    <cellStyle name="Comma 3 2 3 2 6 2 2" xfId="10966" xr:uid="{F17B5B8B-9428-40E1-89A2-803826CEA106}"/>
    <cellStyle name="Comma 3 2 3 2 6 2 2 2" xfId="22194" xr:uid="{40E8D741-F971-4300-99FC-02E0FF28C1EC}"/>
    <cellStyle name="Comma 3 2 3 2 6 2 2 2 2" xfId="44661" xr:uid="{CF91CBF4-5997-4E03-B448-0C8E2A2337C1}"/>
    <cellStyle name="Comma 3 2 3 2 6 2 2 3" xfId="33434" xr:uid="{DDB12F19-DEF8-4886-AEAC-9F210BE3ACE9}"/>
    <cellStyle name="Comma 3 2 3 2 6 2 3" xfId="16591" xr:uid="{F7255BE6-C639-47C3-B6C9-942A3AB381D7}"/>
    <cellStyle name="Comma 3 2 3 2 6 2 3 2" xfId="39058" xr:uid="{DFDF21BE-2F16-4DB5-A84D-F7A6AA94577B}"/>
    <cellStyle name="Comma 3 2 3 2 6 2 4" xfId="27831" xr:uid="{0E22C440-F386-4B6C-9EF3-94010F6CC9E6}"/>
    <cellStyle name="Comma 3 2 3 2 6 3" xfId="8177" xr:uid="{1FCCB0BF-A760-4A55-A6A8-470E51C30D42}"/>
    <cellStyle name="Comma 3 2 3 2 6 3 2" xfId="19405" xr:uid="{3E9B5276-828C-45CF-8F2E-4B8351CE7E8F}"/>
    <cellStyle name="Comma 3 2 3 2 6 3 2 2" xfId="41872" xr:uid="{EA32D3E4-7045-42DD-9833-4AE184F7BD88}"/>
    <cellStyle name="Comma 3 2 3 2 6 3 3" xfId="30645" xr:uid="{DDAD8CE0-B388-4DE1-B90D-4214D3D695E4}"/>
    <cellStyle name="Comma 3 2 3 2 6 4" xfId="13802" xr:uid="{35B9625E-A6E8-4C6F-A2AF-FA29497067F9}"/>
    <cellStyle name="Comma 3 2 3 2 6 4 2" xfId="36269" xr:uid="{F751B32F-CC69-480E-9B43-FD5F390B6409}"/>
    <cellStyle name="Comma 3 2 3 2 6 5" xfId="25042" xr:uid="{7BEC0194-6974-47B5-B997-198076C8E576}"/>
    <cellStyle name="Comma 3 2 3 2 7" xfId="413" xr:uid="{00000000-0005-0000-0000-000054050000}"/>
    <cellStyle name="Comma 3 2 3 2 7 2" xfId="3202" xr:uid="{16906439-DC3D-4B3A-8E58-792DC6AD5788}"/>
    <cellStyle name="Comma 3 2 3 2 7 2 2" xfId="8805" xr:uid="{AB3F3E6B-E249-4A54-AD45-8D090A967BEF}"/>
    <cellStyle name="Comma 3 2 3 2 7 2 2 2" xfId="20033" xr:uid="{27BD5897-57EC-48B8-BD44-16B54FBB5178}"/>
    <cellStyle name="Comma 3 2 3 2 7 2 2 2 2" xfId="42500" xr:uid="{E62B8CFE-59B5-4B40-8F9E-4A0CDFB3F911}"/>
    <cellStyle name="Comma 3 2 3 2 7 2 2 3" xfId="31273" xr:uid="{BAC0B7F8-FFBF-4828-83B4-92C0B08C9D73}"/>
    <cellStyle name="Comma 3 2 3 2 7 2 3" xfId="14430" xr:uid="{A62DAE1F-4F44-4232-9688-3C2014C8F552}"/>
    <cellStyle name="Comma 3 2 3 2 7 2 3 2" xfId="36897" xr:uid="{93CC88DF-6444-46A5-924E-E880F854B151}"/>
    <cellStyle name="Comma 3 2 3 2 7 2 4" xfId="25670" xr:uid="{B31FE376-D795-4C8C-9457-7A3164BA0E5E}"/>
    <cellStyle name="Comma 3 2 3 2 7 3" xfId="6016" xr:uid="{AA452F9B-9736-4612-ABF6-96F72F452322}"/>
    <cellStyle name="Comma 3 2 3 2 7 3 2" xfId="17244" xr:uid="{F4C8F99C-93AE-491E-BA60-00F330808BDA}"/>
    <cellStyle name="Comma 3 2 3 2 7 3 2 2" xfId="39711" xr:uid="{447224BE-6310-4336-9FC1-FB8906A62D60}"/>
    <cellStyle name="Comma 3 2 3 2 7 3 3" xfId="28484" xr:uid="{831FBFFA-D88C-4915-9704-0CCAA01AAE49}"/>
    <cellStyle name="Comma 3 2 3 2 7 4" xfId="11641" xr:uid="{A8EF0BB7-353A-4CB7-965D-3978079071A6}"/>
    <cellStyle name="Comma 3 2 3 2 7 4 2" xfId="34108" xr:uid="{4AF0387F-BAEB-4C22-95E8-1EB86E5852B7}"/>
    <cellStyle name="Comma 3 2 3 2 7 5" xfId="22881" xr:uid="{658A7560-03D2-4007-8DA9-B535093875BC}"/>
    <cellStyle name="Comma 3 2 3 2 8" xfId="2926" xr:uid="{971DCF2D-3426-4656-BDC1-BDF7CE4937C9}"/>
    <cellStyle name="Comma 3 2 3 2 8 2" xfId="8529" xr:uid="{F7790A69-F177-41AC-968E-EB419A6BA401}"/>
    <cellStyle name="Comma 3 2 3 2 8 2 2" xfId="19757" xr:uid="{9224E4B6-CC41-4484-A5FB-6DD0D7F3AE85}"/>
    <cellStyle name="Comma 3 2 3 2 8 2 2 2" xfId="42224" xr:uid="{EE263CFF-E5BE-450A-9F18-48967CDAD1FA}"/>
    <cellStyle name="Comma 3 2 3 2 8 2 3" xfId="30997" xr:uid="{AA4D492C-DADC-42BD-AC30-CF59763C1F6F}"/>
    <cellStyle name="Comma 3 2 3 2 8 3" xfId="14154" xr:uid="{B8EEF93B-F1C9-4909-A923-088B6E52A2C7}"/>
    <cellStyle name="Comma 3 2 3 2 8 3 2" xfId="36621" xr:uid="{B2615C44-0F69-4639-9025-41500E87C30C}"/>
    <cellStyle name="Comma 3 2 3 2 8 4" xfId="25394" xr:uid="{3A5787FA-C19F-4F3D-9874-74D3DE84CC1E}"/>
    <cellStyle name="Comma 3 2 3 2 9" xfId="5741" xr:uid="{30BA19B5-B05D-4994-8EDB-07E5DF1F82CF}"/>
    <cellStyle name="Comma 3 2 3 2 9 2" xfId="16969" xr:uid="{1B19C9EB-C159-4318-846F-F1D18E885260}"/>
    <cellStyle name="Comma 3 2 3 2 9 2 2" xfId="39436" xr:uid="{BEAF572E-5AE2-43EB-B89B-F436EE47391E}"/>
    <cellStyle name="Comma 3 2 3 2 9 3" xfId="28209" xr:uid="{50B87AA2-8DF8-4374-B208-847897F7A6F7}"/>
    <cellStyle name="Comma 3 2 3 3" xfId="195" xr:uid="{00000000-0005-0000-0000-000055050000}"/>
    <cellStyle name="Comma 3 2 3 3 10" xfId="22668" xr:uid="{A31D9C6C-FA22-4DBC-A8CA-C8398157B0A3}"/>
    <cellStyle name="Comma 3 2 3 3 2" xfId="742" xr:uid="{00000000-0005-0000-0000-000056050000}"/>
    <cellStyle name="Comma 3 2 3 3 2 2" xfId="1280" xr:uid="{00000000-0005-0000-0000-000057050000}"/>
    <cellStyle name="Comma 3 2 3 3 2 2 2" xfId="2360" xr:uid="{00000000-0005-0000-0000-000058050000}"/>
    <cellStyle name="Comma 3 2 3 3 2 2 2 2" xfId="5149" xr:uid="{C386CBD2-E7DD-433B-845B-066CB51A2BCA}"/>
    <cellStyle name="Comma 3 2 3 3 2 2 2 2 2" xfId="10752" xr:uid="{3415BEE9-5763-4421-8362-FD52E76FC288}"/>
    <cellStyle name="Comma 3 2 3 3 2 2 2 2 2 2" xfId="21980" xr:uid="{240BE2AA-214A-475A-B441-27639882699A}"/>
    <cellStyle name="Comma 3 2 3 3 2 2 2 2 2 2 2" xfId="44447" xr:uid="{E73F9262-9EF5-4438-BDF6-13B26688CD36}"/>
    <cellStyle name="Comma 3 2 3 3 2 2 2 2 2 3" xfId="33220" xr:uid="{2DBA53DF-EE69-4512-B7A1-B0FA865E6877}"/>
    <cellStyle name="Comma 3 2 3 3 2 2 2 2 3" xfId="16377" xr:uid="{96437521-23E5-415C-A5FE-784A607199EF}"/>
    <cellStyle name="Comma 3 2 3 3 2 2 2 2 3 2" xfId="38844" xr:uid="{FECB03D3-14C7-4464-ACF9-50E32CAFD807}"/>
    <cellStyle name="Comma 3 2 3 3 2 2 2 2 4" xfId="27617" xr:uid="{EB5BB1AB-19B8-406E-8B4B-2344409D679D}"/>
    <cellStyle name="Comma 3 2 3 3 2 2 2 3" xfId="7963" xr:uid="{93B65592-C3FE-404F-B03A-53F0F0D75156}"/>
    <cellStyle name="Comma 3 2 3 3 2 2 2 3 2" xfId="19191" xr:uid="{8CC8D322-8994-478E-A662-428A0220C715}"/>
    <cellStyle name="Comma 3 2 3 3 2 2 2 3 2 2" xfId="41658" xr:uid="{E5095137-9C08-4603-B823-814BCF7B5C8D}"/>
    <cellStyle name="Comma 3 2 3 3 2 2 2 3 3" xfId="30431" xr:uid="{241A92D6-6227-41D8-A4F5-E22E0095B580}"/>
    <cellStyle name="Comma 3 2 3 3 2 2 2 4" xfId="13588" xr:uid="{837B06CE-C221-4541-8E63-BE49981400DF}"/>
    <cellStyle name="Comma 3 2 3 3 2 2 2 4 2" xfId="36055" xr:uid="{1B4B0B3C-B1CF-4A07-AC8E-4FB46CE53E2C}"/>
    <cellStyle name="Comma 3 2 3 3 2 2 2 5" xfId="24828" xr:uid="{428595EA-B0EF-4373-9590-17364D8F381A}"/>
    <cellStyle name="Comma 3 2 3 3 2 2 3" xfId="4069" xr:uid="{1EF92AB1-9BB6-44A2-B14D-3561DD21417D}"/>
    <cellStyle name="Comma 3 2 3 3 2 2 3 2" xfId="9672" xr:uid="{23973ED0-2D66-43DB-BB3B-DFDB10D56F97}"/>
    <cellStyle name="Comma 3 2 3 3 2 2 3 2 2" xfId="20900" xr:uid="{140A1303-BB46-4F81-A2C6-94D73D36CFFA}"/>
    <cellStyle name="Comma 3 2 3 3 2 2 3 2 2 2" xfId="43367" xr:uid="{39178998-18E2-416C-B928-903A83F9066B}"/>
    <cellStyle name="Comma 3 2 3 3 2 2 3 2 3" xfId="32140" xr:uid="{0CBD791D-E97F-45F0-8176-6AB536BD8183}"/>
    <cellStyle name="Comma 3 2 3 3 2 2 3 3" xfId="15297" xr:uid="{A06A703F-582B-49AF-AACD-4325CFFAA44A}"/>
    <cellStyle name="Comma 3 2 3 3 2 2 3 3 2" xfId="37764" xr:uid="{9AE12BEB-4052-4C2D-8A39-6DC046B02F68}"/>
    <cellStyle name="Comma 3 2 3 3 2 2 3 4" xfId="26537" xr:uid="{6ABFC367-5237-4282-85E0-FC33337D52B2}"/>
    <cellStyle name="Comma 3 2 3 3 2 2 4" xfId="6883" xr:uid="{67344EF2-45EC-493B-A1A4-00578F8FAE4D}"/>
    <cellStyle name="Comma 3 2 3 3 2 2 4 2" xfId="18111" xr:uid="{BFFD2848-382D-4117-803B-35012591C004}"/>
    <cellStyle name="Comma 3 2 3 3 2 2 4 2 2" xfId="40578" xr:uid="{F7E1C4B1-D26C-4E57-9A4F-97B8B31C4D38}"/>
    <cellStyle name="Comma 3 2 3 3 2 2 4 3" xfId="29351" xr:uid="{F30D19BE-D3ED-4871-8FA3-9E8FE3F8E35C}"/>
    <cellStyle name="Comma 3 2 3 3 2 2 5" xfId="12508" xr:uid="{9EA3BD7B-CACD-4914-A90D-CE1255C6BA12}"/>
    <cellStyle name="Comma 3 2 3 3 2 2 5 2" xfId="34975" xr:uid="{B12B63B7-011A-4942-BCE5-A4D3EDC64EE8}"/>
    <cellStyle name="Comma 3 2 3 3 2 2 6" xfId="23748" xr:uid="{21A2F37A-45D0-4379-8927-4051F3520D32}"/>
    <cellStyle name="Comma 3 2 3 3 2 3" xfId="1822" xr:uid="{00000000-0005-0000-0000-000059050000}"/>
    <cellStyle name="Comma 3 2 3 3 2 3 2" xfId="4611" xr:uid="{8FB11171-D9BF-4960-B829-F3381DF4D34A}"/>
    <cellStyle name="Comma 3 2 3 3 2 3 2 2" xfId="10214" xr:uid="{D93D53D6-9F1F-483A-910B-FB169DEF1CDC}"/>
    <cellStyle name="Comma 3 2 3 3 2 3 2 2 2" xfId="21442" xr:uid="{10B5DB6B-4377-46BC-8AB4-A324F618CD40}"/>
    <cellStyle name="Comma 3 2 3 3 2 3 2 2 2 2" xfId="43909" xr:uid="{E9D23E07-4203-4622-89F6-BB2AED249125}"/>
    <cellStyle name="Comma 3 2 3 3 2 3 2 2 3" xfId="32682" xr:uid="{0A956041-B6E9-416B-89D5-CD1452E804B3}"/>
    <cellStyle name="Comma 3 2 3 3 2 3 2 3" xfId="15839" xr:uid="{9B93213D-73FA-429C-8BA8-BAECE80491DD}"/>
    <cellStyle name="Comma 3 2 3 3 2 3 2 3 2" xfId="38306" xr:uid="{571C3006-FE17-4B97-9066-69BD0659459C}"/>
    <cellStyle name="Comma 3 2 3 3 2 3 2 4" xfId="27079" xr:uid="{AE58E129-80FF-4FE7-8DF2-002160FA6509}"/>
    <cellStyle name="Comma 3 2 3 3 2 3 3" xfId="7425" xr:uid="{09BBAA5E-7951-4840-8ED5-C9417A9C77E2}"/>
    <cellStyle name="Comma 3 2 3 3 2 3 3 2" xfId="18653" xr:uid="{8E1C4519-20EF-4660-B049-6D881DA3449B}"/>
    <cellStyle name="Comma 3 2 3 3 2 3 3 2 2" xfId="41120" xr:uid="{7EE6B6D4-DD01-4213-AD36-FCA6E589DF0F}"/>
    <cellStyle name="Comma 3 2 3 3 2 3 3 3" xfId="29893" xr:uid="{85627662-48A7-46DA-9919-416A8B07F8F8}"/>
    <cellStyle name="Comma 3 2 3 3 2 3 4" xfId="13050" xr:uid="{F924CCC2-9ECD-417E-9ED8-72BC2E17F2BC}"/>
    <cellStyle name="Comma 3 2 3 3 2 3 4 2" xfId="35517" xr:uid="{37D021E5-3CCA-40B0-833D-06C76B9BD38A}"/>
    <cellStyle name="Comma 3 2 3 3 2 3 5" xfId="24290" xr:uid="{CE507381-9CE5-4FE0-B5BA-19ABB2C52F25}"/>
    <cellStyle name="Comma 3 2 3 3 2 4" xfId="3531" xr:uid="{4C228B45-0265-4E1A-B8D8-D3CEB55331AE}"/>
    <cellStyle name="Comma 3 2 3 3 2 4 2" xfId="9134" xr:uid="{247B64CA-4D36-41A8-A71B-8D02B80D0A48}"/>
    <cellStyle name="Comma 3 2 3 3 2 4 2 2" xfId="20362" xr:uid="{CE648616-2F6D-40A2-9A4F-45DFC10E967A}"/>
    <cellStyle name="Comma 3 2 3 3 2 4 2 2 2" xfId="42829" xr:uid="{03062BB9-9A20-4204-B969-7B4AD70B8B85}"/>
    <cellStyle name="Comma 3 2 3 3 2 4 2 3" xfId="31602" xr:uid="{3839B95C-06DE-4D07-8066-6ED3E21476DA}"/>
    <cellStyle name="Comma 3 2 3 3 2 4 3" xfId="14759" xr:uid="{55A082DA-2930-455F-8565-8950C4FA0DE4}"/>
    <cellStyle name="Comma 3 2 3 3 2 4 3 2" xfId="37226" xr:uid="{092293B5-6F07-4336-8C04-EC15032E2323}"/>
    <cellStyle name="Comma 3 2 3 3 2 4 4" xfId="25999" xr:uid="{BF93EB17-AC5C-4986-A528-5C87EBEBE689}"/>
    <cellStyle name="Comma 3 2 3 3 2 5" xfId="6345" xr:uid="{D785E1B4-38F1-4131-9BB2-6C85FC2A5CE3}"/>
    <cellStyle name="Comma 3 2 3 3 2 5 2" xfId="17573" xr:uid="{2D0BB693-6E15-4E1A-A3CD-E5CBFF515D7F}"/>
    <cellStyle name="Comma 3 2 3 3 2 5 2 2" xfId="40040" xr:uid="{FBD8C0D1-EF59-494C-A5BD-17C0E9D141C7}"/>
    <cellStyle name="Comma 3 2 3 3 2 5 3" xfId="28813" xr:uid="{AA603B77-4D72-4971-A7CF-2693BE8A42D9}"/>
    <cellStyle name="Comma 3 2 3 3 2 6" xfId="11970" xr:uid="{5730AAC5-A9E6-4C8D-A472-D821B4E58AF7}"/>
    <cellStyle name="Comma 3 2 3 3 2 6 2" xfId="34437" xr:uid="{6F3A2747-7C13-4BA0-B270-C9EA9952647F}"/>
    <cellStyle name="Comma 3 2 3 3 2 7" xfId="23210" xr:uid="{B6CD3AEA-0D4D-48CF-8683-DB8B4876BF16}"/>
    <cellStyle name="Comma 3 2 3 3 3" xfId="1013" xr:uid="{00000000-0005-0000-0000-00005A050000}"/>
    <cellStyle name="Comma 3 2 3 3 3 2" xfId="2093" xr:uid="{00000000-0005-0000-0000-00005B050000}"/>
    <cellStyle name="Comma 3 2 3 3 3 2 2" xfId="4882" xr:uid="{4A794621-224A-41D7-8AD5-CC15A1B70E72}"/>
    <cellStyle name="Comma 3 2 3 3 3 2 2 2" xfId="10485" xr:uid="{F33C33B4-11F3-40C6-A777-2C8CA2CBB916}"/>
    <cellStyle name="Comma 3 2 3 3 3 2 2 2 2" xfId="21713" xr:uid="{5E587666-9B0E-48BE-A057-A3DFFFF65711}"/>
    <cellStyle name="Comma 3 2 3 3 3 2 2 2 2 2" xfId="44180" xr:uid="{1D36D883-18AF-4CC5-83AB-7ED9DB5DB2AD}"/>
    <cellStyle name="Comma 3 2 3 3 3 2 2 2 3" xfId="32953" xr:uid="{4C328C21-658A-4A16-BD3A-7600D94ED403}"/>
    <cellStyle name="Comma 3 2 3 3 3 2 2 3" xfId="16110" xr:uid="{5A47CE74-E61A-4474-90EE-9F74CF68BE06}"/>
    <cellStyle name="Comma 3 2 3 3 3 2 2 3 2" xfId="38577" xr:uid="{E204B073-F1C1-4191-A3BF-64D1B0A4FAFE}"/>
    <cellStyle name="Comma 3 2 3 3 3 2 2 4" xfId="27350" xr:uid="{9350C3DD-6053-4A99-8F30-5C5404BE88CF}"/>
    <cellStyle name="Comma 3 2 3 3 3 2 3" xfId="7696" xr:uid="{6BA54BED-1341-4D02-A795-60F511C03950}"/>
    <cellStyle name="Comma 3 2 3 3 3 2 3 2" xfId="18924" xr:uid="{7D6296E1-01CC-48AB-A7C3-F75EF3FAF332}"/>
    <cellStyle name="Comma 3 2 3 3 3 2 3 2 2" xfId="41391" xr:uid="{4CEFC803-AF2A-4656-A559-8AE92B56E5AA}"/>
    <cellStyle name="Comma 3 2 3 3 3 2 3 3" xfId="30164" xr:uid="{A685FFA8-B529-44BF-A084-B1494CA085D4}"/>
    <cellStyle name="Comma 3 2 3 3 3 2 4" xfId="13321" xr:uid="{CB660676-A98F-4D5C-8966-133DF10007F0}"/>
    <cellStyle name="Comma 3 2 3 3 3 2 4 2" xfId="35788" xr:uid="{C9235013-5B70-4149-A84F-3BB6D7F541C7}"/>
    <cellStyle name="Comma 3 2 3 3 3 2 5" xfId="24561" xr:uid="{0301CAA3-8EE7-4D7B-8204-563E0C40622A}"/>
    <cellStyle name="Comma 3 2 3 3 3 3" xfId="3802" xr:uid="{CF41D1F7-78D6-4DD3-A9F7-C7AF87A03940}"/>
    <cellStyle name="Comma 3 2 3 3 3 3 2" xfId="9405" xr:uid="{600591EB-D834-45CD-A044-D494387F4874}"/>
    <cellStyle name="Comma 3 2 3 3 3 3 2 2" xfId="20633" xr:uid="{41B6EDE6-6BBA-4CE1-B77D-C83B53E73717}"/>
    <cellStyle name="Comma 3 2 3 3 3 3 2 2 2" xfId="43100" xr:uid="{06C6F154-EBDB-40FE-A64E-79709EAF86D5}"/>
    <cellStyle name="Comma 3 2 3 3 3 3 2 3" xfId="31873" xr:uid="{33A3FC26-DD8C-4556-8E24-B2784E5FFED9}"/>
    <cellStyle name="Comma 3 2 3 3 3 3 3" xfId="15030" xr:uid="{6134F541-BD62-4B26-A314-34819F46A292}"/>
    <cellStyle name="Comma 3 2 3 3 3 3 3 2" xfId="37497" xr:uid="{443DE64A-ED47-4C08-8D33-E0F4ADEED520}"/>
    <cellStyle name="Comma 3 2 3 3 3 3 4" xfId="26270" xr:uid="{EEF6587B-11E7-43DA-BEEE-3907573FEE81}"/>
    <cellStyle name="Comma 3 2 3 3 3 4" xfId="6616" xr:uid="{0F9CEB13-01F1-4E5C-92C9-0CF28D4FD8C9}"/>
    <cellStyle name="Comma 3 2 3 3 3 4 2" xfId="17844" xr:uid="{FA18465A-BBD7-43F4-8B29-1D6DF9D90A63}"/>
    <cellStyle name="Comma 3 2 3 3 3 4 2 2" xfId="40311" xr:uid="{FEA6F849-A7C6-4F98-8EE8-A9971368C3C6}"/>
    <cellStyle name="Comma 3 2 3 3 3 4 3" xfId="29084" xr:uid="{274E11C7-86E3-4373-9217-B6B200357749}"/>
    <cellStyle name="Comma 3 2 3 3 3 5" xfId="12241" xr:uid="{89AFA4BD-3967-4DDD-B3A1-968AE9B01712}"/>
    <cellStyle name="Comma 3 2 3 3 3 5 2" xfId="34708" xr:uid="{CEDDBDB3-610D-4E8E-8583-2AE350BCA204}"/>
    <cellStyle name="Comma 3 2 3 3 3 6" xfId="23481" xr:uid="{625F525A-9AD5-4BC9-9BAA-9B97FF5F85ED}"/>
    <cellStyle name="Comma 3 2 3 3 4" xfId="1555" xr:uid="{00000000-0005-0000-0000-00005C050000}"/>
    <cellStyle name="Comma 3 2 3 3 4 2" xfId="4344" xr:uid="{0E67F4EA-664A-4443-BA8E-D23C761AFD02}"/>
    <cellStyle name="Comma 3 2 3 3 4 2 2" xfId="9947" xr:uid="{665CD953-0146-419E-B790-80843591629C}"/>
    <cellStyle name="Comma 3 2 3 3 4 2 2 2" xfId="21175" xr:uid="{CBFC2B01-D585-4DF7-BDC7-5995F685D737}"/>
    <cellStyle name="Comma 3 2 3 3 4 2 2 2 2" xfId="43642" xr:uid="{3C591F64-42AB-4772-A5FA-91160228F87E}"/>
    <cellStyle name="Comma 3 2 3 3 4 2 2 3" xfId="32415" xr:uid="{AF748C19-91DF-4594-AA2E-69AC4BFE9BE0}"/>
    <cellStyle name="Comma 3 2 3 3 4 2 3" xfId="15572" xr:uid="{60645A1E-21B4-48E6-93EF-6D33059615C4}"/>
    <cellStyle name="Comma 3 2 3 3 4 2 3 2" xfId="38039" xr:uid="{46C854A8-E0F8-4264-9D2D-6248AA02D312}"/>
    <cellStyle name="Comma 3 2 3 3 4 2 4" xfId="26812" xr:uid="{AA0C3006-F712-48F2-AC17-D038FD88E572}"/>
    <cellStyle name="Comma 3 2 3 3 4 3" xfId="7158" xr:uid="{B77E84B0-CBB1-4574-99FB-0225D7854431}"/>
    <cellStyle name="Comma 3 2 3 3 4 3 2" xfId="18386" xr:uid="{2508261C-C62F-4022-948B-88213710BE6B}"/>
    <cellStyle name="Comma 3 2 3 3 4 3 2 2" xfId="40853" xr:uid="{013404AA-FA4E-4B81-A988-75E4F6297376}"/>
    <cellStyle name="Comma 3 2 3 3 4 3 3" xfId="29626" xr:uid="{5CD57B58-7B4A-42F1-B81A-CEDEF830AFDD}"/>
    <cellStyle name="Comma 3 2 3 3 4 4" xfId="12783" xr:uid="{C49559A3-3D00-4234-98EC-1CFAF9FA0F43}"/>
    <cellStyle name="Comma 3 2 3 3 4 4 2" xfId="35250" xr:uid="{86D813FA-40BF-494A-8774-F10B00F806C6}"/>
    <cellStyle name="Comma 3 2 3 3 4 5" xfId="24023" xr:uid="{891B848E-AC0F-479A-B679-BF2FD70FE490}"/>
    <cellStyle name="Comma 3 2 3 3 5" xfId="2636" xr:uid="{00000000-0005-0000-0000-00005D050000}"/>
    <cellStyle name="Comma 3 2 3 3 5 2" xfId="5425" xr:uid="{AA08D35B-3641-45AE-93F7-575223FFC39D}"/>
    <cellStyle name="Comma 3 2 3 3 5 2 2" xfId="11028" xr:uid="{BB97171E-A55D-4617-99C2-723B93573200}"/>
    <cellStyle name="Comma 3 2 3 3 5 2 2 2" xfId="22256" xr:uid="{B6AADF3D-0F0B-4FAC-93C0-6E70B24D910F}"/>
    <cellStyle name="Comma 3 2 3 3 5 2 2 2 2" xfId="44723" xr:uid="{B7D2D415-A2B2-4CCC-AA0D-B500EF7CBA82}"/>
    <cellStyle name="Comma 3 2 3 3 5 2 2 3" xfId="33496" xr:uid="{0540B54C-5BEE-4A9A-AB81-3DEE03743E11}"/>
    <cellStyle name="Comma 3 2 3 3 5 2 3" xfId="16653" xr:uid="{B4005C90-DAD8-4CCC-858B-30890790DA68}"/>
    <cellStyle name="Comma 3 2 3 3 5 2 3 2" xfId="39120" xr:uid="{3CB3258E-D4AB-4FB1-8241-FDE0C24A2AF2}"/>
    <cellStyle name="Comma 3 2 3 3 5 2 4" xfId="27893" xr:uid="{E4545E71-0E65-4098-9E4A-24F648923A5C}"/>
    <cellStyle name="Comma 3 2 3 3 5 3" xfId="8239" xr:uid="{8D8C464B-8CCE-4AC9-B781-5B463B82CDDC}"/>
    <cellStyle name="Comma 3 2 3 3 5 3 2" xfId="19467" xr:uid="{AEFA7013-084F-44EC-80BD-CA70F076CA62}"/>
    <cellStyle name="Comma 3 2 3 3 5 3 2 2" xfId="41934" xr:uid="{A853815C-F9D9-4931-BEA7-7B008FFCE5A4}"/>
    <cellStyle name="Comma 3 2 3 3 5 3 3" xfId="30707" xr:uid="{B44CF9AB-4D56-4CA6-8849-1C4C29A0121B}"/>
    <cellStyle name="Comma 3 2 3 3 5 4" xfId="13864" xr:uid="{AFD0A793-5EBE-4571-9819-E46966ABF40F}"/>
    <cellStyle name="Comma 3 2 3 3 5 4 2" xfId="36331" xr:uid="{067E0ED2-65A6-4ECC-9744-2B36F4C22141}"/>
    <cellStyle name="Comma 3 2 3 3 5 5" xfId="25104" xr:uid="{F072A3FA-1387-4053-8155-8F2E0BDAE760}"/>
    <cellStyle name="Comma 3 2 3 3 6" xfId="475" xr:uid="{00000000-0005-0000-0000-00005E050000}"/>
    <cellStyle name="Comma 3 2 3 3 6 2" xfId="3264" xr:uid="{BDEDCC9D-F640-4399-91D7-AA81BA78AF32}"/>
    <cellStyle name="Comma 3 2 3 3 6 2 2" xfId="8867" xr:uid="{FDF529C8-2E56-4437-9726-AA3B81DE5602}"/>
    <cellStyle name="Comma 3 2 3 3 6 2 2 2" xfId="20095" xr:uid="{9F0FF6D5-F16F-4C13-8A85-AA8A355F28D6}"/>
    <cellStyle name="Comma 3 2 3 3 6 2 2 2 2" xfId="42562" xr:uid="{93E977C3-B5A7-4487-A839-8610D998CD6E}"/>
    <cellStyle name="Comma 3 2 3 3 6 2 2 3" xfId="31335" xr:uid="{6BF279F1-1C97-4A23-8688-C7511F27451B}"/>
    <cellStyle name="Comma 3 2 3 3 6 2 3" xfId="14492" xr:uid="{B14C96CA-8FB8-494B-9CD6-B096A68DEFD0}"/>
    <cellStyle name="Comma 3 2 3 3 6 2 3 2" xfId="36959" xr:uid="{5ED71D33-E786-4CF9-A88D-F82748099957}"/>
    <cellStyle name="Comma 3 2 3 3 6 2 4" xfId="25732" xr:uid="{10F74786-10C6-417C-984F-3CF373759ACC}"/>
    <cellStyle name="Comma 3 2 3 3 6 3" xfId="6078" xr:uid="{CBD939C2-AF76-49E6-86C3-5B63234003E9}"/>
    <cellStyle name="Comma 3 2 3 3 6 3 2" xfId="17306" xr:uid="{6AD8CA96-040B-480E-86EF-F85526E49E9A}"/>
    <cellStyle name="Comma 3 2 3 3 6 3 2 2" xfId="39773" xr:uid="{06D98E17-1E09-4D0C-86A8-BAF05E1DED0F}"/>
    <cellStyle name="Comma 3 2 3 3 6 3 3" xfId="28546" xr:uid="{09D78640-BA0E-45D9-8822-5D3D4F41FF0C}"/>
    <cellStyle name="Comma 3 2 3 3 6 4" xfId="11703" xr:uid="{7B3D4C50-4AB8-449D-B086-B34B532285A1}"/>
    <cellStyle name="Comma 3 2 3 3 6 4 2" xfId="34170" xr:uid="{A72EB910-D812-40EF-80AC-DB202EACE0B1}"/>
    <cellStyle name="Comma 3 2 3 3 6 5" xfId="22943" xr:uid="{ECBBA492-4930-4EED-9E6B-885F2C27B543}"/>
    <cellStyle name="Comma 3 2 3 3 7" xfId="2988" xr:uid="{EA5DD850-7925-4113-863C-A841DA68F867}"/>
    <cellStyle name="Comma 3 2 3 3 7 2" xfId="8591" xr:uid="{5D1C88F4-ED1E-4119-AB72-46D136C03C77}"/>
    <cellStyle name="Comma 3 2 3 3 7 2 2" xfId="19819" xr:uid="{7692FD72-9512-4EB5-A233-AEF0DF11AAF2}"/>
    <cellStyle name="Comma 3 2 3 3 7 2 2 2" xfId="42286" xr:uid="{12BD9079-DBA0-4F91-A0C6-5F47AB897998}"/>
    <cellStyle name="Comma 3 2 3 3 7 2 3" xfId="31059" xr:uid="{2BA1C6F3-AC83-4BBA-B6CA-87212F1494E5}"/>
    <cellStyle name="Comma 3 2 3 3 7 3" xfId="14216" xr:uid="{31289370-8637-4249-95A7-49283382D3BC}"/>
    <cellStyle name="Comma 3 2 3 3 7 3 2" xfId="36683" xr:uid="{D7D1D1D9-7F1E-4021-AD03-24FE8E17782E}"/>
    <cellStyle name="Comma 3 2 3 3 7 4" xfId="25456" xr:uid="{8F159B22-4DBF-405E-A78E-A9555B76A8F7}"/>
    <cellStyle name="Comma 3 2 3 3 8" xfId="5803" xr:uid="{A833BB93-3080-417B-A178-E82946613E51}"/>
    <cellStyle name="Comma 3 2 3 3 8 2" xfId="17031" xr:uid="{8770AE1D-BE8F-4E3B-8BC5-748DD24F5F03}"/>
    <cellStyle name="Comma 3 2 3 3 8 2 2" xfId="39498" xr:uid="{E405F0FE-CC2E-402F-BF95-CF73B74B0DFB}"/>
    <cellStyle name="Comma 3 2 3 3 8 3" xfId="28271" xr:uid="{031224D3-201B-49C1-B9AB-EE3E442BBAFD}"/>
    <cellStyle name="Comma 3 2 3 3 9" xfId="11427" xr:uid="{4D56E708-874C-479E-AAD7-4F0DB3819937}"/>
    <cellStyle name="Comma 3 2 3 3 9 2" xfId="33895" xr:uid="{F77B8876-4169-4CFE-B6D0-B7A39A44E4A5}"/>
    <cellStyle name="Comma 3 2 3 4" xfId="618" xr:uid="{00000000-0005-0000-0000-00005F050000}"/>
    <cellStyle name="Comma 3 2 3 4 2" xfId="1156" xr:uid="{00000000-0005-0000-0000-000060050000}"/>
    <cellStyle name="Comma 3 2 3 4 2 2" xfId="2236" xr:uid="{00000000-0005-0000-0000-000061050000}"/>
    <cellStyle name="Comma 3 2 3 4 2 2 2" xfId="5025" xr:uid="{E967785E-89B9-40C2-811F-3F099302526A}"/>
    <cellStyle name="Comma 3 2 3 4 2 2 2 2" xfId="10628" xr:uid="{52BB5251-738D-4A3B-95CC-02AD7914C0D6}"/>
    <cellStyle name="Comma 3 2 3 4 2 2 2 2 2" xfId="21856" xr:uid="{0130EEB5-11CE-4C1B-98F5-A5FC28DB1B03}"/>
    <cellStyle name="Comma 3 2 3 4 2 2 2 2 2 2" xfId="44323" xr:uid="{5BB3AAE9-FCA0-4B93-9AD8-722CB0FCDC17}"/>
    <cellStyle name="Comma 3 2 3 4 2 2 2 2 3" xfId="33096" xr:uid="{7AED5291-3DB7-49D9-9442-0BBAFE8F504B}"/>
    <cellStyle name="Comma 3 2 3 4 2 2 2 3" xfId="16253" xr:uid="{43DCD174-640D-43E9-BDAD-2248530F30AC}"/>
    <cellStyle name="Comma 3 2 3 4 2 2 2 3 2" xfId="38720" xr:uid="{EF63D65C-940E-4EFC-9848-8272446E1E79}"/>
    <cellStyle name="Comma 3 2 3 4 2 2 2 4" xfId="27493" xr:uid="{12B31CD7-55BF-449A-BDFC-2433E7AC3AC8}"/>
    <cellStyle name="Comma 3 2 3 4 2 2 3" xfId="7839" xr:uid="{C3E749F6-53B5-4E17-9BE8-359841174442}"/>
    <cellStyle name="Comma 3 2 3 4 2 2 3 2" xfId="19067" xr:uid="{1B2E2225-86B0-480E-B744-576E71722EFA}"/>
    <cellStyle name="Comma 3 2 3 4 2 2 3 2 2" xfId="41534" xr:uid="{1203AF95-5F6E-4CBC-AF19-9DEF73AC979A}"/>
    <cellStyle name="Comma 3 2 3 4 2 2 3 3" xfId="30307" xr:uid="{6D3A3046-48FB-479C-9E7B-3861E4355533}"/>
    <cellStyle name="Comma 3 2 3 4 2 2 4" xfId="13464" xr:uid="{1BC819CC-D341-4AE7-86A6-3DEF364F1125}"/>
    <cellStyle name="Comma 3 2 3 4 2 2 4 2" xfId="35931" xr:uid="{E127A376-F5A3-4868-BE03-0350D1486D6E}"/>
    <cellStyle name="Comma 3 2 3 4 2 2 5" xfId="24704" xr:uid="{95B37B17-9E52-4FD6-9BE2-9963EF853737}"/>
    <cellStyle name="Comma 3 2 3 4 2 3" xfId="3945" xr:uid="{F527BCBB-B329-414B-BC47-C81F8CF92BF0}"/>
    <cellStyle name="Comma 3 2 3 4 2 3 2" xfId="9548" xr:uid="{EDF74136-FD14-4D09-B551-ED4D20094852}"/>
    <cellStyle name="Comma 3 2 3 4 2 3 2 2" xfId="20776" xr:uid="{C9F29144-91FF-4030-B540-4105CEC83B16}"/>
    <cellStyle name="Comma 3 2 3 4 2 3 2 2 2" xfId="43243" xr:uid="{ABBBF6B5-D47D-4798-AFBB-15B2F3C5FAF2}"/>
    <cellStyle name="Comma 3 2 3 4 2 3 2 3" xfId="32016" xr:uid="{102E2F48-FBDA-461A-BA4F-68C87D883B99}"/>
    <cellStyle name="Comma 3 2 3 4 2 3 3" xfId="15173" xr:uid="{9F86A28D-B641-4038-84BC-1F4F6B4B88BB}"/>
    <cellStyle name="Comma 3 2 3 4 2 3 3 2" xfId="37640" xr:uid="{3F29BBDC-990D-45D6-94C6-4CAD8FA6C550}"/>
    <cellStyle name="Comma 3 2 3 4 2 3 4" xfId="26413" xr:uid="{CA9850DB-3B64-4913-8DAD-DA005472E9E9}"/>
    <cellStyle name="Comma 3 2 3 4 2 4" xfId="6759" xr:uid="{3EA6B080-39F3-4A4D-AA76-409938EE35B5}"/>
    <cellStyle name="Comma 3 2 3 4 2 4 2" xfId="17987" xr:uid="{0B40FC10-EBC8-4408-8ACD-3686142FB9FB}"/>
    <cellStyle name="Comma 3 2 3 4 2 4 2 2" xfId="40454" xr:uid="{0B1B61C0-72E4-44DF-A628-2FEF6C3FF9B2}"/>
    <cellStyle name="Comma 3 2 3 4 2 4 3" xfId="29227" xr:uid="{432ADA96-7973-49EF-9DD0-2B3791D4103D}"/>
    <cellStyle name="Comma 3 2 3 4 2 5" xfId="12384" xr:uid="{E8F869A4-0E21-42C8-9CE8-6C6E6856F5A8}"/>
    <cellStyle name="Comma 3 2 3 4 2 5 2" xfId="34851" xr:uid="{3BCE8D89-6EAD-43F6-BCFF-CC8010234D73}"/>
    <cellStyle name="Comma 3 2 3 4 2 6" xfId="23624" xr:uid="{40E70B9A-2F81-4937-97D3-88577279D7A1}"/>
    <cellStyle name="Comma 3 2 3 4 3" xfId="1698" xr:uid="{00000000-0005-0000-0000-000062050000}"/>
    <cellStyle name="Comma 3 2 3 4 3 2" xfId="4487" xr:uid="{B21C7472-D642-41DF-82EF-CC0F14239B61}"/>
    <cellStyle name="Comma 3 2 3 4 3 2 2" xfId="10090" xr:uid="{2316AEE6-951F-490A-BF83-69ACA4D262E7}"/>
    <cellStyle name="Comma 3 2 3 4 3 2 2 2" xfId="21318" xr:uid="{F9EF5BCC-77D2-491E-918F-0A639F94EEAD}"/>
    <cellStyle name="Comma 3 2 3 4 3 2 2 2 2" xfId="43785" xr:uid="{7DE5D448-314D-4B18-85C2-A148972C7849}"/>
    <cellStyle name="Comma 3 2 3 4 3 2 2 3" xfId="32558" xr:uid="{DDF39FF7-A9A4-445C-AE14-91B8285C005C}"/>
    <cellStyle name="Comma 3 2 3 4 3 2 3" xfId="15715" xr:uid="{D348767C-0B97-4D13-A17A-1757CFE94CBC}"/>
    <cellStyle name="Comma 3 2 3 4 3 2 3 2" xfId="38182" xr:uid="{20DCE7F6-1A0E-4466-9E8F-1A17C92D875E}"/>
    <cellStyle name="Comma 3 2 3 4 3 2 4" xfId="26955" xr:uid="{BE8A1F12-6477-4D2E-B4FD-D13F5ADEC517}"/>
    <cellStyle name="Comma 3 2 3 4 3 3" xfId="7301" xr:uid="{562AF94B-AB4E-47B3-958F-D734DDD499D7}"/>
    <cellStyle name="Comma 3 2 3 4 3 3 2" xfId="18529" xr:uid="{FF27B5E2-690B-425A-879E-8B31A4D210B8}"/>
    <cellStyle name="Comma 3 2 3 4 3 3 2 2" xfId="40996" xr:uid="{17CD0F5D-8EE0-429F-8CBF-25B663235619}"/>
    <cellStyle name="Comma 3 2 3 4 3 3 3" xfId="29769" xr:uid="{3E2DE43E-E89D-4848-9D62-0D2ECE469F21}"/>
    <cellStyle name="Comma 3 2 3 4 3 4" xfId="12926" xr:uid="{EB0A69AF-7EA2-4989-A0B8-D974E78DFAB7}"/>
    <cellStyle name="Comma 3 2 3 4 3 4 2" xfId="35393" xr:uid="{FE0ECEE4-0A01-416A-949B-B38385065D55}"/>
    <cellStyle name="Comma 3 2 3 4 3 5" xfId="24166" xr:uid="{57F6DB76-5C6C-4887-8DAF-DC9AFD2A47AD}"/>
    <cellStyle name="Comma 3 2 3 4 4" xfId="3407" xr:uid="{00A6A2E4-0AF8-44C7-90AD-B39CD87E7B75}"/>
    <cellStyle name="Comma 3 2 3 4 4 2" xfId="9010" xr:uid="{AF05E855-C9B6-4FB4-8CA3-5A6A9B887CB4}"/>
    <cellStyle name="Comma 3 2 3 4 4 2 2" xfId="20238" xr:uid="{CF22C842-3B8C-4277-B667-3D388B4C483C}"/>
    <cellStyle name="Comma 3 2 3 4 4 2 2 2" xfId="42705" xr:uid="{846A2E7B-AADC-4F39-B389-ABB3E05CD4AA}"/>
    <cellStyle name="Comma 3 2 3 4 4 2 3" xfId="31478" xr:uid="{C992ECBB-F636-4223-A396-AC385FCB0EFF}"/>
    <cellStyle name="Comma 3 2 3 4 4 3" xfId="14635" xr:uid="{C4A73DA7-B983-438A-B872-5C80924455FD}"/>
    <cellStyle name="Comma 3 2 3 4 4 3 2" xfId="37102" xr:uid="{7DFD2EBD-8FF6-4E1C-8727-1E43036F456E}"/>
    <cellStyle name="Comma 3 2 3 4 4 4" xfId="25875" xr:uid="{703BABDD-D6BF-47D3-808D-6F126B7C2F46}"/>
    <cellStyle name="Comma 3 2 3 4 5" xfId="6221" xr:uid="{A093B803-D0BA-44D6-8D9F-8C729BED3374}"/>
    <cellStyle name="Comma 3 2 3 4 5 2" xfId="17449" xr:uid="{BA0970DF-DB92-44DD-B1FD-041B261B7550}"/>
    <cellStyle name="Comma 3 2 3 4 5 2 2" xfId="39916" xr:uid="{58CD4DB8-09A2-4C4E-8D6B-E8DB934E673B}"/>
    <cellStyle name="Comma 3 2 3 4 5 3" xfId="28689" xr:uid="{F24CAE62-55D1-41D3-A7F9-F7B8A56E751F}"/>
    <cellStyle name="Comma 3 2 3 4 6" xfId="11846" xr:uid="{6C23396F-45FC-42DE-89F4-1934D1BB9DD7}"/>
    <cellStyle name="Comma 3 2 3 4 6 2" xfId="34313" xr:uid="{2BECAFF3-61A9-4A18-87F5-867D8D7CA050}"/>
    <cellStyle name="Comma 3 2 3 4 7" xfId="23086" xr:uid="{8EF5E7F5-CE44-487F-9B04-1901060530AB}"/>
    <cellStyle name="Comma 3 2 3 5" xfId="889" xr:uid="{00000000-0005-0000-0000-000063050000}"/>
    <cellStyle name="Comma 3 2 3 5 2" xfId="1969" xr:uid="{00000000-0005-0000-0000-000064050000}"/>
    <cellStyle name="Comma 3 2 3 5 2 2" xfId="4758" xr:uid="{C438FA9A-12EC-4680-B07A-4D0F99BD31C0}"/>
    <cellStyle name="Comma 3 2 3 5 2 2 2" xfId="10361" xr:uid="{DDC42193-429F-41A2-9193-F9A3316E942C}"/>
    <cellStyle name="Comma 3 2 3 5 2 2 2 2" xfId="21589" xr:uid="{3C2C9740-2545-4B5D-94E3-26771183F520}"/>
    <cellStyle name="Comma 3 2 3 5 2 2 2 2 2" xfId="44056" xr:uid="{F0FC1514-96EE-4C8B-B1D7-025568F50A7F}"/>
    <cellStyle name="Comma 3 2 3 5 2 2 2 3" xfId="32829" xr:uid="{D1E27590-18C6-4304-8430-F73A05E0ADA7}"/>
    <cellStyle name="Comma 3 2 3 5 2 2 3" xfId="15986" xr:uid="{1CA5DA03-8F33-436C-848E-5FB0B7A56FA0}"/>
    <cellStyle name="Comma 3 2 3 5 2 2 3 2" xfId="38453" xr:uid="{366D6788-FF2E-4B12-B3BC-C36BDD919CCA}"/>
    <cellStyle name="Comma 3 2 3 5 2 2 4" xfId="27226" xr:uid="{7B1F79B4-3B47-468A-83C2-8200CE982276}"/>
    <cellStyle name="Comma 3 2 3 5 2 3" xfId="7572" xr:uid="{F54C8C57-E765-4DF3-8B92-8D29815B90E7}"/>
    <cellStyle name="Comma 3 2 3 5 2 3 2" xfId="18800" xr:uid="{D21D7594-0B8B-4EA5-939D-BF21197A9540}"/>
    <cellStyle name="Comma 3 2 3 5 2 3 2 2" xfId="41267" xr:uid="{D642662E-037C-421A-8F4E-7C6B10FEBF9C}"/>
    <cellStyle name="Comma 3 2 3 5 2 3 3" xfId="30040" xr:uid="{9E6E70E8-FD6A-4DAD-978F-7B88B7E71785}"/>
    <cellStyle name="Comma 3 2 3 5 2 4" xfId="13197" xr:uid="{0DEFFEA9-F4DE-4F40-B956-4518081A83D0}"/>
    <cellStyle name="Comma 3 2 3 5 2 4 2" xfId="35664" xr:uid="{C5CD1449-436D-46EE-923C-160D53771F31}"/>
    <cellStyle name="Comma 3 2 3 5 2 5" xfId="24437" xr:uid="{EC233C03-1C09-47E3-ADC9-A854EBA3FAB6}"/>
    <cellStyle name="Comma 3 2 3 5 3" xfId="3678" xr:uid="{B5CCDC3F-EE52-416D-A0B9-664BC239850B}"/>
    <cellStyle name="Comma 3 2 3 5 3 2" xfId="9281" xr:uid="{135889AC-ED02-4288-B1F2-8924D1B1A431}"/>
    <cellStyle name="Comma 3 2 3 5 3 2 2" xfId="20509" xr:uid="{FA53AB32-45DF-43D2-9A18-14290A5A23AC}"/>
    <cellStyle name="Comma 3 2 3 5 3 2 2 2" xfId="42976" xr:uid="{D35E138B-0E7B-42DC-88BD-378CFB9BBD79}"/>
    <cellStyle name="Comma 3 2 3 5 3 2 3" xfId="31749" xr:uid="{0707B3B9-166F-49BD-86A2-20EB9EE9BEDD}"/>
    <cellStyle name="Comma 3 2 3 5 3 3" xfId="14906" xr:uid="{5FB29655-2514-429B-8094-5DFD6F00D5F1}"/>
    <cellStyle name="Comma 3 2 3 5 3 3 2" xfId="37373" xr:uid="{BEA79813-55C7-4A95-96A5-58B506A58C47}"/>
    <cellStyle name="Comma 3 2 3 5 3 4" xfId="26146" xr:uid="{00F8C915-51D9-4107-B8DD-6571845A8136}"/>
    <cellStyle name="Comma 3 2 3 5 4" xfId="6492" xr:uid="{72767C63-E899-4159-9547-720A27C94BF3}"/>
    <cellStyle name="Comma 3 2 3 5 4 2" xfId="17720" xr:uid="{A22193A0-7A6F-4BFD-B710-77FE170E9EB1}"/>
    <cellStyle name="Comma 3 2 3 5 4 2 2" xfId="40187" xr:uid="{1B56299B-C545-41F3-9B75-A802E09749D2}"/>
    <cellStyle name="Comma 3 2 3 5 4 3" xfId="28960" xr:uid="{5E7D68FC-68FE-47C1-9078-B136E137BD27}"/>
    <cellStyle name="Comma 3 2 3 5 5" xfId="12117" xr:uid="{33282F9D-55CF-4DA5-B7B0-6EBD1D63B3B7}"/>
    <cellStyle name="Comma 3 2 3 5 5 2" xfId="34584" xr:uid="{E5614B49-3724-4CF0-BFB9-A8ECA61C1C6E}"/>
    <cellStyle name="Comma 3 2 3 5 6" xfId="23357" xr:uid="{5949CBD3-04D9-4CB1-8984-F92E0F758CB4}"/>
    <cellStyle name="Comma 3 2 3 6" xfId="1431" xr:uid="{00000000-0005-0000-0000-000065050000}"/>
    <cellStyle name="Comma 3 2 3 6 2" xfId="4220" xr:uid="{E07C08AE-A0C3-4A53-97D4-B1F95E2C6BD5}"/>
    <cellStyle name="Comma 3 2 3 6 2 2" xfId="9823" xr:uid="{4922EEA0-C85B-4580-B1D5-EAD8C810F0A0}"/>
    <cellStyle name="Comma 3 2 3 6 2 2 2" xfId="21051" xr:uid="{4FE9E9B2-D682-4108-925B-5EB6770EE5B7}"/>
    <cellStyle name="Comma 3 2 3 6 2 2 2 2" xfId="43518" xr:uid="{1A8704E1-B14E-4EE5-B9AF-CC85D5914A99}"/>
    <cellStyle name="Comma 3 2 3 6 2 2 3" xfId="32291" xr:uid="{EE77FBD3-3A6A-4690-95B2-C305B5E0879F}"/>
    <cellStyle name="Comma 3 2 3 6 2 3" xfId="15448" xr:uid="{674FDC4D-0098-4139-84BF-3D64808A267A}"/>
    <cellStyle name="Comma 3 2 3 6 2 3 2" xfId="37915" xr:uid="{2B2F39E0-D1D2-4F90-8944-20743EC4815D}"/>
    <cellStyle name="Comma 3 2 3 6 2 4" xfId="26688" xr:uid="{0A225F2E-431E-4A0C-86C9-CA7D940DB22A}"/>
    <cellStyle name="Comma 3 2 3 6 3" xfId="7034" xr:uid="{A2FA2065-0535-4997-80DC-70F9EA70A435}"/>
    <cellStyle name="Comma 3 2 3 6 3 2" xfId="18262" xr:uid="{04B46FDB-8702-457D-834F-96DDDAE739E4}"/>
    <cellStyle name="Comma 3 2 3 6 3 2 2" xfId="40729" xr:uid="{09BBD7E7-3739-4801-959C-4736EC8C57AC}"/>
    <cellStyle name="Comma 3 2 3 6 3 3" xfId="29502" xr:uid="{C9AA3A04-5E36-4AC2-939E-59B139B44200}"/>
    <cellStyle name="Comma 3 2 3 6 4" xfId="12659" xr:uid="{C1915509-69DC-491E-980C-E84DA4ACCBAC}"/>
    <cellStyle name="Comma 3 2 3 6 4 2" xfId="35126" xr:uid="{2B934AA1-423D-4A2A-AA50-B8333418FA42}"/>
    <cellStyle name="Comma 3 2 3 6 5" xfId="23899" xr:uid="{DF96E471-6C0B-4379-A601-A30888E924FC}"/>
    <cellStyle name="Comma 3 2 3 7" xfId="2512" xr:uid="{00000000-0005-0000-0000-000066050000}"/>
    <cellStyle name="Comma 3 2 3 7 2" xfId="5301" xr:uid="{D39F31DC-6EDF-4F3C-AE11-90DE466ECB7B}"/>
    <cellStyle name="Comma 3 2 3 7 2 2" xfId="10904" xr:uid="{DD64C934-1C0E-4552-BAEF-4ABE8836EA5A}"/>
    <cellStyle name="Comma 3 2 3 7 2 2 2" xfId="22132" xr:uid="{BD9334E3-9A9C-4AE0-8AB9-D13BC8243C4A}"/>
    <cellStyle name="Comma 3 2 3 7 2 2 2 2" xfId="44599" xr:uid="{1A68ACB7-BCA4-4F29-AE81-E3CC3F2DB42E}"/>
    <cellStyle name="Comma 3 2 3 7 2 2 3" xfId="33372" xr:uid="{23E8DB00-5269-40E5-B4C9-BD27CD6A4769}"/>
    <cellStyle name="Comma 3 2 3 7 2 3" xfId="16529" xr:uid="{7F750F19-234A-4F16-B6EA-38285B43F107}"/>
    <cellStyle name="Comma 3 2 3 7 2 3 2" xfId="38996" xr:uid="{0B449E93-A94A-4461-A796-AF706062831E}"/>
    <cellStyle name="Comma 3 2 3 7 2 4" xfId="27769" xr:uid="{4BBA2A4A-77D8-40D5-BACA-F44CF7F1F66B}"/>
    <cellStyle name="Comma 3 2 3 7 3" xfId="8115" xr:uid="{47FEE25D-93F9-45C5-942D-AA0291929480}"/>
    <cellStyle name="Comma 3 2 3 7 3 2" xfId="19343" xr:uid="{F998EE7B-8862-4574-B2F0-74A6C64677EA}"/>
    <cellStyle name="Comma 3 2 3 7 3 2 2" xfId="41810" xr:uid="{1040431F-2457-4655-9920-DE0C25CC0507}"/>
    <cellStyle name="Comma 3 2 3 7 3 3" xfId="30583" xr:uid="{331B7BDB-0C41-4CBD-BA3C-9629C7C1E953}"/>
    <cellStyle name="Comma 3 2 3 7 4" xfId="13740" xr:uid="{943F6EB7-75BE-4727-A090-229ED5A24536}"/>
    <cellStyle name="Comma 3 2 3 7 4 2" xfId="36207" xr:uid="{F1591B9C-FCE2-42C6-B015-B7FECD9B3F4F}"/>
    <cellStyle name="Comma 3 2 3 7 5" xfId="24980" xr:uid="{C5FAA7D5-1100-4D99-8F7C-E864DF2D086B}"/>
    <cellStyle name="Comma 3 2 3 8" xfId="351" xr:uid="{00000000-0005-0000-0000-000067050000}"/>
    <cellStyle name="Comma 3 2 3 8 2" xfId="3140" xr:uid="{14340387-BC31-4ED8-9F53-8D9B77378A74}"/>
    <cellStyle name="Comma 3 2 3 8 2 2" xfId="8743" xr:uid="{176D4C54-6686-4A2C-B6ED-B819CEFDE912}"/>
    <cellStyle name="Comma 3 2 3 8 2 2 2" xfId="19971" xr:uid="{9F1291BA-FA9F-4949-ABBB-A06810C14D5E}"/>
    <cellStyle name="Comma 3 2 3 8 2 2 2 2" xfId="42438" xr:uid="{680398B7-6F51-4A2A-BFF7-F134FAF42B42}"/>
    <cellStyle name="Comma 3 2 3 8 2 2 3" xfId="31211" xr:uid="{35A95B22-B412-4270-BA8E-7D1999B354C0}"/>
    <cellStyle name="Comma 3 2 3 8 2 3" xfId="14368" xr:uid="{CC56DC81-D185-4BD3-9CF3-8D052BF95E00}"/>
    <cellStyle name="Comma 3 2 3 8 2 3 2" xfId="36835" xr:uid="{CE44CBE7-71BA-4FC7-84E9-C40022565F89}"/>
    <cellStyle name="Comma 3 2 3 8 2 4" xfId="25608" xr:uid="{F5099AB2-C887-4856-81A3-1312C17E82DF}"/>
    <cellStyle name="Comma 3 2 3 8 3" xfId="5954" xr:uid="{83A00F59-C51A-490E-BE46-F24F819041D0}"/>
    <cellStyle name="Comma 3 2 3 8 3 2" xfId="17182" xr:uid="{6A8DF701-D53B-4444-8CCC-57869FCDEFA9}"/>
    <cellStyle name="Comma 3 2 3 8 3 2 2" xfId="39649" xr:uid="{F56FB548-84F2-4E21-A810-ACF2A649C35A}"/>
    <cellStyle name="Comma 3 2 3 8 3 3" xfId="28422" xr:uid="{88E5C595-BAE1-462C-82CF-2866A4830921}"/>
    <cellStyle name="Comma 3 2 3 8 4" xfId="11579" xr:uid="{5952CFE2-947E-4C49-B1F1-7615CF7A3BB6}"/>
    <cellStyle name="Comma 3 2 3 8 4 2" xfId="34046" xr:uid="{3DF8DD73-927A-4FC0-84FF-3B679A738E23}"/>
    <cellStyle name="Comma 3 2 3 8 5" xfId="22819" xr:uid="{C05D4650-EFD9-4B17-BDAA-A723364E8D8D}"/>
    <cellStyle name="Comma 3 2 3 9" xfId="2864" xr:uid="{C4B5EE8E-0798-406F-B9BD-DDAEE7C7993C}"/>
    <cellStyle name="Comma 3 2 3 9 2" xfId="8467" xr:uid="{51152090-0A16-41E5-B800-DF5A14D3FD0F}"/>
    <cellStyle name="Comma 3 2 3 9 2 2" xfId="19695" xr:uid="{B1ACFD00-B555-4C94-AC98-54FBE4EB6925}"/>
    <cellStyle name="Comma 3 2 3 9 2 2 2" xfId="42162" xr:uid="{0D60B7D4-9EBC-443E-9949-20AEB82AE27C}"/>
    <cellStyle name="Comma 3 2 3 9 2 3" xfId="30935" xr:uid="{DBC19ECF-7F00-4302-BECB-AA2540C7B38B}"/>
    <cellStyle name="Comma 3 2 3 9 3" xfId="14092" xr:uid="{C4492158-DEEA-48A0-9EE8-59DCB8BAF9A6}"/>
    <cellStyle name="Comma 3 2 3 9 3 2" xfId="36559" xr:uid="{25AFA04A-0203-409F-B781-BF481383B35C}"/>
    <cellStyle name="Comma 3 2 3 9 4" xfId="25332" xr:uid="{65EC42C4-8E2E-4B9A-8B59-277741DBBD9A}"/>
    <cellStyle name="Comma 3 2 4" xfId="101" xr:uid="{00000000-0005-0000-0000-000068050000}"/>
    <cellStyle name="Comma 3 2 4 10" xfId="11333" xr:uid="{A27105BB-980B-48E8-8A97-711F0A439833}"/>
    <cellStyle name="Comma 3 2 4 10 2" xfId="33801" xr:uid="{3FC791CC-F700-4970-98E8-B84529FC3961}"/>
    <cellStyle name="Comma 3 2 4 11" xfId="22574" xr:uid="{D75B9B93-B663-4B9E-AA2D-A0B1B7549298}"/>
    <cellStyle name="Comma 3 2 4 2" xfId="227" xr:uid="{00000000-0005-0000-0000-000069050000}"/>
    <cellStyle name="Comma 3 2 4 2 10" xfId="22700" xr:uid="{F9947A98-D308-4310-9905-F47D9E960C46}"/>
    <cellStyle name="Comma 3 2 4 2 2" xfId="774" xr:uid="{00000000-0005-0000-0000-00006A050000}"/>
    <cellStyle name="Comma 3 2 4 2 2 2" xfId="1312" xr:uid="{00000000-0005-0000-0000-00006B050000}"/>
    <cellStyle name="Comma 3 2 4 2 2 2 2" xfId="2392" xr:uid="{00000000-0005-0000-0000-00006C050000}"/>
    <cellStyle name="Comma 3 2 4 2 2 2 2 2" xfId="5181" xr:uid="{FE39CB8B-24A2-4A2B-AFB0-6B6EC4767BE2}"/>
    <cellStyle name="Comma 3 2 4 2 2 2 2 2 2" xfId="10784" xr:uid="{9642F85F-CEB7-4618-88B7-F32BA67ABBA8}"/>
    <cellStyle name="Comma 3 2 4 2 2 2 2 2 2 2" xfId="22012" xr:uid="{149251DE-6D18-4F5B-9517-BC152FEFEB4F}"/>
    <cellStyle name="Comma 3 2 4 2 2 2 2 2 2 2 2" xfId="44479" xr:uid="{CB9EE187-DF5C-487E-B58A-097C0B873850}"/>
    <cellStyle name="Comma 3 2 4 2 2 2 2 2 2 3" xfId="33252" xr:uid="{13AC0F02-D3AD-4A1F-8972-F6124428836D}"/>
    <cellStyle name="Comma 3 2 4 2 2 2 2 2 3" xfId="16409" xr:uid="{B44D5BD8-1AD1-47F3-9F61-5098A4FFE9F0}"/>
    <cellStyle name="Comma 3 2 4 2 2 2 2 2 3 2" xfId="38876" xr:uid="{7255C049-30DA-4C07-BF8E-C12518AC3C02}"/>
    <cellStyle name="Comma 3 2 4 2 2 2 2 2 4" xfId="27649" xr:uid="{45A76909-16F5-4204-9B4C-624447264A3F}"/>
    <cellStyle name="Comma 3 2 4 2 2 2 2 3" xfId="7995" xr:uid="{3835B215-9B43-4251-9C75-A8932403AC62}"/>
    <cellStyle name="Comma 3 2 4 2 2 2 2 3 2" xfId="19223" xr:uid="{36183C1B-4F32-4D67-B372-83AA4F791EB9}"/>
    <cellStyle name="Comma 3 2 4 2 2 2 2 3 2 2" xfId="41690" xr:uid="{5E578492-CC73-4B65-9583-B73991DCA341}"/>
    <cellStyle name="Comma 3 2 4 2 2 2 2 3 3" xfId="30463" xr:uid="{1191BD4E-6077-4016-9EAD-932836CD8B0A}"/>
    <cellStyle name="Comma 3 2 4 2 2 2 2 4" xfId="13620" xr:uid="{66A022F3-C790-4036-A717-F2DEAB3C10C2}"/>
    <cellStyle name="Comma 3 2 4 2 2 2 2 4 2" xfId="36087" xr:uid="{7F119DDD-9E8A-4ECD-A19C-40B3CE970A16}"/>
    <cellStyle name="Comma 3 2 4 2 2 2 2 5" xfId="24860" xr:uid="{CB2A412D-2BF1-492C-B26C-C54244D9B71F}"/>
    <cellStyle name="Comma 3 2 4 2 2 2 3" xfId="4101" xr:uid="{4DFDE64E-B0E0-4D96-9678-4F55045ADC27}"/>
    <cellStyle name="Comma 3 2 4 2 2 2 3 2" xfId="9704" xr:uid="{F73D2E5D-FD57-4FD4-8945-20FFDEE8C002}"/>
    <cellStyle name="Comma 3 2 4 2 2 2 3 2 2" xfId="20932" xr:uid="{F8A90AC0-E36E-48D9-9499-2D84B8C18C25}"/>
    <cellStyle name="Comma 3 2 4 2 2 2 3 2 2 2" xfId="43399" xr:uid="{8BC9EE1E-9EB4-4F06-A846-8ABFA98DCBAD}"/>
    <cellStyle name="Comma 3 2 4 2 2 2 3 2 3" xfId="32172" xr:uid="{E10C3316-2B7B-4639-A68A-E913F48E16D8}"/>
    <cellStyle name="Comma 3 2 4 2 2 2 3 3" xfId="15329" xr:uid="{7E431739-D906-4218-8B35-7EC4BB54BF98}"/>
    <cellStyle name="Comma 3 2 4 2 2 2 3 3 2" xfId="37796" xr:uid="{4F35CB86-0BC3-47AF-A540-BC188B1C9833}"/>
    <cellStyle name="Comma 3 2 4 2 2 2 3 4" xfId="26569" xr:uid="{EBC01208-66BE-4BF2-83B1-DDDF99C45166}"/>
    <cellStyle name="Comma 3 2 4 2 2 2 4" xfId="6915" xr:uid="{33846F9E-4BD4-427E-989A-22FFF0632E2A}"/>
    <cellStyle name="Comma 3 2 4 2 2 2 4 2" xfId="18143" xr:uid="{B3D3E38B-7709-46E1-B1D7-238461C8BFBA}"/>
    <cellStyle name="Comma 3 2 4 2 2 2 4 2 2" xfId="40610" xr:uid="{4BE51631-3DB6-43F5-BB12-E9BD305DE204}"/>
    <cellStyle name="Comma 3 2 4 2 2 2 4 3" xfId="29383" xr:uid="{FCEA9475-4961-4B58-A04E-024010522528}"/>
    <cellStyle name="Comma 3 2 4 2 2 2 5" xfId="12540" xr:uid="{19FFD66A-AB25-4C3F-AC9E-2FF44841EC9D}"/>
    <cellStyle name="Comma 3 2 4 2 2 2 5 2" xfId="35007" xr:uid="{07193E5D-DB19-4407-9399-2CD1D2009A6C}"/>
    <cellStyle name="Comma 3 2 4 2 2 2 6" xfId="23780" xr:uid="{9A8A6CC1-7C04-4F0B-92AD-A661CF18B771}"/>
    <cellStyle name="Comma 3 2 4 2 2 3" xfId="1854" xr:uid="{00000000-0005-0000-0000-00006D050000}"/>
    <cellStyle name="Comma 3 2 4 2 2 3 2" xfId="4643" xr:uid="{A9DA829D-2199-4DA6-9A69-925E838EDE11}"/>
    <cellStyle name="Comma 3 2 4 2 2 3 2 2" xfId="10246" xr:uid="{4B63EB4E-F493-40F7-899F-F2F08C0902AF}"/>
    <cellStyle name="Comma 3 2 4 2 2 3 2 2 2" xfId="21474" xr:uid="{892A0D17-E3B8-40C5-BD70-B06E5C87AE69}"/>
    <cellStyle name="Comma 3 2 4 2 2 3 2 2 2 2" xfId="43941" xr:uid="{0DF863F1-EBA7-4080-A499-0C764A75B497}"/>
    <cellStyle name="Comma 3 2 4 2 2 3 2 2 3" xfId="32714" xr:uid="{F4FC70D1-DC28-484A-92A3-A9699D2B08B1}"/>
    <cellStyle name="Comma 3 2 4 2 2 3 2 3" xfId="15871" xr:uid="{17166F71-8FF3-452E-B03E-317F1673BBE1}"/>
    <cellStyle name="Comma 3 2 4 2 2 3 2 3 2" xfId="38338" xr:uid="{746E9182-4510-4EB7-A8B4-AA50957AE8D0}"/>
    <cellStyle name="Comma 3 2 4 2 2 3 2 4" xfId="27111" xr:uid="{082484B0-058A-4033-8653-C4296D1AEC6C}"/>
    <cellStyle name="Comma 3 2 4 2 2 3 3" xfId="7457" xr:uid="{A49E5DFC-1F88-4D59-8CEF-7FB9217E6031}"/>
    <cellStyle name="Comma 3 2 4 2 2 3 3 2" xfId="18685" xr:uid="{4228DFE8-5306-4C2A-AA5B-3BF33A3AC73F}"/>
    <cellStyle name="Comma 3 2 4 2 2 3 3 2 2" xfId="41152" xr:uid="{F63EDEEB-759D-4008-ABC4-BA66E21849FE}"/>
    <cellStyle name="Comma 3 2 4 2 2 3 3 3" xfId="29925" xr:uid="{57D4E01D-418F-45F9-83D0-B98E510F2EC2}"/>
    <cellStyle name="Comma 3 2 4 2 2 3 4" xfId="13082" xr:uid="{79E6B7C3-696E-4A75-BCBB-CFD15DC81481}"/>
    <cellStyle name="Comma 3 2 4 2 2 3 4 2" xfId="35549" xr:uid="{0F626619-5067-4DE5-9173-A3A205D815B1}"/>
    <cellStyle name="Comma 3 2 4 2 2 3 5" xfId="24322" xr:uid="{25CA77E3-263B-49AA-BBE3-0FA4874F6B1E}"/>
    <cellStyle name="Comma 3 2 4 2 2 4" xfId="3563" xr:uid="{0398E798-D8FD-4F31-96BB-CC8489758C35}"/>
    <cellStyle name="Comma 3 2 4 2 2 4 2" xfId="9166" xr:uid="{2C4BCB12-E549-4B80-8794-D4A51F866C34}"/>
    <cellStyle name="Comma 3 2 4 2 2 4 2 2" xfId="20394" xr:uid="{0A231F64-32DD-471B-B8F7-5934CDDD226D}"/>
    <cellStyle name="Comma 3 2 4 2 2 4 2 2 2" xfId="42861" xr:uid="{62323B74-A449-409A-A19B-26BEE8DA52AA}"/>
    <cellStyle name="Comma 3 2 4 2 2 4 2 3" xfId="31634" xr:uid="{FAD1C03E-9089-4DCA-95AC-587CB0E1482D}"/>
    <cellStyle name="Comma 3 2 4 2 2 4 3" xfId="14791" xr:uid="{6F295115-9DDA-4909-A93E-469C8E0F4283}"/>
    <cellStyle name="Comma 3 2 4 2 2 4 3 2" xfId="37258" xr:uid="{8ED41BA6-2420-4419-8142-0EA54994DCDE}"/>
    <cellStyle name="Comma 3 2 4 2 2 4 4" xfId="26031" xr:uid="{B7B46A26-A304-4982-B963-90463E77CB0F}"/>
    <cellStyle name="Comma 3 2 4 2 2 5" xfId="6377" xr:uid="{D6D3FA16-D000-4E7F-95E5-6B010CD5A9B5}"/>
    <cellStyle name="Comma 3 2 4 2 2 5 2" xfId="17605" xr:uid="{6745CE4A-7FFE-4F94-81D7-4016B23C09EE}"/>
    <cellStyle name="Comma 3 2 4 2 2 5 2 2" xfId="40072" xr:uid="{55F7FC13-D50B-4923-8D4E-A69329CBC8CF}"/>
    <cellStyle name="Comma 3 2 4 2 2 5 3" xfId="28845" xr:uid="{1EC87876-3758-4792-9495-86E91F0E8D19}"/>
    <cellStyle name="Comma 3 2 4 2 2 6" xfId="12002" xr:uid="{0373072D-C5AE-47E5-87D1-435ECDB18BEB}"/>
    <cellStyle name="Comma 3 2 4 2 2 6 2" xfId="34469" xr:uid="{BDE5B5EE-4AA5-4DD9-BBD6-3D259055AAAD}"/>
    <cellStyle name="Comma 3 2 4 2 2 7" xfId="23242" xr:uid="{F372D3DA-BC96-4745-9A27-F1940D82FAE6}"/>
    <cellStyle name="Comma 3 2 4 2 3" xfId="1045" xr:uid="{00000000-0005-0000-0000-00006E050000}"/>
    <cellStyle name="Comma 3 2 4 2 3 2" xfId="2125" xr:uid="{00000000-0005-0000-0000-00006F050000}"/>
    <cellStyle name="Comma 3 2 4 2 3 2 2" xfId="4914" xr:uid="{46A78B15-4047-4917-9243-541B50358CAA}"/>
    <cellStyle name="Comma 3 2 4 2 3 2 2 2" xfId="10517" xr:uid="{1D94D3C1-6F2C-4B13-A5CC-7648380A76BE}"/>
    <cellStyle name="Comma 3 2 4 2 3 2 2 2 2" xfId="21745" xr:uid="{043A7422-ADDA-4404-8A28-E6BE4BF3391D}"/>
    <cellStyle name="Comma 3 2 4 2 3 2 2 2 2 2" xfId="44212" xr:uid="{7339575B-A3D4-492F-9133-AB787B4948DC}"/>
    <cellStyle name="Comma 3 2 4 2 3 2 2 2 3" xfId="32985" xr:uid="{DA521AF4-A08B-4772-BA54-98FC38297D1A}"/>
    <cellStyle name="Comma 3 2 4 2 3 2 2 3" xfId="16142" xr:uid="{EB58BC9C-6D51-4052-96CB-376371AB73A2}"/>
    <cellStyle name="Comma 3 2 4 2 3 2 2 3 2" xfId="38609" xr:uid="{4410C151-5D54-4D13-BC7A-DBF65CCCC0C5}"/>
    <cellStyle name="Comma 3 2 4 2 3 2 2 4" xfId="27382" xr:uid="{DEBBBF4B-8A71-4759-96F1-CB19D75E9338}"/>
    <cellStyle name="Comma 3 2 4 2 3 2 3" xfId="7728" xr:uid="{67D0EE32-087F-4378-9441-EBFC35F8E344}"/>
    <cellStyle name="Comma 3 2 4 2 3 2 3 2" xfId="18956" xr:uid="{FCCBD1A4-73B7-4DBD-B62B-22F922CFE0F0}"/>
    <cellStyle name="Comma 3 2 4 2 3 2 3 2 2" xfId="41423" xr:uid="{626AF7E3-12BB-41F7-8B26-8EB7AFDA4D21}"/>
    <cellStyle name="Comma 3 2 4 2 3 2 3 3" xfId="30196" xr:uid="{BDCBC2D4-B20A-490F-B7DE-18122DFE588F}"/>
    <cellStyle name="Comma 3 2 4 2 3 2 4" xfId="13353" xr:uid="{59F42DF5-3F69-4538-9033-7D51C5155AC3}"/>
    <cellStyle name="Comma 3 2 4 2 3 2 4 2" xfId="35820" xr:uid="{8F9532E0-46C5-4B04-886C-CE84813B74C6}"/>
    <cellStyle name="Comma 3 2 4 2 3 2 5" xfId="24593" xr:uid="{DB219DAF-6828-494E-8049-6415AC6E10FD}"/>
    <cellStyle name="Comma 3 2 4 2 3 3" xfId="3834" xr:uid="{DD719800-E771-4AB5-8A45-591EFBAFE547}"/>
    <cellStyle name="Comma 3 2 4 2 3 3 2" xfId="9437" xr:uid="{D2EE0C54-91D6-4F0D-96F3-B1C6C40B0B83}"/>
    <cellStyle name="Comma 3 2 4 2 3 3 2 2" xfId="20665" xr:uid="{5FF7B303-F477-44E3-83D0-57B1B7BF5829}"/>
    <cellStyle name="Comma 3 2 4 2 3 3 2 2 2" xfId="43132" xr:uid="{B1B1D661-C527-44C5-9CF3-F0CAD8AF5C70}"/>
    <cellStyle name="Comma 3 2 4 2 3 3 2 3" xfId="31905" xr:uid="{3527345B-93DF-4B4A-983B-F68E4477740F}"/>
    <cellStyle name="Comma 3 2 4 2 3 3 3" xfId="15062" xr:uid="{81499ACA-34E1-4E27-94B1-BCFEE6D4A6C1}"/>
    <cellStyle name="Comma 3 2 4 2 3 3 3 2" xfId="37529" xr:uid="{3C1EAD07-ECE4-408C-A336-988602D270FF}"/>
    <cellStyle name="Comma 3 2 4 2 3 3 4" xfId="26302" xr:uid="{22D09372-4599-4911-AC19-9E633283CFE7}"/>
    <cellStyle name="Comma 3 2 4 2 3 4" xfId="6648" xr:uid="{B9EABADA-E1BF-4CD9-AE88-160DB5312036}"/>
    <cellStyle name="Comma 3 2 4 2 3 4 2" xfId="17876" xr:uid="{C848FDD0-08C0-40DD-AFC3-35E341DCF326}"/>
    <cellStyle name="Comma 3 2 4 2 3 4 2 2" xfId="40343" xr:uid="{03F4A109-32C4-42C7-AEFB-BAFDC9312CBA}"/>
    <cellStyle name="Comma 3 2 4 2 3 4 3" xfId="29116" xr:uid="{CF2ED53B-FAC8-4443-98AD-B0DE2FA73FED}"/>
    <cellStyle name="Comma 3 2 4 2 3 5" xfId="12273" xr:uid="{E9B3BC62-3E2D-483F-8E0D-E8C0F7CB4088}"/>
    <cellStyle name="Comma 3 2 4 2 3 5 2" xfId="34740" xr:uid="{222A5A0E-141F-458E-B180-407B78BC5BED}"/>
    <cellStyle name="Comma 3 2 4 2 3 6" xfId="23513" xr:uid="{CBEBD7F2-941C-4971-8822-21A9A3005BBB}"/>
    <cellStyle name="Comma 3 2 4 2 4" xfId="1587" xr:uid="{00000000-0005-0000-0000-000070050000}"/>
    <cellStyle name="Comma 3 2 4 2 4 2" xfId="4376" xr:uid="{9AEB145D-ECE7-417A-866C-647D2465A9BA}"/>
    <cellStyle name="Comma 3 2 4 2 4 2 2" xfId="9979" xr:uid="{F35028E2-D705-47CA-99D6-ACCEB0DA4FC2}"/>
    <cellStyle name="Comma 3 2 4 2 4 2 2 2" xfId="21207" xr:uid="{E8537A46-0608-4CC1-BA49-E67DE6923766}"/>
    <cellStyle name="Comma 3 2 4 2 4 2 2 2 2" xfId="43674" xr:uid="{FACF08C0-06E4-4EBE-8ED2-47299456342F}"/>
    <cellStyle name="Comma 3 2 4 2 4 2 2 3" xfId="32447" xr:uid="{3222A0B9-E360-47A1-A72D-2092F83478F3}"/>
    <cellStyle name="Comma 3 2 4 2 4 2 3" xfId="15604" xr:uid="{0483051A-388D-4A16-AEA1-E115C8F39653}"/>
    <cellStyle name="Comma 3 2 4 2 4 2 3 2" xfId="38071" xr:uid="{4103294B-C36D-4720-B357-A7F6EC5F66D3}"/>
    <cellStyle name="Comma 3 2 4 2 4 2 4" xfId="26844" xr:uid="{15B580E8-5175-402C-8FCC-52131DF9DC73}"/>
    <cellStyle name="Comma 3 2 4 2 4 3" xfId="7190" xr:uid="{AEE850F8-301C-4EFD-AD18-F8560EA860CA}"/>
    <cellStyle name="Comma 3 2 4 2 4 3 2" xfId="18418" xr:uid="{95F503F7-F14F-4C89-B2F4-CA6E58431C75}"/>
    <cellStyle name="Comma 3 2 4 2 4 3 2 2" xfId="40885" xr:uid="{576C15F8-44D6-4BE1-8A9D-ED43A6497366}"/>
    <cellStyle name="Comma 3 2 4 2 4 3 3" xfId="29658" xr:uid="{2AB44B7B-8921-4198-970A-C5AAC1A4260C}"/>
    <cellStyle name="Comma 3 2 4 2 4 4" xfId="12815" xr:uid="{D9F97B39-9E10-488D-A1ED-54F3CA34EA02}"/>
    <cellStyle name="Comma 3 2 4 2 4 4 2" xfId="35282" xr:uid="{8220AE69-C33C-4E4F-9C22-4449C943A0E0}"/>
    <cellStyle name="Comma 3 2 4 2 4 5" xfId="24055" xr:uid="{13B986CF-B315-41DB-890A-37DB05543208}"/>
    <cellStyle name="Comma 3 2 4 2 5" xfId="2668" xr:uid="{00000000-0005-0000-0000-000071050000}"/>
    <cellStyle name="Comma 3 2 4 2 5 2" xfId="5457" xr:uid="{A4CEDF85-1CE1-42D7-B0F1-86B6A617DFE5}"/>
    <cellStyle name="Comma 3 2 4 2 5 2 2" xfId="11060" xr:uid="{93AC6EEC-7971-4CFA-B901-09CDF790A7C0}"/>
    <cellStyle name="Comma 3 2 4 2 5 2 2 2" xfId="22288" xr:uid="{3A9E80AA-B271-4EBF-A9A0-CCD9AFABF30E}"/>
    <cellStyle name="Comma 3 2 4 2 5 2 2 2 2" xfId="44755" xr:uid="{272203B3-4B35-4018-B16D-0DBF8C8702C6}"/>
    <cellStyle name="Comma 3 2 4 2 5 2 2 3" xfId="33528" xr:uid="{8E787D06-4595-4439-8F84-88CA09A005E5}"/>
    <cellStyle name="Comma 3 2 4 2 5 2 3" xfId="16685" xr:uid="{5D57FC07-9980-4DDC-9BB4-8BEB41C7A9AA}"/>
    <cellStyle name="Comma 3 2 4 2 5 2 3 2" xfId="39152" xr:uid="{F4750084-74D9-4DED-B7D5-75CCE8BC3DA1}"/>
    <cellStyle name="Comma 3 2 4 2 5 2 4" xfId="27925" xr:uid="{E0E43029-066F-4A0B-B5BC-5C1A7216FC42}"/>
    <cellStyle name="Comma 3 2 4 2 5 3" xfId="8271" xr:uid="{48F6B08A-3216-41E4-8F1C-A86B6863C88C}"/>
    <cellStyle name="Comma 3 2 4 2 5 3 2" xfId="19499" xr:uid="{8BBA3F22-DCE4-4A03-B2F9-55408A494477}"/>
    <cellStyle name="Comma 3 2 4 2 5 3 2 2" xfId="41966" xr:uid="{33E3F3D6-39B0-4D39-B667-8BFC799F1129}"/>
    <cellStyle name="Comma 3 2 4 2 5 3 3" xfId="30739" xr:uid="{A1224E5C-1B79-47F6-8097-D2962AEFCB16}"/>
    <cellStyle name="Comma 3 2 4 2 5 4" xfId="13896" xr:uid="{FE3215DD-F55E-4EE9-9EFF-77D19452EA4D}"/>
    <cellStyle name="Comma 3 2 4 2 5 4 2" xfId="36363" xr:uid="{4DA6BFE8-4881-45DD-B618-F63807AA3846}"/>
    <cellStyle name="Comma 3 2 4 2 5 5" xfId="25136" xr:uid="{B49B0897-54D7-4AB6-880A-1566E9567199}"/>
    <cellStyle name="Comma 3 2 4 2 6" xfId="507" xr:uid="{00000000-0005-0000-0000-000072050000}"/>
    <cellStyle name="Comma 3 2 4 2 6 2" xfId="3296" xr:uid="{434125EF-B7AB-494A-88D9-E8CBB59C4E2C}"/>
    <cellStyle name="Comma 3 2 4 2 6 2 2" xfId="8899" xr:uid="{7A0A71AC-549D-4BF1-A884-F1CDBE269237}"/>
    <cellStyle name="Comma 3 2 4 2 6 2 2 2" xfId="20127" xr:uid="{609C6957-C9D0-41D8-889E-CFC0B378F38F}"/>
    <cellStyle name="Comma 3 2 4 2 6 2 2 2 2" xfId="42594" xr:uid="{BAE29E7C-4CD3-45E5-B26F-B37052901D4A}"/>
    <cellStyle name="Comma 3 2 4 2 6 2 2 3" xfId="31367" xr:uid="{33B7E675-6821-44FC-99D7-588CC05F4429}"/>
    <cellStyle name="Comma 3 2 4 2 6 2 3" xfId="14524" xr:uid="{52665E24-26E2-46F8-AC53-A8B047B58B5C}"/>
    <cellStyle name="Comma 3 2 4 2 6 2 3 2" xfId="36991" xr:uid="{D19DF22E-5450-470B-8DE3-E8E1741AC44E}"/>
    <cellStyle name="Comma 3 2 4 2 6 2 4" xfId="25764" xr:uid="{CF58E6E9-2E50-4A4A-98C5-2EADE2743B16}"/>
    <cellStyle name="Comma 3 2 4 2 6 3" xfId="6110" xr:uid="{1D89F45C-CF2A-46E2-BAC3-EEE8FE7CFB74}"/>
    <cellStyle name="Comma 3 2 4 2 6 3 2" xfId="17338" xr:uid="{53AC707A-945F-4517-A555-914FB5F456D5}"/>
    <cellStyle name="Comma 3 2 4 2 6 3 2 2" xfId="39805" xr:uid="{2CD963E7-34C5-4EF4-987B-871EEC1B3E7B}"/>
    <cellStyle name="Comma 3 2 4 2 6 3 3" xfId="28578" xr:uid="{D59F54CB-C8DF-4DBC-B1AD-228883F0282A}"/>
    <cellStyle name="Comma 3 2 4 2 6 4" xfId="11735" xr:uid="{CFE0F94B-2DA6-4533-9046-BEA5D8551A21}"/>
    <cellStyle name="Comma 3 2 4 2 6 4 2" xfId="34202" xr:uid="{56189088-B0DC-4AC1-BA44-C855BE85AFA4}"/>
    <cellStyle name="Comma 3 2 4 2 6 5" xfId="22975" xr:uid="{87003ACB-32D2-486D-8180-FBC7B7DB6366}"/>
    <cellStyle name="Comma 3 2 4 2 7" xfId="3020" xr:uid="{57696AD5-33DC-404E-87E4-AFEDF320FE4C}"/>
    <cellStyle name="Comma 3 2 4 2 7 2" xfId="8623" xr:uid="{0CDFFADF-E362-4E9A-AE8B-165288D7E86C}"/>
    <cellStyle name="Comma 3 2 4 2 7 2 2" xfId="19851" xr:uid="{DC6A735F-9E98-4B50-A283-76E97E73D4FE}"/>
    <cellStyle name="Comma 3 2 4 2 7 2 2 2" xfId="42318" xr:uid="{A0F613F9-9745-4AEE-BCA2-B74FD40BAF1F}"/>
    <cellStyle name="Comma 3 2 4 2 7 2 3" xfId="31091" xr:uid="{5BBD39B0-0E25-4991-A15A-2A49D54728A7}"/>
    <cellStyle name="Comma 3 2 4 2 7 3" xfId="14248" xr:uid="{7ED7B602-EC26-43C2-94C3-609C1BC465C6}"/>
    <cellStyle name="Comma 3 2 4 2 7 3 2" xfId="36715" xr:uid="{D6AAC4F8-6CFB-4C20-B787-07B0ABDBB526}"/>
    <cellStyle name="Comma 3 2 4 2 7 4" xfId="25488" xr:uid="{0621D23A-1C13-4EDF-99DB-186EC9445E1F}"/>
    <cellStyle name="Comma 3 2 4 2 8" xfId="5835" xr:uid="{7DE9D9F7-C85B-48D1-B1D7-D8C0D818029F}"/>
    <cellStyle name="Comma 3 2 4 2 8 2" xfId="17063" xr:uid="{8EFE0979-3F97-42CC-9FA6-D16382594E0B}"/>
    <cellStyle name="Comma 3 2 4 2 8 2 2" xfId="39530" xr:uid="{D25D26F4-E2EB-4C80-9FD6-A085CE97BA58}"/>
    <cellStyle name="Comma 3 2 4 2 8 3" xfId="28303" xr:uid="{4B6AC9E1-7B38-4468-83D1-0CE4FF60DC02}"/>
    <cellStyle name="Comma 3 2 4 2 9" xfId="11459" xr:uid="{B2589691-FE5E-4E91-BAD1-F137838F6D39}"/>
    <cellStyle name="Comma 3 2 4 2 9 2" xfId="33927" xr:uid="{E20F7A83-0131-4EDE-9A7B-3473B4EF9F75}"/>
    <cellStyle name="Comma 3 2 4 3" xfId="648" xr:uid="{00000000-0005-0000-0000-000073050000}"/>
    <cellStyle name="Comma 3 2 4 3 2" xfId="1186" xr:uid="{00000000-0005-0000-0000-000074050000}"/>
    <cellStyle name="Comma 3 2 4 3 2 2" xfId="2266" xr:uid="{00000000-0005-0000-0000-000075050000}"/>
    <cellStyle name="Comma 3 2 4 3 2 2 2" xfId="5055" xr:uid="{BCFC4054-0607-46F1-BEC8-CBA400768B82}"/>
    <cellStyle name="Comma 3 2 4 3 2 2 2 2" xfId="10658" xr:uid="{031C82E3-A85F-4A1A-90A2-4DDD6A841D8C}"/>
    <cellStyle name="Comma 3 2 4 3 2 2 2 2 2" xfId="21886" xr:uid="{8D5624D7-1695-44F0-BA30-4DE21CD087DE}"/>
    <cellStyle name="Comma 3 2 4 3 2 2 2 2 2 2" xfId="44353" xr:uid="{77A74DAA-E9BF-48D0-BEBC-DE4B0695DBC8}"/>
    <cellStyle name="Comma 3 2 4 3 2 2 2 2 3" xfId="33126" xr:uid="{881195CD-7E31-418C-B278-F5990167B0CF}"/>
    <cellStyle name="Comma 3 2 4 3 2 2 2 3" xfId="16283" xr:uid="{29BC35EC-60E4-4D3A-929B-8E56D2593335}"/>
    <cellStyle name="Comma 3 2 4 3 2 2 2 3 2" xfId="38750" xr:uid="{C42B8E4D-9D00-4119-8B80-B1505B31B925}"/>
    <cellStyle name="Comma 3 2 4 3 2 2 2 4" xfId="27523" xr:uid="{CF09F4EA-BF29-4B03-B510-D7C8E3469FAA}"/>
    <cellStyle name="Comma 3 2 4 3 2 2 3" xfId="7869" xr:uid="{7CFC74A4-F7CE-40B2-A6FE-3A0F2BF71C87}"/>
    <cellStyle name="Comma 3 2 4 3 2 2 3 2" xfId="19097" xr:uid="{A2D1FD3F-E3E0-4970-8A98-33CEDA9A0DF2}"/>
    <cellStyle name="Comma 3 2 4 3 2 2 3 2 2" xfId="41564" xr:uid="{7FB9521F-2D86-47FA-B4B3-A0140C6CE975}"/>
    <cellStyle name="Comma 3 2 4 3 2 2 3 3" xfId="30337" xr:uid="{6F9114E3-75B7-4159-B317-7912149A35AD}"/>
    <cellStyle name="Comma 3 2 4 3 2 2 4" xfId="13494" xr:uid="{ADA54F85-45D0-4B3D-BA6B-2535881A663E}"/>
    <cellStyle name="Comma 3 2 4 3 2 2 4 2" xfId="35961" xr:uid="{EC4F4C17-3251-4CB9-BFEA-7CA83226EBFF}"/>
    <cellStyle name="Comma 3 2 4 3 2 2 5" xfId="24734" xr:uid="{F20E3BAA-6419-422B-B779-020C1C9AB9A8}"/>
    <cellStyle name="Comma 3 2 4 3 2 3" xfId="3975" xr:uid="{A044818B-8FAB-4B78-8476-3220685C2A6C}"/>
    <cellStyle name="Comma 3 2 4 3 2 3 2" xfId="9578" xr:uid="{315951B9-817C-46A5-A48D-E712CADD29AC}"/>
    <cellStyle name="Comma 3 2 4 3 2 3 2 2" xfId="20806" xr:uid="{77578C3D-3388-4D3E-ACCD-0D1634FEC772}"/>
    <cellStyle name="Comma 3 2 4 3 2 3 2 2 2" xfId="43273" xr:uid="{0FAF7028-398F-491C-9A4A-2D228D6B83F7}"/>
    <cellStyle name="Comma 3 2 4 3 2 3 2 3" xfId="32046" xr:uid="{DD702111-F828-43A7-8642-07BEB7708064}"/>
    <cellStyle name="Comma 3 2 4 3 2 3 3" xfId="15203" xr:uid="{F3928BC2-A50D-4F77-9A96-A3B9D9911679}"/>
    <cellStyle name="Comma 3 2 4 3 2 3 3 2" xfId="37670" xr:uid="{61916C78-D8B2-4DCE-BC58-F8A1C70D3CC4}"/>
    <cellStyle name="Comma 3 2 4 3 2 3 4" xfId="26443" xr:uid="{D6854BE5-D252-4BF4-8BD5-A2D2DB3BBA30}"/>
    <cellStyle name="Comma 3 2 4 3 2 4" xfId="6789" xr:uid="{D186B8B4-5CC5-42CE-8D11-C509D92C3F79}"/>
    <cellStyle name="Comma 3 2 4 3 2 4 2" xfId="18017" xr:uid="{AD60A2A8-9417-4137-9156-61229DCE655C}"/>
    <cellStyle name="Comma 3 2 4 3 2 4 2 2" xfId="40484" xr:uid="{07E2945A-01F2-449C-85A6-DC8FC4E697FF}"/>
    <cellStyle name="Comma 3 2 4 3 2 4 3" xfId="29257" xr:uid="{4084A9D1-AEE0-481A-84CD-BD5A1952178B}"/>
    <cellStyle name="Comma 3 2 4 3 2 5" xfId="12414" xr:uid="{68800AA9-E73A-4BBF-9686-5FCCD0CDFAAF}"/>
    <cellStyle name="Comma 3 2 4 3 2 5 2" xfId="34881" xr:uid="{766C9E9B-5BB7-4459-B5A0-579AFF02C5EA}"/>
    <cellStyle name="Comma 3 2 4 3 2 6" xfId="23654" xr:uid="{863662A8-9966-4979-8730-4DDB579805F0}"/>
    <cellStyle name="Comma 3 2 4 3 3" xfId="1728" xr:uid="{00000000-0005-0000-0000-000076050000}"/>
    <cellStyle name="Comma 3 2 4 3 3 2" xfId="4517" xr:uid="{646B5283-F93F-4320-BA95-7E808CA83977}"/>
    <cellStyle name="Comma 3 2 4 3 3 2 2" xfId="10120" xr:uid="{5260551E-B340-44AE-9C63-C8ED3A290F14}"/>
    <cellStyle name="Comma 3 2 4 3 3 2 2 2" xfId="21348" xr:uid="{0284A0B0-866C-4169-B0F9-397AC79B8649}"/>
    <cellStyle name="Comma 3 2 4 3 3 2 2 2 2" xfId="43815" xr:uid="{D5453FB0-1A9E-4E80-886B-6424A02DF202}"/>
    <cellStyle name="Comma 3 2 4 3 3 2 2 3" xfId="32588" xr:uid="{F7B479AC-C45D-439F-B3C0-2FEBD44AF738}"/>
    <cellStyle name="Comma 3 2 4 3 3 2 3" xfId="15745" xr:uid="{256C7087-EBDF-4E59-92D9-58C1FFC37CD3}"/>
    <cellStyle name="Comma 3 2 4 3 3 2 3 2" xfId="38212" xr:uid="{FD4E53D3-6C08-4174-9139-CB5B0B4594DE}"/>
    <cellStyle name="Comma 3 2 4 3 3 2 4" xfId="26985" xr:uid="{9C580D85-1105-4517-81B9-34FDE6C0353A}"/>
    <cellStyle name="Comma 3 2 4 3 3 3" xfId="7331" xr:uid="{CF83D164-6813-481C-ADDB-13C0B23F2DAE}"/>
    <cellStyle name="Comma 3 2 4 3 3 3 2" xfId="18559" xr:uid="{C8E54532-ED63-448C-AD43-463345EDFBCA}"/>
    <cellStyle name="Comma 3 2 4 3 3 3 2 2" xfId="41026" xr:uid="{79DEEC43-7756-4631-BD4C-1487468347C2}"/>
    <cellStyle name="Comma 3 2 4 3 3 3 3" xfId="29799" xr:uid="{D9ADE7D3-80E1-4F81-B69B-9E833061BABD}"/>
    <cellStyle name="Comma 3 2 4 3 3 4" xfId="12956" xr:uid="{0A17B081-662E-4769-9486-3E0312F341CF}"/>
    <cellStyle name="Comma 3 2 4 3 3 4 2" xfId="35423" xr:uid="{04D0D248-B437-4BE2-9645-2811EFD20716}"/>
    <cellStyle name="Comma 3 2 4 3 3 5" xfId="24196" xr:uid="{0E688496-FD22-429E-B01E-F41BF9DA5026}"/>
    <cellStyle name="Comma 3 2 4 3 4" xfId="3437" xr:uid="{F10767A1-F28C-4075-89B6-6226CDF0CB9A}"/>
    <cellStyle name="Comma 3 2 4 3 4 2" xfId="9040" xr:uid="{0115E30D-9472-4E4F-BF0F-8EFF043CD4EA}"/>
    <cellStyle name="Comma 3 2 4 3 4 2 2" xfId="20268" xr:uid="{28277B98-3B7F-46C8-94E6-101DC10C4B2E}"/>
    <cellStyle name="Comma 3 2 4 3 4 2 2 2" xfId="42735" xr:uid="{C9744A20-8C91-4063-8C3D-62B2281122FE}"/>
    <cellStyle name="Comma 3 2 4 3 4 2 3" xfId="31508" xr:uid="{019782BA-8FE7-4025-9342-74B60CF9239C}"/>
    <cellStyle name="Comma 3 2 4 3 4 3" xfId="14665" xr:uid="{E4CE0531-49E4-4B6E-B318-0C99E927314A}"/>
    <cellStyle name="Comma 3 2 4 3 4 3 2" xfId="37132" xr:uid="{549B9A40-A52C-46F3-912E-B8FE22067608}"/>
    <cellStyle name="Comma 3 2 4 3 4 4" xfId="25905" xr:uid="{1F408CF1-EE0E-44FF-94FB-FFA8C5126B7C}"/>
    <cellStyle name="Comma 3 2 4 3 5" xfId="6251" xr:uid="{802FE9A0-DD8C-4B51-80B0-EAAD91BE2E0E}"/>
    <cellStyle name="Comma 3 2 4 3 5 2" xfId="17479" xr:uid="{AED3A2FD-B627-44C5-95BC-7125F7CC055E}"/>
    <cellStyle name="Comma 3 2 4 3 5 2 2" xfId="39946" xr:uid="{FA496470-257A-4D9B-B023-7DAF875721BA}"/>
    <cellStyle name="Comma 3 2 4 3 5 3" xfId="28719" xr:uid="{E108FE9F-DEDE-4A8A-9378-407190423320}"/>
    <cellStyle name="Comma 3 2 4 3 6" xfId="11876" xr:uid="{81DF1B0B-7809-416A-A5CD-2EBE113212B7}"/>
    <cellStyle name="Comma 3 2 4 3 6 2" xfId="34343" xr:uid="{33B03A56-C663-4667-A496-78B4E8C741E9}"/>
    <cellStyle name="Comma 3 2 4 3 7" xfId="23116" xr:uid="{89762D4D-8224-4CDB-90EF-D2BE418389A9}"/>
    <cellStyle name="Comma 3 2 4 4" xfId="919" xr:uid="{00000000-0005-0000-0000-000077050000}"/>
    <cellStyle name="Comma 3 2 4 4 2" xfId="1999" xr:uid="{00000000-0005-0000-0000-000078050000}"/>
    <cellStyle name="Comma 3 2 4 4 2 2" xfId="4788" xr:uid="{62D73C2B-9A37-4758-A27B-50F1CCC4ABCC}"/>
    <cellStyle name="Comma 3 2 4 4 2 2 2" xfId="10391" xr:uid="{6F57C7ED-FD09-41A2-904E-02AD38A5770E}"/>
    <cellStyle name="Comma 3 2 4 4 2 2 2 2" xfId="21619" xr:uid="{C4B6669A-0B34-4A58-BFA6-C2B3F7951589}"/>
    <cellStyle name="Comma 3 2 4 4 2 2 2 2 2" xfId="44086" xr:uid="{A59B028A-1B66-4BDD-9999-21581E2A9204}"/>
    <cellStyle name="Comma 3 2 4 4 2 2 2 3" xfId="32859" xr:uid="{69FCDB65-669B-44D8-ADC9-A0C48108820B}"/>
    <cellStyle name="Comma 3 2 4 4 2 2 3" xfId="16016" xr:uid="{5FFEC6B7-8A6B-46CB-92E4-23427A2036F1}"/>
    <cellStyle name="Comma 3 2 4 4 2 2 3 2" xfId="38483" xr:uid="{204D899C-3495-4351-AA46-97F1B3F23C01}"/>
    <cellStyle name="Comma 3 2 4 4 2 2 4" xfId="27256" xr:uid="{D9DE5575-E665-4A27-AF9F-6B9B735E2026}"/>
    <cellStyle name="Comma 3 2 4 4 2 3" xfId="7602" xr:uid="{050501D0-AB0B-4264-A6DE-378A09480158}"/>
    <cellStyle name="Comma 3 2 4 4 2 3 2" xfId="18830" xr:uid="{ABCD55FD-3CFB-498F-9979-D47551AB6A6F}"/>
    <cellStyle name="Comma 3 2 4 4 2 3 2 2" xfId="41297" xr:uid="{C56F16C6-C8D7-46D3-A9DE-D227CDEF8FF0}"/>
    <cellStyle name="Comma 3 2 4 4 2 3 3" xfId="30070" xr:uid="{F2D930CE-0190-4442-81A0-E95859B0907A}"/>
    <cellStyle name="Comma 3 2 4 4 2 4" xfId="13227" xr:uid="{43FD911B-3020-45C8-BAB5-6BC063891DCB}"/>
    <cellStyle name="Comma 3 2 4 4 2 4 2" xfId="35694" xr:uid="{B73CAAC9-D419-4937-B3AD-E77FC62CBC03}"/>
    <cellStyle name="Comma 3 2 4 4 2 5" xfId="24467" xr:uid="{4D6D244A-16C3-4FAD-AB10-C0AB1F85D411}"/>
    <cellStyle name="Comma 3 2 4 4 3" xfId="3708" xr:uid="{8527FF0E-8646-464D-AF7A-4B02A385574B}"/>
    <cellStyle name="Comma 3 2 4 4 3 2" xfId="9311" xr:uid="{170B973F-1829-49C7-94F8-EA20223DE7E6}"/>
    <cellStyle name="Comma 3 2 4 4 3 2 2" xfId="20539" xr:uid="{DF93C41E-237E-4DC9-B915-E485FCE976D4}"/>
    <cellStyle name="Comma 3 2 4 4 3 2 2 2" xfId="43006" xr:uid="{3254A83C-A0A3-4133-BE25-59E8F9C1454D}"/>
    <cellStyle name="Comma 3 2 4 4 3 2 3" xfId="31779" xr:uid="{0015D03E-036B-48E8-BBA0-F2F15F89425D}"/>
    <cellStyle name="Comma 3 2 4 4 3 3" xfId="14936" xr:uid="{D9475AA9-BFDD-448B-88E7-E663769D98E2}"/>
    <cellStyle name="Comma 3 2 4 4 3 3 2" xfId="37403" xr:uid="{3931C04B-F86B-478A-969B-83C00F1218AB}"/>
    <cellStyle name="Comma 3 2 4 4 3 4" xfId="26176" xr:uid="{AF61DC4D-C07A-4D2B-9D9B-E20226EF3268}"/>
    <cellStyle name="Comma 3 2 4 4 4" xfId="6522" xr:uid="{4C01F359-3102-4DC2-905B-64BFF061C8E8}"/>
    <cellStyle name="Comma 3 2 4 4 4 2" xfId="17750" xr:uid="{8F9E7FA6-3352-46F7-B4A2-9C456D60164A}"/>
    <cellStyle name="Comma 3 2 4 4 4 2 2" xfId="40217" xr:uid="{7AB8A4F0-051A-42DC-92D3-55EFA2913271}"/>
    <cellStyle name="Comma 3 2 4 4 4 3" xfId="28990" xr:uid="{1EF2F56F-21A1-468E-AA6B-60ABB907C637}"/>
    <cellStyle name="Comma 3 2 4 4 5" xfId="12147" xr:uid="{60432E7C-F031-4199-A88A-2A9952D55794}"/>
    <cellStyle name="Comma 3 2 4 4 5 2" xfId="34614" xr:uid="{32641B20-1443-4523-8686-A8F8C4BFB494}"/>
    <cellStyle name="Comma 3 2 4 4 6" xfId="23387" xr:uid="{2CD8E823-A6CF-49E6-BAC3-407AB612B529}"/>
    <cellStyle name="Comma 3 2 4 5" xfId="1461" xr:uid="{00000000-0005-0000-0000-000079050000}"/>
    <cellStyle name="Comma 3 2 4 5 2" xfId="4250" xr:uid="{ABCF28AA-2C6D-427A-A130-34264EEB485D}"/>
    <cellStyle name="Comma 3 2 4 5 2 2" xfId="9853" xr:uid="{E653EAA4-76BE-4CDB-9FEC-EB82EEB00B8A}"/>
    <cellStyle name="Comma 3 2 4 5 2 2 2" xfId="21081" xr:uid="{1BA4B2CE-3842-470C-893F-07C085AE4A8B}"/>
    <cellStyle name="Comma 3 2 4 5 2 2 2 2" xfId="43548" xr:uid="{0C4E584B-C41A-40FA-9199-1550260CCC43}"/>
    <cellStyle name="Comma 3 2 4 5 2 2 3" xfId="32321" xr:uid="{589F1D34-5904-44C7-9C74-0D524AD5021D}"/>
    <cellStyle name="Comma 3 2 4 5 2 3" xfId="15478" xr:uid="{61098417-C771-49D6-AC80-0CF0B4059A4F}"/>
    <cellStyle name="Comma 3 2 4 5 2 3 2" xfId="37945" xr:uid="{671AF3A8-C1DD-4C7B-B1A3-AC49993BD238}"/>
    <cellStyle name="Comma 3 2 4 5 2 4" xfId="26718" xr:uid="{648AAA99-DE34-43FE-86BC-070B9E9AB8A4}"/>
    <cellStyle name="Comma 3 2 4 5 3" xfId="7064" xr:uid="{20CBBA18-7932-4734-985C-FD8C45F9CD04}"/>
    <cellStyle name="Comma 3 2 4 5 3 2" xfId="18292" xr:uid="{65689924-2084-4934-8632-A38B4F174696}"/>
    <cellStyle name="Comma 3 2 4 5 3 2 2" xfId="40759" xr:uid="{68D8CD2A-9A2D-4856-A05E-ED516E450FE2}"/>
    <cellStyle name="Comma 3 2 4 5 3 3" xfId="29532" xr:uid="{1C2CDB60-6AD9-45A5-9375-979EAF93894B}"/>
    <cellStyle name="Comma 3 2 4 5 4" xfId="12689" xr:uid="{FA9782A2-ADA0-4C4A-9052-1416730B19C0}"/>
    <cellStyle name="Comma 3 2 4 5 4 2" xfId="35156" xr:uid="{4B6B6643-626D-4319-85D3-0B989525AB48}"/>
    <cellStyle name="Comma 3 2 4 5 5" xfId="23929" xr:uid="{165BF1B0-9C0D-4C1A-A8DE-FABF57C55C7F}"/>
    <cellStyle name="Comma 3 2 4 6" xfId="2542" xr:uid="{00000000-0005-0000-0000-00007A050000}"/>
    <cellStyle name="Comma 3 2 4 6 2" xfId="5331" xr:uid="{2AD12E28-DE06-4551-84EB-A8D5E0BA4817}"/>
    <cellStyle name="Comma 3 2 4 6 2 2" xfId="10934" xr:uid="{A8BC9DC8-8351-442B-868B-E8A3E3F4D25F}"/>
    <cellStyle name="Comma 3 2 4 6 2 2 2" xfId="22162" xr:uid="{B03B860E-D8D9-4389-9E1D-F90B11E8B10B}"/>
    <cellStyle name="Comma 3 2 4 6 2 2 2 2" xfId="44629" xr:uid="{76DD4C0C-4935-4A61-A1EB-23C30BEAD0B4}"/>
    <cellStyle name="Comma 3 2 4 6 2 2 3" xfId="33402" xr:uid="{361B336C-9C3F-4CDE-B990-E3A4870D3D15}"/>
    <cellStyle name="Comma 3 2 4 6 2 3" xfId="16559" xr:uid="{5C293F45-9A83-4D1C-A860-93C1929FFA46}"/>
    <cellStyle name="Comma 3 2 4 6 2 3 2" xfId="39026" xr:uid="{87C3D7C2-1D6D-41A7-9DFC-E1879ED585BF}"/>
    <cellStyle name="Comma 3 2 4 6 2 4" xfId="27799" xr:uid="{4E2E722A-AAAF-4C4D-8F71-B49F03E86632}"/>
    <cellStyle name="Comma 3 2 4 6 3" xfId="8145" xr:uid="{E922FFFA-4B8D-4E9D-B9AA-EF4A7C4602CE}"/>
    <cellStyle name="Comma 3 2 4 6 3 2" xfId="19373" xr:uid="{968D9C6E-10E0-4A7C-8C65-46D3473649C3}"/>
    <cellStyle name="Comma 3 2 4 6 3 2 2" xfId="41840" xr:uid="{A608AAE7-7EBC-424D-B435-6BFFDC1B90F0}"/>
    <cellStyle name="Comma 3 2 4 6 3 3" xfId="30613" xr:uid="{76092876-CCD0-4063-B571-84951F98298A}"/>
    <cellStyle name="Comma 3 2 4 6 4" xfId="13770" xr:uid="{CBCDF98D-E29F-4B70-8245-A4B608D28834}"/>
    <cellStyle name="Comma 3 2 4 6 4 2" xfId="36237" xr:uid="{55C5D794-1E56-4DD2-A0CE-0AB8DCC318C0}"/>
    <cellStyle name="Comma 3 2 4 6 5" xfId="25010" xr:uid="{E655C14A-45EC-4190-898B-095489A56FA2}"/>
    <cellStyle name="Comma 3 2 4 7" xfId="381" xr:uid="{00000000-0005-0000-0000-00007B050000}"/>
    <cellStyle name="Comma 3 2 4 7 2" xfId="3170" xr:uid="{FE1E7CDC-2B89-4264-8966-D379262E954E}"/>
    <cellStyle name="Comma 3 2 4 7 2 2" xfId="8773" xr:uid="{2338EE7F-8485-476E-BBAE-871540B2A916}"/>
    <cellStyle name="Comma 3 2 4 7 2 2 2" xfId="20001" xr:uid="{CC20F5DB-D14A-49D0-9DF7-9F27A58E9F65}"/>
    <cellStyle name="Comma 3 2 4 7 2 2 2 2" xfId="42468" xr:uid="{4C01FA68-19DB-4B79-A54F-42DF0EC8FD8A}"/>
    <cellStyle name="Comma 3 2 4 7 2 2 3" xfId="31241" xr:uid="{9076BC9D-DB2B-4CF7-AD91-2CC453AC44C8}"/>
    <cellStyle name="Comma 3 2 4 7 2 3" xfId="14398" xr:uid="{C660C670-7EE7-497B-B8E3-7A65B78C35FA}"/>
    <cellStyle name="Comma 3 2 4 7 2 3 2" xfId="36865" xr:uid="{3B97593E-AF0C-477E-B2C6-8B83E2A16D9D}"/>
    <cellStyle name="Comma 3 2 4 7 2 4" xfId="25638" xr:uid="{33B643AC-F140-4515-98ED-0B1BE9E7E57F}"/>
    <cellStyle name="Comma 3 2 4 7 3" xfId="5984" xr:uid="{C215B063-9C96-422A-8D90-16B890690B43}"/>
    <cellStyle name="Comma 3 2 4 7 3 2" xfId="17212" xr:uid="{69029F9B-E7C9-4154-B552-B599FB73418F}"/>
    <cellStyle name="Comma 3 2 4 7 3 2 2" xfId="39679" xr:uid="{1B321BEA-C496-4F2F-A11C-6C49C6D0D000}"/>
    <cellStyle name="Comma 3 2 4 7 3 3" xfId="28452" xr:uid="{5F483387-49B6-489E-B5FD-86424831C198}"/>
    <cellStyle name="Comma 3 2 4 7 4" xfId="11609" xr:uid="{FEE3BBDC-4788-4E47-9C5D-65A9B1AFE92A}"/>
    <cellStyle name="Comma 3 2 4 7 4 2" xfId="34076" xr:uid="{8048DBDF-0155-4976-A9B3-41D7980AD73D}"/>
    <cellStyle name="Comma 3 2 4 7 5" xfId="22849" xr:uid="{90DC40AF-E90C-49A1-A352-A97A7D436852}"/>
    <cellStyle name="Comma 3 2 4 8" xfId="2894" xr:uid="{1E3B6807-04D8-4932-8CB4-577F061445D6}"/>
    <cellStyle name="Comma 3 2 4 8 2" xfId="8497" xr:uid="{5E0BBC11-FBF0-44A3-90F2-4B8E83324F0F}"/>
    <cellStyle name="Comma 3 2 4 8 2 2" xfId="19725" xr:uid="{6121BD24-81E3-46C1-BC15-2E7C394A0DE3}"/>
    <cellStyle name="Comma 3 2 4 8 2 2 2" xfId="42192" xr:uid="{48D009C0-C6F3-4F91-AAC1-7636FE8E28A8}"/>
    <cellStyle name="Comma 3 2 4 8 2 3" xfId="30965" xr:uid="{29EEB7E2-043B-4E42-B077-2B10906FF47D}"/>
    <cellStyle name="Comma 3 2 4 8 3" xfId="14122" xr:uid="{4E999993-C30A-4552-9265-182539A76CD7}"/>
    <cellStyle name="Comma 3 2 4 8 3 2" xfId="36589" xr:uid="{64DCD3B7-2184-455C-A95A-F89B26DF68E1}"/>
    <cellStyle name="Comma 3 2 4 8 4" xfId="25362" xr:uid="{BA7154E7-ED1D-4E98-B2CF-6BB6E61ED87D}"/>
    <cellStyle name="Comma 3 2 4 9" xfId="5709" xr:uid="{F167E419-EFB9-439E-8A1E-CC495A49E4B4}"/>
    <cellStyle name="Comma 3 2 4 9 2" xfId="16937" xr:uid="{5F8365F8-B3E5-4192-9808-6F34994B9722}"/>
    <cellStyle name="Comma 3 2 4 9 2 2" xfId="39404" xr:uid="{4A67D93E-7440-4A55-83C5-9E189DFA21A1}"/>
    <cellStyle name="Comma 3 2 4 9 3" xfId="28177" xr:uid="{6CFE01D6-6CE8-4606-BDE7-60E709EE6771}"/>
    <cellStyle name="Comma 3 2 5" xfId="163" xr:uid="{00000000-0005-0000-0000-00007C050000}"/>
    <cellStyle name="Comma 3 2 5 10" xfId="22636" xr:uid="{B4076A5B-5E53-4F06-AE49-AB43A5B0D2FE}"/>
    <cellStyle name="Comma 3 2 5 2" xfId="710" xr:uid="{00000000-0005-0000-0000-00007D050000}"/>
    <cellStyle name="Comma 3 2 5 2 2" xfId="1248" xr:uid="{00000000-0005-0000-0000-00007E050000}"/>
    <cellStyle name="Comma 3 2 5 2 2 2" xfId="2328" xr:uid="{00000000-0005-0000-0000-00007F050000}"/>
    <cellStyle name="Comma 3 2 5 2 2 2 2" xfId="5117" xr:uid="{FE534597-512E-48C3-B5D3-68CA35CD2435}"/>
    <cellStyle name="Comma 3 2 5 2 2 2 2 2" xfId="10720" xr:uid="{52754D8F-E093-49F3-BF48-EFA85E1ABC92}"/>
    <cellStyle name="Comma 3 2 5 2 2 2 2 2 2" xfId="21948" xr:uid="{A88CCD72-CD28-4A89-8B05-75A4C0ADBF6F}"/>
    <cellStyle name="Comma 3 2 5 2 2 2 2 2 2 2" xfId="44415" xr:uid="{10137DCB-D3C9-4A04-9BD7-296FB86D32E2}"/>
    <cellStyle name="Comma 3 2 5 2 2 2 2 2 3" xfId="33188" xr:uid="{4617D9F0-F689-432F-BCDE-2F07B15D166E}"/>
    <cellStyle name="Comma 3 2 5 2 2 2 2 3" xfId="16345" xr:uid="{BD67C39E-2501-4199-8504-6D8AC4B9F064}"/>
    <cellStyle name="Comma 3 2 5 2 2 2 2 3 2" xfId="38812" xr:uid="{27BA2475-7DDD-454E-BDF7-F235F9260EEC}"/>
    <cellStyle name="Comma 3 2 5 2 2 2 2 4" xfId="27585" xr:uid="{14942839-6EAA-4B96-BA96-AEFA940287DF}"/>
    <cellStyle name="Comma 3 2 5 2 2 2 3" xfId="7931" xr:uid="{3AB985E9-0B18-4AE4-BB27-5C25C3BB687A}"/>
    <cellStyle name="Comma 3 2 5 2 2 2 3 2" xfId="19159" xr:uid="{22F67776-7995-4B23-8C7F-118A0924FAEF}"/>
    <cellStyle name="Comma 3 2 5 2 2 2 3 2 2" xfId="41626" xr:uid="{E341DB66-546A-4AC2-B29D-F40278A2D0E6}"/>
    <cellStyle name="Comma 3 2 5 2 2 2 3 3" xfId="30399" xr:uid="{E0EDCAF1-3600-426F-A5E5-7DC5CA20EFD7}"/>
    <cellStyle name="Comma 3 2 5 2 2 2 4" xfId="13556" xr:uid="{E4BA2A2C-3B76-4C16-B5B8-13F67B670F6E}"/>
    <cellStyle name="Comma 3 2 5 2 2 2 4 2" xfId="36023" xr:uid="{0932A270-1FDF-4AB1-B6C4-4A0E8B2D26E4}"/>
    <cellStyle name="Comma 3 2 5 2 2 2 5" xfId="24796" xr:uid="{E32CADAB-DF50-43BF-AB27-085AD39695C6}"/>
    <cellStyle name="Comma 3 2 5 2 2 3" xfId="4037" xr:uid="{46041A75-3CA1-47C9-AD0D-9362B9EDE7CA}"/>
    <cellStyle name="Comma 3 2 5 2 2 3 2" xfId="9640" xr:uid="{4C892F7B-CCD3-4B47-9DE5-40DDD1FA37C1}"/>
    <cellStyle name="Comma 3 2 5 2 2 3 2 2" xfId="20868" xr:uid="{16E01F03-C9B3-4421-BD89-FC5CDFCCDD37}"/>
    <cellStyle name="Comma 3 2 5 2 2 3 2 2 2" xfId="43335" xr:uid="{EF7F12BA-3FD9-4CA8-94C8-8C57C5055556}"/>
    <cellStyle name="Comma 3 2 5 2 2 3 2 3" xfId="32108" xr:uid="{3A591980-D66D-489B-9540-53E473996E81}"/>
    <cellStyle name="Comma 3 2 5 2 2 3 3" xfId="15265" xr:uid="{37E720F4-9A39-45E6-8D0A-D66A7C49E1B1}"/>
    <cellStyle name="Comma 3 2 5 2 2 3 3 2" xfId="37732" xr:uid="{192C8953-68C0-4527-983E-F724A9FD8358}"/>
    <cellStyle name="Comma 3 2 5 2 2 3 4" xfId="26505" xr:uid="{35287846-5214-43D6-9FAB-E117C947FE9C}"/>
    <cellStyle name="Comma 3 2 5 2 2 4" xfId="6851" xr:uid="{4C452743-71A8-42CC-AFD1-B6E6C6F9DB54}"/>
    <cellStyle name="Comma 3 2 5 2 2 4 2" xfId="18079" xr:uid="{E0305C5F-EBEA-4E5A-9D7E-610875CB75A0}"/>
    <cellStyle name="Comma 3 2 5 2 2 4 2 2" xfId="40546" xr:uid="{4FB838D9-43BA-4110-BFB8-22E9E7353339}"/>
    <cellStyle name="Comma 3 2 5 2 2 4 3" xfId="29319" xr:uid="{25FC9435-AD27-4F26-8225-E60E8AA20429}"/>
    <cellStyle name="Comma 3 2 5 2 2 5" xfId="12476" xr:uid="{C6E012B8-1878-4FE2-BB6A-E2577416C14F}"/>
    <cellStyle name="Comma 3 2 5 2 2 5 2" xfId="34943" xr:uid="{3F5FFBF0-FAC2-497B-AB03-7DF26C2AC5AC}"/>
    <cellStyle name="Comma 3 2 5 2 2 6" xfId="23716" xr:uid="{55755E05-C743-49C1-9D7A-403643BBCF52}"/>
    <cellStyle name="Comma 3 2 5 2 3" xfId="1790" xr:uid="{00000000-0005-0000-0000-000080050000}"/>
    <cellStyle name="Comma 3 2 5 2 3 2" xfId="4579" xr:uid="{CEC5BB33-EEA9-4883-839D-4BB022CC1EAB}"/>
    <cellStyle name="Comma 3 2 5 2 3 2 2" xfId="10182" xr:uid="{E118ECA7-BBD2-4D44-929C-1F4AB2CC6BBF}"/>
    <cellStyle name="Comma 3 2 5 2 3 2 2 2" xfId="21410" xr:uid="{60065925-3217-4C7A-B796-F59F493B4483}"/>
    <cellStyle name="Comma 3 2 5 2 3 2 2 2 2" xfId="43877" xr:uid="{E5712591-E1A4-46C3-8B1F-D0ADD4FF7709}"/>
    <cellStyle name="Comma 3 2 5 2 3 2 2 3" xfId="32650" xr:uid="{D19EB080-EB5A-4388-8B4F-41CD642EABD3}"/>
    <cellStyle name="Comma 3 2 5 2 3 2 3" xfId="15807" xr:uid="{16F8B6F2-825C-4730-93BB-FE01E0EC907F}"/>
    <cellStyle name="Comma 3 2 5 2 3 2 3 2" xfId="38274" xr:uid="{1818D494-90A5-49ED-A0A1-87872AF04EFD}"/>
    <cellStyle name="Comma 3 2 5 2 3 2 4" xfId="27047" xr:uid="{5D26CE0E-E221-4AC8-A7E3-2000619D34E9}"/>
    <cellStyle name="Comma 3 2 5 2 3 3" xfId="7393" xr:uid="{11169E9D-D0D8-41A9-8759-6831976FA3ED}"/>
    <cellStyle name="Comma 3 2 5 2 3 3 2" xfId="18621" xr:uid="{7E767280-10A0-4C4B-B5AE-1055D785D3FF}"/>
    <cellStyle name="Comma 3 2 5 2 3 3 2 2" xfId="41088" xr:uid="{89E5E90E-8B8E-4A5D-8304-3EA701BBE080}"/>
    <cellStyle name="Comma 3 2 5 2 3 3 3" xfId="29861" xr:uid="{75224D90-B75A-42E8-B008-E278B1A12FE5}"/>
    <cellStyle name="Comma 3 2 5 2 3 4" xfId="13018" xr:uid="{7B6CC776-138F-4596-BBF2-E5FB4C59A2F5}"/>
    <cellStyle name="Comma 3 2 5 2 3 4 2" xfId="35485" xr:uid="{CD97ABA1-14DB-4AEB-825B-BC7D74881E1C}"/>
    <cellStyle name="Comma 3 2 5 2 3 5" xfId="24258" xr:uid="{D7BD44DB-3DF6-4FD9-96C5-A33633C0BEDC}"/>
    <cellStyle name="Comma 3 2 5 2 4" xfId="3499" xr:uid="{7A988B83-2F5F-4087-9F40-6F1B3F14382C}"/>
    <cellStyle name="Comma 3 2 5 2 4 2" xfId="9102" xr:uid="{02CF1ED6-7FF7-4E64-9D45-9BE60AAF9384}"/>
    <cellStyle name="Comma 3 2 5 2 4 2 2" xfId="20330" xr:uid="{6738CDB0-F29C-44AC-A18A-D5BA4B5D76A6}"/>
    <cellStyle name="Comma 3 2 5 2 4 2 2 2" xfId="42797" xr:uid="{F0DD9C07-6971-4DB1-B318-0A8516454E7C}"/>
    <cellStyle name="Comma 3 2 5 2 4 2 3" xfId="31570" xr:uid="{DE0D667C-4FE2-4C21-AE68-E8CE369521C9}"/>
    <cellStyle name="Comma 3 2 5 2 4 3" xfId="14727" xr:uid="{6F674F66-2D43-4757-88A8-AB7FA7CA054E}"/>
    <cellStyle name="Comma 3 2 5 2 4 3 2" xfId="37194" xr:uid="{7FDBE984-EC0B-4D08-92EB-6D17137C83E2}"/>
    <cellStyle name="Comma 3 2 5 2 4 4" xfId="25967" xr:uid="{A155F001-45F4-4349-BD33-5926081A50A5}"/>
    <cellStyle name="Comma 3 2 5 2 5" xfId="6313" xr:uid="{0E60195A-0920-4070-93DA-C2EF4D1AC791}"/>
    <cellStyle name="Comma 3 2 5 2 5 2" xfId="17541" xr:uid="{F89BB5F7-956A-4AFF-9EDB-A8E55CD95AED}"/>
    <cellStyle name="Comma 3 2 5 2 5 2 2" xfId="40008" xr:uid="{D8489301-946F-4929-B9E7-B813BD00E952}"/>
    <cellStyle name="Comma 3 2 5 2 5 3" xfId="28781" xr:uid="{17B86CC8-E807-46D4-B3F4-E14E74EE0564}"/>
    <cellStyle name="Comma 3 2 5 2 6" xfId="11938" xr:uid="{17000909-E9A5-4CA9-8967-C80EAB8DC59D}"/>
    <cellStyle name="Comma 3 2 5 2 6 2" xfId="34405" xr:uid="{E2DED2DB-F8FA-4222-9FC4-1C086D795D13}"/>
    <cellStyle name="Comma 3 2 5 2 7" xfId="23178" xr:uid="{4A0CA5DC-A76B-42CF-B00C-424C75CF9218}"/>
    <cellStyle name="Comma 3 2 5 3" xfId="981" xr:uid="{00000000-0005-0000-0000-000081050000}"/>
    <cellStyle name="Comma 3 2 5 3 2" xfId="2061" xr:uid="{00000000-0005-0000-0000-000082050000}"/>
    <cellStyle name="Comma 3 2 5 3 2 2" xfId="4850" xr:uid="{C0A87CB6-7D60-4C3A-8E5D-C4F02A4D9A2F}"/>
    <cellStyle name="Comma 3 2 5 3 2 2 2" xfId="10453" xr:uid="{52EBC5EA-AB60-4C03-8BE9-2E7C1ACDAD4E}"/>
    <cellStyle name="Comma 3 2 5 3 2 2 2 2" xfId="21681" xr:uid="{176103EA-71CD-4A07-92D7-9C11CAC5288E}"/>
    <cellStyle name="Comma 3 2 5 3 2 2 2 2 2" xfId="44148" xr:uid="{05E99677-6CC8-4219-B47A-EFF4ABD69D35}"/>
    <cellStyle name="Comma 3 2 5 3 2 2 2 3" xfId="32921" xr:uid="{B14588DF-3F43-4CB9-87F2-BAD82E99BF6D}"/>
    <cellStyle name="Comma 3 2 5 3 2 2 3" xfId="16078" xr:uid="{E262BA49-0259-4E31-860F-8371BAC78BED}"/>
    <cellStyle name="Comma 3 2 5 3 2 2 3 2" xfId="38545" xr:uid="{F37469ED-C15B-4785-9CFB-700F7196B2D2}"/>
    <cellStyle name="Comma 3 2 5 3 2 2 4" xfId="27318" xr:uid="{D4003612-883E-4C82-AA0C-305ED93EEF89}"/>
    <cellStyle name="Comma 3 2 5 3 2 3" xfId="7664" xr:uid="{C1FB6611-BD28-4E3F-80C1-64934DBE68ED}"/>
    <cellStyle name="Comma 3 2 5 3 2 3 2" xfId="18892" xr:uid="{E42F29BE-FB64-44C3-A96C-6D62FBECCC6C}"/>
    <cellStyle name="Comma 3 2 5 3 2 3 2 2" xfId="41359" xr:uid="{E04260BD-4C2A-4397-BC23-BBFDCD6D4B43}"/>
    <cellStyle name="Comma 3 2 5 3 2 3 3" xfId="30132" xr:uid="{5DA5D1A2-123F-4D7B-B537-091FD3C50A78}"/>
    <cellStyle name="Comma 3 2 5 3 2 4" xfId="13289" xr:uid="{3D3E600D-74F7-4F2B-A2CD-3DF7CF05ADEF}"/>
    <cellStyle name="Comma 3 2 5 3 2 4 2" xfId="35756" xr:uid="{956A5C8E-5CE8-4718-9FD9-E29CCF58B641}"/>
    <cellStyle name="Comma 3 2 5 3 2 5" xfId="24529" xr:uid="{FD5E615E-18FB-4B87-B1ED-978971867082}"/>
    <cellStyle name="Comma 3 2 5 3 3" xfId="3770" xr:uid="{21413F86-20D3-4F7C-8D98-A6FF8C706FF9}"/>
    <cellStyle name="Comma 3 2 5 3 3 2" xfId="9373" xr:uid="{9EF01E0A-8BF0-4D10-B17F-B17B936ED50E}"/>
    <cellStyle name="Comma 3 2 5 3 3 2 2" xfId="20601" xr:uid="{03BBFE57-B1B3-41EC-9C94-954F012CF7C6}"/>
    <cellStyle name="Comma 3 2 5 3 3 2 2 2" xfId="43068" xr:uid="{51FC599A-7862-4CF7-985B-B905591C01CF}"/>
    <cellStyle name="Comma 3 2 5 3 3 2 3" xfId="31841" xr:uid="{5BC11A13-6E9A-4934-B520-91F093F04218}"/>
    <cellStyle name="Comma 3 2 5 3 3 3" xfId="14998" xr:uid="{AFC1DB99-BEC4-40ED-BF07-E7C49C5DED30}"/>
    <cellStyle name="Comma 3 2 5 3 3 3 2" xfId="37465" xr:uid="{1E909FF9-45DD-47B3-91FB-60453C72D30B}"/>
    <cellStyle name="Comma 3 2 5 3 3 4" xfId="26238" xr:uid="{8D46A373-40B3-4C77-95A9-41E6B0AACEB7}"/>
    <cellStyle name="Comma 3 2 5 3 4" xfId="6584" xr:uid="{6476EA9A-9140-4032-ACC9-219F245D6438}"/>
    <cellStyle name="Comma 3 2 5 3 4 2" xfId="17812" xr:uid="{7AC57F40-E5E9-46DD-A94C-21E2A3062DF8}"/>
    <cellStyle name="Comma 3 2 5 3 4 2 2" xfId="40279" xr:uid="{E4D6810C-DB06-44D9-A789-2168992DB159}"/>
    <cellStyle name="Comma 3 2 5 3 4 3" xfId="29052" xr:uid="{BB9EC2AB-4109-4F6E-B69B-B3F51D1B04BE}"/>
    <cellStyle name="Comma 3 2 5 3 5" xfId="12209" xr:uid="{C0A23ED7-6575-4CEF-B660-F806E3D33D4E}"/>
    <cellStyle name="Comma 3 2 5 3 5 2" xfId="34676" xr:uid="{B734DA81-CEF0-487A-8569-C52F661ECDF8}"/>
    <cellStyle name="Comma 3 2 5 3 6" xfId="23449" xr:uid="{6B1E8475-0B79-468C-8276-6046F16306B9}"/>
    <cellStyle name="Comma 3 2 5 4" xfId="1523" xr:uid="{00000000-0005-0000-0000-000083050000}"/>
    <cellStyle name="Comma 3 2 5 4 2" xfId="4312" xr:uid="{61B77A8B-F4B2-4FAA-9B30-2CC9A92628E4}"/>
    <cellStyle name="Comma 3 2 5 4 2 2" xfId="9915" xr:uid="{8A16E2BB-9508-46BE-9447-1FEBC488C550}"/>
    <cellStyle name="Comma 3 2 5 4 2 2 2" xfId="21143" xr:uid="{4255E3A8-5B79-41D0-B651-E9BCACF1E986}"/>
    <cellStyle name="Comma 3 2 5 4 2 2 2 2" xfId="43610" xr:uid="{497EA822-6CE3-4C5F-9061-3CBC4073C0DE}"/>
    <cellStyle name="Comma 3 2 5 4 2 2 3" xfId="32383" xr:uid="{FC5D6377-BD4B-4208-8283-4F20F21D9F67}"/>
    <cellStyle name="Comma 3 2 5 4 2 3" xfId="15540" xr:uid="{94A1D54B-47AA-4B93-975C-4EA615A4DDE3}"/>
    <cellStyle name="Comma 3 2 5 4 2 3 2" xfId="38007" xr:uid="{B69FCAB5-EDC8-4B2F-8562-FD965FE333A1}"/>
    <cellStyle name="Comma 3 2 5 4 2 4" xfId="26780" xr:uid="{85AD6370-FFE3-437B-B87E-F23DB874ED41}"/>
    <cellStyle name="Comma 3 2 5 4 3" xfId="7126" xr:uid="{F653A973-764B-4ACB-94EA-F877D929D3A0}"/>
    <cellStyle name="Comma 3 2 5 4 3 2" xfId="18354" xr:uid="{E0C68157-944A-4A59-BCA5-3AF2944E1091}"/>
    <cellStyle name="Comma 3 2 5 4 3 2 2" xfId="40821" xr:uid="{AAAC5238-31BE-4988-B09F-EF14AFEA1FD0}"/>
    <cellStyle name="Comma 3 2 5 4 3 3" xfId="29594" xr:uid="{268FF9EC-DEFF-4318-9C5C-8600B92D1114}"/>
    <cellStyle name="Comma 3 2 5 4 4" xfId="12751" xr:uid="{904B7EC1-FD08-44AB-9929-3474E3479F43}"/>
    <cellStyle name="Comma 3 2 5 4 4 2" xfId="35218" xr:uid="{F85B962A-D04F-4A69-B19C-E0EA158FA556}"/>
    <cellStyle name="Comma 3 2 5 4 5" xfId="23991" xr:uid="{CB01235F-BE53-4674-BCE7-4925E9E104A5}"/>
    <cellStyle name="Comma 3 2 5 5" xfId="2604" xr:uid="{00000000-0005-0000-0000-000084050000}"/>
    <cellStyle name="Comma 3 2 5 5 2" xfId="5393" xr:uid="{808D12BD-C3C9-488F-9B2E-BE249B1533A3}"/>
    <cellStyle name="Comma 3 2 5 5 2 2" xfId="10996" xr:uid="{538742CA-B5B1-46E1-81F4-05B0B0FE6BEA}"/>
    <cellStyle name="Comma 3 2 5 5 2 2 2" xfId="22224" xr:uid="{56E89EB1-CA72-43BC-B3F9-DDB21D4E3797}"/>
    <cellStyle name="Comma 3 2 5 5 2 2 2 2" xfId="44691" xr:uid="{35C22A32-5292-4258-9FB4-58A240B6F891}"/>
    <cellStyle name="Comma 3 2 5 5 2 2 3" xfId="33464" xr:uid="{481901A6-5C19-4256-B13E-850328422DDC}"/>
    <cellStyle name="Comma 3 2 5 5 2 3" xfId="16621" xr:uid="{EE587D3C-F1B9-4902-A435-876D15E733A4}"/>
    <cellStyle name="Comma 3 2 5 5 2 3 2" xfId="39088" xr:uid="{ADBD6208-C8DB-451D-A440-C08F71AB43B5}"/>
    <cellStyle name="Comma 3 2 5 5 2 4" xfId="27861" xr:uid="{14B6FE87-131C-4F64-8461-4B90BF1E7725}"/>
    <cellStyle name="Comma 3 2 5 5 3" xfId="8207" xr:uid="{1CD96DAE-D457-4E89-828D-FC103583D8A0}"/>
    <cellStyle name="Comma 3 2 5 5 3 2" xfId="19435" xr:uid="{910FCA7F-21D2-4315-A244-654072524DAF}"/>
    <cellStyle name="Comma 3 2 5 5 3 2 2" xfId="41902" xr:uid="{83D098F9-FC9C-4F8B-BCB0-C31F85C176D8}"/>
    <cellStyle name="Comma 3 2 5 5 3 3" xfId="30675" xr:uid="{40A77E4B-D0EA-4EFD-BA5D-D4E36681C6AA}"/>
    <cellStyle name="Comma 3 2 5 5 4" xfId="13832" xr:uid="{94368669-2D73-4B35-A725-013F10A6BEB5}"/>
    <cellStyle name="Comma 3 2 5 5 4 2" xfId="36299" xr:uid="{B126E3C6-F84A-4275-9B3E-ACB3DCF7D5B7}"/>
    <cellStyle name="Comma 3 2 5 5 5" xfId="25072" xr:uid="{5C68B6A2-7AF6-45C6-91D7-8D628048D0C3}"/>
    <cellStyle name="Comma 3 2 5 6" xfId="443" xr:uid="{00000000-0005-0000-0000-000085050000}"/>
    <cellStyle name="Comma 3 2 5 6 2" xfId="3232" xr:uid="{38EB4753-8F4A-4526-9DA9-23FEF9FBA669}"/>
    <cellStyle name="Comma 3 2 5 6 2 2" xfId="8835" xr:uid="{05088A29-208D-40C9-8D34-54E148283AD8}"/>
    <cellStyle name="Comma 3 2 5 6 2 2 2" xfId="20063" xr:uid="{19AA928D-04CF-4CF2-85F1-CF157ACFAA3F}"/>
    <cellStyle name="Comma 3 2 5 6 2 2 2 2" xfId="42530" xr:uid="{F81175F9-3D3A-4BED-BD6D-75A17D1661DF}"/>
    <cellStyle name="Comma 3 2 5 6 2 2 3" xfId="31303" xr:uid="{6D6715AC-6575-475C-93C5-FA8AAEAA7E93}"/>
    <cellStyle name="Comma 3 2 5 6 2 3" xfId="14460" xr:uid="{C46A2614-05F9-41F2-927E-3B98824E0E92}"/>
    <cellStyle name="Comma 3 2 5 6 2 3 2" xfId="36927" xr:uid="{299317D7-35D9-4BF5-A37F-74312097B0D4}"/>
    <cellStyle name="Comma 3 2 5 6 2 4" xfId="25700" xr:uid="{2D0C908C-7F22-4403-9091-19417E2F88E0}"/>
    <cellStyle name="Comma 3 2 5 6 3" xfId="6046" xr:uid="{BA692244-F7C4-4580-BF9B-F5983E6B46D8}"/>
    <cellStyle name="Comma 3 2 5 6 3 2" xfId="17274" xr:uid="{86B66707-1C75-4F0B-8280-851867234941}"/>
    <cellStyle name="Comma 3 2 5 6 3 2 2" xfId="39741" xr:uid="{34079E6D-23BF-4E42-9F79-26C50DB2623D}"/>
    <cellStyle name="Comma 3 2 5 6 3 3" xfId="28514" xr:uid="{4311BF6C-CA64-4611-BE61-8CBBE426FA41}"/>
    <cellStyle name="Comma 3 2 5 6 4" xfId="11671" xr:uid="{4058A32E-1006-4C58-83EB-6A3D9B24EF9F}"/>
    <cellStyle name="Comma 3 2 5 6 4 2" xfId="34138" xr:uid="{B7980484-8331-460D-88FB-14CCE41CFAA4}"/>
    <cellStyle name="Comma 3 2 5 6 5" xfId="22911" xr:uid="{6E9A9E3F-A17B-4D3E-BB2B-4BE9E175CE3C}"/>
    <cellStyle name="Comma 3 2 5 7" xfId="2956" xr:uid="{EEB18A5C-8CEC-4EFC-8498-BA8C8AD84DED}"/>
    <cellStyle name="Comma 3 2 5 7 2" xfId="8559" xr:uid="{0DC5272D-1C5A-4CA3-A707-55DEE9140F53}"/>
    <cellStyle name="Comma 3 2 5 7 2 2" xfId="19787" xr:uid="{DF3471B7-893C-444D-8CBE-906003083DF8}"/>
    <cellStyle name="Comma 3 2 5 7 2 2 2" xfId="42254" xr:uid="{04425700-75E4-4788-9B17-20B5A6B0CAAA}"/>
    <cellStyle name="Comma 3 2 5 7 2 3" xfId="31027" xr:uid="{87F22607-40D1-4D95-9D3E-8BAFD2F71A6D}"/>
    <cellStyle name="Comma 3 2 5 7 3" xfId="14184" xr:uid="{F9133CA8-5BF8-44EC-91FF-29B099C8B82E}"/>
    <cellStyle name="Comma 3 2 5 7 3 2" xfId="36651" xr:uid="{16B12B3D-A6F1-4FF1-85A8-74ACD5CCEBBA}"/>
    <cellStyle name="Comma 3 2 5 7 4" xfId="25424" xr:uid="{9AE3CA62-B40F-499E-874B-F21395D0E760}"/>
    <cellStyle name="Comma 3 2 5 8" xfId="5771" xr:uid="{32A6EACF-F000-4F33-89F1-6DF39866A4AD}"/>
    <cellStyle name="Comma 3 2 5 8 2" xfId="16999" xr:uid="{1D47DA5A-C1D2-4EB0-9391-64642C43AC20}"/>
    <cellStyle name="Comma 3 2 5 8 2 2" xfId="39466" xr:uid="{E23BA78E-D285-47C4-8591-256C39D98D1F}"/>
    <cellStyle name="Comma 3 2 5 8 3" xfId="28239" xr:uid="{D479D996-FBD5-4411-9242-825494B503B1}"/>
    <cellStyle name="Comma 3 2 5 9" xfId="11395" xr:uid="{61DC4466-BC39-4B6D-B15E-4A9D595A995E}"/>
    <cellStyle name="Comma 3 2 5 9 2" xfId="33863" xr:uid="{3F7A1EDD-C53B-4EFF-9738-0881A0F12CD3}"/>
    <cellStyle name="Comma 3 2 6" xfId="590" xr:uid="{00000000-0005-0000-0000-000086050000}"/>
    <cellStyle name="Comma 3 2 6 2" xfId="1128" xr:uid="{00000000-0005-0000-0000-000087050000}"/>
    <cellStyle name="Comma 3 2 6 2 2" xfId="2208" xr:uid="{00000000-0005-0000-0000-000088050000}"/>
    <cellStyle name="Comma 3 2 6 2 2 2" xfId="4997" xr:uid="{4D81828B-FAD1-48BA-B523-4C74C99CE5E8}"/>
    <cellStyle name="Comma 3 2 6 2 2 2 2" xfId="10600" xr:uid="{45277BDF-5CB5-4259-A267-EBBB8ACD0019}"/>
    <cellStyle name="Comma 3 2 6 2 2 2 2 2" xfId="21828" xr:uid="{C3B78251-A243-4BD7-A9EB-77E13FABB318}"/>
    <cellStyle name="Comma 3 2 6 2 2 2 2 2 2" xfId="44295" xr:uid="{5318AD6A-E46F-43D0-A2CD-D2ACCF83E188}"/>
    <cellStyle name="Comma 3 2 6 2 2 2 2 3" xfId="33068" xr:uid="{D84DE6D7-DFF2-4300-81F6-B8BC0539472A}"/>
    <cellStyle name="Comma 3 2 6 2 2 2 3" xfId="16225" xr:uid="{A4680D4A-67CA-4A17-8BE1-56D7F92FE922}"/>
    <cellStyle name="Comma 3 2 6 2 2 2 3 2" xfId="38692" xr:uid="{DF554FBD-0A50-4EC1-A9BE-C275A25FAA2A}"/>
    <cellStyle name="Comma 3 2 6 2 2 2 4" xfId="27465" xr:uid="{186DD356-7EED-4FF0-8E08-2DAF88DD1350}"/>
    <cellStyle name="Comma 3 2 6 2 2 3" xfId="7811" xr:uid="{5E9BC099-17D3-40B7-B842-4ACE6ADF073E}"/>
    <cellStyle name="Comma 3 2 6 2 2 3 2" xfId="19039" xr:uid="{B2B7C2C0-5632-4333-9730-AA141433FEFD}"/>
    <cellStyle name="Comma 3 2 6 2 2 3 2 2" xfId="41506" xr:uid="{785B2B7A-359A-45DC-A44D-7BA4023D19D8}"/>
    <cellStyle name="Comma 3 2 6 2 2 3 3" xfId="30279" xr:uid="{C9BC6F90-3792-40E5-A611-69B2EB5A3335}"/>
    <cellStyle name="Comma 3 2 6 2 2 4" xfId="13436" xr:uid="{CC00B3DB-8510-4B1F-AE14-1BDA573626FF}"/>
    <cellStyle name="Comma 3 2 6 2 2 4 2" xfId="35903" xr:uid="{85183BA1-8F4A-43AB-84A4-37A4C6A4161B}"/>
    <cellStyle name="Comma 3 2 6 2 2 5" xfId="24676" xr:uid="{AF6F5F36-5DF8-4F76-98C1-EA255AB8F52C}"/>
    <cellStyle name="Comma 3 2 6 2 3" xfId="3917" xr:uid="{B2B1E110-2693-46A8-9E29-33D785AF6CCF}"/>
    <cellStyle name="Comma 3 2 6 2 3 2" xfId="9520" xr:uid="{A29CD15F-53CF-4693-8657-9523FF907F8E}"/>
    <cellStyle name="Comma 3 2 6 2 3 2 2" xfId="20748" xr:uid="{22A69389-09DB-49DF-9A3B-BAEB1ECEDF66}"/>
    <cellStyle name="Comma 3 2 6 2 3 2 2 2" xfId="43215" xr:uid="{CF13C9F0-C08C-4CE8-999F-D1AE5C27C50F}"/>
    <cellStyle name="Comma 3 2 6 2 3 2 3" xfId="31988" xr:uid="{1D067466-69C4-4917-8247-4F943CA2E687}"/>
    <cellStyle name="Comma 3 2 6 2 3 3" xfId="15145" xr:uid="{9BD37647-B7E9-4800-B1B6-95C87C6DDEE4}"/>
    <cellStyle name="Comma 3 2 6 2 3 3 2" xfId="37612" xr:uid="{B57C78ED-BBBE-4341-AF5A-20FBFAB3A57F}"/>
    <cellStyle name="Comma 3 2 6 2 3 4" xfId="26385" xr:uid="{3499E57B-89D6-4E22-ADA3-C37801127EB7}"/>
    <cellStyle name="Comma 3 2 6 2 4" xfId="6731" xr:uid="{DEEABB39-BF86-407D-9F97-21F376433862}"/>
    <cellStyle name="Comma 3 2 6 2 4 2" xfId="17959" xr:uid="{2C1B03E3-D269-4D2A-8859-444269B1F23B}"/>
    <cellStyle name="Comma 3 2 6 2 4 2 2" xfId="40426" xr:uid="{12CCFA27-B995-4258-A439-AD33E8A5121B}"/>
    <cellStyle name="Comma 3 2 6 2 4 3" xfId="29199" xr:uid="{A7648EDE-51BB-48CA-9EA0-A258ED81A112}"/>
    <cellStyle name="Comma 3 2 6 2 5" xfId="12356" xr:uid="{CDA73583-3234-4E2E-A9A0-915C591E393D}"/>
    <cellStyle name="Comma 3 2 6 2 5 2" xfId="34823" xr:uid="{2E60EC2B-2C0E-461A-9F94-A6FCF946789F}"/>
    <cellStyle name="Comma 3 2 6 2 6" xfId="23596" xr:uid="{86329D52-1DFB-4F93-BA7D-39A8C2F9134D}"/>
    <cellStyle name="Comma 3 2 6 3" xfId="1670" xr:uid="{00000000-0005-0000-0000-000089050000}"/>
    <cellStyle name="Comma 3 2 6 3 2" xfId="4459" xr:uid="{6A763C58-3BD9-4A70-8355-AF04A7FC2710}"/>
    <cellStyle name="Comma 3 2 6 3 2 2" xfId="10062" xr:uid="{F1ABD0F1-FD9B-4A1E-AB96-C0C06B3C9BB0}"/>
    <cellStyle name="Comma 3 2 6 3 2 2 2" xfId="21290" xr:uid="{FBB6542B-F873-44B7-AFF8-4BDEAE587E00}"/>
    <cellStyle name="Comma 3 2 6 3 2 2 2 2" xfId="43757" xr:uid="{2ABE5D63-5E2A-47ED-8B62-028FF1F9C43C}"/>
    <cellStyle name="Comma 3 2 6 3 2 2 3" xfId="32530" xr:uid="{8872F245-5944-4BBC-B183-22E0FF7DF5D5}"/>
    <cellStyle name="Comma 3 2 6 3 2 3" xfId="15687" xr:uid="{E634829C-6120-48CF-BD1A-8F2B6F1E0111}"/>
    <cellStyle name="Comma 3 2 6 3 2 3 2" xfId="38154" xr:uid="{B874338B-9D5F-4696-AA40-CC49203A7F6D}"/>
    <cellStyle name="Comma 3 2 6 3 2 4" xfId="26927" xr:uid="{DC8D3512-75E9-4C48-A39C-88F8461BD486}"/>
    <cellStyle name="Comma 3 2 6 3 3" xfId="7273" xr:uid="{130F2C93-9B72-4030-80CF-29936A223D6D}"/>
    <cellStyle name="Comma 3 2 6 3 3 2" xfId="18501" xr:uid="{C90E760C-E8D6-4689-8F9F-C342AEA25CFD}"/>
    <cellStyle name="Comma 3 2 6 3 3 2 2" xfId="40968" xr:uid="{DB72288C-6A30-4D18-BA3F-4A0D40A4F6D4}"/>
    <cellStyle name="Comma 3 2 6 3 3 3" xfId="29741" xr:uid="{C7F64623-97F6-4653-AB1A-C36CF5A98DD2}"/>
    <cellStyle name="Comma 3 2 6 3 4" xfId="12898" xr:uid="{16644C2E-144C-485C-A651-364C5407E012}"/>
    <cellStyle name="Comma 3 2 6 3 4 2" xfId="35365" xr:uid="{8E5D2C14-9CA0-45F5-8871-BB9442312A5F}"/>
    <cellStyle name="Comma 3 2 6 3 5" xfId="24138" xr:uid="{4AEC00C2-548D-445A-8B74-B89CE8AD6819}"/>
    <cellStyle name="Comma 3 2 6 4" xfId="3379" xr:uid="{172996E2-B89D-455C-92A8-A33B513D2356}"/>
    <cellStyle name="Comma 3 2 6 4 2" xfId="8982" xr:uid="{15E0017F-38C8-4191-8B00-E516F8D9B5C2}"/>
    <cellStyle name="Comma 3 2 6 4 2 2" xfId="20210" xr:uid="{41305BEC-D687-4A9F-8086-D6A3A1FBEB30}"/>
    <cellStyle name="Comma 3 2 6 4 2 2 2" xfId="42677" xr:uid="{CAB2BF73-1854-42B5-AD3F-43934406BB7A}"/>
    <cellStyle name="Comma 3 2 6 4 2 3" xfId="31450" xr:uid="{76BEDF59-B005-404E-B140-25ECB21FA03C}"/>
    <cellStyle name="Comma 3 2 6 4 3" xfId="14607" xr:uid="{729AA73E-A401-4506-A8ED-02F261E49E19}"/>
    <cellStyle name="Comma 3 2 6 4 3 2" xfId="37074" xr:uid="{FF40F567-078D-417D-81A8-350B51ED4C80}"/>
    <cellStyle name="Comma 3 2 6 4 4" xfId="25847" xr:uid="{3F3C39C0-5499-466B-B8C7-787959FC1870}"/>
    <cellStyle name="Comma 3 2 6 5" xfId="6193" xr:uid="{5B51AF80-3F98-4D2A-BE91-97914B2E556B}"/>
    <cellStyle name="Comma 3 2 6 5 2" xfId="17421" xr:uid="{9870F499-E08D-4D47-9F22-253451F5E3A4}"/>
    <cellStyle name="Comma 3 2 6 5 2 2" xfId="39888" xr:uid="{1C9403FF-A3DB-423B-BF46-CDA2EFB13A2B}"/>
    <cellStyle name="Comma 3 2 6 5 3" xfId="28661" xr:uid="{9C638763-144A-4CF7-B863-C4F6890EABD9}"/>
    <cellStyle name="Comma 3 2 6 6" xfId="11818" xr:uid="{C48515F6-8DDD-468E-808B-347E19671777}"/>
    <cellStyle name="Comma 3 2 6 6 2" xfId="34285" xr:uid="{3B3F41C8-D8AC-4D61-B784-049E0AE9B7B8}"/>
    <cellStyle name="Comma 3 2 6 7" xfId="23058" xr:uid="{DA348126-1CC6-4F99-8F8E-DE789F2BB3CE}"/>
    <cellStyle name="Comma 3 2 7" xfId="861" xr:uid="{00000000-0005-0000-0000-00008A050000}"/>
    <cellStyle name="Comma 3 2 7 2" xfId="1941" xr:uid="{00000000-0005-0000-0000-00008B050000}"/>
    <cellStyle name="Comma 3 2 7 2 2" xfId="4730" xr:uid="{D6E9B98F-B470-45DA-AB3E-2C78B8C01913}"/>
    <cellStyle name="Comma 3 2 7 2 2 2" xfId="10333" xr:uid="{F9712E34-B7D0-4E19-974F-BFDBE9CE3826}"/>
    <cellStyle name="Comma 3 2 7 2 2 2 2" xfId="21561" xr:uid="{6EBDE1FB-5721-40CB-878F-48D55F3ACB9E}"/>
    <cellStyle name="Comma 3 2 7 2 2 2 2 2" xfId="44028" xr:uid="{C8E71CFE-21B1-43BB-BA1F-9FB82A1658EE}"/>
    <cellStyle name="Comma 3 2 7 2 2 2 3" xfId="32801" xr:uid="{4957BDDF-773A-46E9-B418-DE1059354A07}"/>
    <cellStyle name="Comma 3 2 7 2 2 3" xfId="15958" xr:uid="{B85A494E-15CB-4AA3-BE2B-B114B06E11BE}"/>
    <cellStyle name="Comma 3 2 7 2 2 3 2" xfId="38425" xr:uid="{042F67FB-E954-4F2A-BCE6-81857B3490AF}"/>
    <cellStyle name="Comma 3 2 7 2 2 4" xfId="27198" xr:uid="{CBF099CB-5923-46F8-96B2-D8F7FCB4E1AA}"/>
    <cellStyle name="Comma 3 2 7 2 3" xfId="7544" xr:uid="{0D184A67-94EF-4E93-B31E-AD9DB260083C}"/>
    <cellStyle name="Comma 3 2 7 2 3 2" xfId="18772" xr:uid="{3367E6DE-064D-42FA-9F39-C0F328E50728}"/>
    <cellStyle name="Comma 3 2 7 2 3 2 2" xfId="41239" xr:uid="{DB2687F0-B8B3-4EBA-B32B-BCD5BA4C850E}"/>
    <cellStyle name="Comma 3 2 7 2 3 3" xfId="30012" xr:uid="{CA4AA029-D5B2-49AA-8E71-480E67A960F5}"/>
    <cellStyle name="Comma 3 2 7 2 4" xfId="13169" xr:uid="{A138B434-0B3B-405F-A3D5-9838F7E3C854}"/>
    <cellStyle name="Comma 3 2 7 2 4 2" xfId="35636" xr:uid="{B53B6E87-0C50-40A9-A242-565A85217E44}"/>
    <cellStyle name="Comma 3 2 7 2 5" xfId="24409" xr:uid="{F77F922B-7EE3-40E3-8737-1FD20E7F10A8}"/>
    <cellStyle name="Comma 3 2 7 3" xfId="3650" xr:uid="{52A203CC-A504-4CD9-B4A6-60EA2987CFCF}"/>
    <cellStyle name="Comma 3 2 7 3 2" xfId="9253" xr:uid="{A521DBD3-C7E6-4913-A004-8AD43D6D6BF8}"/>
    <cellStyle name="Comma 3 2 7 3 2 2" xfId="20481" xr:uid="{D272412A-E74D-4FDD-A0AF-E0CFEFA25828}"/>
    <cellStyle name="Comma 3 2 7 3 2 2 2" xfId="42948" xr:uid="{D16DC2D5-619A-48A2-A3CB-055C46871FDB}"/>
    <cellStyle name="Comma 3 2 7 3 2 3" xfId="31721" xr:uid="{C72B2443-E187-4006-A71B-F6D1E37A47B1}"/>
    <cellStyle name="Comma 3 2 7 3 3" xfId="14878" xr:uid="{20D7BD81-DF51-4248-800C-944447EF1C85}"/>
    <cellStyle name="Comma 3 2 7 3 3 2" xfId="37345" xr:uid="{D4C9E8D5-1D97-4B69-A8DD-9F492216F167}"/>
    <cellStyle name="Comma 3 2 7 3 4" xfId="26118" xr:uid="{E0EA0673-26FD-42C7-B30D-4BCDA2C175FA}"/>
    <cellStyle name="Comma 3 2 7 4" xfId="6464" xr:uid="{5095269A-F2C7-4A5C-8387-7353DAE23486}"/>
    <cellStyle name="Comma 3 2 7 4 2" xfId="17692" xr:uid="{102BF801-2B47-4093-B737-32D7AC8F3173}"/>
    <cellStyle name="Comma 3 2 7 4 2 2" xfId="40159" xr:uid="{4F1CDB42-03CD-462D-BB8A-8366DE841B03}"/>
    <cellStyle name="Comma 3 2 7 4 3" xfId="28932" xr:uid="{B6FC26E5-0CFD-44A7-89D6-5D2C2C1F445C}"/>
    <cellStyle name="Comma 3 2 7 5" xfId="12089" xr:uid="{78757DEA-D597-4FEB-8207-7888FABB6D49}"/>
    <cellStyle name="Comma 3 2 7 5 2" xfId="34556" xr:uid="{E4664766-8EA7-4E46-A446-8C2CC59A9EC2}"/>
    <cellStyle name="Comma 3 2 7 6" xfId="23329" xr:uid="{8303F1F6-672F-4852-B9E5-1C2EE78614B3}"/>
    <cellStyle name="Comma 3 2 8" xfId="1403" xr:uid="{00000000-0005-0000-0000-00008C050000}"/>
    <cellStyle name="Comma 3 2 8 2" xfId="4192" xr:uid="{B8AA6FF1-8A3D-4C22-B126-32AB8105974B}"/>
    <cellStyle name="Comma 3 2 8 2 2" xfId="9795" xr:uid="{83FABFCA-D321-493B-A3D4-3B10797D99DD}"/>
    <cellStyle name="Comma 3 2 8 2 2 2" xfId="21023" xr:uid="{06B78712-BBE3-461D-91AD-FA7C0C859C25}"/>
    <cellStyle name="Comma 3 2 8 2 2 2 2" xfId="43490" xr:uid="{CB2038F9-507A-4668-83C1-3D44620D8AF0}"/>
    <cellStyle name="Comma 3 2 8 2 2 3" xfId="32263" xr:uid="{352D9AA1-8025-4BDF-B4D6-5DCA155DF0C2}"/>
    <cellStyle name="Comma 3 2 8 2 3" xfId="15420" xr:uid="{7BCD8F8C-052B-440E-ABC5-3B205668FC8C}"/>
    <cellStyle name="Comma 3 2 8 2 3 2" xfId="37887" xr:uid="{75B20F18-8DA1-4F32-845E-BD95CD7B61C3}"/>
    <cellStyle name="Comma 3 2 8 2 4" xfId="26660" xr:uid="{06B7B220-AF68-471B-B0BC-A076B8CDEFA9}"/>
    <cellStyle name="Comma 3 2 8 3" xfId="7006" xr:uid="{B4FD2368-4445-489B-A37E-48D9784E6E95}"/>
    <cellStyle name="Comma 3 2 8 3 2" xfId="18234" xr:uid="{747BCED2-23EB-4539-B0DB-3C0CBD54B60B}"/>
    <cellStyle name="Comma 3 2 8 3 2 2" xfId="40701" xr:uid="{4356BBED-4148-4308-A59D-9E3628F9356D}"/>
    <cellStyle name="Comma 3 2 8 3 3" xfId="29474" xr:uid="{C39B51F3-85EC-470A-8BD5-8438A455B683}"/>
    <cellStyle name="Comma 3 2 8 4" xfId="12631" xr:uid="{C924C7FD-1EF0-4D4A-8D55-6DD35DAEFC22}"/>
    <cellStyle name="Comma 3 2 8 4 2" xfId="35098" xr:uid="{D2DE50B7-4644-41ED-83EF-A42A9BF55978}"/>
    <cellStyle name="Comma 3 2 8 5" xfId="23871" xr:uid="{C9743637-59C9-4E3B-A8FA-3B80ECE7D7EC}"/>
    <cellStyle name="Comma 3 2 9" xfId="2484" xr:uid="{00000000-0005-0000-0000-00008D050000}"/>
    <cellStyle name="Comma 3 2 9 2" xfId="5273" xr:uid="{5A91A908-C17F-49B8-8FF7-300BA0B2BFB4}"/>
    <cellStyle name="Comma 3 2 9 2 2" xfId="10876" xr:uid="{A23EC62D-374B-4CD3-A9EA-BE0FEDEEFCA8}"/>
    <cellStyle name="Comma 3 2 9 2 2 2" xfId="22104" xr:uid="{53D2EB5D-3244-4E9B-982A-AD63A46C6784}"/>
    <cellStyle name="Comma 3 2 9 2 2 2 2" xfId="44571" xr:uid="{9239DAA1-A1A6-4A61-9915-2384B644CA6E}"/>
    <cellStyle name="Comma 3 2 9 2 2 3" xfId="33344" xr:uid="{1EF20BFF-74A5-4FDC-B1EF-D4C59B473E14}"/>
    <cellStyle name="Comma 3 2 9 2 3" xfId="16501" xr:uid="{E1398F4E-9E71-4C6D-8F84-6FA8FE3EABD3}"/>
    <cellStyle name="Comma 3 2 9 2 3 2" xfId="38968" xr:uid="{8B8D9C9E-281F-4FE6-BCC4-F6CF87557C8C}"/>
    <cellStyle name="Comma 3 2 9 2 4" xfId="27741" xr:uid="{B7A172CE-E4A5-46BF-AEE0-3A7166C0795B}"/>
    <cellStyle name="Comma 3 2 9 3" xfId="8087" xr:uid="{64F6C633-F58B-4F21-9119-9250D793A02F}"/>
    <cellStyle name="Comma 3 2 9 3 2" xfId="19315" xr:uid="{135A4E87-6BE9-481D-B54F-74D4DCB990A2}"/>
    <cellStyle name="Comma 3 2 9 3 2 2" xfId="41782" xr:uid="{D5CEFF68-C142-40FB-AC93-44E9A4E43930}"/>
    <cellStyle name="Comma 3 2 9 3 3" xfId="30555" xr:uid="{194EE685-4DEE-4D9F-85B7-D3BB0E07BCAB}"/>
    <cellStyle name="Comma 3 2 9 4" xfId="13712" xr:uid="{C619E1B5-0C7C-4625-B67D-441155D724BD}"/>
    <cellStyle name="Comma 3 2 9 4 2" xfId="36179" xr:uid="{CDD90290-145F-4D77-B02C-6EA9BBB51AF7}"/>
    <cellStyle name="Comma 3 2 9 5" xfId="24952" xr:uid="{8BA374E7-23FD-48C4-8DDD-3A2E9094373F}"/>
    <cellStyle name="Comma 3 3" xfId="45" xr:uid="{00000000-0005-0000-0000-00008E050000}"/>
    <cellStyle name="Comma 3 3 10" xfId="2838" xr:uid="{9A5CE077-9676-44CE-9536-BA995CE8EEEC}"/>
    <cellStyle name="Comma 3 3 10 2" xfId="8441" xr:uid="{B7687DBE-A1C0-402B-A58C-51F1EC94FA97}"/>
    <cellStyle name="Comma 3 3 10 2 2" xfId="19669" xr:uid="{4886C370-C07D-429A-9B28-43A6823C2C8D}"/>
    <cellStyle name="Comma 3 3 10 2 2 2" xfId="42136" xr:uid="{2758C282-2A38-4D0D-A5E7-7C3B1BC91B33}"/>
    <cellStyle name="Comma 3 3 10 2 3" xfId="30909" xr:uid="{C30120C3-D804-4AA1-A539-53734A53BB37}"/>
    <cellStyle name="Comma 3 3 10 3" xfId="14066" xr:uid="{43D1470B-F193-4FC8-A080-25C0A6E89332}"/>
    <cellStyle name="Comma 3 3 10 3 2" xfId="36533" xr:uid="{D25F0F5F-63EE-48EF-8392-322F54C19F29}"/>
    <cellStyle name="Comma 3 3 10 4" xfId="25306" xr:uid="{ADCB197E-3792-4BC5-A018-93B745E83EAA}"/>
    <cellStyle name="Comma 3 3 11" xfId="5653" xr:uid="{8BC8BD8D-6682-44C8-A3D5-AD3C2B4964CB}"/>
    <cellStyle name="Comma 3 3 11 2" xfId="16881" xr:uid="{E425E36E-0952-4615-A5E2-AEC11087E890}"/>
    <cellStyle name="Comma 3 3 11 2 2" xfId="39348" xr:uid="{C818C00A-F5BF-4C6C-B732-0C93BB1A5859}"/>
    <cellStyle name="Comma 3 3 11 3" xfId="28121" xr:uid="{5F62FA53-DC2C-44A3-B35C-DA6496B5BCBB}"/>
    <cellStyle name="Comma 3 3 12" xfId="11277" xr:uid="{ED167E11-3DE4-4B0C-9E7E-BE84B12350EC}"/>
    <cellStyle name="Comma 3 3 12 2" xfId="33745" xr:uid="{E03B2F36-A5E6-4EA3-A050-AE8788AE42C7}"/>
    <cellStyle name="Comma 3 3 13" xfId="22518" xr:uid="{0983A0C8-7ECA-4C67-998B-1F0785D611B8}"/>
    <cellStyle name="Comma 3 3 2" xfId="74" xr:uid="{00000000-0005-0000-0000-00008F050000}"/>
    <cellStyle name="Comma 3 3 2 10" xfId="5682" xr:uid="{50D39F8B-E387-46B6-A14D-8F86BC062267}"/>
    <cellStyle name="Comma 3 3 2 10 2" xfId="16910" xr:uid="{D94573C2-DFE4-4EE7-8949-39AEF56B1C89}"/>
    <cellStyle name="Comma 3 3 2 10 2 2" xfId="39377" xr:uid="{1F7054CE-81C4-4666-B4EF-9A5FCC41F765}"/>
    <cellStyle name="Comma 3 3 2 10 3" xfId="28150" xr:uid="{12922966-0784-4581-86E5-7781922D1AFF}"/>
    <cellStyle name="Comma 3 3 2 11" xfId="11306" xr:uid="{A5869B75-13BE-425D-BC42-0F539D2F9E3A}"/>
    <cellStyle name="Comma 3 3 2 11 2" xfId="33774" xr:uid="{A81F2691-09CB-4CA9-AEE9-A48C3BE2AEA6}"/>
    <cellStyle name="Comma 3 3 2 12" xfId="22547" xr:uid="{79A0442D-DE88-4B9B-9011-F5D8AE1E913A}"/>
    <cellStyle name="Comma 3 3 2 2" xfId="136" xr:uid="{00000000-0005-0000-0000-000090050000}"/>
    <cellStyle name="Comma 3 3 2 2 10" xfId="11368" xr:uid="{E7770467-1088-4F66-835F-61309DD0B93E}"/>
    <cellStyle name="Comma 3 3 2 2 10 2" xfId="33836" xr:uid="{9F1CF600-D613-470D-8688-BCE364CF8654}"/>
    <cellStyle name="Comma 3 3 2 2 11" xfId="22609" xr:uid="{274B5356-03D2-4267-8BDF-B998D00779F8}"/>
    <cellStyle name="Comma 3 3 2 2 2" xfId="262" xr:uid="{00000000-0005-0000-0000-000091050000}"/>
    <cellStyle name="Comma 3 3 2 2 2 10" xfId="22735" xr:uid="{2E0E4902-7497-4484-A086-C0090FBD634B}"/>
    <cellStyle name="Comma 3 3 2 2 2 2" xfId="809" xr:uid="{00000000-0005-0000-0000-000092050000}"/>
    <cellStyle name="Comma 3 3 2 2 2 2 2" xfId="1347" xr:uid="{00000000-0005-0000-0000-000093050000}"/>
    <cellStyle name="Comma 3 3 2 2 2 2 2 2" xfId="2427" xr:uid="{00000000-0005-0000-0000-000094050000}"/>
    <cellStyle name="Comma 3 3 2 2 2 2 2 2 2" xfId="5216" xr:uid="{937016FD-600B-46E0-96A7-48202D414AF6}"/>
    <cellStyle name="Comma 3 3 2 2 2 2 2 2 2 2" xfId="10819" xr:uid="{503486A1-08FE-4F49-9246-B40B4248874F}"/>
    <cellStyle name="Comma 3 3 2 2 2 2 2 2 2 2 2" xfId="22047" xr:uid="{B053FB27-4F24-4A6F-A8D5-DDBD66FE3C71}"/>
    <cellStyle name="Comma 3 3 2 2 2 2 2 2 2 2 2 2" xfId="44514" xr:uid="{0B6AAD60-2A3A-4DF9-AAFE-0EBB01E0797C}"/>
    <cellStyle name="Comma 3 3 2 2 2 2 2 2 2 2 3" xfId="33287" xr:uid="{F18B5343-30C6-42ED-8681-E0F1E427A638}"/>
    <cellStyle name="Comma 3 3 2 2 2 2 2 2 2 3" xfId="16444" xr:uid="{7B1E19A9-E3C2-4A82-9B78-6EFFBF6E302C}"/>
    <cellStyle name="Comma 3 3 2 2 2 2 2 2 2 3 2" xfId="38911" xr:uid="{3295E501-DF89-4AE9-9D3D-6119DCC09C3E}"/>
    <cellStyle name="Comma 3 3 2 2 2 2 2 2 2 4" xfId="27684" xr:uid="{F83B628D-F954-4802-B99C-E06A9A1EA6EF}"/>
    <cellStyle name="Comma 3 3 2 2 2 2 2 2 3" xfId="8030" xr:uid="{0017AB68-C1A7-4148-9255-A44E9B51BD79}"/>
    <cellStyle name="Comma 3 3 2 2 2 2 2 2 3 2" xfId="19258" xr:uid="{5E4A3A53-60FE-4702-A909-9663769024EF}"/>
    <cellStyle name="Comma 3 3 2 2 2 2 2 2 3 2 2" xfId="41725" xr:uid="{6D627702-F1E1-483D-93E0-1662B8455E52}"/>
    <cellStyle name="Comma 3 3 2 2 2 2 2 2 3 3" xfId="30498" xr:uid="{FF6B8216-7908-4E0B-9F8D-09BBF02BE68C}"/>
    <cellStyle name="Comma 3 3 2 2 2 2 2 2 4" xfId="13655" xr:uid="{C8300BC8-22FE-40BA-9F0B-DB20E0F4E694}"/>
    <cellStyle name="Comma 3 3 2 2 2 2 2 2 4 2" xfId="36122" xr:uid="{8EE70F4D-278A-4898-A4FE-ADB34058D7C0}"/>
    <cellStyle name="Comma 3 3 2 2 2 2 2 2 5" xfId="24895" xr:uid="{F28C8269-9378-4F37-B653-48D18B20BD14}"/>
    <cellStyle name="Comma 3 3 2 2 2 2 2 3" xfId="4136" xr:uid="{59E69E12-8C60-4F9A-91A6-75A15767394E}"/>
    <cellStyle name="Comma 3 3 2 2 2 2 2 3 2" xfId="9739" xr:uid="{B03176BC-C00C-4364-8DCE-55C33D2FEB81}"/>
    <cellStyle name="Comma 3 3 2 2 2 2 2 3 2 2" xfId="20967" xr:uid="{5BBF8921-F531-407F-A375-4E0E1415927E}"/>
    <cellStyle name="Comma 3 3 2 2 2 2 2 3 2 2 2" xfId="43434" xr:uid="{E76E3930-4E8F-41FB-A905-6B7210317224}"/>
    <cellStyle name="Comma 3 3 2 2 2 2 2 3 2 3" xfId="32207" xr:uid="{16EE76DC-8664-418D-966A-B7EB9586528E}"/>
    <cellStyle name="Comma 3 3 2 2 2 2 2 3 3" xfId="15364" xr:uid="{9E5BC77B-A649-4D60-8BAC-6AC09789895D}"/>
    <cellStyle name="Comma 3 3 2 2 2 2 2 3 3 2" xfId="37831" xr:uid="{E761F749-0854-4326-8F3F-B12648CBDDA9}"/>
    <cellStyle name="Comma 3 3 2 2 2 2 2 3 4" xfId="26604" xr:uid="{999CAF1A-A27C-4DBC-83F8-37935881F919}"/>
    <cellStyle name="Comma 3 3 2 2 2 2 2 4" xfId="6950" xr:uid="{77AF4361-AACE-4EF2-BA51-32342FF4A8A9}"/>
    <cellStyle name="Comma 3 3 2 2 2 2 2 4 2" xfId="18178" xr:uid="{9745BB55-FF93-4755-8769-7FBE57D558DC}"/>
    <cellStyle name="Comma 3 3 2 2 2 2 2 4 2 2" xfId="40645" xr:uid="{26FC2792-F258-45A2-B757-F4DBC3A9BB96}"/>
    <cellStyle name="Comma 3 3 2 2 2 2 2 4 3" xfId="29418" xr:uid="{B5DD9179-769C-40E8-B8C5-1DB196723C8B}"/>
    <cellStyle name="Comma 3 3 2 2 2 2 2 5" xfId="12575" xr:uid="{FDFF1EE6-5E90-44D2-A12B-7966A8B239B8}"/>
    <cellStyle name="Comma 3 3 2 2 2 2 2 5 2" xfId="35042" xr:uid="{D2A9F4F4-922A-4EC3-8B6D-0B0F16FF602F}"/>
    <cellStyle name="Comma 3 3 2 2 2 2 2 6" xfId="23815" xr:uid="{B73AD709-07E3-47C2-BC0F-E1BB76AD5580}"/>
    <cellStyle name="Comma 3 3 2 2 2 2 3" xfId="1889" xr:uid="{00000000-0005-0000-0000-000095050000}"/>
    <cellStyle name="Comma 3 3 2 2 2 2 3 2" xfId="4678" xr:uid="{6E2591C0-8A85-45C7-898E-F6AD04D1787C}"/>
    <cellStyle name="Comma 3 3 2 2 2 2 3 2 2" xfId="10281" xr:uid="{DB22DBE4-7CF6-4B26-BFF1-48973FC86F89}"/>
    <cellStyle name="Comma 3 3 2 2 2 2 3 2 2 2" xfId="21509" xr:uid="{87C59681-A4F0-4B06-8D07-97CA3974E457}"/>
    <cellStyle name="Comma 3 3 2 2 2 2 3 2 2 2 2" xfId="43976" xr:uid="{12933DC7-6F72-44B3-9CF3-196B333183BB}"/>
    <cellStyle name="Comma 3 3 2 2 2 2 3 2 2 3" xfId="32749" xr:uid="{45461EF6-1274-4B77-8D08-6016B97B0ABA}"/>
    <cellStyle name="Comma 3 3 2 2 2 2 3 2 3" xfId="15906" xr:uid="{CC8189A5-E7BF-4432-8F7F-55F0BB821DA2}"/>
    <cellStyle name="Comma 3 3 2 2 2 2 3 2 3 2" xfId="38373" xr:uid="{25E1CB68-544D-430A-BF58-84158A93AFC7}"/>
    <cellStyle name="Comma 3 3 2 2 2 2 3 2 4" xfId="27146" xr:uid="{F5D9C522-F1E5-4575-AAAE-01A14D3D7038}"/>
    <cellStyle name="Comma 3 3 2 2 2 2 3 3" xfId="7492" xr:uid="{64883F32-C672-4649-9DE8-53820489830C}"/>
    <cellStyle name="Comma 3 3 2 2 2 2 3 3 2" xfId="18720" xr:uid="{2C48F91B-C72D-4312-9DC5-7ABF7E66BC2E}"/>
    <cellStyle name="Comma 3 3 2 2 2 2 3 3 2 2" xfId="41187" xr:uid="{65F21868-DAC9-4D76-BDFB-7DA413BE67D7}"/>
    <cellStyle name="Comma 3 3 2 2 2 2 3 3 3" xfId="29960" xr:uid="{3701BDBB-AAD9-4F24-B35A-FB9213F8659D}"/>
    <cellStyle name="Comma 3 3 2 2 2 2 3 4" xfId="13117" xr:uid="{2419C6DD-1581-44EE-ADB0-BD2193142498}"/>
    <cellStyle name="Comma 3 3 2 2 2 2 3 4 2" xfId="35584" xr:uid="{1685B9DB-5CE3-48B0-BE18-4DD6A9DFECC4}"/>
    <cellStyle name="Comma 3 3 2 2 2 2 3 5" xfId="24357" xr:uid="{28A65437-05A3-4817-97F7-4B53AA16D74E}"/>
    <cellStyle name="Comma 3 3 2 2 2 2 4" xfId="3598" xr:uid="{CA093F0D-B7FA-473D-A7DE-98E821B7805A}"/>
    <cellStyle name="Comma 3 3 2 2 2 2 4 2" xfId="9201" xr:uid="{1E52273B-8E79-4A48-A578-D85BC63E021B}"/>
    <cellStyle name="Comma 3 3 2 2 2 2 4 2 2" xfId="20429" xr:uid="{487AD6EA-5D2F-4EA1-8919-B7D3C6BD0457}"/>
    <cellStyle name="Comma 3 3 2 2 2 2 4 2 2 2" xfId="42896" xr:uid="{62C88540-765F-47BB-9F7C-8B5C49DD721F}"/>
    <cellStyle name="Comma 3 3 2 2 2 2 4 2 3" xfId="31669" xr:uid="{FCF47279-8F49-421A-80BF-C9B058C789F7}"/>
    <cellStyle name="Comma 3 3 2 2 2 2 4 3" xfId="14826" xr:uid="{2CE452F9-46FE-4DAB-A387-9950BF55D84A}"/>
    <cellStyle name="Comma 3 3 2 2 2 2 4 3 2" xfId="37293" xr:uid="{F6F19614-7674-4433-91FC-778315C2A386}"/>
    <cellStyle name="Comma 3 3 2 2 2 2 4 4" xfId="26066" xr:uid="{9960F75C-F34F-4433-A0BE-03F82071E6BC}"/>
    <cellStyle name="Comma 3 3 2 2 2 2 5" xfId="6412" xr:uid="{3199E696-6F5B-4951-87FC-6C8F7D78F0CF}"/>
    <cellStyle name="Comma 3 3 2 2 2 2 5 2" xfId="17640" xr:uid="{182CEC02-B821-4F2C-B6E4-2B81872A5792}"/>
    <cellStyle name="Comma 3 3 2 2 2 2 5 2 2" xfId="40107" xr:uid="{3B067C90-DCA9-4685-A509-FD067F78D74B}"/>
    <cellStyle name="Comma 3 3 2 2 2 2 5 3" xfId="28880" xr:uid="{895D1AE1-3249-42F9-A650-4F56CE4ECC1E}"/>
    <cellStyle name="Comma 3 3 2 2 2 2 6" xfId="12037" xr:uid="{4361247B-FD45-46AB-B077-359E3FC2C0FB}"/>
    <cellStyle name="Comma 3 3 2 2 2 2 6 2" xfId="34504" xr:uid="{84651962-C204-4627-B3A4-A3AA03BE58AF}"/>
    <cellStyle name="Comma 3 3 2 2 2 2 7" xfId="23277" xr:uid="{988958B9-750B-4085-BAE6-6B5F9C755F7E}"/>
    <cellStyle name="Comma 3 3 2 2 2 3" xfId="1080" xr:uid="{00000000-0005-0000-0000-000096050000}"/>
    <cellStyle name="Comma 3 3 2 2 2 3 2" xfId="2160" xr:uid="{00000000-0005-0000-0000-000097050000}"/>
    <cellStyle name="Comma 3 3 2 2 2 3 2 2" xfId="4949" xr:uid="{F19AD6C5-3F63-4D54-8342-AE7A71BAD284}"/>
    <cellStyle name="Comma 3 3 2 2 2 3 2 2 2" xfId="10552" xr:uid="{213D7CD3-FB2D-4EB0-A5F7-633ADE1E18BA}"/>
    <cellStyle name="Comma 3 3 2 2 2 3 2 2 2 2" xfId="21780" xr:uid="{0A733089-DB73-491E-89E7-F8F4F254A2E1}"/>
    <cellStyle name="Comma 3 3 2 2 2 3 2 2 2 2 2" xfId="44247" xr:uid="{1642080A-B178-4C4C-9EAB-7F75205FF9FC}"/>
    <cellStyle name="Comma 3 3 2 2 2 3 2 2 2 3" xfId="33020" xr:uid="{FAA4AA8F-5F8B-47B7-90A4-ADCC48A69B75}"/>
    <cellStyle name="Comma 3 3 2 2 2 3 2 2 3" xfId="16177" xr:uid="{A45FF009-9938-49A0-B8CC-E3227EB758A5}"/>
    <cellStyle name="Comma 3 3 2 2 2 3 2 2 3 2" xfId="38644" xr:uid="{1CE5EFCC-6244-40E5-BF60-56CB3393A3B3}"/>
    <cellStyle name="Comma 3 3 2 2 2 3 2 2 4" xfId="27417" xr:uid="{5D520E8D-F28C-4282-A344-509F05D2939D}"/>
    <cellStyle name="Comma 3 3 2 2 2 3 2 3" xfId="7763" xr:uid="{28C04CCE-566C-48F3-BB5A-62FFBF4BF7BC}"/>
    <cellStyle name="Comma 3 3 2 2 2 3 2 3 2" xfId="18991" xr:uid="{B11B3416-71F6-456D-A4F4-D40E6B9E1CDC}"/>
    <cellStyle name="Comma 3 3 2 2 2 3 2 3 2 2" xfId="41458" xr:uid="{6494E2A2-7824-4D9C-A753-489F42FD676F}"/>
    <cellStyle name="Comma 3 3 2 2 2 3 2 3 3" xfId="30231" xr:uid="{A9CFFE04-0BCD-4BEC-B948-E03D3CECE4F5}"/>
    <cellStyle name="Comma 3 3 2 2 2 3 2 4" xfId="13388" xr:uid="{D352CB88-ADA2-45F4-8C47-0A3C6487F7CF}"/>
    <cellStyle name="Comma 3 3 2 2 2 3 2 4 2" xfId="35855" xr:uid="{32A3E17B-D984-4F79-9CF6-22D080F19114}"/>
    <cellStyle name="Comma 3 3 2 2 2 3 2 5" xfId="24628" xr:uid="{0DE45C0A-69E6-4F0B-A7F2-188D34384A49}"/>
    <cellStyle name="Comma 3 3 2 2 2 3 3" xfId="3869" xr:uid="{5FF4AC43-2483-4592-A0B8-797BC07F2805}"/>
    <cellStyle name="Comma 3 3 2 2 2 3 3 2" xfId="9472" xr:uid="{F7C54058-9B51-41CC-9235-AF5CC74C979F}"/>
    <cellStyle name="Comma 3 3 2 2 2 3 3 2 2" xfId="20700" xr:uid="{93447A62-B19B-491F-B270-23899DAA622F}"/>
    <cellStyle name="Comma 3 3 2 2 2 3 3 2 2 2" xfId="43167" xr:uid="{40F31C6C-6712-4F78-97F3-F95D43C45D12}"/>
    <cellStyle name="Comma 3 3 2 2 2 3 3 2 3" xfId="31940" xr:uid="{DBD7F65B-E030-4F53-A4C7-112C025493B6}"/>
    <cellStyle name="Comma 3 3 2 2 2 3 3 3" xfId="15097" xr:uid="{708281F7-CB93-44E5-A99C-DAE5EB2C4447}"/>
    <cellStyle name="Comma 3 3 2 2 2 3 3 3 2" xfId="37564" xr:uid="{4DE4BDDF-F3A9-4129-A60D-5EDD417F11CA}"/>
    <cellStyle name="Comma 3 3 2 2 2 3 3 4" xfId="26337" xr:uid="{12B02AA1-DF4C-4DCC-BF3C-825252B821AC}"/>
    <cellStyle name="Comma 3 3 2 2 2 3 4" xfId="6683" xr:uid="{4307AE3C-2689-4697-868C-6F5422B67532}"/>
    <cellStyle name="Comma 3 3 2 2 2 3 4 2" xfId="17911" xr:uid="{67B55E5A-5779-472D-B23D-D8E91CD53321}"/>
    <cellStyle name="Comma 3 3 2 2 2 3 4 2 2" xfId="40378" xr:uid="{E25893E3-1FD0-4BC2-9C5C-669A9F637BD2}"/>
    <cellStyle name="Comma 3 3 2 2 2 3 4 3" xfId="29151" xr:uid="{01E7FAC9-A223-4CBC-8E78-87FA90FC0A6B}"/>
    <cellStyle name="Comma 3 3 2 2 2 3 5" xfId="12308" xr:uid="{48A3E04E-094C-4288-880E-B3EB70FCC590}"/>
    <cellStyle name="Comma 3 3 2 2 2 3 5 2" xfId="34775" xr:uid="{7E685574-3838-4162-9576-6D45E71E06AC}"/>
    <cellStyle name="Comma 3 3 2 2 2 3 6" xfId="23548" xr:uid="{AED80303-EE35-4AEC-B2F0-49FDC14D6140}"/>
    <cellStyle name="Comma 3 3 2 2 2 4" xfId="1622" xr:uid="{00000000-0005-0000-0000-000098050000}"/>
    <cellStyle name="Comma 3 3 2 2 2 4 2" xfId="4411" xr:uid="{32670116-8D28-4E7F-A1E0-FCA64864C881}"/>
    <cellStyle name="Comma 3 3 2 2 2 4 2 2" xfId="10014" xr:uid="{409A517D-EB16-4269-A6C9-CDEE57FFD498}"/>
    <cellStyle name="Comma 3 3 2 2 2 4 2 2 2" xfId="21242" xr:uid="{FB74CC74-A817-436A-A853-70EC7FB8570C}"/>
    <cellStyle name="Comma 3 3 2 2 2 4 2 2 2 2" xfId="43709" xr:uid="{CFAA89F1-79AA-41C7-AD1F-0BA6369F6EA0}"/>
    <cellStyle name="Comma 3 3 2 2 2 4 2 2 3" xfId="32482" xr:uid="{27FD2FFC-0972-4697-AD19-29D6FB52E3A5}"/>
    <cellStyle name="Comma 3 3 2 2 2 4 2 3" xfId="15639" xr:uid="{F8B28179-26B7-4B80-A383-006B0D9912A0}"/>
    <cellStyle name="Comma 3 3 2 2 2 4 2 3 2" xfId="38106" xr:uid="{E71ED5C1-BCC3-4995-AAB6-E38746AFD6B5}"/>
    <cellStyle name="Comma 3 3 2 2 2 4 2 4" xfId="26879" xr:uid="{19838497-DAA6-4C75-ADA3-CD6FD7B80926}"/>
    <cellStyle name="Comma 3 3 2 2 2 4 3" xfId="7225" xr:uid="{AB181299-679B-4BD5-BBAF-F2967F399FF9}"/>
    <cellStyle name="Comma 3 3 2 2 2 4 3 2" xfId="18453" xr:uid="{85CF56D0-43BC-4C12-88AE-0A5AAA73728D}"/>
    <cellStyle name="Comma 3 3 2 2 2 4 3 2 2" xfId="40920" xr:uid="{BB553F09-F31B-46FB-A111-2981FE5C9D37}"/>
    <cellStyle name="Comma 3 3 2 2 2 4 3 3" xfId="29693" xr:uid="{E68B4499-AEB8-49FA-ABB8-992413EC2959}"/>
    <cellStyle name="Comma 3 3 2 2 2 4 4" xfId="12850" xr:uid="{D40A3F4E-171F-4804-AE64-913D21B50374}"/>
    <cellStyle name="Comma 3 3 2 2 2 4 4 2" xfId="35317" xr:uid="{A80F1575-754E-489E-BC79-29D86531C287}"/>
    <cellStyle name="Comma 3 3 2 2 2 4 5" xfId="24090" xr:uid="{3EA6D7D1-7242-4542-BE5E-66553490A796}"/>
    <cellStyle name="Comma 3 3 2 2 2 5" xfId="2703" xr:uid="{00000000-0005-0000-0000-000099050000}"/>
    <cellStyle name="Comma 3 3 2 2 2 5 2" xfId="5492" xr:uid="{D7DBF4A5-C56A-4BE3-840A-0B0A72E8A1F4}"/>
    <cellStyle name="Comma 3 3 2 2 2 5 2 2" xfId="11095" xr:uid="{065FEA26-3CAF-4272-B28F-F0A95A1AA96F}"/>
    <cellStyle name="Comma 3 3 2 2 2 5 2 2 2" xfId="22323" xr:uid="{094CA348-8587-4014-8A0A-A1B37DD9E514}"/>
    <cellStyle name="Comma 3 3 2 2 2 5 2 2 2 2" xfId="44790" xr:uid="{0BDCE73C-959D-41EC-B0E6-1E1F7586D5D8}"/>
    <cellStyle name="Comma 3 3 2 2 2 5 2 2 3" xfId="33563" xr:uid="{0A7ECC49-5F9A-4541-B113-5A1236BE8CFE}"/>
    <cellStyle name="Comma 3 3 2 2 2 5 2 3" xfId="16720" xr:uid="{9A8FAEAA-B66F-4FFE-AF31-7EED8B97F01E}"/>
    <cellStyle name="Comma 3 3 2 2 2 5 2 3 2" xfId="39187" xr:uid="{18623F67-899D-4B66-8FF5-4CCF8393F218}"/>
    <cellStyle name="Comma 3 3 2 2 2 5 2 4" xfId="27960" xr:uid="{B1D75626-99A0-4C68-9C52-28443BF85F4D}"/>
    <cellStyle name="Comma 3 3 2 2 2 5 3" xfId="8306" xr:uid="{75483D14-BB80-42B6-88F7-DEB118AEBE02}"/>
    <cellStyle name="Comma 3 3 2 2 2 5 3 2" xfId="19534" xr:uid="{2CF23A6E-EDE3-4370-91AE-8D6C43A8CA78}"/>
    <cellStyle name="Comma 3 3 2 2 2 5 3 2 2" xfId="42001" xr:uid="{01B7518B-EE66-4A71-B843-014C4660ED9F}"/>
    <cellStyle name="Comma 3 3 2 2 2 5 3 3" xfId="30774" xr:uid="{7110E6EB-FF08-4A34-B0FE-8406712A7D58}"/>
    <cellStyle name="Comma 3 3 2 2 2 5 4" xfId="13931" xr:uid="{C9894C0F-C6FA-4337-8862-FE6B34020D88}"/>
    <cellStyle name="Comma 3 3 2 2 2 5 4 2" xfId="36398" xr:uid="{4574448D-EA9A-4DE2-B53D-413D6500D2BD}"/>
    <cellStyle name="Comma 3 3 2 2 2 5 5" xfId="25171" xr:uid="{27EA1E98-9B8A-4AE7-855B-7200822A7350}"/>
    <cellStyle name="Comma 3 3 2 2 2 6" xfId="542" xr:uid="{00000000-0005-0000-0000-00009A050000}"/>
    <cellStyle name="Comma 3 3 2 2 2 6 2" xfId="3331" xr:uid="{D06CDB63-93D0-4B0F-9416-FEED58B9085F}"/>
    <cellStyle name="Comma 3 3 2 2 2 6 2 2" xfId="8934" xr:uid="{DF6EEC1F-E6E3-4033-B51B-D8EAE7F5DE74}"/>
    <cellStyle name="Comma 3 3 2 2 2 6 2 2 2" xfId="20162" xr:uid="{442907FA-7B82-43A4-AFEA-B150A0A7F04B}"/>
    <cellStyle name="Comma 3 3 2 2 2 6 2 2 2 2" xfId="42629" xr:uid="{3A334BA4-A8E0-4247-B0F7-0354D0ECC656}"/>
    <cellStyle name="Comma 3 3 2 2 2 6 2 2 3" xfId="31402" xr:uid="{69C0A59A-58CF-4E60-B72F-1AB150B7722E}"/>
    <cellStyle name="Comma 3 3 2 2 2 6 2 3" xfId="14559" xr:uid="{DE88C65A-C887-4743-8CB5-3B65A1D44AD4}"/>
    <cellStyle name="Comma 3 3 2 2 2 6 2 3 2" xfId="37026" xr:uid="{26C08826-EEF7-4FC4-B42B-96344135E5A2}"/>
    <cellStyle name="Comma 3 3 2 2 2 6 2 4" xfId="25799" xr:uid="{29CD02AE-B41E-40EF-BE80-40558DE98C2E}"/>
    <cellStyle name="Comma 3 3 2 2 2 6 3" xfId="6145" xr:uid="{F13521CB-2E2D-4089-BA69-71D5F9BCD0B7}"/>
    <cellStyle name="Comma 3 3 2 2 2 6 3 2" xfId="17373" xr:uid="{B24A71BC-270B-4D8F-BDC9-605692D6CDD1}"/>
    <cellStyle name="Comma 3 3 2 2 2 6 3 2 2" xfId="39840" xr:uid="{B8FEB706-4CCC-4FD7-9D85-74956A485E22}"/>
    <cellStyle name="Comma 3 3 2 2 2 6 3 3" xfId="28613" xr:uid="{6862A815-7D00-40D2-9A5D-98795E143C09}"/>
    <cellStyle name="Comma 3 3 2 2 2 6 4" xfId="11770" xr:uid="{E6817BC6-BA9B-4AFB-8A7B-453E98FB900F}"/>
    <cellStyle name="Comma 3 3 2 2 2 6 4 2" xfId="34237" xr:uid="{1BCA7A83-75E3-42F6-A11F-F208AE143B87}"/>
    <cellStyle name="Comma 3 3 2 2 2 6 5" xfId="23010" xr:uid="{99E6C411-2697-4134-BD62-D4FA2B7E01EC}"/>
    <cellStyle name="Comma 3 3 2 2 2 7" xfId="3055" xr:uid="{5B836FBD-9ADF-41DE-9F95-CD88BAE244C8}"/>
    <cellStyle name="Comma 3 3 2 2 2 7 2" xfId="8658" xr:uid="{CD18038F-3600-4C9D-8703-3FB93CC930B2}"/>
    <cellStyle name="Comma 3 3 2 2 2 7 2 2" xfId="19886" xr:uid="{B25DAE19-F277-41A3-9E47-99778F99510F}"/>
    <cellStyle name="Comma 3 3 2 2 2 7 2 2 2" xfId="42353" xr:uid="{1AF6A35B-8F60-4925-8C08-7D28B13C39C2}"/>
    <cellStyle name="Comma 3 3 2 2 2 7 2 3" xfId="31126" xr:uid="{2E2A706B-EA1B-460C-BCA9-C661301A1CE5}"/>
    <cellStyle name="Comma 3 3 2 2 2 7 3" xfId="14283" xr:uid="{EB641B97-7C9E-4BAD-9747-050F1E4A96F2}"/>
    <cellStyle name="Comma 3 3 2 2 2 7 3 2" xfId="36750" xr:uid="{8DC82C6E-1F0A-4A54-A7FC-1E69997F997C}"/>
    <cellStyle name="Comma 3 3 2 2 2 7 4" xfId="25523" xr:uid="{2B6B9097-E594-4B42-BBAA-A430D5EDAD8A}"/>
    <cellStyle name="Comma 3 3 2 2 2 8" xfId="5870" xr:uid="{41A64593-EDFA-4AA8-8D9D-625B6AE7AC8B}"/>
    <cellStyle name="Comma 3 3 2 2 2 8 2" xfId="17098" xr:uid="{D3C21DFB-594A-48F3-A3F2-A46D7472231E}"/>
    <cellStyle name="Comma 3 3 2 2 2 8 2 2" xfId="39565" xr:uid="{10651888-CD2C-4D08-BE45-BD8318119F60}"/>
    <cellStyle name="Comma 3 3 2 2 2 8 3" xfId="28338" xr:uid="{02E56F69-AD18-4209-9D66-CF2B65DEDE5E}"/>
    <cellStyle name="Comma 3 3 2 2 2 9" xfId="11494" xr:uid="{58FFCEFE-DE3F-4272-9143-3ACDDCDFDDD0}"/>
    <cellStyle name="Comma 3 3 2 2 2 9 2" xfId="33962" xr:uid="{674AD65B-3862-45AC-9F4C-F603F82AE7B2}"/>
    <cellStyle name="Comma 3 3 2 2 3" xfId="683" xr:uid="{00000000-0005-0000-0000-00009B050000}"/>
    <cellStyle name="Comma 3 3 2 2 3 2" xfId="1221" xr:uid="{00000000-0005-0000-0000-00009C050000}"/>
    <cellStyle name="Comma 3 3 2 2 3 2 2" xfId="2301" xr:uid="{00000000-0005-0000-0000-00009D050000}"/>
    <cellStyle name="Comma 3 3 2 2 3 2 2 2" xfId="5090" xr:uid="{C10DEE1C-03B8-4FFE-9939-2E5BE386EA73}"/>
    <cellStyle name="Comma 3 3 2 2 3 2 2 2 2" xfId="10693" xr:uid="{42ADB02C-9743-463D-89DB-FFEA0AA8195A}"/>
    <cellStyle name="Comma 3 3 2 2 3 2 2 2 2 2" xfId="21921" xr:uid="{3B8DE0BF-5074-4600-B11B-B7DD6F835329}"/>
    <cellStyle name="Comma 3 3 2 2 3 2 2 2 2 2 2" xfId="44388" xr:uid="{CCF73858-9D7F-4FF5-926F-204E95BB15FF}"/>
    <cellStyle name="Comma 3 3 2 2 3 2 2 2 2 3" xfId="33161" xr:uid="{3CCD379F-855D-4186-BDED-B66764CE0E18}"/>
    <cellStyle name="Comma 3 3 2 2 3 2 2 2 3" xfId="16318" xr:uid="{4D840BA9-D934-4730-AA29-7D09C031DC04}"/>
    <cellStyle name="Comma 3 3 2 2 3 2 2 2 3 2" xfId="38785" xr:uid="{C8968BC2-68F6-4A75-B725-4B823DB2D597}"/>
    <cellStyle name="Comma 3 3 2 2 3 2 2 2 4" xfId="27558" xr:uid="{D00DE2B0-9CFE-4AD2-B4F8-94A01161D6EE}"/>
    <cellStyle name="Comma 3 3 2 2 3 2 2 3" xfId="7904" xr:uid="{BA942CC0-A052-4523-BBA5-3ED2EDB84556}"/>
    <cellStyle name="Comma 3 3 2 2 3 2 2 3 2" xfId="19132" xr:uid="{1381F8D2-3126-4DFD-A7CD-05F71A6F59C3}"/>
    <cellStyle name="Comma 3 3 2 2 3 2 2 3 2 2" xfId="41599" xr:uid="{3A9D1CEB-B641-4F6C-B66F-91B476617B27}"/>
    <cellStyle name="Comma 3 3 2 2 3 2 2 3 3" xfId="30372" xr:uid="{133944E4-F354-479F-BCBA-5BAFADAC7959}"/>
    <cellStyle name="Comma 3 3 2 2 3 2 2 4" xfId="13529" xr:uid="{3524FD4F-948A-4B54-93E8-9BF3394C61F9}"/>
    <cellStyle name="Comma 3 3 2 2 3 2 2 4 2" xfId="35996" xr:uid="{98808820-0096-4938-B14C-503836ED21D4}"/>
    <cellStyle name="Comma 3 3 2 2 3 2 2 5" xfId="24769" xr:uid="{8671A210-47F9-4D1F-B5C1-7BC2244A2AAD}"/>
    <cellStyle name="Comma 3 3 2 2 3 2 3" xfId="4010" xr:uid="{C841FD3F-FEAE-40D3-8C6B-5B4C5B7BFD58}"/>
    <cellStyle name="Comma 3 3 2 2 3 2 3 2" xfId="9613" xr:uid="{EE5CF59A-ECD5-4533-B5D2-77498A21BFAB}"/>
    <cellStyle name="Comma 3 3 2 2 3 2 3 2 2" xfId="20841" xr:uid="{4B19D09A-866C-4732-92F1-7DCEEE7B3FB5}"/>
    <cellStyle name="Comma 3 3 2 2 3 2 3 2 2 2" xfId="43308" xr:uid="{24BCE5D7-B2BF-45A0-8C77-BCEC20E40C34}"/>
    <cellStyle name="Comma 3 3 2 2 3 2 3 2 3" xfId="32081" xr:uid="{EF0AE073-0170-45F2-AD71-66AB7208C6B4}"/>
    <cellStyle name="Comma 3 3 2 2 3 2 3 3" xfId="15238" xr:uid="{1B7AE5A9-C7CC-402F-8378-916B860307E5}"/>
    <cellStyle name="Comma 3 3 2 2 3 2 3 3 2" xfId="37705" xr:uid="{634915EC-2F3F-40F6-870F-44E3E777C90E}"/>
    <cellStyle name="Comma 3 3 2 2 3 2 3 4" xfId="26478" xr:uid="{CAC3246C-DC9B-4217-B44B-2C76FB24DEA8}"/>
    <cellStyle name="Comma 3 3 2 2 3 2 4" xfId="6824" xr:uid="{5DBF3444-6974-46BA-86ED-A8B708DE5BF4}"/>
    <cellStyle name="Comma 3 3 2 2 3 2 4 2" xfId="18052" xr:uid="{D4A78A8C-9E9E-4D02-90B7-254941F7E37D}"/>
    <cellStyle name="Comma 3 3 2 2 3 2 4 2 2" xfId="40519" xr:uid="{E349BCC5-5AD9-4154-8D0E-9D1A00F9982C}"/>
    <cellStyle name="Comma 3 3 2 2 3 2 4 3" xfId="29292" xr:uid="{27984B56-B282-4621-AAD9-528E487DA822}"/>
    <cellStyle name="Comma 3 3 2 2 3 2 5" xfId="12449" xr:uid="{219EB4FA-8548-444C-BCA4-1CD9EF7161F5}"/>
    <cellStyle name="Comma 3 3 2 2 3 2 5 2" xfId="34916" xr:uid="{314D1745-84CE-4E9E-AFE1-FF6861A1F4A8}"/>
    <cellStyle name="Comma 3 3 2 2 3 2 6" xfId="23689" xr:uid="{AAC4AE36-D2B1-4170-BD3F-CB4D368BEA77}"/>
    <cellStyle name="Comma 3 3 2 2 3 3" xfId="1763" xr:uid="{00000000-0005-0000-0000-00009E050000}"/>
    <cellStyle name="Comma 3 3 2 2 3 3 2" xfId="4552" xr:uid="{4B90119B-DD85-43E8-A120-44C8AD781992}"/>
    <cellStyle name="Comma 3 3 2 2 3 3 2 2" xfId="10155" xr:uid="{7065A745-0AB9-41B1-B1B9-3F18A07486A7}"/>
    <cellStyle name="Comma 3 3 2 2 3 3 2 2 2" xfId="21383" xr:uid="{65936FA8-699F-4BE8-8A79-AA5394CFC1C8}"/>
    <cellStyle name="Comma 3 3 2 2 3 3 2 2 2 2" xfId="43850" xr:uid="{E681C13D-3061-4526-B643-5B0E65078F44}"/>
    <cellStyle name="Comma 3 3 2 2 3 3 2 2 3" xfId="32623" xr:uid="{0FD36F6A-9CA1-4AC9-ABCA-56532ACF960D}"/>
    <cellStyle name="Comma 3 3 2 2 3 3 2 3" xfId="15780" xr:uid="{7B0016B9-EEAB-4814-A428-1DBC0053EE5D}"/>
    <cellStyle name="Comma 3 3 2 2 3 3 2 3 2" xfId="38247" xr:uid="{EB23818C-6657-45C5-B0D3-4AD73317DE29}"/>
    <cellStyle name="Comma 3 3 2 2 3 3 2 4" xfId="27020" xr:uid="{681E2B5F-23A2-44F9-971D-50F46C442449}"/>
    <cellStyle name="Comma 3 3 2 2 3 3 3" xfId="7366" xr:uid="{948657DC-B4BE-4B42-AD9A-744D53BCE317}"/>
    <cellStyle name="Comma 3 3 2 2 3 3 3 2" xfId="18594" xr:uid="{7B5DA713-FC36-4221-8F87-C55B962EA978}"/>
    <cellStyle name="Comma 3 3 2 2 3 3 3 2 2" xfId="41061" xr:uid="{1D5CFB57-1B17-4F9D-A98A-07BEFAA38E78}"/>
    <cellStyle name="Comma 3 3 2 2 3 3 3 3" xfId="29834" xr:uid="{AE70E227-EDDE-4CCA-9F11-96231D4AAB3B}"/>
    <cellStyle name="Comma 3 3 2 2 3 3 4" xfId="12991" xr:uid="{CACB44F3-2116-488B-AF62-C677009630FE}"/>
    <cellStyle name="Comma 3 3 2 2 3 3 4 2" xfId="35458" xr:uid="{ED1606B9-09B7-4073-AE80-5A551668DDCD}"/>
    <cellStyle name="Comma 3 3 2 2 3 3 5" xfId="24231" xr:uid="{9419D51F-6C06-4394-A267-F70B301BF59D}"/>
    <cellStyle name="Comma 3 3 2 2 3 4" xfId="3472" xr:uid="{E94D16DF-A12C-4898-A804-8A05698000B8}"/>
    <cellStyle name="Comma 3 3 2 2 3 4 2" xfId="9075" xr:uid="{2A739A1D-F749-413A-9BED-C01F1E46F2B6}"/>
    <cellStyle name="Comma 3 3 2 2 3 4 2 2" xfId="20303" xr:uid="{441444BC-511B-4C0E-806F-0861C35BD984}"/>
    <cellStyle name="Comma 3 3 2 2 3 4 2 2 2" xfId="42770" xr:uid="{AABB70B3-8AA3-42D7-94F6-3EDA010D2B09}"/>
    <cellStyle name="Comma 3 3 2 2 3 4 2 3" xfId="31543" xr:uid="{21195FCD-E892-48EB-B018-695AD9B7149A}"/>
    <cellStyle name="Comma 3 3 2 2 3 4 3" xfId="14700" xr:uid="{F144D514-8F94-4708-A7EA-570F8E5950EA}"/>
    <cellStyle name="Comma 3 3 2 2 3 4 3 2" xfId="37167" xr:uid="{DC0843B3-1B43-4E44-8A4D-7921BB90172D}"/>
    <cellStyle name="Comma 3 3 2 2 3 4 4" xfId="25940" xr:uid="{59226426-4B4B-4BE6-B85E-7FFE14ED92AB}"/>
    <cellStyle name="Comma 3 3 2 2 3 5" xfId="6286" xr:uid="{B67072BD-0935-4421-AB0E-F45FB927506B}"/>
    <cellStyle name="Comma 3 3 2 2 3 5 2" xfId="17514" xr:uid="{7D8E0BC1-7DD7-4EB8-ACFA-57CC8FD2CB13}"/>
    <cellStyle name="Comma 3 3 2 2 3 5 2 2" xfId="39981" xr:uid="{0ED4BCAD-01BE-45F2-A381-7A45C69B5EC1}"/>
    <cellStyle name="Comma 3 3 2 2 3 5 3" xfId="28754" xr:uid="{C0228DD8-12DB-4668-9174-5798375165B0}"/>
    <cellStyle name="Comma 3 3 2 2 3 6" xfId="11911" xr:uid="{6E0FC56E-056D-443E-8B40-B7C4C8D98B1B}"/>
    <cellStyle name="Comma 3 3 2 2 3 6 2" xfId="34378" xr:uid="{DBFE269E-E654-4D1A-9BB2-E8EFA3BBC942}"/>
    <cellStyle name="Comma 3 3 2 2 3 7" xfId="23151" xr:uid="{5A94F10D-84EE-45B5-9984-8942BE0A6439}"/>
    <cellStyle name="Comma 3 3 2 2 4" xfId="954" xr:uid="{00000000-0005-0000-0000-00009F050000}"/>
    <cellStyle name="Comma 3 3 2 2 4 2" xfId="2034" xr:uid="{00000000-0005-0000-0000-0000A0050000}"/>
    <cellStyle name="Comma 3 3 2 2 4 2 2" xfId="4823" xr:uid="{FC2FFD25-2A6E-4AB3-AAC3-7638B0B5742A}"/>
    <cellStyle name="Comma 3 3 2 2 4 2 2 2" xfId="10426" xr:uid="{CBEF9590-CD0F-45F5-B92A-5AB006F002C6}"/>
    <cellStyle name="Comma 3 3 2 2 4 2 2 2 2" xfId="21654" xr:uid="{79D01D00-9C51-4678-99C7-F91BE1E6375D}"/>
    <cellStyle name="Comma 3 3 2 2 4 2 2 2 2 2" xfId="44121" xr:uid="{E1EC4EA3-99C6-4A22-8834-63710F3B7660}"/>
    <cellStyle name="Comma 3 3 2 2 4 2 2 2 3" xfId="32894" xr:uid="{0F38A36E-2036-4FDB-BA7A-99130FB8317B}"/>
    <cellStyle name="Comma 3 3 2 2 4 2 2 3" xfId="16051" xr:uid="{634900E9-3EDB-4CE2-860A-F15D3D7A5572}"/>
    <cellStyle name="Comma 3 3 2 2 4 2 2 3 2" xfId="38518" xr:uid="{9A8CAC16-4F21-437C-A25C-346B76EDCE2E}"/>
    <cellStyle name="Comma 3 3 2 2 4 2 2 4" xfId="27291" xr:uid="{EAAB334D-FA9D-4362-99F0-8F062155C5E8}"/>
    <cellStyle name="Comma 3 3 2 2 4 2 3" xfId="7637" xr:uid="{E7ADB214-1E1F-4696-BAE8-AA073BCE57CC}"/>
    <cellStyle name="Comma 3 3 2 2 4 2 3 2" xfId="18865" xr:uid="{0930A075-A5C0-41DB-B3A7-EFF5F6FEA361}"/>
    <cellStyle name="Comma 3 3 2 2 4 2 3 2 2" xfId="41332" xr:uid="{E6F3A70C-E0A2-4AB0-9566-861A0F8B286A}"/>
    <cellStyle name="Comma 3 3 2 2 4 2 3 3" xfId="30105" xr:uid="{4461B17F-D6D6-4123-A2DB-7FE27164B0AF}"/>
    <cellStyle name="Comma 3 3 2 2 4 2 4" xfId="13262" xr:uid="{7C216502-78A8-43A1-8B42-5BE16577D840}"/>
    <cellStyle name="Comma 3 3 2 2 4 2 4 2" xfId="35729" xr:uid="{7FA2A57A-4211-4645-9916-78459E17D58D}"/>
    <cellStyle name="Comma 3 3 2 2 4 2 5" xfId="24502" xr:uid="{601E313F-C092-43FC-97EE-876CA1C1FC5E}"/>
    <cellStyle name="Comma 3 3 2 2 4 3" xfId="3743" xr:uid="{52B5DBDA-83E2-4F07-9576-D38DE4A2ABB1}"/>
    <cellStyle name="Comma 3 3 2 2 4 3 2" xfId="9346" xr:uid="{6965184A-F83F-4FAD-B1F7-759C4543BCF3}"/>
    <cellStyle name="Comma 3 3 2 2 4 3 2 2" xfId="20574" xr:uid="{FB67744A-BF38-4132-AC7D-EBD753690034}"/>
    <cellStyle name="Comma 3 3 2 2 4 3 2 2 2" xfId="43041" xr:uid="{C515EFC2-3517-4135-9D54-48DE4C742D7E}"/>
    <cellStyle name="Comma 3 3 2 2 4 3 2 3" xfId="31814" xr:uid="{5F49724D-1B74-4EE0-8DFF-0DAC804B1406}"/>
    <cellStyle name="Comma 3 3 2 2 4 3 3" xfId="14971" xr:uid="{D33AEDDE-6B00-4962-9D60-9D8AF6D1DB43}"/>
    <cellStyle name="Comma 3 3 2 2 4 3 3 2" xfId="37438" xr:uid="{175BFABE-5E4B-4805-87F2-DAA0A179FA9E}"/>
    <cellStyle name="Comma 3 3 2 2 4 3 4" xfId="26211" xr:uid="{0ECE0098-E483-429E-A40C-D833F666B506}"/>
    <cellStyle name="Comma 3 3 2 2 4 4" xfId="6557" xr:uid="{CAC39BE2-1ECA-4820-B25F-9E100730595D}"/>
    <cellStyle name="Comma 3 3 2 2 4 4 2" xfId="17785" xr:uid="{E7726017-1137-4231-9609-25F4626AF2A1}"/>
    <cellStyle name="Comma 3 3 2 2 4 4 2 2" xfId="40252" xr:uid="{A09B98D9-8CA6-4654-9751-75D0D8A97AE8}"/>
    <cellStyle name="Comma 3 3 2 2 4 4 3" xfId="29025" xr:uid="{309B9BB4-30DA-44C9-8CB7-429EDE9B90AD}"/>
    <cellStyle name="Comma 3 3 2 2 4 5" xfId="12182" xr:uid="{CB029701-A8D5-4CA6-A731-0EF98F7F8389}"/>
    <cellStyle name="Comma 3 3 2 2 4 5 2" xfId="34649" xr:uid="{975EA562-A0C0-4167-BE30-8768CEA2B891}"/>
    <cellStyle name="Comma 3 3 2 2 4 6" xfId="23422" xr:uid="{EE867074-7687-4968-B4A2-1987020C5BCB}"/>
    <cellStyle name="Comma 3 3 2 2 5" xfId="1496" xr:uid="{00000000-0005-0000-0000-0000A1050000}"/>
    <cellStyle name="Comma 3 3 2 2 5 2" xfId="4285" xr:uid="{BDB4DFF7-8C62-4541-885F-CA7AC9F1A908}"/>
    <cellStyle name="Comma 3 3 2 2 5 2 2" xfId="9888" xr:uid="{9A9DBAC2-3F5A-49C4-B9AE-1DF52B0D32BB}"/>
    <cellStyle name="Comma 3 3 2 2 5 2 2 2" xfId="21116" xr:uid="{24E3EF49-E0F7-4517-811B-D3CC1670C8FA}"/>
    <cellStyle name="Comma 3 3 2 2 5 2 2 2 2" xfId="43583" xr:uid="{21AB81DD-BC03-4C51-BA07-DCDF900B5119}"/>
    <cellStyle name="Comma 3 3 2 2 5 2 2 3" xfId="32356" xr:uid="{A44FFB50-C206-471B-BAC3-C730218AB34B}"/>
    <cellStyle name="Comma 3 3 2 2 5 2 3" xfId="15513" xr:uid="{6B75BB39-4CB6-4A09-BEF4-9C4D770FD053}"/>
    <cellStyle name="Comma 3 3 2 2 5 2 3 2" xfId="37980" xr:uid="{8B1D4383-2201-4786-B0B8-368D6CD67741}"/>
    <cellStyle name="Comma 3 3 2 2 5 2 4" xfId="26753" xr:uid="{2F113125-AD7A-4F1C-ACA9-D15A458546BC}"/>
    <cellStyle name="Comma 3 3 2 2 5 3" xfId="7099" xr:uid="{772F458E-3294-4F77-8AD0-DF6F52146962}"/>
    <cellStyle name="Comma 3 3 2 2 5 3 2" xfId="18327" xr:uid="{F65AE4B3-916F-4E66-BE12-E7774FD75D62}"/>
    <cellStyle name="Comma 3 3 2 2 5 3 2 2" xfId="40794" xr:uid="{2DBB736B-9B63-4554-87B0-A29D28A2B93A}"/>
    <cellStyle name="Comma 3 3 2 2 5 3 3" xfId="29567" xr:uid="{CE184253-4A8A-472C-8290-50B118EC8DEA}"/>
    <cellStyle name="Comma 3 3 2 2 5 4" xfId="12724" xr:uid="{C55D17F3-F680-4990-A3D7-31EA08509F18}"/>
    <cellStyle name="Comma 3 3 2 2 5 4 2" xfId="35191" xr:uid="{A497E9CA-360C-413D-B2E3-ED8C437A1FBA}"/>
    <cellStyle name="Comma 3 3 2 2 5 5" xfId="23964" xr:uid="{4AF0530B-45D3-4550-B613-4B7D5DA31543}"/>
    <cellStyle name="Comma 3 3 2 2 6" xfId="2577" xr:uid="{00000000-0005-0000-0000-0000A2050000}"/>
    <cellStyle name="Comma 3 3 2 2 6 2" xfId="5366" xr:uid="{6ACEF832-D177-4050-AA24-B08BEE63355C}"/>
    <cellStyle name="Comma 3 3 2 2 6 2 2" xfId="10969" xr:uid="{F98A42DE-29CC-4870-8F7D-FB8A9001DFAE}"/>
    <cellStyle name="Comma 3 3 2 2 6 2 2 2" xfId="22197" xr:uid="{D17C5A19-3DE1-4832-9E7A-EFFA8C3EBA77}"/>
    <cellStyle name="Comma 3 3 2 2 6 2 2 2 2" xfId="44664" xr:uid="{F4E0AB46-3BA5-4029-AD15-9F120C0BA64F}"/>
    <cellStyle name="Comma 3 3 2 2 6 2 2 3" xfId="33437" xr:uid="{5EDAF513-7168-46D5-AF86-3B35FAE83CED}"/>
    <cellStyle name="Comma 3 3 2 2 6 2 3" xfId="16594" xr:uid="{0E25F112-E76A-46E7-A4C5-B0D618F04529}"/>
    <cellStyle name="Comma 3 3 2 2 6 2 3 2" xfId="39061" xr:uid="{7ACFE6CD-67F0-4AB4-9851-F483FDFB4077}"/>
    <cellStyle name="Comma 3 3 2 2 6 2 4" xfId="27834" xr:uid="{BF3EBC04-1DFE-4865-A789-BF81E0349AA2}"/>
    <cellStyle name="Comma 3 3 2 2 6 3" xfId="8180" xr:uid="{0A237FF6-79EF-4277-85AE-75634A8BF5EA}"/>
    <cellStyle name="Comma 3 3 2 2 6 3 2" xfId="19408" xr:uid="{9D99AC7C-0BCF-43DC-B7D6-C06DC33A58EF}"/>
    <cellStyle name="Comma 3 3 2 2 6 3 2 2" xfId="41875" xr:uid="{16EAC176-47FE-44EB-A0FF-3FC1BCFEA95C}"/>
    <cellStyle name="Comma 3 3 2 2 6 3 3" xfId="30648" xr:uid="{2CFDBA77-2693-4775-94ED-B92078A73121}"/>
    <cellStyle name="Comma 3 3 2 2 6 4" xfId="13805" xr:uid="{F40C53D0-E13D-45C8-9B87-D306D8E3A4A4}"/>
    <cellStyle name="Comma 3 3 2 2 6 4 2" xfId="36272" xr:uid="{B1166C0C-493B-468A-9F75-6CD7FB21DCE6}"/>
    <cellStyle name="Comma 3 3 2 2 6 5" xfId="25045" xr:uid="{D02BD08A-CE53-4C66-B924-306B165FFDB1}"/>
    <cellStyle name="Comma 3 3 2 2 7" xfId="416" xr:uid="{00000000-0005-0000-0000-0000A3050000}"/>
    <cellStyle name="Comma 3 3 2 2 7 2" xfId="3205" xr:uid="{489B51EC-478F-4D9D-9FA2-BD039F7D48C4}"/>
    <cellStyle name="Comma 3 3 2 2 7 2 2" xfId="8808" xr:uid="{EECE5976-017B-490F-956B-F6A9C7B4C95D}"/>
    <cellStyle name="Comma 3 3 2 2 7 2 2 2" xfId="20036" xr:uid="{578BBA85-F921-418A-BF3A-4B897314E2FB}"/>
    <cellStyle name="Comma 3 3 2 2 7 2 2 2 2" xfId="42503" xr:uid="{61A67A69-8934-4892-A435-03645115D76A}"/>
    <cellStyle name="Comma 3 3 2 2 7 2 2 3" xfId="31276" xr:uid="{57EA7F54-7C16-418A-9C5E-1B02DCBEDEC0}"/>
    <cellStyle name="Comma 3 3 2 2 7 2 3" xfId="14433" xr:uid="{771FF266-2D8A-4620-ADB3-3C308698BBCE}"/>
    <cellStyle name="Comma 3 3 2 2 7 2 3 2" xfId="36900" xr:uid="{73B2D3EF-1C70-4C79-876C-B5E9ED09C61C}"/>
    <cellStyle name="Comma 3 3 2 2 7 2 4" xfId="25673" xr:uid="{E2D0BB17-1469-4F3E-9724-712A27C05C3A}"/>
    <cellStyle name="Comma 3 3 2 2 7 3" xfId="6019" xr:uid="{E2A12CF0-373C-44B5-BA28-2F1B02A38D9B}"/>
    <cellStyle name="Comma 3 3 2 2 7 3 2" xfId="17247" xr:uid="{C6D08554-6D08-46F7-813D-3E2E0184326B}"/>
    <cellStyle name="Comma 3 3 2 2 7 3 2 2" xfId="39714" xr:uid="{1C77B9DE-6D4A-4379-AB5A-406611C1C6BF}"/>
    <cellStyle name="Comma 3 3 2 2 7 3 3" xfId="28487" xr:uid="{4A52C942-6D07-4C18-9A9D-BCF4AB65EC44}"/>
    <cellStyle name="Comma 3 3 2 2 7 4" xfId="11644" xr:uid="{F3959E45-5A76-4C22-B985-5C3EE6E6D9B0}"/>
    <cellStyle name="Comma 3 3 2 2 7 4 2" xfId="34111" xr:uid="{018DC9E8-AAC5-488B-A577-CC031C26B4A1}"/>
    <cellStyle name="Comma 3 3 2 2 7 5" xfId="22884" xr:uid="{C09E8F53-A2C2-4384-A24A-1AEA42863071}"/>
    <cellStyle name="Comma 3 3 2 2 8" xfId="2929" xr:uid="{47E2D605-1AAA-49E0-8B65-52730C26AA09}"/>
    <cellStyle name="Comma 3 3 2 2 8 2" xfId="8532" xr:uid="{DAE57BE2-74A6-404D-B3E7-9BC05AE27F09}"/>
    <cellStyle name="Comma 3 3 2 2 8 2 2" xfId="19760" xr:uid="{2E1E4223-0AB2-4FB9-836F-28109E8BA7E5}"/>
    <cellStyle name="Comma 3 3 2 2 8 2 2 2" xfId="42227" xr:uid="{F6A6106C-4967-47E3-A4FE-8F28D270663B}"/>
    <cellStyle name="Comma 3 3 2 2 8 2 3" xfId="31000" xr:uid="{ADE33D00-D5AB-490D-88D9-13DC591A69B2}"/>
    <cellStyle name="Comma 3 3 2 2 8 3" xfId="14157" xr:uid="{7243EE94-9DEF-4B21-AA9D-9B0373C67B81}"/>
    <cellStyle name="Comma 3 3 2 2 8 3 2" xfId="36624" xr:uid="{5ED2CD6A-1651-4B57-922A-4409986B1EA5}"/>
    <cellStyle name="Comma 3 3 2 2 8 4" xfId="25397" xr:uid="{B79A3B13-1350-4487-8460-F3FB5F825887}"/>
    <cellStyle name="Comma 3 3 2 2 9" xfId="5744" xr:uid="{5B8E46A4-B847-469A-ACFB-DD621B0FF0CA}"/>
    <cellStyle name="Comma 3 3 2 2 9 2" xfId="16972" xr:uid="{2C854CE1-1A14-440E-85A4-06823F0224FF}"/>
    <cellStyle name="Comma 3 3 2 2 9 2 2" xfId="39439" xr:uid="{1A770041-AB7A-4F10-8A8B-57A8D284006E}"/>
    <cellStyle name="Comma 3 3 2 2 9 3" xfId="28212" xr:uid="{2D61FD8D-ED01-452E-A21E-C61344274CB7}"/>
    <cellStyle name="Comma 3 3 2 3" xfId="198" xr:uid="{00000000-0005-0000-0000-0000A4050000}"/>
    <cellStyle name="Comma 3 3 2 3 10" xfId="22671" xr:uid="{1461AEF1-E3E4-4E1A-B1AA-73BB71395617}"/>
    <cellStyle name="Comma 3 3 2 3 2" xfId="745" xr:uid="{00000000-0005-0000-0000-0000A5050000}"/>
    <cellStyle name="Comma 3 3 2 3 2 2" xfId="1283" xr:uid="{00000000-0005-0000-0000-0000A6050000}"/>
    <cellStyle name="Comma 3 3 2 3 2 2 2" xfId="2363" xr:uid="{00000000-0005-0000-0000-0000A7050000}"/>
    <cellStyle name="Comma 3 3 2 3 2 2 2 2" xfId="5152" xr:uid="{C6352570-1007-4F0E-8CAA-51F2BF296732}"/>
    <cellStyle name="Comma 3 3 2 3 2 2 2 2 2" xfId="10755" xr:uid="{5987D95C-BC56-48D6-91F2-2C6DDC638BC8}"/>
    <cellStyle name="Comma 3 3 2 3 2 2 2 2 2 2" xfId="21983" xr:uid="{45FCEE87-23A4-49C5-8AFB-8EF0EF3633DC}"/>
    <cellStyle name="Comma 3 3 2 3 2 2 2 2 2 2 2" xfId="44450" xr:uid="{32955A49-10F1-461B-813C-D9DE86849AAB}"/>
    <cellStyle name="Comma 3 3 2 3 2 2 2 2 2 3" xfId="33223" xr:uid="{C45229C0-C51A-4616-ADC6-FD4369537643}"/>
    <cellStyle name="Comma 3 3 2 3 2 2 2 2 3" xfId="16380" xr:uid="{5C2FE1FC-A512-4446-A043-DB286D9E4A93}"/>
    <cellStyle name="Comma 3 3 2 3 2 2 2 2 3 2" xfId="38847" xr:uid="{614C2DFF-26DD-45DA-BBEF-2D0D7DBB09DA}"/>
    <cellStyle name="Comma 3 3 2 3 2 2 2 2 4" xfId="27620" xr:uid="{ED37C81D-F6E5-4E3D-B89D-D9A82C322B75}"/>
    <cellStyle name="Comma 3 3 2 3 2 2 2 3" xfId="7966" xr:uid="{70455D9B-B89E-4E0B-B9D5-8E16AB5060B0}"/>
    <cellStyle name="Comma 3 3 2 3 2 2 2 3 2" xfId="19194" xr:uid="{DA907914-3444-463C-8A19-022D45890AE7}"/>
    <cellStyle name="Comma 3 3 2 3 2 2 2 3 2 2" xfId="41661" xr:uid="{FEC00BAC-2A18-423A-BAFE-19276081A0ED}"/>
    <cellStyle name="Comma 3 3 2 3 2 2 2 3 3" xfId="30434" xr:uid="{3AF26EA9-AF9A-494F-838E-15989735E142}"/>
    <cellStyle name="Comma 3 3 2 3 2 2 2 4" xfId="13591" xr:uid="{1DD5DE1F-F68C-4FD2-91F1-1F2712E3345C}"/>
    <cellStyle name="Comma 3 3 2 3 2 2 2 4 2" xfId="36058" xr:uid="{0ACB124A-3182-4D3F-82BC-8C1B128F4135}"/>
    <cellStyle name="Comma 3 3 2 3 2 2 2 5" xfId="24831" xr:uid="{7FF440B1-1B7C-4993-8DAF-DE711DBDBA72}"/>
    <cellStyle name="Comma 3 3 2 3 2 2 3" xfId="4072" xr:uid="{7F66CECA-B8CD-4E33-81F9-4B207890A4D6}"/>
    <cellStyle name="Comma 3 3 2 3 2 2 3 2" xfId="9675" xr:uid="{BB1B4740-8DEF-46F7-B175-A561325D5173}"/>
    <cellStyle name="Comma 3 3 2 3 2 2 3 2 2" xfId="20903" xr:uid="{352936B2-5E28-4E3C-838D-FBF5AF077A81}"/>
    <cellStyle name="Comma 3 3 2 3 2 2 3 2 2 2" xfId="43370" xr:uid="{3388DE48-12D3-4A1F-AB3B-0FCF2D1154E2}"/>
    <cellStyle name="Comma 3 3 2 3 2 2 3 2 3" xfId="32143" xr:uid="{D3708E14-7E99-4F04-86A5-5B6237A5A7F6}"/>
    <cellStyle name="Comma 3 3 2 3 2 2 3 3" xfId="15300" xr:uid="{74B12F7F-BB65-4EB8-9FC2-664455A15629}"/>
    <cellStyle name="Comma 3 3 2 3 2 2 3 3 2" xfId="37767" xr:uid="{4BEB6A61-FDED-4826-9A98-76531849C8EB}"/>
    <cellStyle name="Comma 3 3 2 3 2 2 3 4" xfId="26540" xr:uid="{F5EAB474-7084-4E11-8C1B-42D88F5D1F11}"/>
    <cellStyle name="Comma 3 3 2 3 2 2 4" xfId="6886" xr:uid="{4902DD6E-4B5B-4DE8-ADBF-9DCEC1AD28EB}"/>
    <cellStyle name="Comma 3 3 2 3 2 2 4 2" xfId="18114" xr:uid="{A911FFC1-F91A-419C-BD0F-3BFF4E91337C}"/>
    <cellStyle name="Comma 3 3 2 3 2 2 4 2 2" xfId="40581" xr:uid="{5D60870B-8C73-4394-9039-4A9C6585CDA9}"/>
    <cellStyle name="Comma 3 3 2 3 2 2 4 3" xfId="29354" xr:uid="{9DE4BA2C-9205-4478-AA5D-65A870EBB3D2}"/>
    <cellStyle name="Comma 3 3 2 3 2 2 5" xfId="12511" xr:uid="{3A0920CE-6997-4DCD-8296-1CB28EE4D672}"/>
    <cellStyle name="Comma 3 3 2 3 2 2 5 2" xfId="34978" xr:uid="{A7ACDA53-94C8-4178-983F-F74E76B02D62}"/>
    <cellStyle name="Comma 3 3 2 3 2 2 6" xfId="23751" xr:uid="{F3817D56-3CDD-413A-B19B-3DF9A61BD807}"/>
    <cellStyle name="Comma 3 3 2 3 2 3" xfId="1825" xr:uid="{00000000-0005-0000-0000-0000A8050000}"/>
    <cellStyle name="Comma 3 3 2 3 2 3 2" xfId="4614" xr:uid="{F76C9F05-BEFA-4939-836F-6A07052BC86E}"/>
    <cellStyle name="Comma 3 3 2 3 2 3 2 2" xfId="10217" xr:uid="{0A026567-EFCF-4DC4-A143-491A4B469667}"/>
    <cellStyle name="Comma 3 3 2 3 2 3 2 2 2" xfId="21445" xr:uid="{25FE3B9F-0591-4E69-9ED1-330946B8EDF3}"/>
    <cellStyle name="Comma 3 3 2 3 2 3 2 2 2 2" xfId="43912" xr:uid="{792EA570-7CCB-4A11-B163-7DF025DB4B4C}"/>
    <cellStyle name="Comma 3 3 2 3 2 3 2 2 3" xfId="32685" xr:uid="{821F045C-B9AF-45DC-B159-864674E93920}"/>
    <cellStyle name="Comma 3 3 2 3 2 3 2 3" xfId="15842" xr:uid="{EA526C82-B71C-40A4-ADC4-F5740D5D278E}"/>
    <cellStyle name="Comma 3 3 2 3 2 3 2 3 2" xfId="38309" xr:uid="{2DDE492F-5A48-4C52-9636-E130DE20A89D}"/>
    <cellStyle name="Comma 3 3 2 3 2 3 2 4" xfId="27082" xr:uid="{C3A9270C-D3A5-4EBB-809D-EA666AB5E009}"/>
    <cellStyle name="Comma 3 3 2 3 2 3 3" xfId="7428" xr:uid="{CCC2D21A-A4D0-4928-990B-2138A93EE41F}"/>
    <cellStyle name="Comma 3 3 2 3 2 3 3 2" xfId="18656" xr:uid="{F69033C8-56C6-48F6-81AC-8CD98BC80028}"/>
    <cellStyle name="Comma 3 3 2 3 2 3 3 2 2" xfId="41123" xr:uid="{70AC07EF-0FB7-4CC9-9492-5B47AA543F1B}"/>
    <cellStyle name="Comma 3 3 2 3 2 3 3 3" xfId="29896" xr:uid="{4235781C-448A-4A1F-A4DE-B8EB363B2186}"/>
    <cellStyle name="Comma 3 3 2 3 2 3 4" xfId="13053" xr:uid="{4FC4F34F-A469-4648-9A85-53E1411CDCD4}"/>
    <cellStyle name="Comma 3 3 2 3 2 3 4 2" xfId="35520" xr:uid="{B17BCC26-6121-49D6-8DCB-2EF48B7675CE}"/>
    <cellStyle name="Comma 3 3 2 3 2 3 5" xfId="24293" xr:uid="{6F2068FA-27B9-48A4-90EE-4BC0E148AB7A}"/>
    <cellStyle name="Comma 3 3 2 3 2 4" xfId="3534" xr:uid="{2DE47C27-2C82-4A57-8F16-14B7A5F0A653}"/>
    <cellStyle name="Comma 3 3 2 3 2 4 2" xfId="9137" xr:uid="{51187BAE-F3F5-4173-9254-08D6D1120873}"/>
    <cellStyle name="Comma 3 3 2 3 2 4 2 2" xfId="20365" xr:uid="{9D687B89-51D6-44CC-804F-54AF8FBE4F43}"/>
    <cellStyle name="Comma 3 3 2 3 2 4 2 2 2" xfId="42832" xr:uid="{ED32A7EC-6D51-48D7-9A8E-CBA93EDE649C}"/>
    <cellStyle name="Comma 3 3 2 3 2 4 2 3" xfId="31605" xr:uid="{5D6D2040-0ADD-44BB-8041-B6E0FF031F3D}"/>
    <cellStyle name="Comma 3 3 2 3 2 4 3" xfId="14762" xr:uid="{ECE624E1-1CCD-46F1-AE7B-366A6C437931}"/>
    <cellStyle name="Comma 3 3 2 3 2 4 3 2" xfId="37229" xr:uid="{CC7D2D2A-1E7F-4B90-BFB9-6F481C1E884B}"/>
    <cellStyle name="Comma 3 3 2 3 2 4 4" xfId="26002" xr:uid="{50EFF994-F0B6-4136-B828-462E76D508C5}"/>
    <cellStyle name="Comma 3 3 2 3 2 5" xfId="6348" xr:uid="{7A59BDBC-21E3-48E3-9FFF-6D3BB544647D}"/>
    <cellStyle name="Comma 3 3 2 3 2 5 2" xfId="17576" xr:uid="{AE84B87E-198C-4CB2-AE4A-491DB2D6F28F}"/>
    <cellStyle name="Comma 3 3 2 3 2 5 2 2" xfId="40043" xr:uid="{14189D55-1FA6-49AC-9CA0-F20F3CEA6625}"/>
    <cellStyle name="Comma 3 3 2 3 2 5 3" xfId="28816" xr:uid="{9F121E2A-B6EE-4001-B5D0-1BE3415DABE2}"/>
    <cellStyle name="Comma 3 3 2 3 2 6" xfId="11973" xr:uid="{5C10B42E-CA5F-4C81-BE29-214ED7771F6D}"/>
    <cellStyle name="Comma 3 3 2 3 2 6 2" xfId="34440" xr:uid="{89A1D295-737C-4C10-976B-EB5CB7F0E570}"/>
    <cellStyle name="Comma 3 3 2 3 2 7" xfId="23213" xr:uid="{FD81DB7B-FCAA-4807-8D5D-2ECE0DC2BA64}"/>
    <cellStyle name="Comma 3 3 2 3 3" xfId="1016" xr:uid="{00000000-0005-0000-0000-0000A9050000}"/>
    <cellStyle name="Comma 3 3 2 3 3 2" xfId="2096" xr:uid="{00000000-0005-0000-0000-0000AA050000}"/>
    <cellStyle name="Comma 3 3 2 3 3 2 2" xfId="4885" xr:uid="{704BCFFC-91A9-4A18-88AF-36C87C7A031B}"/>
    <cellStyle name="Comma 3 3 2 3 3 2 2 2" xfId="10488" xr:uid="{E0D88126-03B3-4062-A948-562C95DC7EE3}"/>
    <cellStyle name="Comma 3 3 2 3 3 2 2 2 2" xfId="21716" xr:uid="{F0F7BAF7-CE40-4A2E-91DA-2E599C053950}"/>
    <cellStyle name="Comma 3 3 2 3 3 2 2 2 2 2" xfId="44183" xr:uid="{5E71D396-BC5C-4C70-9A97-685FA1C8807D}"/>
    <cellStyle name="Comma 3 3 2 3 3 2 2 2 3" xfId="32956" xr:uid="{2F26807F-F74A-4371-B437-3A8063F6381D}"/>
    <cellStyle name="Comma 3 3 2 3 3 2 2 3" xfId="16113" xr:uid="{E287DA42-4542-42FF-A048-E72B1507DBB3}"/>
    <cellStyle name="Comma 3 3 2 3 3 2 2 3 2" xfId="38580" xr:uid="{CE07AB1C-B9E9-4AF5-AFE8-BEC1BE801C15}"/>
    <cellStyle name="Comma 3 3 2 3 3 2 2 4" xfId="27353" xr:uid="{FC2C2F7F-4BCA-4B9C-B2F4-E12F29DFE792}"/>
    <cellStyle name="Comma 3 3 2 3 3 2 3" xfId="7699" xr:uid="{25C6F2A8-5147-4476-B178-3791FFFAEA06}"/>
    <cellStyle name="Comma 3 3 2 3 3 2 3 2" xfId="18927" xr:uid="{8B8FBF35-00F5-45E5-8593-2AEBF0535BE1}"/>
    <cellStyle name="Comma 3 3 2 3 3 2 3 2 2" xfId="41394" xr:uid="{A77E4E3E-518B-43B4-B4F4-22C169D65BDF}"/>
    <cellStyle name="Comma 3 3 2 3 3 2 3 3" xfId="30167" xr:uid="{16FA2522-C605-419A-948C-88BFDE4313E0}"/>
    <cellStyle name="Comma 3 3 2 3 3 2 4" xfId="13324" xr:uid="{6202212A-143F-4751-8A66-C074101D4F38}"/>
    <cellStyle name="Comma 3 3 2 3 3 2 4 2" xfId="35791" xr:uid="{5B63133E-39C6-407D-9F44-48023127AC25}"/>
    <cellStyle name="Comma 3 3 2 3 3 2 5" xfId="24564" xr:uid="{FFA9ADAF-5240-4356-A347-FF2F4B9DCEA2}"/>
    <cellStyle name="Comma 3 3 2 3 3 3" xfId="3805" xr:uid="{01866527-542E-434F-AB18-4FBECE0CDF39}"/>
    <cellStyle name="Comma 3 3 2 3 3 3 2" xfId="9408" xr:uid="{FD2C3936-D33E-46EE-AA1B-465832FFA4FA}"/>
    <cellStyle name="Comma 3 3 2 3 3 3 2 2" xfId="20636" xr:uid="{B36DAA71-36BA-44D3-9300-0DB53FF69DAF}"/>
    <cellStyle name="Comma 3 3 2 3 3 3 2 2 2" xfId="43103" xr:uid="{A56D833B-5907-4CD9-BDB4-C0D3E85B2B15}"/>
    <cellStyle name="Comma 3 3 2 3 3 3 2 3" xfId="31876" xr:uid="{F8860944-8D66-4414-87F5-EE410576EE65}"/>
    <cellStyle name="Comma 3 3 2 3 3 3 3" xfId="15033" xr:uid="{254CC08A-4D53-4350-8645-1036D2E553F0}"/>
    <cellStyle name="Comma 3 3 2 3 3 3 3 2" xfId="37500" xr:uid="{F8A0C64E-822B-4ED2-A852-BB6BB2F8DFA4}"/>
    <cellStyle name="Comma 3 3 2 3 3 3 4" xfId="26273" xr:uid="{925DE000-7C00-4E54-8520-E50956EE1150}"/>
    <cellStyle name="Comma 3 3 2 3 3 4" xfId="6619" xr:uid="{C728B49D-10CA-4FD8-8175-6F82A70FAFCE}"/>
    <cellStyle name="Comma 3 3 2 3 3 4 2" xfId="17847" xr:uid="{4038D84D-818E-4FFD-9093-DEFD704AD308}"/>
    <cellStyle name="Comma 3 3 2 3 3 4 2 2" xfId="40314" xr:uid="{BAFDDF19-672C-4367-973B-E98153A3153A}"/>
    <cellStyle name="Comma 3 3 2 3 3 4 3" xfId="29087" xr:uid="{F8FAD023-2507-4E31-A19A-20E34660E622}"/>
    <cellStyle name="Comma 3 3 2 3 3 5" xfId="12244" xr:uid="{968110F6-AB6B-47C6-B6CE-0A7055550C6C}"/>
    <cellStyle name="Comma 3 3 2 3 3 5 2" xfId="34711" xr:uid="{F29A3E4F-BBEA-42ED-9CEE-AF52D612E58C}"/>
    <cellStyle name="Comma 3 3 2 3 3 6" xfId="23484" xr:uid="{615B6B7D-B98E-41DA-B2C3-600E471665FF}"/>
    <cellStyle name="Comma 3 3 2 3 4" xfId="1558" xr:uid="{00000000-0005-0000-0000-0000AB050000}"/>
    <cellStyle name="Comma 3 3 2 3 4 2" xfId="4347" xr:uid="{29BD417F-A994-4097-87C7-86182D1C24DE}"/>
    <cellStyle name="Comma 3 3 2 3 4 2 2" xfId="9950" xr:uid="{7EF55130-6DD6-4B38-88A9-FF5741E68BB6}"/>
    <cellStyle name="Comma 3 3 2 3 4 2 2 2" xfId="21178" xr:uid="{7D57CADD-F7F7-4A5F-A394-C322659D8CFF}"/>
    <cellStyle name="Comma 3 3 2 3 4 2 2 2 2" xfId="43645" xr:uid="{8D08DDAA-A6E3-447D-B8BD-F72CB3867735}"/>
    <cellStyle name="Comma 3 3 2 3 4 2 2 3" xfId="32418" xr:uid="{F0C29FA1-452D-46CB-9E60-90B85F902DA8}"/>
    <cellStyle name="Comma 3 3 2 3 4 2 3" xfId="15575" xr:uid="{331E8570-54F9-4B28-ABA6-D5190BAC92C8}"/>
    <cellStyle name="Comma 3 3 2 3 4 2 3 2" xfId="38042" xr:uid="{A8CF568C-8B9F-41B2-9BAE-CA6664392928}"/>
    <cellStyle name="Comma 3 3 2 3 4 2 4" xfId="26815" xr:uid="{5202DA2A-9CAA-4913-88EB-221641E00B13}"/>
    <cellStyle name="Comma 3 3 2 3 4 3" xfId="7161" xr:uid="{0ABBFC14-117D-4228-9FF0-65CD2D356C88}"/>
    <cellStyle name="Comma 3 3 2 3 4 3 2" xfId="18389" xr:uid="{A40CBD71-D9D2-4E7B-90D8-175281EB6F33}"/>
    <cellStyle name="Comma 3 3 2 3 4 3 2 2" xfId="40856" xr:uid="{F8860099-F8FB-4518-B447-FFB44299A867}"/>
    <cellStyle name="Comma 3 3 2 3 4 3 3" xfId="29629" xr:uid="{D6BCE196-625C-4E59-8F77-E41A80B6759A}"/>
    <cellStyle name="Comma 3 3 2 3 4 4" xfId="12786" xr:uid="{A9EF1839-526A-4381-9FB7-6EF0418133B6}"/>
    <cellStyle name="Comma 3 3 2 3 4 4 2" xfId="35253" xr:uid="{5F00B1F3-235F-47D7-A763-0E5034D722E6}"/>
    <cellStyle name="Comma 3 3 2 3 4 5" xfId="24026" xr:uid="{56EAEFCB-B8AE-4EAC-9D4B-2198F1033749}"/>
    <cellStyle name="Comma 3 3 2 3 5" xfId="2639" xr:uid="{00000000-0005-0000-0000-0000AC050000}"/>
    <cellStyle name="Comma 3 3 2 3 5 2" xfId="5428" xr:uid="{5A791B77-20F2-44CB-BD2E-65FD2984E02A}"/>
    <cellStyle name="Comma 3 3 2 3 5 2 2" xfId="11031" xr:uid="{71EA2F85-5CD1-4BA2-A5C6-867C766CCF54}"/>
    <cellStyle name="Comma 3 3 2 3 5 2 2 2" xfId="22259" xr:uid="{D9C46D42-3FF5-4F70-A134-BBF23A19E5FF}"/>
    <cellStyle name="Comma 3 3 2 3 5 2 2 2 2" xfId="44726" xr:uid="{BAC7F803-FCE1-40CB-9FF7-038D5924E94E}"/>
    <cellStyle name="Comma 3 3 2 3 5 2 2 3" xfId="33499" xr:uid="{A60A49DC-E4F8-4CA4-A265-EC40E2188783}"/>
    <cellStyle name="Comma 3 3 2 3 5 2 3" xfId="16656" xr:uid="{2B746CD9-E824-4713-A602-A731EC729B31}"/>
    <cellStyle name="Comma 3 3 2 3 5 2 3 2" xfId="39123" xr:uid="{8A5D5955-66C4-4D01-AEC7-A35BD64AFE09}"/>
    <cellStyle name="Comma 3 3 2 3 5 2 4" xfId="27896" xr:uid="{356C44E1-F34F-4335-BF8C-36FE0E57957E}"/>
    <cellStyle name="Comma 3 3 2 3 5 3" xfId="8242" xr:uid="{1C1E9728-03BC-43A3-81A2-6A301D3F0D2D}"/>
    <cellStyle name="Comma 3 3 2 3 5 3 2" xfId="19470" xr:uid="{A9A1ED36-0B10-4745-8853-EFE68BF66895}"/>
    <cellStyle name="Comma 3 3 2 3 5 3 2 2" xfId="41937" xr:uid="{6239A4B7-FA3F-4FE5-A3A2-21D64DADDC75}"/>
    <cellStyle name="Comma 3 3 2 3 5 3 3" xfId="30710" xr:uid="{B73D96B2-8CBA-4213-B9EA-BA9D98E52880}"/>
    <cellStyle name="Comma 3 3 2 3 5 4" xfId="13867" xr:uid="{947EEADA-1C61-4FB9-9D47-A2EFCD5AFF0E}"/>
    <cellStyle name="Comma 3 3 2 3 5 4 2" xfId="36334" xr:uid="{B70F362C-5908-4220-ABBA-F2996AA64CDB}"/>
    <cellStyle name="Comma 3 3 2 3 5 5" xfId="25107" xr:uid="{A9CAF9FE-A73B-4808-B51F-7344555171DD}"/>
    <cellStyle name="Comma 3 3 2 3 6" xfId="478" xr:uid="{00000000-0005-0000-0000-0000AD050000}"/>
    <cellStyle name="Comma 3 3 2 3 6 2" xfId="3267" xr:uid="{D379DEBC-0A41-47E1-9A63-4C99A505A016}"/>
    <cellStyle name="Comma 3 3 2 3 6 2 2" xfId="8870" xr:uid="{AAAE5382-D0CC-4F03-9BE9-D2E924AA3E20}"/>
    <cellStyle name="Comma 3 3 2 3 6 2 2 2" xfId="20098" xr:uid="{0A05A1FB-0B3F-46E1-8FC3-EBE1E5B1531C}"/>
    <cellStyle name="Comma 3 3 2 3 6 2 2 2 2" xfId="42565" xr:uid="{B63C3897-DAF6-4C7C-B0C9-CB62B43BC0E8}"/>
    <cellStyle name="Comma 3 3 2 3 6 2 2 3" xfId="31338" xr:uid="{F7261938-6684-4BFD-87DC-8380D3780996}"/>
    <cellStyle name="Comma 3 3 2 3 6 2 3" xfId="14495" xr:uid="{D6ED774E-8813-4DC6-9720-F9DDD70679F6}"/>
    <cellStyle name="Comma 3 3 2 3 6 2 3 2" xfId="36962" xr:uid="{149053C2-F222-4349-83F5-B202AAC7FCBF}"/>
    <cellStyle name="Comma 3 3 2 3 6 2 4" xfId="25735" xr:uid="{A56159B4-8804-4091-8032-EE275A21E159}"/>
    <cellStyle name="Comma 3 3 2 3 6 3" xfId="6081" xr:uid="{E69F71DF-C514-4373-B8DD-B973B67A14A8}"/>
    <cellStyle name="Comma 3 3 2 3 6 3 2" xfId="17309" xr:uid="{825DAB02-39F1-47FB-87B9-A67EAE513869}"/>
    <cellStyle name="Comma 3 3 2 3 6 3 2 2" xfId="39776" xr:uid="{27E79C75-3F48-45C0-A13F-6F6242E0FBAF}"/>
    <cellStyle name="Comma 3 3 2 3 6 3 3" xfId="28549" xr:uid="{C37BD074-CD59-41B8-B6AD-3995DF2CCD24}"/>
    <cellStyle name="Comma 3 3 2 3 6 4" xfId="11706" xr:uid="{48F794C9-35BD-4D05-BF0A-D32F583FC5FF}"/>
    <cellStyle name="Comma 3 3 2 3 6 4 2" xfId="34173" xr:uid="{A9B25EB1-979D-4B78-93CF-F2388C46F013}"/>
    <cellStyle name="Comma 3 3 2 3 6 5" xfId="22946" xr:uid="{DD15D6DB-BF44-48E6-8B2F-ADED31E1B9D1}"/>
    <cellStyle name="Comma 3 3 2 3 7" xfId="2991" xr:uid="{6755AFE0-F583-4A3F-96BA-9F9E9C0A6B6A}"/>
    <cellStyle name="Comma 3 3 2 3 7 2" xfId="8594" xr:uid="{A2B1D319-F2EB-4674-9B99-F9BA382C4E33}"/>
    <cellStyle name="Comma 3 3 2 3 7 2 2" xfId="19822" xr:uid="{230B1AD7-443D-4A3F-8511-074ED3618BDF}"/>
    <cellStyle name="Comma 3 3 2 3 7 2 2 2" xfId="42289" xr:uid="{69FEC465-087C-4337-A8B1-EE3103A4157B}"/>
    <cellStyle name="Comma 3 3 2 3 7 2 3" xfId="31062" xr:uid="{FC057331-18B4-4916-8F37-49D76D1D609A}"/>
    <cellStyle name="Comma 3 3 2 3 7 3" xfId="14219" xr:uid="{1AD14784-4CDB-4016-9332-93EDB8B8B5A8}"/>
    <cellStyle name="Comma 3 3 2 3 7 3 2" xfId="36686" xr:uid="{D58A8893-83F8-43B4-9259-166F3B9A52B7}"/>
    <cellStyle name="Comma 3 3 2 3 7 4" xfId="25459" xr:uid="{F7A2F955-880A-4048-A9D8-276025384674}"/>
    <cellStyle name="Comma 3 3 2 3 8" xfId="5806" xr:uid="{4630107F-39E0-479A-A7FE-5FCCE81DF7DC}"/>
    <cellStyle name="Comma 3 3 2 3 8 2" xfId="17034" xr:uid="{DCD5E868-1DF7-4295-B5F7-0B5C07A5F8C0}"/>
    <cellStyle name="Comma 3 3 2 3 8 2 2" xfId="39501" xr:uid="{D0A6C49E-8B12-4C03-A585-3AC9991318B3}"/>
    <cellStyle name="Comma 3 3 2 3 8 3" xfId="28274" xr:uid="{ABF7620B-F6C4-43BB-8F09-9F4C49C38C0C}"/>
    <cellStyle name="Comma 3 3 2 3 9" xfId="11430" xr:uid="{5B462460-AC62-4D9F-A7A2-491746A93451}"/>
    <cellStyle name="Comma 3 3 2 3 9 2" xfId="33898" xr:uid="{72126D4A-88D8-4525-8A66-978341BBA017}"/>
    <cellStyle name="Comma 3 3 2 4" xfId="621" xr:uid="{00000000-0005-0000-0000-0000AE050000}"/>
    <cellStyle name="Comma 3 3 2 4 2" xfId="1159" xr:uid="{00000000-0005-0000-0000-0000AF050000}"/>
    <cellStyle name="Comma 3 3 2 4 2 2" xfId="2239" xr:uid="{00000000-0005-0000-0000-0000B0050000}"/>
    <cellStyle name="Comma 3 3 2 4 2 2 2" xfId="5028" xr:uid="{5608AC51-ECE7-405F-852C-BD2658EBEBA7}"/>
    <cellStyle name="Comma 3 3 2 4 2 2 2 2" xfId="10631" xr:uid="{F6E7C8CD-CE81-4F71-A039-CE110890BEE1}"/>
    <cellStyle name="Comma 3 3 2 4 2 2 2 2 2" xfId="21859" xr:uid="{F3BCDB81-2330-40B7-B0A2-ED0D9CF32C88}"/>
    <cellStyle name="Comma 3 3 2 4 2 2 2 2 2 2" xfId="44326" xr:uid="{5115DAFE-CFDD-4C72-AFFF-F2733D4F0482}"/>
    <cellStyle name="Comma 3 3 2 4 2 2 2 2 3" xfId="33099" xr:uid="{19286808-84AC-49C9-9BCD-944A381331B2}"/>
    <cellStyle name="Comma 3 3 2 4 2 2 2 3" xfId="16256" xr:uid="{4E61857F-7843-4405-9462-8D698661B5EB}"/>
    <cellStyle name="Comma 3 3 2 4 2 2 2 3 2" xfId="38723" xr:uid="{0DE40C67-358D-4B64-8F87-C94F78714577}"/>
    <cellStyle name="Comma 3 3 2 4 2 2 2 4" xfId="27496" xr:uid="{9206EB3C-BE51-40C7-9A8D-6BACBED7CBC3}"/>
    <cellStyle name="Comma 3 3 2 4 2 2 3" xfId="7842" xr:uid="{F822243A-4FEA-48A7-8E53-EED9EE0D31BE}"/>
    <cellStyle name="Comma 3 3 2 4 2 2 3 2" xfId="19070" xr:uid="{0E9E0B6F-1C35-4EA4-89B3-09AA2802F47F}"/>
    <cellStyle name="Comma 3 3 2 4 2 2 3 2 2" xfId="41537" xr:uid="{2227A02F-8275-427A-B59A-537BFAC1A200}"/>
    <cellStyle name="Comma 3 3 2 4 2 2 3 3" xfId="30310" xr:uid="{01FE7B8E-391D-439F-B517-DB36C632D19B}"/>
    <cellStyle name="Comma 3 3 2 4 2 2 4" xfId="13467" xr:uid="{012EAF63-6354-4DEC-A4A9-5EA13DBE4A5E}"/>
    <cellStyle name="Comma 3 3 2 4 2 2 4 2" xfId="35934" xr:uid="{7B51AD79-C1CB-40E6-855B-C659614C2019}"/>
    <cellStyle name="Comma 3 3 2 4 2 2 5" xfId="24707" xr:uid="{DC264840-E22E-4360-A1AB-4F65CEB4B71C}"/>
    <cellStyle name="Comma 3 3 2 4 2 3" xfId="3948" xr:uid="{7912DB75-7BC0-4873-BFCA-7AA654B09F0A}"/>
    <cellStyle name="Comma 3 3 2 4 2 3 2" xfId="9551" xr:uid="{6C8A2201-5C7A-43F1-9A63-88118E814F40}"/>
    <cellStyle name="Comma 3 3 2 4 2 3 2 2" xfId="20779" xr:uid="{4C84EEA6-1B43-4451-9D3D-EB3D70671FA2}"/>
    <cellStyle name="Comma 3 3 2 4 2 3 2 2 2" xfId="43246" xr:uid="{A48AC76A-18DA-41FB-8102-FAB21FF8D2ED}"/>
    <cellStyle name="Comma 3 3 2 4 2 3 2 3" xfId="32019" xr:uid="{F6CBAAD8-A86A-4359-8965-3706F3152744}"/>
    <cellStyle name="Comma 3 3 2 4 2 3 3" xfId="15176" xr:uid="{658340B7-66B4-406A-B354-3150AE20ECE0}"/>
    <cellStyle name="Comma 3 3 2 4 2 3 3 2" xfId="37643" xr:uid="{FD708B36-5A07-46DA-8821-3264D9B1DE87}"/>
    <cellStyle name="Comma 3 3 2 4 2 3 4" xfId="26416" xr:uid="{8881B4F7-67D8-4B38-A1B3-9C2406E928CA}"/>
    <cellStyle name="Comma 3 3 2 4 2 4" xfId="6762" xr:uid="{37090563-BE54-4F37-BCF2-952E7F14EF97}"/>
    <cellStyle name="Comma 3 3 2 4 2 4 2" xfId="17990" xr:uid="{E145837D-99CF-4692-8A57-17C0430C7C06}"/>
    <cellStyle name="Comma 3 3 2 4 2 4 2 2" xfId="40457" xr:uid="{78B82618-7806-49BF-A40E-A5B07580C4B0}"/>
    <cellStyle name="Comma 3 3 2 4 2 4 3" xfId="29230" xr:uid="{5DB2DC23-A187-4EE9-B919-1CA7C8E563EC}"/>
    <cellStyle name="Comma 3 3 2 4 2 5" xfId="12387" xr:uid="{7E9B800E-BE55-405B-A873-DD6572E58462}"/>
    <cellStyle name="Comma 3 3 2 4 2 5 2" xfId="34854" xr:uid="{A1E9E898-A5E8-4B21-93E1-ADA8764BF8B8}"/>
    <cellStyle name="Comma 3 3 2 4 2 6" xfId="23627" xr:uid="{4823C631-27FF-46ED-B33C-700F60025B22}"/>
    <cellStyle name="Comma 3 3 2 4 3" xfId="1701" xr:uid="{00000000-0005-0000-0000-0000B1050000}"/>
    <cellStyle name="Comma 3 3 2 4 3 2" xfId="4490" xr:uid="{9D82A017-1999-4284-930A-40980E0711E6}"/>
    <cellStyle name="Comma 3 3 2 4 3 2 2" xfId="10093" xr:uid="{2DA508F5-FD0A-4F33-965D-8D4A85693A9A}"/>
    <cellStyle name="Comma 3 3 2 4 3 2 2 2" xfId="21321" xr:uid="{43DEB6F6-5A7E-4027-9B74-EE2B317BEE8C}"/>
    <cellStyle name="Comma 3 3 2 4 3 2 2 2 2" xfId="43788" xr:uid="{62C46155-9944-4E53-9776-B2B6417A7B68}"/>
    <cellStyle name="Comma 3 3 2 4 3 2 2 3" xfId="32561" xr:uid="{1ABE4573-55BC-461E-8537-9EA9C34A2685}"/>
    <cellStyle name="Comma 3 3 2 4 3 2 3" xfId="15718" xr:uid="{75F4DCD8-A256-43F0-AA92-8F495D0B40BF}"/>
    <cellStyle name="Comma 3 3 2 4 3 2 3 2" xfId="38185" xr:uid="{1790F464-A43E-4873-B5C2-F3786CF85235}"/>
    <cellStyle name="Comma 3 3 2 4 3 2 4" xfId="26958" xr:uid="{6B60F0FD-5A96-447F-B952-97ECCA67D2BA}"/>
    <cellStyle name="Comma 3 3 2 4 3 3" xfId="7304" xr:uid="{DE711418-AD19-48B3-B7EC-B9B40D5EF726}"/>
    <cellStyle name="Comma 3 3 2 4 3 3 2" xfId="18532" xr:uid="{B02770EF-E351-47AB-94E3-FCD4A40525FF}"/>
    <cellStyle name="Comma 3 3 2 4 3 3 2 2" xfId="40999" xr:uid="{81EBE608-3AD8-421A-8C92-860E4DBA060C}"/>
    <cellStyle name="Comma 3 3 2 4 3 3 3" xfId="29772" xr:uid="{D4544F30-69BA-40CD-9735-46776C99979F}"/>
    <cellStyle name="Comma 3 3 2 4 3 4" xfId="12929" xr:uid="{6F549762-7835-4CC4-8A4C-0B23F8B09041}"/>
    <cellStyle name="Comma 3 3 2 4 3 4 2" xfId="35396" xr:uid="{7CF88BE6-B06A-4AB0-8B6F-E7815D4059A0}"/>
    <cellStyle name="Comma 3 3 2 4 3 5" xfId="24169" xr:uid="{00B26548-64EE-449A-93F9-AC17921E5F31}"/>
    <cellStyle name="Comma 3 3 2 4 4" xfId="3410" xr:uid="{BAD72C71-F46F-4688-946F-94E4CE66CFBE}"/>
    <cellStyle name="Comma 3 3 2 4 4 2" xfId="9013" xr:uid="{071097F2-743C-4D8A-A985-5F5C1DB2DA49}"/>
    <cellStyle name="Comma 3 3 2 4 4 2 2" xfId="20241" xr:uid="{25F8E995-AB5D-47FE-ABDC-1F8D15CF60A0}"/>
    <cellStyle name="Comma 3 3 2 4 4 2 2 2" xfId="42708" xr:uid="{1CAE11CA-8413-4BAD-8317-D2D2C9E9AB38}"/>
    <cellStyle name="Comma 3 3 2 4 4 2 3" xfId="31481" xr:uid="{C3752C18-3861-4A00-9FF7-2AC84CD61977}"/>
    <cellStyle name="Comma 3 3 2 4 4 3" xfId="14638" xr:uid="{A9567152-0AB0-44A7-9B24-28F361CC0F3A}"/>
    <cellStyle name="Comma 3 3 2 4 4 3 2" xfId="37105" xr:uid="{88EC433C-A822-4EBC-AB9F-93DA986D41AE}"/>
    <cellStyle name="Comma 3 3 2 4 4 4" xfId="25878" xr:uid="{9D5BA963-3318-4EF1-BB92-7DDC53FD4BC9}"/>
    <cellStyle name="Comma 3 3 2 4 5" xfId="6224" xr:uid="{7E31A989-9A7B-4ADF-A650-AF662E82BF0E}"/>
    <cellStyle name="Comma 3 3 2 4 5 2" xfId="17452" xr:uid="{3B53ACF7-C6E4-4159-9758-7B238502D821}"/>
    <cellStyle name="Comma 3 3 2 4 5 2 2" xfId="39919" xr:uid="{DA272A95-5DDB-402C-BBC7-FCC4C8CAE32D}"/>
    <cellStyle name="Comma 3 3 2 4 5 3" xfId="28692" xr:uid="{72889BCC-54E1-4661-8F3A-1C347E794F5B}"/>
    <cellStyle name="Comma 3 3 2 4 6" xfId="11849" xr:uid="{2B1492C0-4E9A-4F77-B047-9BE31268A122}"/>
    <cellStyle name="Comma 3 3 2 4 6 2" xfId="34316" xr:uid="{688F21A0-F894-458D-92B5-E662FE6E6780}"/>
    <cellStyle name="Comma 3 3 2 4 7" xfId="23089" xr:uid="{97315ACD-6B57-43F5-83B4-F297D5D16734}"/>
    <cellStyle name="Comma 3 3 2 5" xfId="892" xr:uid="{00000000-0005-0000-0000-0000B2050000}"/>
    <cellStyle name="Comma 3 3 2 5 2" xfId="1972" xr:uid="{00000000-0005-0000-0000-0000B3050000}"/>
    <cellStyle name="Comma 3 3 2 5 2 2" xfId="4761" xr:uid="{DD59A731-A9B5-462C-90F7-FB7C583B2CAE}"/>
    <cellStyle name="Comma 3 3 2 5 2 2 2" xfId="10364" xr:uid="{F3AEA3E3-9366-46C6-BAD4-A703D0965E47}"/>
    <cellStyle name="Comma 3 3 2 5 2 2 2 2" xfId="21592" xr:uid="{EF465CA9-0733-4A7E-A2F4-BF0F743186C6}"/>
    <cellStyle name="Comma 3 3 2 5 2 2 2 2 2" xfId="44059" xr:uid="{51557A76-8C32-4895-BD19-F94EE1D6725F}"/>
    <cellStyle name="Comma 3 3 2 5 2 2 2 3" xfId="32832" xr:uid="{C88F01EF-3CDF-4993-99C9-BAA5FC4E92EC}"/>
    <cellStyle name="Comma 3 3 2 5 2 2 3" xfId="15989" xr:uid="{C5971033-9DE2-495A-B12F-CC749E48C123}"/>
    <cellStyle name="Comma 3 3 2 5 2 2 3 2" xfId="38456" xr:uid="{65EE338A-126D-411E-920D-2C0C7773E088}"/>
    <cellStyle name="Comma 3 3 2 5 2 2 4" xfId="27229" xr:uid="{03F13F48-B702-4A84-80B3-E69CD021D7CB}"/>
    <cellStyle name="Comma 3 3 2 5 2 3" xfId="7575" xr:uid="{4B85838C-0477-4F84-B5BB-03A64A8ED07E}"/>
    <cellStyle name="Comma 3 3 2 5 2 3 2" xfId="18803" xr:uid="{4757A5B1-1585-45B5-BC41-58651F160D33}"/>
    <cellStyle name="Comma 3 3 2 5 2 3 2 2" xfId="41270" xr:uid="{D36C638F-0F93-401A-AED5-7A5D5DC5D46A}"/>
    <cellStyle name="Comma 3 3 2 5 2 3 3" xfId="30043" xr:uid="{DA5A0D40-1422-4F51-A05C-72E61FC6E1A6}"/>
    <cellStyle name="Comma 3 3 2 5 2 4" xfId="13200" xr:uid="{405E6F30-329D-4FD5-9F03-BDB71E4F0016}"/>
    <cellStyle name="Comma 3 3 2 5 2 4 2" xfId="35667" xr:uid="{ADC44741-19D2-4386-A6E6-121861D0C06C}"/>
    <cellStyle name="Comma 3 3 2 5 2 5" xfId="24440" xr:uid="{B12E7BFC-7E23-4AFC-B532-9B4099562722}"/>
    <cellStyle name="Comma 3 3 2 5 3" xfId="3681" xr:uid="{974C9FC3-5E4E-42CC-B192-AFCE8B182D50}"/>
    <cellStyle name="Comma 3 3 2 5 3 2" xfId="9284" xr:uid="{B4D0A930-1CE0-4CF8-BE85-3CDE791C9CF3}"/>
    <cellStyle name="Comma 3 3 2 5 3 2 2" xfId="20512" xr:uid="{4975CE75-0214-43AF-8C2C-5909748F6663}"/>
    <cellStyle name="Comma 3 3 2 5 3 2 2 2" xfId="42979" xr:uid="{1B885811-3614-4799-A9C9-6942127C75FD}"/>
    <cellStyle name="Comma 3 3 2 5 3 2 3" xfId="31752" xr:uid="{0EAC51B0-E5CB-4278-92A2-D646621A7717}"/>
    <cellStyle name="Comma 3 3 2 5 3 3" xfId="14909" xr:uid="{7C9AC861-9A1F-4538-A7EF-5B017EC66E33}"/>
    <cellStyle name="Comma 3 3 2 5 3 3 2" xfId="37376" xr:uid="{9176AB50-F140-430F-9293-5196E42D57E2}"/>
    <cellStyle name="Comma 3 3 2 5 3 4" xfId="26149" xr:uid="{C067A985-F8D1-4857-AA3D-1A412B54E723}"/>
    <cellStyle name="Comma 3 3 2 5 4" xfId="6495" xr:uid="{CFF0492D-B404-4806-8772-62C518BAA551}"/>
    <cellStyle name="Comma 3 3 2 5 4 2" xfId="17723" xr:uid="{076C8D9C-74C5-4457-BF12-61B70ABF8B36}"/>
    <cellStyle name="Comma 3 3 2 5 4 2 2" xfId="40190" xr:uid="{CAAB8572-1793-4993-A405-7005903223F0}"/>
    <cellStyle name="Comma 3 3 2 5 4 3" xfId="28963" xr:uid="{A877B9A8-A2B4-4B04-AABF-5F677A58A016}"/>
    <cellStyle name="Comma 3 3 2 5 5" xfId="12120" xr:uid="{42F5A8A5-C55A-4D6F-993A-C6E13B2EFC77}"/>
    <cellStyle name="Comma 3 3 2 5 5 2" xfId="34587" xr:uid="{5269ACE9-6C7C-4AA3-BD49-E8838F21965F}"/>
    <cellStyle name="Comma 3 3 2 5 6" xfId="23360" xr:uid="{773B0D42-34C4-47EB-AEF2-65F83B9DB9F3}"/>
    <cellStyle name="Comma 3 3 2 6" xfId="1434" xr:uid="{00000000-0005-0000-0000-0000B4050000}"/>
    <cellStyle name="Comma 3 3 2 6 2" xfId="4223" xr:uid="{55FDBAA8-65E7-4054-BB28-5F79DB160E6D}"/>
    <cellStyle name="Comma 3 3 2 6 2 2" xfId="9826" xr:uid="{B8D81B94-FE0B-4C8A-A0BF-67D7F16702C2}"/>
    <cellStyle name="Comma 3 3 2 6 2 2 2" xfId="21054" xr:uid="{DEA95D50-1C68-4FA8-A258-6A41C6367F73}"/>
    <cellStyle name="Comma 3 3 2 6 2 2 2 2" xfId="43521" xr:uid="{7B84E1D6-4AE0-4086-81B5-3209FA281A49}"/>
    <cellStyle name="Comma 3 3 2 6 2 2 3" xfId="32294" xr:uid="{8D859B1A-940D-480A-BEAE-1B4FDCB6B9C3}"/>
    <cellStyle name="Comma 3 3 2 6 2 3" xfId="15451" xr:uid="{DCFDEF38-BCBF-4F21-A4E0-CA4FC0CADA65}"/>
    <cellStyle name="Comma 3 3 2 6 2 3 2" xfId="37918" xr:uid="{DD538E13-6E54-4EBE-A888-F2C7BC78B38B}"/>
    <cellStyle name="Comma 3 3 2 6 2 4" xfId="26691" xr:uid="{A8D8865D-DECD-46F0-BA11-399ACE1AC3F0}"/>
    <cellStyle name="Comma 3 3 2 6 3" xfId="7037" xr:uid="{2933AB16-7E03-4EDF-BB13-0D6559CB830F}"/>
    <cellStyle name="Comma 3 3 2 6 3 2" xfId="18265" xr:uid="{2EB93A90-E1C7-43D8-A9D8-9D09AC496645}"/>
    <cellStyle name="Comma 3 3 2 6 3 2 2" xfId="40732" xr:uid="{5D9D168F-7E6A-48E2-A7FE-401BFAE54B49}"/>
    <cellStyle name="Comma 3 3 2 6 3 3" xfId="29505" xr:uid="{842A89D3-7873-4D15-AD96-78892563E873}"/>
    <cellStyle name="Comma 3 3 2 6 4" xfId="12662" xr:uid="{6C699AE6-D65E-4B31-861E-B23658F72B86}"/>
    <cellStyle name="Comma 3 3 2 6 4 2" xfId="35129" xr:uid="{E0615AA0-51CA-4ED1-8A56-63E7FCD182A3}"/>
    <cellStyle name="Comma 3 3 2 6 5" xfId="23902" xr:uid="{897EBD68-BFC7-4FC8-B255-DE64F278B6C3}"/>
    <cellStyle name="Comma 3 3 2 7" xfId="2515" xr:uid="{00000000-0005-0000-0000-0000B5050000}"/>
    <cellStyle name="Comma 3 3 2 7 2" xfId="5304" xr:uid="{F5E958D0-1F7E-412B-97C4-5DED3F8EF210}"/>
    <cellStyle name="Comma 3 3 2 7 2 2" xfId="10907" xr:uid="{40B6941B-6C28-4F87-A5D4-55B18E27F9A3}"/>
    <cellStyle name="Comma 3 3 2 7 2 2 2" xfId="22135" xr:uid="{5FE59B50-51C2-430E-80F8-1BA7E131FF6D}"/>
    <cellStyle name="Comma 3 3 2 7 2 2 2 2" xfId="44602" xr:uid="{B3179FF7-DED8-4009-8DE8-1B38E46AAB30}"/>
    <cellStyle name="Comma 3 3 2 7 2 2 3" xfId="33375" xr:uid="{399A6263-BC9B-4C36-AFA5-B8F18939A953}"/>
    <cellStyle name="Comma 3 3 2 7 2 3" xfId="16532" xr:uid="{F7154AE8-BF0C-412E-935E-BBABF62FE6E7}"/>
    <cellStyle name="Comma 3 3 2 7 2 3 2" xfId="38999" xr:uid="{35B3B8C3-B5FC-47BE-9B92-F3CAEFB6B985}"/>
    <cellStyle name="Comma 3 3 2 7 2 4" xfId="27772" xr:uid="{5A3217DB-4DEF-4B13-BAB3-01A3EBA41B34}"/>
    <cellStyle name="Comma 3 3 2 7 3" xfId="8118" xr:uid="{F835AA08-8C54-4D14-95FE-F982A36C6283}"/>
    <cellStyle name="Comma 3 3 2 7 3 2" xfId="19346" xr:uid="{3C87D31B-92DE-4616-9BB1-C6BC5591307C}"/>
    <cellStyle name="Comma 3 3 2 7 3 2 2" xfId="41813" xr:uid="{3C8A52B4-F55A-49BC-B512-4D29DD88C661}"/>
    <cellStyle name="Comma 3 3 2 7 3 3" xfId="30586" xr:uid="{745A19EB-B6F9-4F1B-84E5-B3F1B32CF50D}"/>
    <cellStyle name="Comma 3 3 2 7 4" xfId="13743" xr:uid="{5C38321C-F31F-49E7-8124-35FC8CF0413E}"/>
    <cellStyle name="Comma 3 3 2 7 4 2" xfId="36210" xr:uid="{5B8F7B01-D872-4BF2-8099-9B608082C1FA}"/>
    <cellStyle name="Comma 3 3 2 7 5" xfId="24983" xr:uid="{2FC2D943-80E9-4A36-B68D-887A4D5DBDA0}"/>
    <cellStyle name="Comma 3 3 2 8" xfId="354" xr:uid="{00000000-0005-0000-0000-0000B6050000}"/>
    <cellStyle name="Comma 3 3 2 8 2" xfId="3143" xr:uid="{EE27EE13-7AF8-4029-BF8B-476F408D26F9}"/>
    <cellStyle name="Comma 3 3 2 8 2 2" xfId="8746" xr:uid="{2E2BF1A7-4DFB-4849-A733-5A58AD490975}"/>
    <cellStyle name="Comma 3 3 2 8 2 2 2" xfId="19974" xr:uid="{06CBEED9-347D-4E1F-B057-4604FF10383E}"/>
    <cellStyle name="Comma 3 3 2 8 2 2 2 2" xfId="42441" xr:uid="{C5D70ECE-5853-40EB-B969-16F91E638585}"/>
    <cellStyle name="Comma 3 3 2 8 2 2 3" xfId="31214" xr:uid="{8442720A-86E0-4649-84E4-E394CAAEE855}"/>
    <cellStyle name="Comma 3 3 2 8 2 3" xfId="14371" xr:uid="{D13FEEAB-BBAF-4BA5-AF18-686D6B79E9AA}"/>
    <cellStyle name="Comma 3 3 2 8 2 3 2" xfId="36838" xr:uid="{AF774F87-9BDF-4E0D-9A61-811BBF2C3DC0}"/>
    <cellStyle name="Comma 3 3 2 8 2 4" xfId="25611" xr:uid="{F9B212BC-B825-41A0-B249-F44D286AA756}"/>
    <cellStyle name="Comma 3 3 2 8 3" xfId="5957" xr:uid="{8F3CB4F4-C1AC-4490-8D24-9D7113899B9F}"/>
    <cellStyle name="Comma 3 3 2 8 3 2" xfId="17185" xr:uid="{40C8597A-6F61-4987-92C0-A7B1A73EAE71}"/>
    <cellStyle name="Comma 3 3 2 8 3 2 2" xfId="39652" xr:uid="{419BCDB3-E992-4DD5-A3FE-B3B410E6AB1C}"/>
    <cellStyle name="Comma 3 3 2 8 3 3" xfId="28425" xr:uid="{4AA6F22A-D3AC-40E4-8B03-C13BC5BD1286}"/>
    <cellStyle name="Comma 3 3 2 8 4" xfId="11582" xr:uid="{2FE44FAE-7945-475D-A668-FB3B7026BC4D}"/>
    <cellStyle name="Comma 3 3 2 8 4 2" xfId="34049" xr:uid="{FA3200CA-6B88-4E74-A441-E4058F39199F}"/>
    <cellStyle name="Comma 3 3 2 8 5" xfId="22822" xr:uid="{BDFF06C6-9929-4D00-912D-98E764C77E77}"/>
    <cellStyle name="Comma 3 3 2 9" xfId="2867" xr:uid="{0F7616D2-E9E5-437E-B6B6-CD26759108EC}"/>
    <cellStyle name="Comma 3 3 2 9 2" xfId="8470" xr:uid="{A2D6CD91-4ECD-49BE-8033-9DCF301D7F24}"/>
    <cellStyle name="Comma 3 3 2 9 2 2" xfId="19698" xr:uid="{0AF0FB52-89C0-4A5F-A48B-7B4BC3759129}"/>
    <cellStyle name="Comma 3 3 2 9 2 2 2" xfId="42165" xr:uid="{7442CBF9-6EC1-4B98-AD29-F6F9AA9A4F98}"/>
    <cellStyle name="Comma 3 3 2 9 2 3" xfId="30938" xr:uid="{9F454A7B-B698-49A1-B469-6ED8740402C9}"/>
    <cellStyle name="Comma 3 3 2 9 3" xfId="14095" xr:uid="{A370858A-82EE-4A5E-9AC2-05075ED74D00}"/>
    <cellStyle name="Comma 3 3 2 9 3 2" xfId="36562" xr:uid="{84DC5010-6BDB-41BB-8B62-8989EAEDCD30}"/>
    <cellStyle name="Comma 3 3 2 9 4" xfId="25335" xr:uid="{2C794BDA-0A92-4590-ABED-D2D35BAAE22E}"/>
    <cellStyle name="Comma 3 3 3" xfId="104" xr:uid="{00000000-0005-0000-0000-0000B7050000}"/>
    <cellStyle name="Comma 3 3 3 10" xfId="11336" xr:uid="{7CF6BD96-B2D9-436E-B818-D05DBD545C03}"/>
    <cellStyle name="Comma 3 3 3 10 2" xfId="33804" xr:uid="{9146B596-6BA0-421B-A2A3-2CCE7E35D937}"/>
    <cellStyle name="Comma 3 3 3 11" xfId="22577" xr:uid="{08608DC7-BC3B-4743-994E-8C66B71524C5}"/>
    <cellStyle name="Comma 3 3 3 2" xfId="230" xr:uid="{00000000-0005-0000-0000-0000B8050000}"/>
    <cellStyle name="Comma 3 3 3 2 10" xfId="22703" xr:uid="{1E6968D0-4D90-4E63-803C-C181976F733A}"/>
    <cellStyle name="Comma 3 3 3 2 2" xfId="777" xr:uid="{00000000-0005-0000-0000-0000B9050000}"/>
    <cellStyle name="Comma 3 3 3 2 2 2" xfId="1315" xr:uid="{00000000-0005-0000-0000-0000BA050000}"/>
    <cellStyle name="Comma 3 3 3 2 2 2 2" xfId="2395" xr:uid="{00000000-0005-0000-0000-0000BB050000}"/>
    <cellStyle name="Comma 3 3 3 2 2 2 2 2" xfId="5184" xr:uid="{D0865A4A-AFB8-4B50-80E9-302DBB3A85CA}"/>
    <cellStyle name="Comma 3 3 3 2 2 2 2 2 2" xfId="10787" xr:uid="{2E00594E-DC33-4D10-90E4-59025F15B2E9}"/>
    <cellStyle name="Comma 3 3 3 2 2 2 2 2 2 2" xfId="22015" xr:uid="{E4E84165-2BB0-4797-A742-A9AF108390B5}"/>
    <cellStyle name="Comma 3 3 3 2 2 2 2 2 2 2 2" xfId="44482" xr:uid="{62B536F2-5AF4-49E4-A7B1-055EA657F94F}"/>
    <cellStyle name="Comma 3 3 3 2 2 2 2 2 2 3" xfId="33255" xr:uid="{294DEB61-9A7D-4B0A-BB5F-E27EA9AFB3B2}"/>
    <cellStyle name="Comma 3 3 3 2 2 2 2 2 3" xfId="16412" xr:uid="{5DE67730-9172-45FE-9C42-A5BDB2EC7DAA}"/>
    <cellStyle name="Comma 3 3 3 2 2 2 2 2 3 2" xfId="38879" xr:uid="{150DCF05-F11D-4CC0-80E4-35F7A0C734A7}"/>
    <cellStyle name="Comma 3 3 3 2 2 2 2 2 4" xfId="27652" xr:uid="{83D886C2-309B-4225-8838-CF4AA825576D}"/>
    <cellStyle name="Comma 3 3 3 2 2 2 2 3" xfId="7998" xr:uid="{EE456D7A-01EB-4A8E-9CD0-D0A455018BF2}"/>
    <cellStyle name="Comma 3 3 3 2 2 2 2 3 2" xfId="19226" xr:uid="{BE2B84EF-A7BF-4DAE-B9C9-43E0931A759A}"/>
    <cellStyle name="Comma 3 3 3 2 2 2 2 3 2 2" xfId="41693" xr:uid="{0A1BE9B0-6367-4749-816A-D585A721164F}"/>
    <cellStyle name="Comma 3 3 3 2 2 2 2 3 3" xfId="30466" xr:uid="{552E60B3-38B8-4569-A6EF-773D6AFC559F}"/>
    <cellStyle name="Comma 3 3 3 2 2 2 2 4" xfId="13623" xr:uid="{8A4F2852-7396-4D6E-AAAF-625B270D37DD}"/>
    <cellStyle name="Comma 3 3 3 2 2 2 2 4 2" xfId="36090" xr:uid="{E6A0744D-B081-4534-9B87-FBBCAC3C5E20}"/>
    <cellStyle name="Comma 3 3 3 2 2 2 2 5" xfId="24863" xr:uid="{5BEE71F9-022D-4325-A830-B1E168612119}"/>
    <cellStyle name="Comma 3 3 3 2 2 2 3" xfId="4104" xr:uid="{87208727-67A8-4903-BF70-22793C193AB4}"/>
    <cellStyle name="Comma 3 3 3 2 2 2 3 2" xfId="9707" xr:uid="{73F154C9-07DF-4D7C-9163-F317BB9F0484}"/>
    <cellStyle name="Comma 3 3 3 2 2 2 3 2 2" xfId="20935" xr:uid="{CC5FBA8D-7F15-462B-9935-C0C06F3E4D20}"/>
    <cellStyle name="Comma 3 3 3 2 2 2 3 2 2 2" xfId="43402" xr:uid="{BB00F547-362E-43D4-8F93-C15CB566F744}"/>
    <cellStyle name="Comma 3 3 3 2 2 2 3 2 3" xfId="32175" xr:uid="{FF955FD4-42B0-4A0C-9D0D-312D5CBD03FB}"/>
    <cellStyle name="Comma 3 3 3 2 2 2 3 3" xfId="15332" xr:uid="{87382EFB-7861-4620-96BC-949A5AD48094}"/>
    <cellStyle name="Comma 3 3 3 2 2 2 3 3 2" xfId="37799" xr:uid="{A1571A2C-1DCD-43FD-83EB-13F5924C28E7}"/>
    <cellStyle name="Comma 3 3 3 2 2 2 3 4" xfId="26572" xr:uid="{D9453BA8-D3A2-4087-90BF-E940CEBAD777}"/>
    <cellStyle name="Comma 3 3 3 2 2 2 4" xfId="6918" xr:uid="{FE1E7266-48BA-4F92-ACEE-1989D55F5BE7}"/>
    <cellStyle name="Comma 3 3 3 2 2 2 4 2" xfId="18146" xr:uid="{92B78352-F734-48E6-ADB8-56566C3D5BF2}"/>
    <cellStyle name="Comma 3 3 3 2 2 2 4 2 2" xfId="40613" xr:uid="{FAD762A3-C964-4189-B143-1E0F8F63FC84}"/>
    <cellStyle name="Comma 3 3 3 2 2 2 4 3" xfId="29386" xr:uid="{D9E20F4F-AE30-4BBE-8756-C15D829D5CBA}"/>
    <cellStyle name="Comma 3 3 3 2 2 2 5" xfId="12543" xr:uid="{1CBF3B6F-5CB3-4401-9C08-462794D8B66A}"/>
    <cellStyle name="Comma 3 3 3 2 2 2 5 2" xfId="35010" xr:uid="{CCE93E3B-632D-4F82-BD54-89DAD73CB6C9}"/>
    <cellStyle name="Comma 3 3 3 2 2 2 6" xfId="23783" xr:uid="{D99EDF2A-5960-47F6-A177-092C13233BA0}"/>
    <cellStyle name="Comma 3 3 3 2 2 3" xfId="1857" xr:uid="{00000000-0005-0000-0000-0000BC050000}"/>
    <cellStyle name="Comma 3 3 3 2 2 3 2" xfId="4646" xr:uid="{CAA1E456-9BEA-4EBC-95DF-A52829C61FA1}"/>
    <cellStyle name="Comma 3 3 3 2 2 3 2 2" xfId="10249" xr:uid="{BE770388-DCAD-4559-B469-A48982D1C72F}"/>
    <cellStyle name="Comma 3 3 3 2 2 3 2 2 2" xfId="21477" xr:uid="{30B69AD7-9B31-4330-ABDC-C50231DBB9B9}"/>
    <cellStyle name="Comma 3 3 3 2 2 3 2 2 2 2" xfId="43944" xr:uid="{006231E6-DBD6-4F03-9356-2CB65901D020}"/>
    <cellStyle name="Comma 3 3 3 2 2 3 2 2 3" xfId="32717" xr:uid="{053CF8E6-8414-4204-90FF-A9E0812C30CE}"/>
    <cellStyle name="Comma 3 3 3 2 2 3 2 3" xfId="15874" xr:uid="{BEFB072B-A004-4F0B-B3E5-6D7C222F2AA3}"/>
    <cellStyle name="Comma 3 3 3 2 2 3 2 3 2" xfId="38341" xr:uid="{3F85C552-0898-47A4-9680-6659FCF3A463}"/>
    <cellStyle name="Comma 3 3 3 2 2 3 2 4" xfId="27114" xr:uid="{ABD6B41D-8F07-43CF-849E-CD500C02A576}"/>
    <cellStyle name="Comma 3 3 3 2 2 3 3" xfId="7460" xr:uid="{D6B0169B-FE8F-48EF-9B16-E1C461BAA644}"/>
    <cellStyle name="Comma 3 3 3 2 2 3 3 2" xfId="18688" xr:uid="{2F28A32E-05ED-453B-8EB7-0BCC8CB4073B}"/>
    <cellStyle name="Comma 3 3 3 2 2 3 3 2 2" xfId="41155" xr:uid="{74905FF5-43E5-4E1A-A877-B848F9140F8D}"/>
    <cellStyle name="Comma 3 3 3 2 2 3 3 3" xfId="29928" xr:uid="{21BAF1BD-4A84-4EF0-97C6-5C7555B7326B}"/>
    <cellStyle name="Comma 3 3 3 2 2 3 4" xfId="13085" xr:uid="{510BFC30-AFDC-427B-998B-898CE8DD7855}"/>
    <cellStyle name="Comma 3 3 3 2 2 3 4 2" xfId="35552" xr:uid="{50C17EA6-97E9-4748-A13D-497BDCA44992}"/>
    <cellStyle name="Comma 3 3 3 2 2 3 5" xfId="24325" xr:uid="{7AC9A5E6-8C15-4C37-80BB-94AA6805490F}"/>
    <cellStyle name="Comma 3 3 3 2 2 4" xfId="3566" xr:uid="{5BF19C4B-D8AC-46C5-90A0-D62D65D2F07D}"/>
    <cellStyle name="Comma 3 3 3 2 2 4 2" xfId="9169" xr:uid="{696E8B04-F6A5-46B5-A7A5-7D3D19564551}"/>
    <cellStyle name="Comma 3 3 3 2 2 4 2 2" xfId="20397" xr:uid="{6BD00121-E20F-4FE4-93A1-AD34019AFEAA}"/>
    <cellStyle name="Comma 3 3 3 2 2 4 2 2 2" xfId="42864" xr:uid="{7517C68D-2013-4888-B9F6-24B91AD589E0}"/>
    <cellStyle name="Comma 3 3 3 2 2 4 2 3" xfId="31637" xr:uid="{88AEED81-9B9E-4E57-935D-CA7DB314E694}"/>
    <cellStyle name="Comma 3 3 3 2 2 4 3" xfId="14794" xr:uid="{AA34148D-4A90-4D5D-BC10-7CAC392D8C82}"/>
    <cellStyle name="Comma 3 3 3 2 2 4 3 2" xfId="37261" xr:uid="{F4540B27-1940-49AA-9B5D-40CF0F230E4A}"/>
    <cellStyle name="Comma 3 3 3 2 2 4 4" xfId="26034" xr:uid="{12F6624E-310F-4F24-BC86-904996C11BFC}"/>
    <cellStyle name="Comma 3 3 3 2 2 5" xfId="6380" xr:uid="{75BA0500-4A8D-4797-A9BF-03BE83208719}"/>
    <cellStyle name="Comma 3 3 3 2 2 5 2" xfId="17608" xr:uid="{04E3A6E9-C2BF-48F8-9197-FD13B41FFBFF}"/>
    <cellStyle name="Comma 3 3 3 2 2 5 2 2" xfId="40075" xr:uid="{0DB50253-BC32-48AD-92A1-47DCFD5ED275}"/>
    <cellStyle name="Comma 3 3 3 2 2 5 3" xfId="28848" xr:uid="{E09C52D7-F48C-4882-8295-D86C559B2FD6}"/>
    <cellStyle name="Comma 3 3 3 2 2 6" xfId="12005" xr:uid="{A8010573-8D66-4AB3-A71D-EC9C6D08C7FC}"/>
    <cellStyle name="Comma 3 3 3 2 2 6 2" xfId="34472" xr:uid="{D3E4966C-303E-46CE-9F35-7DAAAC8B5193}"/>
    <cellStyle name="Comma 3 3 3 2 2 7" xfId="23245" xr:uid="{814D72DA-6187-4900-A615-AC55DB0ADA54}"/>
    <cellStyle name="Comma 3 3 3 2 3" xfId="1048" xr:uid="{00000000-0005-0000-0000-0000BD050000}"/>
    <cellStyle name="Comma 3 3 3 2 3 2" xfId="2128" xr:uid="{00000000-0005-0000-0000-0000BE050000}"/>
    <cellStyle name="Comma 3 3 3 2 3 2 2" xfId="4917" xr:uid="{42C55AEE-C796-466F-842A-F6F0186E97E9}"/>
    <cellStyle name="Comma 3 3 3 2 3 2 2 2" xfId="10520" xr:uid="{0891E96C-C980-448F-BA6F-75E758476B8A}"/>
    <cellStyle name="Comma 3 3 3 2 3 2 2 2 2" xfId="21748" xr:uid="{915C8C1D-08A6-41F3-B893-35D63F2D61AC}"/>
    <cellStyle name="Comma 3 3 3 2 3 2 2 2 2 2" xfId="44215" xr:uid="{AB685F21-E2B3-4666-BD0B-B819E308A309}"/>
    <cellStyle name="Comma 3 3 3 2 3 2 2 2 3" xfId="32988" xr:uid="{6D8607E5-7E3F-45A8-A33F-BBA96CDFDA00}"/>
    <cellStyle name="Comma 3 3 3 2 3 2 2 3" xfId="16145" xr:uid="{C0304151-35FB-4F46-95F1-ACA65EDC7520}"/>
    <cellStyle name="Comma 3 3 3 2 3 2 2 3 2" xfId="38612" xr:uid="{6FB8650A-D7B5-4075-BFEB-98B150E4C607}"/>
    <cellStyle name="Comma 3 3 3 2 3 2 2 4" xfId="27385" xr:uid="{2D5880D6-9769-41A2-A828-C1C1F7BCDFA5}"/>
    <cellStyle name="Comma 3 3 3 2 3 2 3" xfId="7731" xr:uid="{1EC8A82F-9FC9-4777-8E92-3A61FD3A3E8A}"/>
    <cellStyle name="Comma 3 3 3 2 3 2 3 2" xfId="18959" xr:uid="{7BA1D82B-6087-4AEB-B9AB-678A5583743C}"/>
    <cellStyle name="Comma 3 3 3 2 3 2 3 2 2" xfId="41426" xr:uid="{BAB8514A-208D-4111-9AC5-940BEB75E727}"/>
    <cellStyle name="Comma 3 3 3 2 3 2 3 3" xfId="30199" xr:uid="{20E3B76D-79C0-47C1-84EF-7B0685215579}"/>
    <cellStyle name="Comma 3 3 3 2 3 2 4" xfId="13356" xr:uid="{A28293D7-3A08-4B44-938D-E82CB40C3DC6}"/>
    <cellStyle name="Comma 3 3 3 2 3 2 4 2" xfId="35823" xr:uid="{594E18D5-871F-4BD4-8586-54DC0D90B47A}"/>
    <cellStyle name="Comma 3 3 3 2 3 2 5" xfId="24596" xr:uid="{DCD9CD8D-8581-415E-8E54-DC7105063AEB}"/>
    <cellStyle name="Comma 3 3 3 2 3 3" xfId="3837" xr:uid="{7E940212-A9EE-4799-91E4-4B51AABB4203}"/>
    <cellStyle name="Comma 3 3 3 2 3 3 2" xfId="9440" xr:uid="{1F4B1CA3-DFCC-4E60-B660-8451A1A652E0}"/>
    <cellStyle name="Comma 3 3 3 2 3 3 2 2" xfId="20668" xr:uid="{A213D37D-85FC-409B-9F12-B1825BA94D17}"/>
    <cellStyle name="Comma 3 3 3 2 3 3 2 2 2" xfId="43135" xr:uid="{A36006D3-F4BB-4737-99BA-16B4F82FADBB}"/>
    <cellStyle name="Comma 3 3 3 2 3 3 2 3" xfId="31908" xr:uid="{A98E53A9-D184-4385-881F-25842B855939}"/>
    <cellStyle name="Comma 3 3 3 2 3 3 3" xfId="15065" xr:uid="{AA507B86-0C8A-4EE4-BFBF-1A8A25831032}"/>
    <cellStyle name="Comma 3 3 3 2 3 3 3 2" xfId="37532" xr:uid="{C69993D5-40AB-46BC-93C6-3F4DE88E7E0A}"/>
    <cellStyle name="Comma 3 3 3 2 3 3 4" xfId="26305" xr:uid="{CF158E72-DD4F-43FA-81CD-EC479928C34F}"/>
    <cellStyle name="Comma 3 3 3 2 3 4" xfId="6651" xr:uid="{B4C498DE-5F21-481D-BE1B-B44C8404B088}"/>
    <cellStyle name="Comma 3 3 3 2 3 4 2" xfId="17879" xr:uid="{9C52B9D1-BAD6-4316-AD38-6DA4E3B2A091}"/>
    <cellStyle name="Comma 3 3 3 2 3 4 2 2" xfId="40346" xr:uid="{D906B712-18C5-4D9A-8504-4F4ADC3A1947}"/>
    <cellStyle name="Comma 3 3 3 2 3 4 3" xfId="29119" xr:uid="{16B2CC0A-B576-473C-BD22-BB214D0A6130}"/>
    <cellStyle name="Comma 3 3 3 2 3 5" xfId="12276" xr:uid="{3680BEB0-E10C-4518-9FB7-5E99459FE474}"/>
    <cellStyle name="Comma 3 3 3 2 3 5 2" xfId="34743" xr:uid="{BEB49B5E-78CB-400D-882F-F6AF533B09C0}"/>
    <cellStyle name="Comma 3 3 3 2 3 6" xfId="23516" xr:uid="{23143A44-BB2F-40C3-850C-7AFC8AB3FA6B}"/>
    <cellStyle name="Comma 3 3 3 2 4" xfId="1590" xr:uid="{00000000-0005-0000-0000-0000BF050000}"/>
    <cellStyle name="Comma 3 3 3 2 4 2" xfId="4379" xr:uid="{F2EF0ACA-A16C-47D3-A545-76D17ECA2D1D}"/>
    <cellStyle name="Comma 3 3 3 2 4 2 2" xfId="9982" xr:uid="{493943A7-CE5C-4D7F-8A57-C9AA7E4199F9}"/>
    <cellStyle name="Comma 3 3 3 2 4 2 2 2" xfId="21210" xr:uid="{1FFD5866-9198-47F4-9183-EC7D07390532}"/>
    <cellStyle name="Comma 3 3 3 2 4 2 2 2 2" xfId="43677" xr:uid="{4DDED6DC-4473-4C69-959C-A3BAA077777C}"/>
    <cellStyle name="Comma 3 3 3 2 4 2 2 3" xfId="32450" xr:uid="{3806986F-8E31-419C-A9A9-EA39147726FC}"/>
    <cellStyle name="Comma 3 3 3 2 4 2 3" xfId="15607" xr:uid="{785EB1A5-5992-4909-9DDB-4D86CECA072A}"/>
    <cellStyle name="Comma 3 3 3 2 4 2 3 2" xfId="38074" xr:uid="{E1CE8FAD-8025-4168-ACD0-488E6DA639BD}"/>
    <cellStyle name="Comma 3 3 3 2 4 2 4" xfId="26847" xr:uid="{14276734-6273-4160-8B56-3E651822D08D}"/>
    <cellStyle name="Comma 3 3 3 2 4 3" xfId="7193" xr:uid="{AD54B08E-96C2-417B-8C08-0A4C10E1BE02}"/>
    <cellStyle name="Comma 3 3 3 2 4 3 2" xfId="18421" xr:uid="{2269B439-5161-4179-9A9D-543787CA3E84}"/>
    <cellStyle name="Comma 3 3 3 2 4 3 2 2" xfId="40888" xr:uid="{BE37BECF-4972-4FE3-AB8D-037B33A205B6}"/>
    <cellStyle name="Comma 3 3 3 2 4 3 3" xfId="29661" xr:uid="{236A9CC2-DD24-4395-900A-CF183AEDCC52}"/>
    <cellStyle name="Comma 3 3 3 2 4 4" xfId="12818" xr:uid="{1EDD22E2-1E90-4831-AE8F-DEE83CA49612}"/>
    <cellStyle name="Comma 3 3 3 2 4 4 2" xfId="35285" xr:uid="{569AC86C-48EB-4827-AA9C-E6BD3032CD6A}"/>
    <cellStyle name="Comma 3 3 3 2 4 5" xfId="24058" xr:uid="{12E75BDA-8264-48C6-B1DF-3E4986D46959}"/>
    <cellStyle name="Comma 3 3 3 2 5" xfId="2671" xr:uid="{00000000-0005-0000-0000-0000C0050000}"/>
    <cellStyle name="Comma 3 3 3 2 5 2" xfId="5460" xr:uid="{5C52BFD7-D8D5-44CB-AFE8-4F7B60DFD190}"/>
    <cellStyle name="Comma 3 3 3 2 5 2 2" xfId="11063" xr:uid="{1EA3471F-E27B-4BFD-AD76-C9F411B36EC8}"/>
    <cellStyle name="Comma 3 3 3 2 5 2 2 2" xfId="22291" xr:uid="{7C678443-E87C-4F74-AAD1-5B18D16F672D}"/>
    <cellStyle name="Comma 3 3 3 2 5 2 2 2 2" xfId="44758" xr:uid="{25F63FC4-875B-4030-BFA3-3914FC8390BF}"/>
    <cellStyle name="Comma 3 3 3 2 5 2 2 3" xfId="33531" xr:uid="{949D481C-BEF2-4149-9D7F-309A2F5088A4}"/>
    <cellStyle name="Comma 3 3 3 2 5 2 3" xfId="16688" xr:uid="{8EE0D736-2D1F-4F71-9F1B-9036BA392671}"/>
    <cellStyle name="Comma 3 3 3 2 5 2 3 2" xfId="39155" xr:uid="{C2F1E228-AC2B-4BBD-99C8-3AD2F5C202D8}"/>
    <cellStyle name="Comma 3 3 3 2 5 2 4" xfId="27928" xr:uid="{358E513B-EF4D-4BFA-8C0D-7453F359BC39}"/>
    <cellStyle name="Comma 3 3 3 2 5 3" xfId="8274" xr:uid="{DED0F1B3-D92A-4FFB-A746-02B69097A8DF}"/>
    <cellStyle name="Comma 3 3 3 2 5 3 2" xfId="19502" xr:uid="{3FC2E7A8-3AD1-4AEC-9D4C-5F16D32D387A}"/>
    <cellStyle name="Comma 3 3 3 2 5 3 2 2" xfId="41969" xr:uid="{167019D6-A15B-4A06-833C-DE0EA051ADB4}"/>
    <cellStyle name="Comma 3 3 3 2 5 3 3" xfId="30742" xr:uid="{CDD812A4-4A93-4361-BB3D-02E07C61A346}"/>
    <cellStyle name="Comma 3 3 3 2 5 4" xfId="13899" xr:uid="{3FE571EF-C177-4A82-87C8-F24288FD8C9C}"/>
    <cellStyle name="Comma 3 3 3 2 5 4 2" xfId="36366" xr:uid="{856441B4-0318-4917-B208-8059884C9AD1}"/>
    <cellStyle name="Comma 3 3 3 2 5 5" xfId="25139" xr:uid="{CD2A5DC2-ED1A-4904-9EEA-9C8EA0690012}"/>
    <cellStyle name="Comma 3 3 3 2 6" xfId="510" xr:uid="{00000000-0005-0000-0000-0000C1050000}"/>
    <cellStyle name="Comma 3 3 3 2 6 2" xfId="3299" xr:uid="{FFCA3E42-F199-4C4B-82D4-F5D3252B4305}"/>
    <cellStyle name="Comma 3 3 3 2 6 2 2" xfId="8902" xr:uid="{A8FEB3A3-D6E6-4E0C-A7E5-73633AC131B1}"/>
    <cellStyle name="Comma 3 3 3 2 6 2 2 2" xfId="20130" xr:uid="{727CD071-79C7-466A-A2E7-1A6A79FB6C95}"/>
    <cellStyle name="Comma 3 3 3 2 6 2 2 2 2" xfId="42597" xr:uid="{939A7902-8473-4CE5-8C58-44B17E9C36E1}"/>
    <cellStyle name="Comma 3 3 3 2 6 2 2 3" xfId="31370" xr:uid="{3ADC0DA1-E8CF-41B1-B9E2-19DDC7128821}"/>
    <cellStyle name="Comma 3 3 3 2 6 2 3" xfId="14527" xr:uid="{A7D5BF99-0858-4C69-8EDE-BA23FBB085FA}"/>
    <cellStyle name="Comma 3 3 3 2 6 2 3 2" xfId="36994" xr:uid="{A2409F08-78CE-4B85-A081-472FD550BA5A}"/>
    <cellStyle name="Comma 3 3 3 2 6 2 4" xfId="25767" xr:uid="{A61438DC-8CB3-4856-BFFB-41442130D715}"/>
    <cellStyle name="Comma 3 3 3 2 6 3" xfId="6113" xr:uid="{FA691338-133D-47A4-9FED-882335890FF5}"/>
    <cellStyle name="Comma 3 3 3 2 6 3 2" xfId="17341" xr:uid="{E05CF03E-CAEF-4262-88E0-A769B91C1411}"/>
    <cellStyle name="Comma 3 3 3 2 6 3 2 2" xfId="39808" xr:uid="{D990BA14-47D7-4633-9B86-56012CB75566}"/>
    <cellStyle name="Comma 3 3 3 2 6 3 3" xfId="28581" xr:uid="{A238CE52-D401-47B1-986E-9A7AFB52D733}"/>
    <cellStyle name="Comma 3 3 3 2 6 4" xfId="11738" xr:uid="{23E2EB8E-3A6A-4DC2-94D8-A8942C674175}"/>
    <cellStyle name="Comma 3 3 3 2 6 4 2" xfId="34205" xr:uid="{0438AD6D-5B2A-436B-A41A-7466F7AFCE26}"/>
    <cellStyle name="Comma 3 3 3 2 6 5" xfId="22978" xr:uid="{971E9EEB-70FF-4F2B-8AF2-058811BB68B9}"/>
    <cellStyle name="Comma 3 3 3 2 7" xfId="3023" xr:uid="{D251F6E5-CE15-4D19-AE1A-BEC33B9C9D35}"/>
    <cellStyle name="Comma 3 3 3 2 7 2" xfId="8626" xr:uid="{9CCB99FF-A204-4C28-8D19-470519D4C60D}"/>
    <cellStyle name="Comma 3 3 3 2 7 2 2" xfId="19854" xr:uid="{C91A2710-4A70-4DF5-B5F6-B7F662A323FA}"/>
    <cellStyle name="Comma 3 3 3 2 7 2 2 2" xfId="42321" xr:uid="{CE6B54A8-DB62-4FA9-9B3B-8A8638219C1C}"/>
    <cellStyle name="Comma 3 3 3 2 7 2 3" xfId="31094" xr:uid="{BC3AF811-9F9D-4AA9-AEA1-8C7EC422E5FE}"/>
    <cellStyle name="Comma 3 3 3 2 7 3" xfId="14251" xr:uid="{923C3EDE-1083-4196-BDF5-531F4814A827}"/>
    <cellStyle name="Comma 3 3 3 2 7 3 2" xfId="36718" xr:uid="{795AE647-EEC4-48C4-8B1F-3BFB62B2A5CC}"/>
    <cellStyle name="Comma 3 3 3 2 7 4" xfId="25491" xr:uid="{81E3C4AD-1452-4936-8EAA-D0CC5DE069A9}"/>
    <cellStyle name="Comma 3 3 3 2 8" xfId="5838" xr:uid="{3B30F697-D2CC-4F61-A869-975BFC3BFB1C}"/>
    <cellStyle name="Comma 3 3 3 2 8 2" xfId="17066" xr:uid="{1D5989B1-1706-4A9C-B730-B49C4BB3408E}"/>
    <cellStyle name="Comma 3 3 3 2 8 2 2" xfId="39533" xr:uid="{DC03D5EF-03B8-46C6-97E4-458F7D5C8C57}"/>
    <cellStyle name="Comma 3 3 3 2 8 3" xfId="28306" xr:uid="{DDC3088B-7DA0-4DC7-92EA-CA4E5C5297FE}"/>
    <cellStyle name="Comma 3 3 3 2 9" xfId="11462" xr:uid="{631C38E0-5828-4A7C-A01C-72016043AD9D}"/>
    <cellStyle name="Comma 3 3 3 2 9 2" xfId="33930" xr:uid="{410AF549-0C49-4716-AEDF-3C96A0CE16C3}"/>
    <cellStyle name="Comma 3 3 3 3" xfId="651" xr:uid="{00000000-0005-0000-0000-0000C2050000}"/>
    <cellStyle name="Comma 3 3 3 3 2" xfId="1189" xr:uid="{00000000-0005-0000-0000-0000C3050000}"/>
    <cellStyle name="Comma 3 3 3 3 2 2" xfId="2269" xr:uid="{00000000-0005-0000-0000-0000C4050000}"/>
    <cellStyle name="Comma 3 3 3 3 2 2 2" xfId="5058" xr:uid="{5EEB1530-142F-44E5-B8AC-FCBCCE0387D5}"/>
    <cellStyle name="Comma 3 3 3 3 2 2 2 2" xfId="10661" xr:uid="{91D626C2-CB86-49FD-B1B7-2F3141A85B8D}"/>
    <cellStyle name="Comma 3 3 3 3 2 2 2 2 2" xfId="21889" xr:uid="{F537F551-DC8E-4A2E-935E-F94B67940699}"/>
    <cellStyle name="Comma 3 3 3 3 2 2 2 2 2 2" xfId="44356" xr:uid="{A179947B-68D5-428F-9A2F-FDE45BB3F1DB}"/>
    <cellStyle name="Comma 3 3 3 3 2 2 2 2 3" xfId="33129" xr:uid="{AE253FE6-AAA7-4B3E-A02D-7DA2855EE2B5}"/>
    <cellStyle name="Comma 3 3 3 3 2 2 2 3" xfId="16286" xr:uid="{C9558D0A-3C6A-4F61-8DBE-5FB39CC8BB63}"/>
    <cellStyle name="Comma 3 3 3 3 2 2 2 3 2" xfId="38753" xr:uid="{054870B9-2C83-4B1D-806A-91FD1AE933AB}"/>
    <cellStyle name="Comma 3 3 3 3 2 2 2 4" xfId="27526" xr:uid="{E7D585F5-734C-4AC3-BE75-7FAA6B2B146A}"/>
    <cellStyle name="Comma 3 3 3 3 2 2 3" xfId="7872" xr:uid="{34E34AE9-9DF1-4F15-AD3B-F6CB88E37175}"/>
    <cellStyle name="Comma 3 3 3 3 2 2 3 2" xfId="19100" xr:uid="{78F0BE22-AB8B-47DF-B29F-3647C48C757F}"/>
    <cellStyle name="Comma 3 3 3 3 2 2 3 2 2" xfId="41567" xr:uid="{5CCA468B-DA7C-44D8-BEB8-470FC43CD57A}"/>
    <cellStyle name="Comma 3 3 3 3 2 2 3 3" xfId="30340" xr:uid="{421EB019-1F93-4934-B54A-CD8A16C62D7E}"/>
    <cellStyle name="Comma 3 3 3 3 2 2 4" xfId="13497" xr:uid="{1293F68A-5B2A-47C3-96AA-99C5C22B3300}"/>
    <cellStyle name="Comma 3 3 3 3 2 2 4 2" xfId="35964" xr:uid="{597460DF-16DC-4DEC-99F6-398BF428FAA3}"/>
    <cellStyle name="Comma 3 3 3 3 2 2 5" xfId="24737" xr:uid="{E3DE2037-2E87-4CD0-9395-E79DF5FD599A}"/>
    <cellStyle name="Comma 3 3 3 3 2 3" xfId="3978" xr:uid="{D95407ED-5197-4BD3-8CAF-FE4F3E34E4B3}"/>
    <cellStyle name="Comma 3 3 3 3 2 3 2" xfId="9581" xr:uid="{523D8A57-2D3E-4299-B2E7-8A757784793F}"/>
    <cellStyle name="Comma 3 3 3 3 2 3 2 2" xfId="20809" xr:uid="{CD40A39F-5B4E-4C1D-B7F1-878151D6D391}"/>
    <cellStyle name="Comma 3 3 3 3 2 3 2 2 2" xfId="43276" xr:uid="{7379A25E-33AD-4457-AA59-4797661EE2E3}"/>
    <cellStyle name="Comma 3 3 3 3 2 3 2 3" xfId="32049" xr:uid="{74057D61-66A5-4D99-94AE-D6A685A35FEA}"/>
    <cellStyle name="Comma 3 3 3 3 2 3 3" xfId="15206" xr:uid="{4E8A4973-A828-43D8-86F6-1F7E4CED26D4}"/>
    <cellStyle name="Comma 3 3 3 3 2 3 3 2" xfId="37673" xr:uid="{C6E4C25A-134C-43F2-B3C6-CEB4A24AFCD2}"/>
    <cellStyle name="Comma 3 3 3 3 2 3 4" xfId="26446" xr:uid="{564046F7-60F8-4D73-9AA7-3E78CCA286E3}"/>
    <cellStyle name="Comma 3 3 3 3 2 4" xfId="6792" xr:uid="{7FFFD5D6-ADF6-4E82-B207-261B1DCDD11B}"/>
    <cellStyle name="Comma 3 3 3 3 2 4 2" xfId="18020" xr:uid="{1DCD801D-BF78-4F11-A40A-75A070E3CE86}"/>
    <cellStyle name="Comma 3 3 3 3 2 4 2 2" xfId="40487" xr:uid="{05092C2C-2054-4BCE-87D0-B5C95038D0BC}"/>
    <cellStyle name="Comma 3 3 3 3 2 4 3" xfId="29260" xr:uid="{71AE3617-5885-4AC6-BD89-C8F5391AFDD1}"/>
    <cellStyle name="Comma 3 3 3 3 2 5" xfId="12417" xr:uid="{36B806B0-4EDB-43D2-9884-A9FC7DDFB774}"/>
    <cellStyle name="Comma 3 3 3 3 2 5 2" xfId="34884" xr:uid="{E56CEFF2-12A9-4B7D-91EE-45D8A61D4F48}"/>
    <cellStyle name="Comma 3 3 3 3 2 6" xfId="23657" xr:uid="{A3F06B0A-1617-4C74-9679-5FB742F03590}"/>
    <cellStyle name="Comma 3 3 3 3 3" xfId="1731" xr:uid="{00000000-0005-0000-0000-0000C5050000}"/>
    <cellStyle name="Comma 3 3 3 3 3 2" xfId="4520" xr:uid="{BA0DB1D6-3F36-48E6-AC74-8439CB662119}"/>
    <cellStyle name="Comma 3 3 3 3 3 2 2" xfId="10123" xr:uid="{386F10A2-21EE-4D7D-87FE-FCF62B9E5A03}"/>
    <cellStyle name="Comma 3 3 3 3 3 2 2 2" xfId="21351" xr:uid="{071159C9-757E-4257-86DF-20662AD61619}"/>
    <cellStyle name="Comma 3 3 3 3 3 2 2 2 2" xfId="43818" xr:uid="{F0CDDBBE-1EDF-4540-803D-94E080883337}"/>
    <cellStyle name="Comma 3 3 3 3 3 2 2 3" xfId="32591" xr:uid="{2789B69D-1DA5-4104-A413-EF5EDE626427}"/>
    <cellStyle name="Comma 3 3 3 3 3 2 3" xfId="15748" xr:uid="{7FA93E6F-B21F-475E-82F1-43EA1DBDF3C6}"/>
    <cellStyle name="Comma 3 3 3 3 3 2 3 2" xfId="38215" xr:uid="{A786B6E9-EFD7-4B52-87E5-0A03C43A4F1D}"/>
    <cellStyle name="Comma 3 3 3 3 3 2 4" xfId="26988" xr:uid="{9EC832E3-FD81-46F1-9984-3C8F2AD6A684}"/>
    <cellStyle name="Comma 3 3 3 3 3 3" xfId="7334" xr:uid="{EB25389B-950D-4B25-BA9B-6D6C02CB0500}"/>
    <cellStyle name="Comma 3 3 3 3 3 3 2" xfId="18562" xr:uid="{0BA21BA8-22AD-403E-8672-E6162E84735D}"/>
    <cellStyle name="Comma 3 3 3 3 3 3 2 2" xfId="41029" xr:uid="{9B114CAA-D4ED-4D87-9F1C-091AB68EB368}"/>
    <cellStyle name="Comma 3 3 3 3 3 3 3" xfId="29802" xr:uid="{1208406C-72FA-448F-A537-78542F780B23}"/>
    <cellStyle name="Comma 3 3 3 3 3 4" xfId="12959" xr:uid="{4D75E745-2248-4CFB-B58B-9316D171D79C}"/>
    <cellStyle name="Comma 3 3 3 3 3 4 2" xfId="35426" xr:uid="{ED09FC0B-7479-4C9B-B0A6-BB8278FEDA3D}"/>
    <cellStyle name="Comma 3 3 3 3 3 5" xfId="24199" xr:uid="{F9BAD308-69AA-49CE-B52B-6E88F292B938}"/>
    <cellStyle name="Comma 3 3 3 3 4" xfId="3440" xr:uid="{A99A2F61-AA81-4435-89E9-068CADF2D425}"/>
    <cellStyle name="Comma 3 3 3 3 4 2" xfId="9043" xr:uid="{34E06DF1-8640-4A03-A7D7-FDBA6BBC7A73}"/>
    <cellStyle name="Comma 3 3 3 3 4 2 2" xfId="20271" xr:uid="{C9C5F749-1972-482D-B81C-95F373322C0F}"/>
    <cellStyle name="Comma 3 3 3 3 4 2 2 2" xfId="42738" xr:uid="{30C3616C-1B02-4135-847C-E0C48CAEA91B}"/>
    <cellStyle name="Comma 3 3 3 3 4 2 3" xfId="31511" xr:uid="{2CC40BAE-5FB2-4B0F-89AC-3B13160FE3DA}"/>
    <cellStyle name="Comma 3 3 3 3 4 3" xfId="14668" xr:uid="{F4A1BACA-EF0A-45CF-80E8-4D7424426E07}"/>
    <cellStyle name="Comma 3 3 3 3 4 3 2" xfId="37135" xr:uid="{BA63BE78-7DD7-48B3-BFB6-ADD7C18679C6}"/>
    <cellStyle name="Comma 3 3 3 3 4 4" xfId="25908" xr:uid="{9917553C-4BA0-439C-BB2E-E03E6D34C47B}"/>
    <cellStyle name="Comma 3 3 3 3 5" xfId="6254" xr:uid="{1750497E-35F0-4B38-A761-64E9AC85C25E}"/>
    <cellStyle name="Comma 3 3 3 3 5 2" xfId="17482" xr:uid="{0E1573B6-0CDC-433A-A930-41C57955073C}"/>
    <cellStyle name="Comma 3 3 3 3 5 2 2" xfId="39949" xr:uid="{7E1040C1-60C1-445D-98B1-401B08B2CA6C}"/>
    <cellStyle name="Comma 3 3 3 3 5 3" xfId="28722" xr:uid="{CACFFB18-4E14-4E74-8B09-38E6D46A00AF}"/>
    <cellStyle name="Comma 3 3 3 3 6" xfId="11879" xr:uid="{338EB2CA-D7EF-43C8-8422-C6005FC985CB}"/>
    <cellStyle name="Comma 3 3 3 3 6 2" xfId="34346" xr:uid="{0E7C0445-F29A-4EFF-9D3A-8E4ADFD2F0F7}"/>
    <cellStyle name="Comma 3 3 3 3 7" xfId="23119" xr:uid="{F1D897FC-EE70-4890-8135-17FA36384084}"/>
    <cellStyle name="Comma 3 3 3 4" xfId="922" xr:uid="{00000000-0005-0000-0000-0000C6050000}"/>
    <cellStyle name="Comma 3 3 3 4 2" xfId="2002" xr:uid="{00000000-0005-0000-0000-0000C7050000}"/>
    <cellStyle name="Comma 3 3 3 4 2 2" xfId="4791" xr:uid="{FF9C6052-DD18-47E4-9B89-B57EA7E3F7B4}"/>
    <cellStyle name="Comma 3 3 3 4 2 2 2" xfId="10394" xr:uid="{DBE43166-C950-40CE-BD3F-52EABD3F5DAC}"/>
    <cellStyle name="Comma 3 3 3 4 2 2 2 2" xfId="21622" xr:uid="{5AE4E0F4-992D-40F9-B70A-B3CAAAA12DC3}"/>
    <cellStyle name="Comma 3 3 3 4 2 2 2 2 2" xfId="44089" xr:uid="{90653D24-CDE0-4671-B84A-692644152B04}"/>
    <cellStyle name="Comma 3 3 3 4 2 2 2 3" xfId="32862" xr:uid="{5119E60F-B0AA-43CE-B9DF-21AE9A3A7FC3}"/>
    <cellStyle name="Comma 3 3 3 4 2 2 3" xfId="16019" xr:uid="{63A19365-4D2E-4C88-A038-E9A7BA22ACA6}"/>
    <cellStyle name="Comma 3 3 3 4 2 2 3 2" xfId="38486" xr:uid="{AC26A0C5-F783-4D6E-ABE0-895C48C0F0F0}"/>
    <cellStyle name="Comma 3 3 3 4 2 2 4" xfId="27259" xr:uid="{FCED0ED2-D16C-4108-AAC6-8969E164F4A9}"/>
    <cellStyle name="Comma 3 3 3 4 2 3" xfId="7605" xr:uid="{331A560B-79F7-48B6-962D-2390BDD83349}"/>
    <cellStyle name="Comma 3 3 3 4 2 3 2" xfId="18833" xr:uid="{F2FAABDC-A26E-4E3E-8407-49FA9B4C3137}"/>
    <cellStyle name="Comma 3 3 3 4 2 3 2 2" xfId="41300" xr:uid="{767A7C33-35DD-4C0D-A5F1-BF83E8005546}"/>
    <cellStyle name="Comma 3 3 3 4 2 3 3" xfId="30073" xr:uid="{621FBA58-C9D8-4497-BDC5-A80B3D16B5DD}"/>
    <cellStyle name="Comma 3 3 3 4 2 4" xfId="13230" xr:uid="{673F2F44-C601-4220-A2E9-926E9CE541FF}"/>
    <cellStyle name="Comma 3 3 3 4 2 4 2" xfId="35697" xr:uid="{579A402E-757E-4331-A850-F41F1AF5A3AF}"/>
    <cellStyle name="Comma 3 3 3 4 2 5" xfId="24470" xr:uid="{435981EA-D960-4BC7-96BD-EF99165693C0}"/>
    <cellStyle name="Comma 3 3 3 4 3" xfId="3711" xr:uid="{D9F1F90E-A75E-432C-8F7E-6E3B3B70EE91}"/>
    <cellStyle name="Comma 3 3 3 4 3 2" xfId="9314" xr:uid="{656846CC-40C0-46C5-BE14-6323A4DAC38F}"/>
    <cellStyle name="Comma 3 3 3 4 3 2 2" xfId="20542" xr:uid="{EE5800BD-67C7-4B3A-A298-8F8DF3BD68E8}"/>
    <cellStyle name="Comma 3 3 3 4 3 2 2 2" xfId="43009" xr:uid="{904BEB38-0E19-4289-86D3-676BA5FEECC3}"/>
    <cellStyle name="Comma 3 3 3 4 3 2 3" xfId="31782" xr:uid="{CF63EE9E-E56C-45C0-A81A-5026CBE0A7F7}"/>
    <cellStyle name="Comma 3 3 3 4 3 3" xfId="14939" xr:uid="{A78D0449-F85D-4707-A55B-6446D84FF5A6}"/>
    <cellStyle name="Comma 3 3 3 4 3 3 2" xfId="37406" xr:uid="{02482EA8-FAB2-4F6C-B60E-7B8E25383E3A}"/>
    <cellStyle name="Comma 3 3 3 4 3 4" xfId="26179" xr:uid="{8745D86E-0E93-48A2-BF07-AA73CAED7DCB}"/>
    <cellStyle name="Comma 3 3 3 4 4" xfId="6525" xr:uid="{C8D5262A-364C-4955-BF3A-E9BA10E3E1F5}"/>
    <cellStyle name="Comma 3 3 3 4 4 2" xfId="17753" xr:uid="{A9256E37-B61B-42FC-8A3D-0C9853287DFC}"/>
    <cellStyle name="Comma 3 3 3 4 4 2 2" xfId="40220" xr:uid="{FB3886D7-C2B2-4A06-8A20-A1475A90A935}"/>
    <cellStyle name="Comma 3 3 3 4 4 3" xfId="28993" xr:uid="{DA34C780-B511-47C6-94D6-5A73C9FC8EAB}"/>
    <cellStyle name="Comma 3 3 3 4 5" xfId="12150" xr:uid="{13199FA1-0D31-42D0-B2D2-321325D08614}"/>
    <cellStyle name="Comma 3 3 3 4 5 2" xfId="34617" xr:uid="{929C20F5-5B30-4E20-80D7-4B504D9A6F32}"/>
    <cellStyle name="Comma 3 3 3 4 6" xfId="23390" xr:uid="{91F99CF3-A30E-4C28-97EB-31E1D35C203B}"/>
    <cellStyle name="Comma 3 3 3 5" xfId="1464" xr:uid="{00000000-0005-0000-0000-0000C8050000}"/>
    <cellStyle name="Comma 3 3 3 5 2" xfId="4253" xr:uid="{762ACE5A-2210-4FE5-AA21-530FDE80F418}"/>
    <cellStyle name="Comma 3 3 3 5 2 2" xfId="9856" xr:uid="{C7689497-99E0-4192-B166-DFAE9DB9549B}"/>
    <cellStyle name="Comma 3 3 3 5 2 2 2" xfId="21084" xr:uid="{9BA2BC12-D354-4E0B-B178-BAFDF8A045CD}"/>
    <cellStyle name="Comma 3 3 3 5 2 2 2 2" xfId="43551" xr:uid="{1FFCD23E-B4F7-4192-8D78-30B9EC6E28FA}"/>
    <cellStyle name="Comma 3 3 3 5 2 2 3" xfId="32324" xr:uid="{386BAE7D-C1AD-4B75-946D-E26153191AC3}"/>
    <cellStyle name="Comma 3 3 3 5 2 3" xfId="15481" xr:uid="{F21E5021-1349-4B57-A12D-7B9302280E95}"/>
    <cellStyle name="Comma 3 3 3 5 2 3 2" xfId="37948" xr:uid="{C8C41574-11EC-4B48-A704-5FC2519DDB7F}"/>
    <cellStyle name="Comma 3 3 3 5 2 4" xfId="26721" xr:uid="{7DFC642C-CBCA-4D14-B1DD-92B17D1877DB}"/>
    <cellStyle name="Comma 3 3 3 5 3" xfId="7067" xr:uid="{D18C7459-3E28-464F-B877-D5ED773817A6}"/>
    <cellStyle name="Comma 3 3 3 5 3 2" xfId="18295" xr:uid="{E42C74D6-D4AD-42DE-AB73-0D82333B3CDE}"/>
    <cellStyle name="Comma 3 3 3 5 3 2 2" xfId="40762" xr:uid="{361CD567-81CF-4CD0-9CEA-36474F3E32CF}"/>
    <cellStyle name="Comma 3 3 3 5 3 3" xfId="29535" xr:uid="{81E62F19-6838-4AA6-9A63-1F38861CF6E7}"/>
    <cellStyle name="Comma 3 3 3 5 4" xfId="12692" xr:uid="{A6C7CF2F-9C82-4D0E-B950-AD466C048F80}"/>
    <cellStyle name="Comma 3 3 3 5 4 2" xfId="35159" xr:uid="{7DC1BC05-4B26-4132-8582-30C910756E58}"/>
    <cellStyle name="Comma 3 3 3 5 5" xfId="23932" xr:uid="{A620ADE8-EEE6-4844-BA60-19751AAC07A1}"/>
    <cellStyle name="Comma 3 3 3 6" xfId="2545" xr:uid="{00000000-0005-0000-0000-0000C9050000}"/>
    <cellStyle name="Comma 3 3 3 6 2" xfId="5334" xr:uid="{39356B83-8AAA-45F9-869E-D3DB97E3C9E2}"/>
    <cellStyle name="Comma 3 3 3 6 2 2" xfId="10937" xr:uid="{5FA2796D-490A-454C-B9A2-723F6910599F}"/>
    <cellStyle name="Comma 3 3 3 6 2 2 2" xfId="22165" xr:uid="{C23DDB7E-20DD-49FB-B609-5105664608CA}"/>
    <cellStyle name="Comma 3 3 3 6 2 2 2 2" xfId="44632" xr:uid="{7E7E285A-2365-48B6-9865-7E9955801827}"/>
    <cellStyle name="Comma 3 3 3 6 2 2 3" xfId="33405" xr:uid="{60D35E89-3BB5-482B-8E98-FBEAEFAAD621}"/>
    <cellStyle name="Comma 3 3 3 6 2 3" xfId="16562" xr:uid="{C91C5406-394B-4FA3-9B24-D5534B07C020}"/>
    <cellStyle name="Comma 3 3 3 6 2 3 2" xfId="39029" xr:uid="{CFD6B473-FE3D-48C1-BC2F-2747A8D41AEC}"/>
    <cellStyle name="Comma 3 3 3 6 2 4" xfId="27802" xr:uid="{C1376716-146B-42F5-920C-86828B4D6F54}"/>
    <cellStyle name="Comma 3 3 3 6 3" xfId="8148" xr:uid="{1E192A76-EFF5-44A6-A59C-4A44C7EE233C}"/>
    <cellStyle name="Comma 3 3 3 6 3 2" xfId="19376" xr:uid="{901458A0-F6D4-489A-BEBC-2244D0225FDE}"/>
    <cellStyle name="Comma 3 3 3 6 3 2 2" xfId="41843" xr:uid="{9EDC888A-0194-4516-96A5-041B0DC5F3DE}"/>
    <cellStyle name="Comma 3 3 3 6 3 3" xfId="30616" xr:uid="{47D5966E-316F-443E-AC4E-E5F7FE7236B2}"/>
    <cellStyle name="Comma 3 3 3 6 4" xfId="13773" xr:uid="{07EF3C4E-5DCD-4475-8F30-C1EEBE5E283A}"/>
    <cellStyle name="Comma 3 3 3 6 4 2" xfId="36240" xr:uid="{D14FA86B-36BE-4CCA-9B9D-6DC05903C2B5}"/>
    <cellStyle name="Comma 3 3 3 6 5" xfId="25013" xr:uid="{46D00ECD-1D45-4D30-B9CF-CF09EA01F34E}"/>
    <cellStyle name="Comma 3 3 3 7" xfId="384" xr:uid="{00000000-0005-0000-0000-0000CA050000}"/>
    <cellStyle name="Comma 3 3 3 7 2" xfId="3173" xr:uid="{723B151B-527B-46FB-A729-5781C32A5481}"/>
    <cellStyle name="Comma 3 3 3 7 2 2" xfId="8776" xr:uid="{92D59FA4-67AE-42CD-85BA-214A33B752A2}"/>
    <cellStyle name="Comma 3 3 3 7 2 2 2" xfId="20004" xr:uid="{C4E5B8A1-3A3D-4133-A375-43084E211165}"/>
    <cellStyle name="Comma 3 3 3 7 2 2 2 2" xfId="42471" xr:uid="{623352BB-EDC0-43E6-AC7A-7A7916FBC282}"/>
    <cellStyle name="Comma 3 3 3 7 2 2 3" xfId="31244" xr:uid="{E6FDA12E-AC10-4BD1-9039-ABB181717F28}"/>
    <cellStyle name="Comma 3 3 3 7 2 3" xfId="14401" xr:uid="{F7ED2C10-BD61-4C8D-B2E6-534CE2591095}"/>
    <cellStyle name="Comma 3 3 3 7 2 3 2" xfId="36868" xr:uid="{4094F8D2-4606-434F-97B1-E419BE93251B}"/>
    <cellStyle name="Comma 3 3 3 7 2 4" xfId="25641" xr:uid="{FC06362E-CD1D-450C-B597-89C21797332C}"/>
    <cellStyle name="Comma 3 3 3 7 3" xfId="5987" xr:uid="{0A453520-4311-4B93-8690-C795A135A1DE}"/>
    <cellStyle name="Comma 3 3 3 7 3 2" xfId="17215" xr:uid="{77573847-F117-4CF7-86B5-35F65E059121}"/>
    <cellStyle name="Comma 3 3 3 7 3 2 2" xfId="39682" xr:uid="{8C678BCE-0100-4486-9CD6-257F8EA50E85}"/>
    <cellStyle name="Comma 3 3 3 7 3 3" xfId="28455" xr:uid="{84FE71BB-28D6-4834-A808-B0416E8A6FF3}"/>
    <cellStyle name="Comma 3 3 3 7 4" xfId="11612" xr:uid="{6F27F749-4BF8-4FE6-B00A-726C68FC8293}"/>
    <cellStyle name="Comma 3 3 3 7 4 2" xfId="34079" xr:uid="{3A52D5E7-D93C-4133-BAAA-4CAAF1F654CC}"/>
    <cellStyle name="Comma 3 3 3 7 5" xfId="22852" xr:uid="{8C0181D3-CE4F-48B4-9B4F-AAC511853646}"/>
    <cellStyle name="Comma 3 3 3 8" xfId="2897" xr:uid="{59BA2B33-64E8-4444-A01C-68EB4C7856DA}"/>
    <cellStyle name="Comma 3 3 3 8 2" xfId="8500" xr:uid="{13371226-82D2-4AD2-A5E9-A43E7048F2C5}"/>
    <cellStyle name="Comma 3 3 3 8 2 2" xfId="19728" xr:uid="{CC0AA461-8C3B-47B4-B37C-14037F9EFBE3}"/>
    <cellStyle name="Comma 3 3 3 8 2 2 2" xfId="42195" xr:uid="{A78B532F-AC4E-4B52-AF08-C35A79BBA190}"/>
    <cellStyle name="Comma 3 3 3 8 2 3" xfId="30968" xr:uid="{27499D03-C909-4CCC-956E-F339685F161F}"/>
    <cellStyle name="Comma 3 3 3 8 3" xfId="14125" xr:uid="{58674E5E-61D9-48A7-926E-C787F9AAC3E9}"/>
    <cellStyle name="Comma 3 3 3 8 3 2" xfId="36592" xr:uid="{93DD3B40-6580-41BA-B39E-0C0E5466F6E9}"/>
    <cellStyle name="Comma 3 3 3 8 4" xfId="25365" xr:uid="{BE15DFFA-F45E-45D7-9C47-B0D31A5C19E8}"/>
    <cellStyle name="Comma 3 3 3 9" xfId="5712" xr:uid="{1D8975FE-7ABA-40CD-A4CF-CDD4E055970C}"/>
    <cellStyle name="Comma 3 3 3 9 2" xfId="16940" xr:uid="{2DD046D2-BBAD-41AC-AA90-78E8AA14CF1F}"/>
    <cellStyle name="Comma 3 3 3 9 2 2" xfId="39407" xr:uid="{DA2F3CC3-F22E-43D9-8C03-A7C838B80B2A}"/>
    <cellStyle name="Comma 3 3 3 9 3" xfId="28180" xr:uid="{81289806-18D3-4B38-A874-63D1F63B1983}"/>
    <cellStyle name="Comma 3 3 4" xfId="166" xr:uid="{00000000-0005-0000-0000-0000CB050000}"/>
    <cellStyle name="Comma 3 3 4 10" xfId="22639" xr:uid="{D7EFCF21-0013-4B9D-8BFC-E017C40FC7FD}"/>
    <cellStyle name="Comma 3 3 4 2" xfId="713" xr:uid="{00000000-0005-0000-0000-0000CC050000}"/>
    <cellStyle name="Comma 3 3 4 2 2" xfId="1251" xr:uid="{00000000-0005-0000-0000-0000CD050000}"/>
    <cellStyle name="Comma 3 3 4 2 2 2" xfId="2331" xr:uid="{00000000-0005-0000-0000-0000CE050000}"/>
    <cellStyle name="Comma 3 3 4 2 2 2 2" xfId="5120" xr:uid="{E9AC6DC3-8238-415C-B9ED-F79F09D7A76D}"/>
    <cellStyle name="Comma 3 3 4 2 2 2 2 2" xfId="10723" xr:uid="{C51D22BF-5978-4910-BCE0-10427E0703AB}"/>
    <cellStyle name="Comma 3 3 4 2 2 2 2 2 2" xfId="21951" xr:uid="{F810A0FC-43EA-400C-8D3C-D21B24BD68B8}"/>
    <cellStyle name="Comma 3 3 4 2 2 2 2 2 2 2" xfId="44418" xr:uid="{8AEC4E81-2662-4969-A5EB-1B23C22078F0}"/>
    <cellStyle name="Comma 3 3 4 2 2 2 2 2 3" xfId="33191" xr:uid="{008C1A5A-BB85-4F74-8B5C-8C2F642B2DC9}"/>
    <cellStyle name="Comma 3 3 4 2 2 2 2 3" xfId="16348" xr:uid="{C7894558-8D31-453D-B4FD-D29964375531}"/>
    <cellStyle name="Comma 3 3 4 2 2 2 2 3 2" xfId="38815" xr:uid="{E10E022A-344A-43C9-B5AB-5A62CBBB516F}"/>
    <cellStyle name="Comma 3 3 4 2 2 2 2 4" xfId="27588" xr:uid="{5FF44C80-76EE-468D-9BF0-660E8B8D8DC7}"/>
    <cellStyle name="Comma 3 3 4 2 2 2 3" xfId="7934" xr:uid="{421037F3-5786-4B63-842E-8526F1BB9DDD}"/>
    <cellStyle name="Comma 3 3 4 2 2 2 3 2" xfId="19162" xr:uid="{58AE6338-922E-467C-904A-50B7901885FE}"/>
    <cellStyle name="Comma 3 3 4 2 2 2 3 2 2" xfId="41629" xr:uid="{1EAD39D7-C907-410B-ACE4-79C3CCC05CB9}"/>
    <cellStyle name="Comma 3 3 4 2 2 2 3 3" xfId="30402" xr:uid="{01C2B502-9133-4FF2-BF64-382878373629}"/>
    <cellStyle name="Comma 3 3 4 2 2 2 4" xfId="13559" xr:uid="{4EC72A33-9F51-4835-B74E-EB248292E6A8}"/>
    <cellStyle name="Comma 3 3 4 2 2 2 4 2" xfId="36026" xr:uid="{7332EA17-37FF-4F21-84CB-F90B41A3634B}"/>
    <cellStyle name="Comma 3 3 4 2 2 2 5" xfId="24799" xr:uid="{4A9C8B67-C00A-4A95-A00B-4FA12848FFB3}"/>
    <cellStyle name="Comma 3 3 4 2 2 3" xfId="4040" xr:uid="{E2543055-4E4E-4CEA-92F3-05630BF548A5}"/>
    <cellStyle name="Comma 3 3 4 2 2 3 2" xfId="9643" xr:uid="{1C8AC52A-2128-47AE-93F3-0CE3F4973DFF}"/>
    <cellStyle name="Comma 3 3 4 2 2 3 2 2" xfId="20871" xr:uid="{D1F5FDD2-0CF9-43CC-A929-7DF18A9CC03F}"/>
    <cellStyle name="Comma 3 3 4 2 2 3 2 2 2" xfId="43338" xr:uid="{2D88413E-549E-459F-A0B6-52F8BF06F230}"/>
    <cellStyle name="Comma 3 3 4 2 2 3 2 3" xfId="32111" xr:uid="{76C5C2B1-EFE6-41CC-91EE-854A268839C3}"/>
    <cellStyle name="Comma 3 3 4 2 2 3 3" xfId="15268" xr:uid="{F4AFE0E1-ABBA-40AF-A370-3C9AD62373AE}"/>
    <cellStyle name="Comma 3 3 4 2 2 3 3 2" xfId="37735" xr:uid="{384C18B8-2E72-40FD-B90A-2E8A019E048C}"/>
    <cellStyle name="Comma 3 3 4 2 2 3 4" xfId="26508" xr:uid="{206974B1-19B4-46C8-B05C-1C640554EB18}"/>
    <cellStyle name="Comma 3 3 4 2 2 4" xfId="6854" xr:uid="{799150FC-597D-4890-998C-E07398EBB64F}"/>
    <cellStyle name="Comma 3 3 4 2 2 4 2" xfId="18082" xr:uid="{B1BCDBF2-C290-4FB1-AB84-A9B69A957D9A}"/>
    <cellStyle name="Comma 3 3 4 2 2 4 2 2" xfId="40549" xr:uid="{BDF7E286-6BF2-4F0A-9713-240192FAC3C2}"/>
    <cellStyle name="Comma 3 3 4 2 2 4 3" xfId="29322" xr:uid="{F0365D39-BBAF-4581-A806-221A82DB44D8}"/>
    <cellStyle name="Comma 3 3 4 2 2 5" xfId="12479" xr:uid="{3B6E0BDA-396D-4F7F-BF1E-209575A19A82}"/>
    <cellStyle name="Comma 3 3 4 2 2 5 2" xfId="34946" xr:uid="{01251596-016D-4436-981C-C8335B6D56B9}"/>
    <cellStyle name="Comma 3 3 4 2 2 6" xfId="23719" xr:uid="{EEA78F2D-070D-4475-B172-9A67BA1009DA}"/>
    <cellStyle name="Comma 3 3 4 2 3" xfId="1793" xr:uid="{00000000-0005-0000-0000-0000CF050000}"/>
    <cellStyle name="Comma 3 3 4 2 3 2" xfId="4582" xr:uid="{5D7C4945-E74B-416B-812D-3F38ED4783D9}"/>
    <cellStyle name="Comma 3 3 4 2 3 2 2" xfId="10185" xr:uid="{2656F26A-3D21-41EC-984A-B4439BC67650}"/>
    <cellStyle name="Comma 3 3 4 2 3 2 2 2" xfId="21413" xr:uid="{8107B2E1-AEB4-477D-B99F-F34043E02D62}"/>
    <cellStyle name="Comma 3 3 4 2 3 2 2 2 2" xfId="43880" xr:uid="{368FF34D-A952-48D0-B977-A26E986805BF}"/>
    <cellStyle name="Comma 3 3 4 2 3 2 2 3" xfId="32653" xr:uid="{DECC4317-149B-470F-B148-D27B36E8139D}"/>
    <cellStyle name="Comma 3 3 4 2 3 2 3" xfId="15810" xr:uid="{54890116-5582-4E2F-B62F-4511BA93A8A2}"/>
    <cellStyle name="Comma 3 3 4 2 3 2 3 2" xfId="38277" xr:uid="{4EA6F69D-3D7D-411E-902D-BF185947CAF1}"/>
    <cellStyle name="Comma 3 3 4 2 3 2 4" xfId="27050" xr:uid="{4C3D44DB-7D30-4F31-8429-C6ACF437CE6E}"/>
    <cellStyle name="Comma 3 3 4 2 3 3" xfId="7396" xr:uid="{2F07A98C-3F2D-42CD-8C37-C4DFD5803A30}"/>
    <cellStyle name="Comma 3 3 4 2 3 3 2" xfId="18624" xr:uid="{5A978464-1C6B-44A8-8581-72FF3399943E}"/>
    <cellStyle name="Comma 3 3 4 2 3 3 2 2" xfId="41091" xr:uid="{908A39DA-EAFC-4011-B1B1-DDA4314AE6E0}"/>
    <cellStyle name="Comma 3 3 4 2 3 3 3" xfId="29864" xr:uid="{1F3E7774-32BB-4A47-9415-9005504D02FB}"/>
    <cellStyle name="Comma 3 3 4 2 3 4" xfId="13021" xr:uid="{51A64114-AE2C-4330-9A37-16B77D81D1BA}"/>
    <cellStyle name="Comma 3 3 4 2 3 4 2" xfId="35488" xr:uid="{BDFE0F78-29F5-41B6-981B-4DE98F24FE44}"/>
    <cellStyle name="Comma 3 3 4 2 3 5" xfId="24261" xr:uid="{1057142C-EE4A-4CB1-8BDE-02F4428783F5}"/>
    <cellStyle name="Comma 3 3 4 2 4" xfId="3502" xr:uid="{B41283AE-4BA2-4DCD-BBE9-27D9E82B627E}"/>
    <cellStyle name="Comma 3 3 4 2 4 2" xfId="9105" xr:uid="{6710B83B-56DF-4FBF-B84C-6FC2CEC7D9E5}"/>
    <cellStyle name="Comma 3 3 4 2 4 2 2" xfId="20333" xr:uid="{8AC60956-1002-4E95-8192-FB8278D82949}"/>
    <cellStyle name="Comma 3 3 4 2 4 2 2 2" xfId="42800" xr:uid="{376C1A7E-E54E-48C4-8EE8-35D616FB4360}"/>
    <cellStyle name="Comma 3 3 4 2 4 2 3" xfId="31573" xr:uid="{97D7799C-6EF1-4071-A6D7-317FE56F61AE}"/>
    <cellStyle name="Comma 3 3 4 2 4 3" xfId="14730" xr:uid="{9FB4187E-34A5-4271-9161-9CD688846AB8}"/>
    <cellStyle name="Comma 3 3 4 2 4 3 2" xfId="37197" xr:uid="{FB925ADB-E4C8-4402-9738-45EA2E1299A4}"/>
    <cellStyle name="Comma 3 3 4 2 4 4" xfId="25970" xr:uid="{D191A70D-022A-4A23-B25D-9DFABC95A12F}"/>
    <cellStyle name="Comma 3 3 4 2 5" xfId="6316" xr:uid="{F1CD8571-A7B6-48BE-9B5C-174D57478006}"/>
    <cellStyle name="Comma 3 3 4 2 5 2" xfId="17544" xr:uid="{96E24E24-92B1-44CF-9C0A-CF75A6B9B45D}"/>
    <cellStyle name="Comma 3 3 4 2 5 2 2" xfId="40011" xr:uid="{4C1EC060-DC0A-419A-9DD8-939B0ED00593}"/>
    <cellStyle name="Comma 3 3 4 2 5 3" xfId="28784" xr:uid="{45EDB43F-55E8-46EA-8743-F64799FFC420}"/>
    <cellStyle name="Comma 3 3 4 2 6" xfId="11941" xr:uid="{091A68FE-47EE-4058-A980-FEE40EDF3C4D}"/>
    <cellStyle name="Comma 3 3 4 2 6 2" xfId="34408" xr:uid="{5BD32F04-BFBA-44ED-B7C2-410EE5595BD2}"/>
    <cellStyle name="Comma 3 3 4 2 7" xfId="23181" xr:uid="{FA70CEDE-BFD8-4DD2-99E4-7D1E5904D0AF}"/>
    <cellStyle name="Comma 3 3 4 3" xfId="984" xr:uid="{00000000-0005-0000-0000-0000D0050000}"/>
    <cellStyle name="Comma 3 3 4 3 2" xfId="2064" xr:uid="{00000000-0005-0000-0000-0000D1050000}"/>
    <cellStyle name="Comma 3 3 4 3 2 2" xfId="4853" xr:uid="{52A01DC4-00B8-4965-85C1-BE60EAE02CBE}"/>
    <cellStyle name="Comma 3 3 4 3 2 2 2" xfId="10456" xr:uid="{0F792F9C-D568-4958-AE62-0140AE300749}"/>
    <cellStyle name="Comma 3 3 4 3 2 2 2 2" xfId="21684" xr:uid="{05B0CBCF-7A32-4B07-95EF-9CE35153C959}"/>
    <cellStyle name="Comma 3 3 4 3 2 2 2 2 2" xfId="44151" xr:uid="{6F212E74-68A4-4DA5-96A6-BC05F7DF2CF4}"/>
    <cellStyle name="Comma 3 3 4 3 2 2 2 3" xfId="32924" xr:uid="{1E6305E1-2AA0-48C7-AE2F-F0C3AA9EDFDE}"/>
    <cellStyle name="Comma 3 3 4 3 2 2 3" xfId="16081" xr:uid="{BC4D998C-9F61-4D87-9CCA-C713B6046D5A}"/>
    <cellStyle name="Comma 3 3 4 3 2 2 3 2" xfId="38548" xr:uid="{38BAC4F0-B1C1-4679-8655-B87B876F5DEC}"/>
    <cellStyle name="Comma 3 3 4 3 2 2 4" xfId="27321" xr:uid="{2F61C245-6FA9-4950-8A8D-BE5D073245AB}"/>
    <cellStyle name="Comma 3 3 4 3 2 3" xfId="7667" xr:uid="{CBE75224-1F94-4FF8-A929-8B572210847A}"/>
    <cellStyle name="Comma 3 3 4 3 2 3 2" xfId="18895" xr:uid="{FB91F58F-144B-47B0-A3A0-62F9941928B4}"/>
    <cellStyle name="Comma 3 3 4 3 2 3 2 2" xfId="41362" xr:uid="{C5797B62-F0F9-405C-B4FA-7CA62D22BD4A}"/>
    <cellStyle name="Comma 3 3 4 3 2 3 3" xfId="30135" xr:uid="{2A0FEABA-DA79-47BB-9789-9E50222F806A}"/>
    <cellStyle name="Comma 3 3 4 3 2 4" xfId="13292" xr:uid="{D5CC16B8-3829-4FC9-8435-A4F9265D0C82}"/>
    <cellStyle name="Comma 3 3 4 3 2 4 2" xfId="35759" xr:uid="{2B583F9D-58FE-4658-A8D1-2233E87A2178}"/>
    <cellStyle name="Comma 3 3 4 3 2 5" xfId="24532" xr:uid="{D543D38B-0ADE-4DA8-8DA6-28C006C6C1A2}"/>
    <cellStyle name="Comma 3 3 4 3 3" xfId="3773" xr:uid="{957533F3-34B8-4EF2-856D-66D79648E385}"/>
    <cellStyle name="Comma 3 3 4 3 3 2" xfId="9376" xr:uid="{FE493256-5C96-40A8-A518-4C96929713B5}"/>
    <cellStyle name="Comma 3 3 4 3 3 2 2" xfId="20604" xr:uid="{40A1D6DE-C813-46AE-A72B-353C3F69D3EC}"/>
    <cellStyle name="Comma 3 3 4 3 3 2 2 2" xfId="43071" xr:uid="{ED80F0A0-4B68-4256-9F28-163FE4353A19}"/>
    <cellStyle name="Comma 3 3 4 3 3 2 3" xfId="31844" xr:uid="{23E1E492-0D5A-49AD-8758-7F01E9CD740B}"/>
    <cellStyle name="Comma 3 3 4 3 3 3" xfId="15001" xr:uid="{82F19353-ED89-4332-94A6-7201418469C3}"/>
    <cellStyle name="Comma 3 3 4 3 3 3 2" xfId="37468" xr:uid="{723CC955-F374-46BA-9C2F-6039366BDEA5}"/>
    <cellStyle name="Comma 3 3 4 3 3 4" xfId="26241" xr:uid="{18B71E94-05B9-41DE-B412-808DBBC62BB1}"/>
    <cellStyle name="Comma 3 3 4 3 4" xfId="6587" xr:uid="{9A2D0C3C-EB40-4029-88B5-DC0A0D9D3D8F}"/>
    <cellStyle name="Comma 3 3 4 3 4 2" xfId="17815" xr:uid="{1D478071-3EBA-47AD-BCB3-5E3DF599D58E}"/>
    <cellStyle name="Comma 3 3 4 3 4 2 2" xfId="40282" xr:uid="{C04426CD-B145-4171-9406-2B224CEA8380}"/>
    <cellStyle name="Comma 3 3 4 3 4 3" xfId="29055" xr:uid="{8C86D2B6-F9B5-4380-92F1-B91C77163114}"/>
    <cellStyle name="Comma 3 3 4 3 5" xfId="12212" xr:uid="{4349D1F5-8D85-4522-820A-0F4C9C9F0C1B}"/>
    <cellStyle name="Comma 3 3 4 3 5 2" xfId="34679" xr:uid="{40BF84E9-E691-430E-8068-F99698C6040E}"/>
    <cellStyle name="Comma 3 3 4 3 6" xfId="23452" xr:uid="{767095D6-3AB5-4143-82AD-C38E892D1B09}"/>
    <cellStyle name="Comma 3 3 4 4" xfId="1526" xr:uid="{00000000-0005-0000-0000-0000D2050000}"/>
    <cellStyle name="Comma 3 3 4 4 2" xfId="4315" xr:uid="{E812F0B2-B1BC-49D7-9009-6D2D54DEDD99}"/>
    <cellStyle name="Comma 3 3 4 4 2 2" xfId="9918" xr:uid="{9AE60129-B284-4A2E-80A0-B3D3B3769866}"/>
    <cellStyle name="Comma 3 3 4 4 2 2 2" xfId="21146" xr:uid="{E6A818FA-D039-47B6-AFB7-F0F3DA0FCAD7}"/>
    <cellStyle name="Comma 3 3 4 4 2 2 2 2" xfId="43613" xr:uid="{E9AA24A5-99C7-4E02-AA62-99802051B9F5}"/>
    <cellStyle name="Comma 3 3 4 4 2 2 3" xfId="32386" xr:uid="{76EDD000-6ACE-491D-8EB9-5B3AE2CF55B5}"/>
    <cellStyle name="Comma 3 3 4 4 2 3" xfId="15543" xr:uid="{0BE5849D-22F0-4ED3-BC92-7B0FB31573BE}"/>
    <cellStyle name="Comma 3 3 4 4 2 3 2" xfId="38010" xr:uid="{ED9A15DA-95F1-4D42-917E-20F5AC8EC2C8}"/>
    <cellStyle name="Comma 3 3 4 4 2 4" xfId="26783" xr:uid="{5FC9E829-AE42-4B5A-9EA3-E556BB5BCB5B}"/>
    <cellStyle name="Comma 3 3 4 4 3" xfId="7129" xr:uid="{459BF59C-9A35-451C-86F6-A881744A1A3F}"/>
    <cellStyle name="Comma 3 3 4 4 3 2" xfId="18357" xr:uid="{31A5D7CC-C64F-4604-9A42-0B299ED77011}"/>
    <cellStyle name="Comma 3 3 4 4 3 2 2" xfId="40824" xr:uid="{F237FC72-A8EB-4B2A-A7C3-700E387BFF04}"/>
    <cellStyle name="Comma 3 3 4 4 3 3" xfId="29597" xr:uid="{1B97497F-0E3F-44C9-AE08-7A1F49038FCB}"/>
    <cellStyle name="Comma 3 3 4 4 4" xfId="12754" xr:uid="{40D218D7-7B09-4D87-9046-EA0F4A9D676B}"/>
    <cellStyle name="Comma 3 3 4 4 4 2" xfId="35221" xr:uid="{8E72ED5C-D85A-4B47-B29D-3D398453DA32}"/>
    <cellStyle name="Comma 3 3 4 4 5" xfId="23994" xr:uid="{82F0F0B3-2B24-4AC4-BB89-9903E1D261A9}"/>
    <cellStyle name="Comma 3 3 4 5" xfId="2607" xr:uid="{00000000-0005-0000-0000-0000D3050000}"/>
    <cellStyle name="Comma 3 3 4 5 2" xfId="5396" xr:uid="{5B98A422-48EA-4014-AA56-7BFD67224F7C}"/>
    <cellStyle name="Comma 3 3 4 5 2 2" xfId="10999" xr:uid="{40679893-A186-42C5-9B60-E937D49F9BD6}"/>
    <cellStyle name="Comma 3 3 4 5 2 2 2" xfId="22227" xr:uid="{4489CE46-38A5-4599-833D-A694C3CDA4DF}"/>
    <cellStyle name="Comma 3 3 4 5 2 2 2 2" xfId="44694" xr:uid="{121903A3-3EFF-42AE-BCF7-F3C962932FD1}"/>
    <cellStyle name="Comma 3 3 4 5 2 2 3" xfId="33467" xr:uid="{109E40FC-2BB8-4C63-9750-3E502C9EBFAB}"/>
    <cellStyle name="Comma 3 3 4 5 2 3" xfId="16624" xr:uid="{52B1525E-8B75-4DA8-85A8-51BABEF06659}"/>
    <cellStyle name="Comma 3 3 4 5 2 3 2" xfId="39091" xr:uid="{57678238-4038-4FE3-A8D9-4B807587E768}"/>
    <cellStyle name="Comma 3 3 4 5 2 4" xfId="27864" xr:uid="{4C1FCC01-F3E9-4651-B5DB-22C86892B6B6}"/>
    <cellStyle name="Comma 3 3 4 5 3" xfId="8210" xr:uid="{30CB464E-F3D3-4419-A55E-74C7EC4C7806}"/>
    <cellStyle name="Comma 3 3 4 5 3 2" xfId="19438" xr:uid="{DA0CD979-AEAE-47E7-9C78-A0AA6678FF2E}"/>
    <cellStyle name="Comma 3 3 4 5 3 2 2" xfId="41905" xr:uid="{4C191586-4010-413F-A345-9311153C0990}"/>
    <cellStyle name="Comma 3 3 4 5 3 3" xfId="30678" xr:uid="{C0AC1077-53ED-4FF2-A80D-2226B1B43B1C}"/>
    <cellStyle name="Comma 3 3 4 5 4" xfId="13835" xr:uid="{80F51860-F2BF-4F81-BE79-2F601E234473}"/>
    <cellStyle name="Comma 3 3 4 5 4 2" xfId="36302" xr:uid="{A641E0B6-B433-47C1-9248-D59769A61E72}"/>
    <cellStyle name="Comma 3 3 4 5 5" xfId="25075" xr:uid="{F4B5231D-B920-476A-B926-FF427F969710}"/>
    <cellStyle name="Comma 3 3 4 6" xfId="446" xr:uid="{00000000-0005-0000-0000-0000D4050000}"/>
    <cellStyle name="Comma 3 3 4 6 2" xfId="3235" xr:uid="{65B0B154-D34E-4EE3-BD52-F2D3B5CF33AA}"/>
    <cellStyle name="Comma 3 3 4 6 2 2" xfId="8838" xr:uid="{759FBDBC-1874-4B4B-A89C-6D587DBBC243}"/>
    <cellStyle name="Comma 3 3 4 6 2 2 2" xfId="20066" xr:uid="{FA10D0A0-114A-4BA0-B364-27D8E73A4AB8}"/>
    <cellStyle name="Comma 3 3 4 6 2 2 2 2" xfId="42533" xr:uid="{1025C7E7-9D1A-4A83-888E-CD4A638596AE}"/>
    <cellStyle name="Comma 3 3 4 6 2 2 3" xfId="31306" xr:uid="{7E34EF17-C0B2-4AB8-8FDE-A82053EDD1E5}"/>
    <cellStyle name="Comma 3 3 4 6 2 3" xfId="14463" xr:uid="{731038A8-F307-48F8-B772-31401B11332C}"/>
    <cellStyle name="Comma 3 3 4 6 2 3 2" xfId="36930" xr:uid="{97A0D3C5-0ECB-4D86-A2F7-330C6151D6B1}"/>
    <cellStyle name="Comma 3 3 4 6 2 4" xfId="25703" xr:uid="{3E7EDCF8-A105-4760-9880-2875962EED7A}"/>
    <cellStyle name="Comma 3 3 4 6 3" xfId="6049" xr:uid="{6808A053-DB2E-4AA3-ABF8-8651ED1CA3B7}"/>
    <cellStyle name="Comma 3 3 4 6 3 2" xfId="17277" xr:uid="{9175E925-024E-4467-81BB-53B3F7F5E051}"/>
    <cellStyle name="Comma 3 3 4 6 3 2 2" xfId="39744" xr:uid="{5711AAC1-DC5A-4A89-B5F0-B816BF715AC0}"/>
    <cellStyle name="Comma 3 3 4 6 3 3" xfId="28517" xr:uid="{6658AA6A-FB14-4462-8B33-664CB8FB72B9}"/>
    <cellStyle name="Comma 3 3 4 6 4" xfId="11674" xr:uid="{AA1BBABB-A042-4A23-8BCB-707EE297FD09}"/>
    <cellStyle name="Comma 3 3 4 6 4 2" xfId="34141" xr:uid="{F04DCC8F-2A6F-4419-AB69-5D55D81F3C90}"/>
    <cellStyle name="Comma 3 3 4 6 5" xfId="22914" xr:uid="{E92CF8A1-7571-4976-AEEB-10A4964F5D35}"/>
    <cellStyle name="Comma 3 3 4 7" xfId="2959" xr:uid="{744F53B3-0163-4623-9A47-479FFF151FE8}"/>
    <cellStyle name="Comma 3 3 4 7 2" xfId="8562" xr:uid="{CBD21BA8-A518-4768-BC73-1A1144EF8868}"/>
    <cellStyle name="Comma 3 3 4 7 2 2" xfId="19790" xr:uid="{AFEE68FC-1546-4668-A85C-877276EA2DFE}"/>
    <cellStyle name="Comma 3 3 4 7 2 2 2" xfId="42257" xr:uid="{A245F304-34E7-4F5F-A105-1CAF14F8D573}"/>
    <cellStyle name="Comma 3 3 4 7 2 3" xfId="31030" xr:uid="{0DDF1E35-0BAD-47CA-BB52-F6C46D651F66}"/>
    <cellStyle name="Comma 3 3 4 7 3" xfId="14187" xr:uid="{C9FB292D-BE30-49CE-B6BF-86DA0B06511B}"/>
    <cellStyle name="Comma 3 3 4 7 3 2" xfId="36654" xr:uid="{4D3F2605-34DD-47A6-9F49-2B3FAF913F45}"/>
    <cellStyle name="Comma 3 3 4 7 4" xfId="25427" xr:uid="{85A13D58-0910-4715-9400-8A8E0FD5A4B0}"/>
    <cellStyle name="Comma 3 3 4 8" xfId="5774" xr:uid="{68905F5B-2A31-480E-943D-E33F8200344A}"/>
    <cellStyle name="Comma 3 3 4 8 2" xfId="17002" xr:uid="{22E1145C-F14A-4A6C-B34C-66C3DA0D7C1F}"/>
    <cellStyle name="Comma 3 3 4 8 2 2" xfId="39469" xr:uid="{B758DF74-6D90-4807-BE25-416D512095C5}"/>
    <cellStyle name="Comma 3 3 4 8 3" xfId="28242" xr:uid="{91C62A89-3832-4A9A-8CAC-E435B04DE690}"/>
    <cellStyle name="Comma 3 3 4 9" xfId="11398" xr:uid="{B8A228B7-87E3-4407-B026-4078561DDD05}"/>
    <cellStyle name="Comma 3 3 4 9 2" xfId="33866" xr:uid="{34839F82-886E-4D0C-AC07-0B50640ED607}"/>
    <cellStyle name="Comma 3 3 5" xfId="592" xr:uid="{00000000-0005-0000-0000-0000D5050000}"/>
    <cellStyle name="Comma 3 3 5 2" xfId="1130" xr:uid="{00000000-0005-0000-0000-0000D6050000}"/>
    <cellStyle name="Comma 3 3 5 2 2" xfId="2210" xr:uid="{00000000-0005-0000-0000-0000D7050000}"/>
    <cellStyle name="Comma 3 3 5 2 2 2" xfId="4999" xr:uid="{F0F65CD8-7BB2-4C01-A031-769ACE101CD9}"/>
    <cellStyle name="Comma 3 3 5 2 2 2 2" xfId="10602" xr:uid="{9E80C37F-EF98-4A0C-A5F5-03288EC588A0}"/>
    <cellStyle name="Comma 3 3 5 2 2 2 2 2" xfId="21830" xr:uid="{5CC1080D-F273-4F59-B67B-A21DC13D3641}"/>
    <cellStyle name="Comma 3 3 5 2 2 2 2 2 2" xfId="44297" xr:uid="{619A7B1C-D66C-4BA6-B080-7BE5FB26DB27}"/>
    <cellStyle name="Comma 3 3 5 2 2 2 2 3" xfId="33070" xr:uid="{0F09E8CD-E0DF-48DE-B153-449516DCF9B3}"/>
    <cellStyle name="Comma 3 3 5 2 2 2 3" xfId="16227" xr:uid="{03785736-DD92-4867-87AE-8AE67A31E39C}"/>
    <cellStyle name="Comma 3 3 5 2 2 2 3 2" xfId="38694" xr:uid="{ECD387F1-009E-4EBB-A7C4-8B5393DE5EC0}"/>
    <cellStyle name="Comma 3 3 5 2 2 2 4" xfId="27467" xr:uid="{3FE0C8E0-39FC-4F55-86AD-977F2664C226}"/>
    <cellStyle name="Comma 3 3 5 2 2 3" xfId="7813" xr:uid="{13F48093-1341-4B55-9CFB-B9888D07162A}"/>
    <cellStyle name="Comma 3 3 5 2 2 3 2" xfId="19041" xr:uid="{764B24AF-DDC2-4F98-949D-17A8798099B5}"/>
    <cellStyle name="Comma 3 3 5 2 2 3 2 2" xfId="41508" xr:uid="{223DAB65-B865-4B79-930C-54E401D24154}"/>
    <cellStyle name="Comma 3 3 5 2 2 3 3" xfId="30281" xr:uid="{787AB779-A37F-4141-A9C3-F68FE05C9AD2}"/>
    <cellStyle name="Comma 3 3 5 2 2 4" xfId="13438" xr:uid="{7EB0F975-375E-4186-97E2-9076AB657C43}"/>
    <cellStyle name="Comma 3 3 5 2 2 4 2" xfId="35905" xr:uid="{F433FAEF-A010-4941-B19D-06DC08DF9C88}"/>
    <cellStyle name="Comma 3 3 5 2 2 5" xfId="24678" xr:uid="{672813B8-9C44-4561-B471-1F0811CCB091}"/>
    <cellStyle name="Comma 3 3 5 2 3" xfId="3919" xr:uid="{2068EA5A-52E4-4170-A035-0C9B5E1B9EA4}"/>
    <cellStyle name="Comma 3 3 5 2 3 2" xfId="9522" xr:uid="{AD26DFAC-D1B2-4ED4-81A5-4D263A487111}"/>
    <cellStyle name="Comma 3 3 5 2 3 2 2" xfId="20750" xr:uid="{F8716575-ED39-47E5-A1CD-52169FDF97F2}"/>
    <cellStyle name="Comma 3 3 5 2 3 2 2 2" xfId="43217" xr:uid="{D3DDE422-A8CB-48C6-8C71-BDBFF3FEFA20}"/>
    <cellStyle name="Comma 3 3 5 2 3 2 3" xfId="31990" xr:uid="{3D7F0588-5851-4DB2-A1B7-F12E1E5A2D60}"/>
    <cellStyle name="Comma 3 3 5 2 3 3" xfId="15147" xr:uid="{EA4C07A4-67DD-4D66-9166-1B0C5500432B}"/>
    <cellStyle name="Comma 3 3 5 2 3 3 2" xfId="37614" xr:uid="{9788A85C-E1FB-4A21-8FBF-E91F811C0780}"/>
    <cellStyle name="Comma 3 3 5 2 3 4" xfId="26387" xr:uid="{3F8DB2B9-ED38-4237-8DF8-5A4912693871}"/>
    <cellStyle name="Comma 3 3 5 2 4" xfId="6733" xr:uid="{C9CEB088-1F37-4BCF-84A1-0AC15CFCBCAF}"/>
    <cellStyle name="Comma 3 3 5 2 4 2" xfId="17961" xr:uid="{06E9B582-B053-4E7F-BAF7-7F75879E9F10}"/>
    <cellStyle name="Comma 3 3 5 2 4 2 2" xfId="40428" xr:uid="{3A894955-07C6-45C3-8234-F0308658BA14}"/>
    <cellStyle name="Comma 3 3 5 2 4 3" xfId="29201" xr:uid="{651EBF8F-2D91-42B5-ACF6-0C70E7D95D9E}"/>
    <cellStyle name="Comma 3 3 5 2 5" xfId="12358" xr:uid="{0088F9FD-0061-4194-B92D-048692AB4C40}"/>
    <cellStyle name="Comma 3 3 5 2 5 2" xfId="34825" xr:uid="{6D8F5C71-3A26-4D3C-8B5C-FCA762990B20}"/>
    <cellStyle name="Comma 3 3 5 2 6" xfId="23598" xr:uid="{F630A7F8-3D2D-44CD-BC62-B2EF233A0920}"/>
    <cellStyle name="Comma 3 3 5 3" xfId="1672" xr:uid="{00000000-0005-0000-0000-0000D8050000}"/>
    <cellStyle name="Comma 3 3 5 3 2" xfId="4461" xr:uid="{BAEE369D-E129-4CC6-84B4-8D0D6592AAFC}"/>
    <cellStyle name="Comma 3 3 5 3 2 2" xfId="10064" xr:uid="{29402F6A-3696-4F31-B432-5112FA71B1C5}"/>
    <cellStyle name="Comma 3 3 5 3 2 2 2" xfId="21292" xr:uid="{F4B6A8CA-AC4E-4EB8-BA87-9311C039EE72}"/>
    <cellStyle name="Comma 3 3 5 3 2 2 2 2" xfId="43759" xr:uid="{A477849F-C205-4A76-97F5-C3CAE62E43C7}"/>
    <cellStyle name="Comma 3 3 5 3 2 2 3" xfId="32532" xr:uid="{5D5E7869-E830-43F0-BB9A-D0CD25B6E768}"/>
    <cellStyle name="Comma 3 3 5 3 2 3" xfId="15689" xr:uid="{381F326D-780B-418E-A2E7-AD2E6BC3B8FC}"/>
    <cellStyle name="Comma 3 3 5 3 2 3 2" xfId="38156" xr:uid="{10523FB3-93CC-4858-AE9D-3655BA5A6AC2}"/>
    <cellStyle name="Comma 3 3 5 3 2 4" xfId="26929" xr:uid="{21B9D1DC-4226-4B49-86FB-D95070A9FABD}"/>
    <cellStyle name="Comma 3 3 5 3 3" xfId="7275" xr:uid="{7E7D4DFA-BE48-432B-B46C-B63597B62599}"/>
    <cellStyle name="Comma 3 3 5 3 3 2" xfId="18503" xr:uid="{FF8CC0CE-571F-417E-93CA-0519B74BE197}"/>
    <cellStyle name="Comma 3 3 5 3 3 2 2" xfId="40970" xr:uid="{3269ECAE-E0A9-4BDF-B49E-00177E58C506}"/>
    <cellStyle name="Comma 3 3 5 3 3 3" xfId="29743" xr:uid="{49175203-0EB2-4456-9330-3A6CADA749C8}"/>
    <cellStyle name="Comma 3 3 5 3 4" xfId="12900" xr:uid="{D62CBB2C-949A-4E98-A9E5-FBD2752306AA}"/>
    <cellStyle name="Comma 3 3 5 3 4 2" xfId="35367" xr:uid="{ED713D91-0B57-420E-9447-127E52850737}"/>
    <cellStyle name="Comma 3 3 5 3 5" xfId="24140" xr:uid="{EDF750F4-9EA4-41CC-8D3F-AB713EC12BB5}"/>
    <cellStyle name="Comma 3 3 5 4" xfId="3381" xr:uid="{626FCDD8-98F8-4B14-B650-813B7CD377A7}"/>
    <cellStyle name="Comma 3 3 5 4 2" xfId="8984" xr:uid="{7251564D-9497-4363-BCE6-00280096C4F4}"/>
    <cellStyle name="Comma 3 3 5 4 2 2" xfId="20212" xr:uid="{3E2883E3-3D1B-4BBA-A783-BE32894A9254}"/>
    <cellStyle name="Comma 3 3 5 4 2 2 2" xfId="42679" xr:uid="{023A9414-179A-4779-A399-9F1D0E905B3A}"/>
    <cellStyle name="Comma 3 3 5 4 2 3" xfId="31452" xr:uid="{C8E437A5-2EAF-4963-8000-3EC350D1DB94}"/>
    <cellStyle name="Comma 3 3 5 4 3" xfId="14609" xr:uid="{27A63281-B59D-4BA7-AC6C-E330595EC30B}"/>
    <cellStyle name="Comma 3 3 5 4 3 2" xfId="37076" xr:uid="{9200B83D-512B-4EA4-80EC-47DE90B8612B}"/>
    <cellStyle name="Comma 3 3 5 4 4" xfId="25849" xr:uid="{69A9B17A-24DA-47DF-94AF-6F8A91D36574}"/>
    <cellStyle name="Comma 3 3 5 5" xfId="6195" xr:uid="{C16DCDC2-3551-434E-8777-5FF198027B95}"/>
    <cellStyle name="Comma 3 3 5 5 2" xfId="17423" xr:uid="{9776727E-3CAB-4789-A3E4-E17F4EA45DEA}"/>
    <cellStyle name="Comma 3 3 5 5 2 2" xfId="39890" xr:uid="{F613803F-4F06-43DA-8B64-127FDF091201}"/>
    <cellStyle name="Comma 3 3 5 5 3" xfId="28663" xr:uid="{EC562C86-68A8-4B8D-854B-6E4683E1A72C}"/>
    <cellStyle name="Comma 3 3 5 6" xfId="11820" xr:uid="{C4FF718E-F891-4B2E-914A-78FC9EA7DBE1}"/>
    <cellStyle name="Comma 3 3 5 6 2" xfId="34287" xr:uid="{ED0039C3-B0B3-4772-B856-83745CFA1AB1}"/>
    <cellStyle name="Comma 3 3 5 7" xfId="23060" xr:uid="{68F9C608-B128-4891-A96B-8DDF3B416A25}"/>
    <cellStyle name="Comma 3 3 6" xfId="863" xr:uid="{00000000-0005-0000-0000-0000D9050000}"/>
    <cellStyle name="Comma 3 3 6 2" xfId="1943" xr:uid="{00000000-0005-0000-0000-0000DA050000}"/>
    <cellStyle name="Comma 3 3 6 2 2" xfId="4732" xr:uid="{5C0939F0-6C9E-4A9C-8E5F-98F4C32117DA}"/>
    <cellStyle name="Comma 3 3 6 2 2 2" xfId="10335" xr:uid="{947A5566-8162-4A8B-8B17-62277F0A018A}"/>
    <cellStyle name="Comma 3 3 6 2 2 2 2" xfId="21563" xr:uid="{C1A6C013-0323-43C8-B5B6-80387BCF3C07}"/>
    <cellStyle name="Comma 3 3 6 2 2 2 2 2" xfId="44030" xr:uid="{DAF5D8E6-0FDC-46D0-9056-250C695F42BF}"/>
    <cellStyle name="Comma 3 3 6 2 2 2 3" xfId="32803" xr:uid="{FC797C78-7C7B-4B87-8715-698AC989A5EB}"/>
    <cellStyle name="Comma 3 3 6 2 2 3" xfId="15960" xr:uid="{4BF93065-78AE-4252-B5B4-8DB7C1C291CD}"/>
    <cellStyle name="Comma 3 3 6 2 2 3 2" xfId="38427" xr:uid="{9DB4BA90-917F-4440-9500-A563FD63912B}"/>
    <cellStyle name="Comma 3 3 6 2 2 4" xfId="27200" xr:uid="{F3470FD3-11DA-4188-8AA5-F002851C3771}"/>
    <cellStyle name="Comma 3 3 6 2 3" xfId="7546" xr:uid="{03B8A4D1-66A7-47CA-AC10-CCF4E0A70620}"/>
    <cellStyle name="Comma 3 3 6 2 3 2" xfId="18774" xr:uid="{74EA9409-8569-4A3B-8F30-24CE585C5934}"/>
    <cellStyle name="Comma 3 3 6 2 3 2 2" xfId="41241" xr:uid="{6A318BCF-D08D-401C-8255-F5BC2FEA255E}"/>
    <cellStyle name="Comma 3 3 6 2 3 3" xfId="30014" xr:uid="{73890E63-201F-4CF2-BEDF-80546D0A05CF}"/>
    <cellStyle name="Comma 3 3 6 2 4" xfId="13171" xr:uid="{5EE6D58F-48A3-4A02-AFEC-8DBC537C5ED7}"/>
    <cellStyle name="Comma 3 3 6 2 4 2" xfId="35638" xr:uid="{5CFA5C7C-95D8-49AE-BF53-23FB44DB48D4}"/>
    <cellStyle name="Comma 3 3 6 2 5" xfId="24411" xr:uid="{4576B6E1-5AD9-4BA5-A46B-ADBFE5E51128}"/>
    <cellStyle name="Comma 3 3 6 3" xfId="3652" xr:uid="{DEA55E98-E473-4AE4-8C5D-E62B0F263092}"/>
    <cellStyle name="Comma 3 3 6 3 2" xfId="9255" xr:uid="{CAB30306-BD68-4DE8-95D8-DBE9C08CCFB8}"/>
    <cellStyle name="Comma 3 3 6 3 2 2" xfId="20483" xr:uid="{84AC9E2D-8954-41FA-A9C1-BAC80D69A53E}"/>
    <cellStyle name="Comma 3 3 6 3 2 2 2" xfId="42950" xr:uid="{D7D04C9D-3CF5-4B87-877B-0DE856EC58E1}"/>
    <cellStyle name="Comma 3 3 6 3 2 3" xfId="31723" xr:uid="{C688895E-658D-4279-B8D3-8955B12C533F}"/>
    <cellStyle name="Comma 3 3 6 3 3" xfId="14880" xr:uid="{1788D87D-8BD6-4173-AE77-104ABAF08D6B}"/>
    <cellStyle name="Comma 3 3 6 3 3 2" xfId="37347" xr:uid="{19A2E5C5-F380-4EC3-AEE1-DBA00B9BE2DF}"/>
    <cellStyle name="Comma 3 3 6 3 4" xfId="26120" xr:uid="{A64DA744-C741-4725-BA6B-0AC3EF6378AB}"/>
    <cellStyle name="Comma 3 3 6 4" xfId="6466" xr:uid="{FC673513-479C-4226-8FD3-5CE1E4C3F221}"/>
    <cellStyle name="Comma 3 3 6 4 2" xfId="17694" xr:uid="{A87B7640-5FD8-4A96-983E-55DE8DE0B2E0}"/>
    <cellStyle name="Comma 3 3 6 4 2 2" xfId="40161" xr:uid="{362CCE57-D4A4-4DF6-A1B6-EB8572EE38D7}"/>
    <cellStyle name="Comma 3 3 6 4 3" xfId="28934" xr:uid="{DD38B7DE-4755-49F2-AD66-1E14A294A066}"/>
    <cellStyle name="Comma 3 3 6 5" xfId="12091" xr:uid="{F4ABBA8E-CEB1-4486-80BD-07730AEC0937}"/>
    <cellStyle name="Comma 3 3 6 5 2" xfId="34558" xr:uid="{F9FB4DAC-2949-4A56-9E78-99924EFECB91}"/>
    <cellStyle name="Comma 3 3 6 6" xfId="23331" xr:uid="{D17E71C5-1739-4FF4-9800-5A59EF2D8E94}"/>
    <cellStyle name="Comma 3 3 7" xfId="1405" xr:uid="{00000000-0005-0000-0000-0000DB050000}"/>
    <cellStyle name="Comma 3 3 7 2" xfId="4194" xr:uid="{C19F910A-D355-40C4-9BC2-C5F03726AAF9}"/>
    <cellStyle name="Comma 3 3 7 2 2" xfId="9797" xr:uid="{CE97A76A-A81B-4CD8-9EFC-789BC8048DCB}"/>
    <cellStyle name="Comma 3 3 7 2 2 2" xfId="21025" xr:uid="{5DE292D0-AC43-447A-A17D-AA435207666D}"/>
    <cellStyle name="Comma 3 3 7 2 2 2 2" xfId="43492" xr:uid="{5D57AEC3-8B9C-4C6F-8424-0CDF1B664496}"/>
    <cellStyle name="Comma 3 3 7 2 2 3" xfId="32265" xr:uid="{60E7944C-D2FF-4C9B-B8A7-ACE1829D4557}"/>
    <cellStyle name="Comma 3 3 7 2 3" xfId="15422" xr:uid="{2DAE1742-FE21-4C87-A2C7-411CDB8B9DC7}"/>
    <cellStyle name="Comma 3 3 7 2 3 2" xfId="37889" xr:uid="{61D7ECA3-7EF4-44A8-BE6F-72AF354327DB}"/>
    <cellStyle name="Comma 3 3 7 2 4" xfId="26662" xr:uid="{0CF5D68F-E248-4792-883A-40BFD52BAA94}"/>
    <cellStyle name="Comma 3 3 7 3" xfId="7008" xr:uid="{B158A387-A9E0-4C43-9D6D-486C71490F26}"/>
    <cellStyle name="Comma 3 3 7 3 2" xfId="18236" xr:uid="{6F904DEA-AA53-4FCA-A532-1CFA91927AC9}"/>
    <cellStyle name="Comma 3 3 7 3 2 2" xfId="40703" xr:uid="{7E6221C5-08A3-4E60-ADD3-18E0F795633D}"/>
    <cellStyle name="Comma 3 3 7 3 3" xfId="29476" xr:uid="{0431F450-62DE-4645-9A79-9B9BB4413AB8}"/>
    <cellStyle name="Comma 3 3 7 4" xfId="12633" xr:uid="{AFCDE1B1-539B-41F1-95E6-FA999F49824D}"/>
    <cellStyle name="Comma 3 3 7 4 2" xfId="35100" xr:uid="{A24942C7-3F19-42BE-8F6C-4AFA945F3139}"/>
    <cellStyle name="Comma 3 3 7 5" xfId="23873" xr:uid="{6B308A6E-9F0A-4586-9B76-F012FA5A1611}"/>
    <cellStyle name="Comma 3 3 8" xfId="2486" xr:uid="{00000000-0005-0000-0000-0000DC050000}"/>
    <cellStyle name="Comma 3 3 8 2" xfId="5275" xr:uid="{4139EC96-2A72-4319-94FD-0B4CE1F69A32}"/>
    <cellStyle name="Comma 3 3 8 2 2" xfId="10878" xr:uid="{5C5AB1BC-F67C-42A6-81B7-B6779DAD3185}"/>
    <cellStyle name="Comma 3 3 8 2 2 2" xfId="22106" xr:uid="{4DDE06CF-5600-4CA4-8E11-A41EE97BDBC2}"/>
    <cellStyle name="Comma 3 3 8 2 2 2 2" xfId="44573" xr:uid="{D7AC1443-E0A0-44C2-8503-2DBB7C30097A}"/>
    <cellStyle name="Comma 3 3 8 2 2 3" xfId="33346" xr:uid="{A0FDD32A-DBAD-40FC-8EC6-D500A4420DFC}"/>
    <cellStyle name="Comma 3 3 8 2 3" xfId="16503" xr:uid="{D0C110BB-93B2-4253-9CB5-752F89DEA661}"/>
    <cellStyle name="Comma 3 3 8 2 3 2" xfId="38970" xr:uid="{1D31B327-304A-44A7-977D-B469442DBFDF}"/>
    <cellStyle name="Comma 3 3 8 2 4" xfId="27743" xr:uid="{23B58272-535B-4DE0-943C-D619B7A21892}"/>
    <cellStyle name="Comma 3 3 8 3" xfId="8089" xr:uid="{257CDC1E-EB1B-40CF-81D0-D3D229CEBC0C}"/>
    <cellStyle name="Comma 3 3 8 3 2" xfId="19317" xr:uid="{13A80BCF-3F12-4771-BFF7-7AAA2078E3EF}"/>
    <cellStyle name="Comma 3 3 8 3 2 2" xfId="41784" xr:uid="{54DF4E7B-9FE9-4087-ABD9-472888365872}"/>
    <cellStyle name="Comma 3 3 8 3 3" xfId="30557" xr:uid="{86970ACD-00D5-41C7-985B-F0C8ACAD104A}"/>
    <cellStyle name="Comma 3 3 8 4" xfId="13714" xr:uid="{13712F42-7F7D-4A08-B041-E687F776BC4A}"/>
    <cellStyle name="Comma 3 3 8 4 2" xfId="36181" xr:uid="{3188634A-B092-4C7B-9A25-3703B2D3415D}"/>
    <cellStyle name="Comma 3 3 8 5" xfId="24954" xr:uid="{DA33B7D2-C1F5-4968-862F-6BDFF1A571B5}"/>
    <cellStyle name="Comma 3 3 9" xfId="325" xr:uid="{00000000-0005-0000-0000-0000DD050000}"/>
    <cellStyle name="Comma 3 3 9 2" xfId="3114" xr:uid="{C60B9BE9-7B02-4D5B-BFF2-6AFB08A7A6C2}"/>
    <cellStyle name="Comma 3 3 9 2 2" xfId="8717" xr:uid="{412D531D-D73B-4BCA-A0D5-4436030D62E8}"/>
    <cellStyle name="Comma 3 3 9 2 2 2" xfId="19945" xr:uid="{2A96B8D5-44B3-43DA-A383-56024997945E}"/>
    <cellStyle name="Comma 3 3 9 2 2 2 2" xfId="42412" xr:uid="{DB8E24FE-32C2-4D93-8D91-55CCF67D5CDD}"/>
    <cellStyle name="Comma 3 3 9 2 2 3" xfId="31185" xr:uid="{052959C4-AA1A-49CE-8034-98B38BD6F708}"/>
    <cellStyle name="Comma 3 3 9 2 3" xfId="14342" xr:uid="{FC97A2EA-3C83-4207-8AEC-1C7CCF043AD9}"/>
    <cellStyle name="Comma 3 3 9 2 3 2" xfId="36809" xr:uid="{12B413ED-8E9B-4FE8-A7F9-B51BD1985D5E}"/>
    <cellStyle name="Comma 3 3 9 2 4" xfId="25582" xr:uid="{C986F7A7-3933-4005-90D1-043FE0CEF96B}"/>
    <cellStyle name="Comma 3 3 9 3" xfId="5928" xr:uid="{5C515A50-0DEB-4EAD-B8FE-EA34C9A7EC27}"/>
    <cellStyle name="Comma 3 3 9 3 2" xfId="17156" xr:uid="{C9DB73AE-0D31-4825-B418-6B745E04DE56}"/>
    <cellStyle name="Comma 3 3 9 3 2 2" xfId="39623" xr:uid="{C94079CC-6854-4ABC-965C-BEBCF3D7F35F}"/>
    <cellStyle name="Comma 3 3 9 3 3" xfId="28396" xr:uid="{6455D311-39C4-4CEC-A44D-0B90298941F4}"/>
    <cellStyle name="Comma 3 3 9 4" xfId="11553" xr:uid="{8F4B6C34-7CA4-46FD-88F5-17C4508CB2C3}"/>
    <cellStyle name="Comma 3 3 9 4 2" xfId="34020" xr:uid="{68E92AD0-25EB-4CC0-8967-5708CDCCE9E9}"/>
    <cellStyle name="Comma 3 3 9 5" xfId="22793" xr:uid="{CFEB0CCB-7B51-46FF-B130-CB9F83D1239D}"/>
    <cellStyle name="Comma 3 4" xfId="59" xr:uid="{00000000-0005-0000-0000-0000DE050000}"/>
    <cellStyle name="Comma 3 4 10" xfId="5667" xr:uid="{A776B303-3006-487B-B031-F2B3169C8265}"/>
    <cellStyle name="Comma 3 4 10 2" xfId="16895" xr:uid="{79742F41-A83D-471C-AD99-EF54C945F2BA}"/>
    <cellStyle name="Comma 3 4 10 2 2" xfId="39362" xr:uid="{86C69782-B8CD-4206-8B0D-1D0BFA7F862A}"/>
    <cellStyle name="Comma 3 4 10 3" xfId="28135" xr:uid="{7385DC2A-1FD6-403F-9734-C3D607465D18}"/>
    <cellStyle name="Comma 3 4 11" xfId="11291" xr:uid="{E2F2BF1B-BD7B-418E-A691-2509445F483D}"/>
    <cellStyle name="Comma 3 4 11 2" xfId="33759" xr:uid="{28595DA5-AADC-468D-AA6D-FBF49EBE8A19}"/>
    <cellStyle name="Comma 3 4 12" xfId="22532" xr:uid="{ACCAE8E0-7A62-4F95-9CE5-229BB0AB0CD6}"/>
    <cellStyle name="Comma 3 4 2" xfId="121" xr:uid="{00000000-0005-0000-0000-0000DF050000}"/>
    <cellStyle name="Comma 3 4 2 10" xfId="11353" xr:uid="{528AE262-97CC-4A2B-9862-5CBCB6DC7063}"/>
    <cellStyle name="Comma 3 4 2 10 2" xfId="33821" xr:uid="{00B1CB88-7E6F-418F-B836-8A2289D3BD5D}"/>
    <cellStyle name="Comma 3 4 2 11" xfId="22594" xr:uid="{A70ED3D4-31C6-4D7B-BE53-819540E66106}"/>
    <cellStyle name="Comma 3 4 2 2" xfId="247" xr:uid="{00000000-0005-0000-0000-0000E0050000}"/>
    <cellStyle name="Comma 3 4 2 2 10" xfId="22720" xr:uid="{C3015470-5FE5-4037-A63E-7F7F1600E240}"/>
    <cellStyle name="Comma 3 4 2 2 2" xfId="794" xr:uid="{00000000-0005-0000-0000-0000E1050000}"/>
    <cellStyle name="Comma 3 4 2 2 2 2" xfId="1332" xr:uid="{00000000-0005-0000-0000-0000E2050000}"/>
    <cellStyle name="Comma 3 4 2 2 2 2 2" xfId="2412" xr:uid="{00000000-0005-0000-0000-0000E3050000}"/>
    <cellStyle name="Comma 3 4 2 2 2 2 2 2" xfId="5201" xr:uid="{DC78CBCB-39BB-4BBA-BD4C-634FB64E4A84}"/>
    <cellStyle name="Comma 3 4 2 2 2 2 2 2 2" xfId="10804" xr:uid="{1DEB516F-D3D5-4A9D-8317-6C3EAFFE85F1}"/>
    <cellStyle name="Comma 3 4 2 2 2 2 2 2 2 2" xfId="22032" xr:uid="{81930507-7A1D-4256-84E5-71DC713A7A17}"/>
    <cellStyle name="Comma 3 4 2 2 2 2 2 2 2 2 2" xfId="44499" xr:uid="{9AEED9F3-80D1-4794-9E3A-668E7C83EFC4}"/>
    <cellStyle name="Comma 3 4 2 2 2 2 2 2 2 3" xfId="33272" xr:uid="{C6E0B9C2-62F8-43D8-A503-F0F1AD423E44}"/>
    <cellStyle name="Comma 3 4 2 2 2 2 2 2 3" xfId="16429" xr:uid="{6870FC96-454C-4AD9-863A-A521B3BA98BB}"/>
    <cellStyle name="Comma 3 4 2 2 2 2 2 2 3 2" xfId="38896" xr:uid="{22BDD037-97AB-4FF6-A976-C18D9DC9B226}"/>
    <cellStyle name="Comma 3 4 2 2 2 2 2 2 4" xfId="27669" xr:uid="{712D3CBB-2E93-4BA4-A256-D4766BD732AE}"/>
    <cellStyle name="Comma 3 4 2 2 2 2 2 3" xfId="8015" xr:uid="{01D6C951-6523-415B-A310-3C8E935EA768}"/>
    <cellStyle name="Comma 3 4 2 2 2 2 2 3 2" xfId="19243" xr:uid="{57D71139-F369-4F22-91EC-2FF46ED2496F}"/>
    <cellStyle name="Comma 3 4 2 2 2 2 2 3 2 2" xfId="41710" xr:uid="{C5C55DBF-4A6A-42D0-95C5-E50E427E1648}"/>
    <cellStyle name="Comma 3 4 2 2 2 2 2 3 3" xfId="30483" xr:uid="{A21E549E-9C8D-42FA-9CAA-1DED4555D568}"/>
    <cellStyle name="Comma 3 4 2 2 2 2 2 4" xfId="13640" xr:uid="{19F955C9-14EF-49DE-BD8C-57EF74555C8F}"/>
    <cellStyle name="Comma 3 4 2 2 2 2 2 4 2" xfId="36107" xr:uid="{759B4774-8F9E-4327-9105-CFA053D1F682}"/>
    <cellStyle name="Comma 3 4 2 2 2 2 2 5" xfId="24880" xr:uid="{EF902C70-F071-4006-B22B-3D6E78007405}"/>
    <cellStyle name="Comma 3 4 2 2 2 2 3" xfId="4121" xr:uid="{D8DF5BD9-D928-404E-A0C3-079054E6A446}"/>
    <cellStyle name="Comma 3 4 2 2 2 2 3 2" xfId="9724" xr:uid="{843D7711-8FFC-49B0-A968-A07589F34195}"/>
    <cellStyle name="Comma 3 4 2 2 2 2 3 2 2" xfId="20952" xr:uid="{F8AF0341-63C3-4BE6-92CC-84ADA5EA8161}"/>
    <cellStyle name="Comma 3 4 2 2 2 2 3 2 2 2" xfId="43419" xr:uid="{97FE6A25-4237-4486-85B9-19078F0FE45E}"/>
    <cellStyle name="Comma 3 4 2 2 2 2 3 2 3" xfId="32192" xr:uid="{EA2C17AA-A336-4A32-A1A0-6237AA96ED16}"/>
    <cellStyle name="Comma 3 4 2 2 2 2 3 3" xfId="15349" xr:uid="{6FC91DBF-ABBC-414C-A19E-88FE9D05547F}"/>
    <cellStyle name="Comma 3 4 2 2 2 2 3 3 2" xfId="37816" xr:uid="{412DBE6C-236F-4E31-ACBB-48E8C02243CF}"/>
    <cellStyle name="Comma 3 4 2 2 2 2 3 4" xfId="26589" xr:uid="{63AB9E7F-A2C3-4566-8366-3EBC0C03E2DC}"/>
    <cellStyle name="Comma 3 4 2 2 2 2 4" xfId="6935" xr:uid="{75469864-058B-4CB2-AFC0-C1BEC546BADF}"/>
    <cellStyle name="Comma 3 4 2 2 2 2 4 2" xfId="18163" xr:uid="{C982381C-E995-444A-9C0B-8CC6AEE48B1D}"/>
    <cellStyle name="Comma 3 4 2 2 2 2 4 2 2" xfId="40630" xr:uid="{1CA33F7B-0D88-4D9D-9480-BFD07CFE3FBD}"/>
    <cellStyle name="Comma 3 4 2 2 2 2 4 3" xfId="29403" xr:uid="{4F419288-7BF2-424A-9A3F-C6B543310679}"/>
    <cellStyle name="Comma 3 4 2 2 2 2 5" xfId="12560" xr:uid="{0E0B681B-A5A0-4321-BF2B-3B8E347FDDD9}"/>
    <cellStyle name="Comma 3 4 2 2 2 2 5 2" xfId="35027" xr:uid="{D01C2087-8EA1-43DF-BC04-F641E15BAC88}"/>
    <cellStyle name="Comma 3 4 2 2 2 2 6" xfId="23800" xr:uid="{3F314EE9-7617-41D9-BA7A-D76EB5D31330}"/>
    <cellStyle name="Comma 3 4 2 2 2 3" xfId="1874" xr:uid="{00000000-0005-0000-0000-0000E4050000}"/>
    <cellStyle name="Comma 3 4 2 2 2 3 2" xfId="4663" xr:uid="{9F913188-A279-4E7A-91E4-7D0D4512FFE9}"/>
    <cellStyle name="Comma 3 4 2 2 2 3 2 2" xfId="10266" xr:uid="{DE9570A4-EF13-4951-B79E-680C55818889}"/>
    <cellStyle name="Comma 3 4 2 2 2 3 2 2 2" xfId="21494" xr:uid="{06F47FE2-5A2B-4F55-A81B-9563B82DCA8F}"/>
    <cellStyle name="Comma 3 4 2 2 2 3 2 2 2 2" xfId="43961" xr:uid="{9D44CAA3-E02D-4BE3-B21F-F128D2FFB311}"/>
    <cellStyle name="Comma 3 4 2 2 2 3 2 2 3" xfId="32734" xr:uid="{BF547520-7165-41BE-9DF5-BDCB0F3CF36D}"/>
    <cellStyle name="Comma 3 4 2 2 2 3 2 3" xfId="15891" xr:uid="{C78D4D31-9B0E-462A-9FB5-5EB2CD07F5A8}"/>
    <cellStyle name="Comma 3 4 2 2 2 3 2 3 2" xfId="38358" xr:uid="{86CD1A7E-BEAD-47C1-AA7E-0A482230E5CE}"/>
    <cellStyle name="Comma 3 4 2 2 2 3 2 4" xfId="27131" xr:uid="{13C797A3-AC81-4F85-A36E-A17FA768A004}"/>
    <cellStyle name="Comma 3 4 2 2 2 3 3" xfId="7477" xr:uid="{55C8FB39-3641-488B-A549-D4C52A0E84B8}"/>
    <cellStyle name="Comma 3 4 2 2 2 3 3 2" xfId="18705" xr:uid="{36F5A556-F981-40E0-9AF9-13AC3AEABC7C}"/>
    <cellStyle name="Comma 3 4 2 2 2 3 3 2 2" xfId="41172" xr:uid="{760AF5B4-7CFA-43A5-8896-EFD7750F059B}"/>
    <cellStyle name="Comma 3 4 2 2 2 3 3 3" xfId="29945" xr:uid="{0C33D4D3-80F9-4D68-8A9E-296B4E719EB6}"/>
    <cellStyle name="Comma 3 4 2 2 2 3 4" xfId="13102" xr:uid="{BC6B74BA-8417-462E-B8ED-30AC958D579F}"/>
    <cellStyle name="Comma 3 4 2 2 2 3 4 2" xfId="35569" xr:uid="{60083223-8997-44A4-85A0-34B2FB7973C7}"/>
    <cellStyle name="Comma 3 4 2 2 2 3 5" xfId="24342" xr:uid="{BDA8320E-F28C-4A86-A8FD-D2A449CDF6AA}"/>
    <cellStyle name="Comma 3 4 2 2 2 4" xfId="3583" xr:uid="{FDE238A1-6129-4915-8F36-F0A37943E3A7}"/>
    <cellStyle name="Comma 3 4 2 2 2 4 2" xfId="9186" xr:uid="{556D37E9-3947-4906-B0DC-D2794F826294}"/>
    <cellStyle name="Comma 3 4 2 2 2 4 2 2" xfId="20414" xr:uid="{D1CD59E5-5692-40D9-A4AC-D788D650BD24}"/>
    <cellStyle name="Comma 3 4 2 2 2 4 2 2 2" xfId="42881" xr:uid="{4F07069D-D5C4-4965-BAA8-E4139965C6B8}"/>
    <cellStyle name="Comma 3 4 2 2 2 4 2 3" xfId="31654" xr:uid="{A5E7F891-A836-442C-985A-056F3CE27632}"/>
    <cellStyle name="Comma 3 4 2 2 2 4 3" xfId="14811" xr:uid="{E7C8EDB1-62E2-41B7-9106-0DDD15A53271}"/>
    <cellStyle name="Comma 3 4 2 2 2 4 3 2" xfId="37278" xr:uid="{2D998CD7-65C4-4A27-9EA9-11E5EE12A397}"/>
    <cellStyle name="Comma 3 4 2 2 2 4 4" xfId="26051" xr:uid="{EDE226C5-5C25-4BD8-8516-38189C0AC6C6}"/>
    <cellStyle name="Comma 3 4 2 2 2 5" xfId="6397" xr:uid="{15D9AF5B-B0AA-49BA-AC1F-DAD405208CE5}"/>
    <cellStyle name="Comma 3 4 2 2 2 5 2" xfId="17625" xr:uid="{F02D78D8-9DB6-458D-B405-C70C18ADB294}"/>
    <cellStyle name="Comma 3 4 2 2 2 5 2 2" xfId="40092" xr:uid="{8AB0C423-ADBB-47C4-BABB-FD9B1156E2AE}"/>
    <cellStyle name="Comma 3 4 2 2 2 5 3" xfId="28865" xr:uid="{B8409185-43E4-4B23-AAD5-B02A8F763EBA}"/>
    <cellStyle name="Comma 3 4 2 2 2 6" xfId="12022" xr:uid="{127FB702-4465-46F4-8A76-2A16F04EBCAA}"/>
    <cellStyle name="Comma 3 4 2 2 2 6 2" xfId="34489" xr:uid="{B004D526-D99B-4C12-BE00-691684980F6A}"/>
    <cellStyle name="Comma 3 4 2 2 2 7" xfId="23262" xr:uid="{CFDF1375-F7A5-4600-9F2A-303BA4D7D1E2}"/>
    <cellStyle name="Comma 3 4 2 2 3" xfId="1065" xr:uid="{00000000-0005-0000-0000-0000E5050000}"/>
    <cellStyle name="Comma 3 4 2 2 3 2" xfId="2145" xr:uid="{00000000-0005-0000-0000-0000E6050000}"/>
    <cellStyle name="Comma 3 4 2 2 3 2 2" xfId="4934" xr:uid="{E07D09BC-F60E-4F3C-9A60-0E6CBA4D8F6A}"/>
    <cellStyle name="Comma 3 4 2 2 3 2 2 2" xfId="10537" xr:uid="{732EB38A-FFBB-4A4F-A9D8-0687DAC51946}"/>
    <cellStyle name="Comma 3 4 2 2 3 2 2 2 2" xfId="21765" xr:uid="{B4FE8B96-B0E5-494F-8F8A-E34902BCDA5D}"/>
    <cellStyle name="Comma 3 4 2 2 3 2 2 2 2 2" xfId="44232" xr:uid="{F34969A8-D9CB-4CEF-8E4D-A1DA2FCB05FA}"/>
    <cellStyle name="Comma 3 4 2 2 3 2 2 2 3" xfId="33005" xr:uid="{1BF9D485-22E6-490A-8363-022BCB0AD690}"/>
    <cellStyle name="Comma 3 4 2 2 3 2 2 3" xfId="16162" xr:uid="{BFB5AE7E-8A96-4423-89AD-1C2B00E1241F}"/>
    <cellStyle name="Comma 3 4 2 2 3 2 2 3 2" xfId="38629" xr:uid="{DFFB2BC2-FB45-4B8B-B8E8-016FCA39AEC4}"/>
    <cellStyle name="Comma 3 4 2 2 3 2 2 4" xfId="27402" xr:uid="{C7FC68C5-A47C-470E-A8FE-11775FFF6ABC}"/>
    <cellStyle name="Comma 3 4 2 2 3 2 3" xfId="7748" xr:uid="{F262A55D-FB03-43C6-9C2A-7179E2AD150C}"/>
    <cellStyle name="Comma 3 4 2 2 3 2 3 2" xfId="18976" xr:uid="{82D6F6CC-B300-4DEF-95BC-3113A265B7F7}"/>
    <cellStyle name="Comma 3 4 2 2 3 2 3 2 2" xfId="41443" xr:uid="{66ED5BFF-9E22-4BD1-A0C0-77E8864D9771}"/>
    <cellStyle name="Comma 3 4 2 2 3 2 3 3" xfId="30216" xr:uid="{8D5CD115-594F-4617-B358-50D039E95AD7}"/>
    <cellStyle name="Comma 3 4 2 2 3 2 4" xfId="13373" xr:uid="{E919E1E1-1BC6-4BE7-BABD-05B350C73F49}"/>
    <cellStyle name="Comma 3 4 2 2 3 2 4 2" xfId="35840" xr:uid="{B0A6A1A7-A563-4DF4-9E1C-4F85128B5903}"/>
    <cellStyle name="Comma 3 4 2 2 3 2 5" xfId="24613" xr:uid="{793D1917-A1F8-43D4-AC00-A19A4870434F}"/>
    <cellStyle name="Comma 3 4 2 2 3 3" xfId="3854" xr:uid="{6BEF079C-FC83-4BD2-B74F-D09C89A3F3DA}"/>
    <cellStyle name="Comma 3 4 2 2 3 3 2" xfId="9457" xr:uid="{4FF8EAD0-ED8F-42C0-BF6A-050C51346F23}"/>
    <cellStyle name="Comma 3 4 2 2 3 3 2 2" xfId="20685" xr:uid="{D20742E6-22C2-49ED-B7B7-11B44CCAAB53}"/>
    <cellStyle name="Comma 3 4 2 2 3 3 2 2 2" xfId="43152" xr:uid="{D8B5DD40-F2EC-4E71-AA09-673148E5E78F}"/>
    <cellStyle name="Comma 3 4 2 2 3 3 2 3" xfId="31925" xr:uid="{380DA5F9-2817-4C3C-8F5C-987B6B723CD3}"/>
    <cellStyle name="Comma 3 4 2 2 3 3 3" xfId="15082" xr:uid="{7D853BFE-BFD1-491E-9F2F-C646043DC231}"/>
    <cellStyle name="Comma 3 4 2 2 3 3 3 2" xfId="37549" xr:uid="{0DE33862-028D-4CA2-9ABB-1ABD114DDE2C}"/>
    <cellStyle name="Comma 3 4 2 2 3 3 4" xfId="26322" xr:uid="{947E0F2D-97D4-40CA-B022-48431CC70C04}"/>
    <cellStyle name="Comma 3 4 2 2 3 4" xfId="6668" xr:uid="{EF2FC4B1-0AA2-4517-99BB-F4F3F90177A0}"/>
    <cellStyle name="Comma 3 4 2 2 3 4 2" xfId="17896" xr:uid="{EDA3D317-E0DB-4132-A530-C4EFA0B9713A}"/>
    <cellStyle name="Comma 3 4 2 2 3 4 2 2" xfId="40363" xr:uid="{AA5C60D4-8BBD-4FA1-9FF8-48F5D0F38A27}"/>
    <cellStyle name="Comma 3 4 2 2 3 4 3" xfId="29136" xr:uid="{B58D8F0F-6907-4AA4-8F35-1D82E4347C20}"/>
    <cellStyle name="Comma 3 4 2 2 3 5" xfId="12293" xr:uid="{1601848C-0C49-4992-AF19-BC91E8CE7CE2}"/>
    <cellStyle name="Comma 3 4 2 2 3 5 2" xfId="34760" xr:uid="{CF58C562-A53B-4A3C-BD71-404E86D569A8}"/>
    <cellStyle name="Comma 3 4 2 2 3 6" xfId="23533" xr:uid="{D15A9F20-08FF-4546-B480-453F1771B594}"/>
    <cellStyle name="Comma 3 4 2 2 4" xfId="1607" xr:uid="{00000000-0005-0000-0000-0000E7050000}"/>
    <cellStyle name="Comma 3 4 2 2 4 2" xfId="4396" xr:uid="{66632F42-1898-4D90-8860-B6BBC48E71A4}"/>
    <cellStyle name="Comma 3 4 2 2 4 2 2" xfId="9999" xr:uid="{E2EDADA8-CA8A-4FC6-B285-BDA431152C4F}"/>
    <cellStyle name="Comma 3 4 2 2 4 2 2 2" xfId="21227" xr:uid="{2A47B177-1516-4570-9C08-0319C160D9C3}"/>
    <cellStyle name="Comma 3 4 2 2 4 2 2 2 2" xfId="43694" xr:uid="{DF48CB80-E076-4642-A796-8F8EED1B9D16}"/>
    <cellStyle name="Comma 3 4 2 2 4 2 2 3" xfId="32467" xr:uid="{96955109-05D9-4796-9BB0-F798771C13E6}"/>
    <cellStyle name="Comma 3 4 2 2 4 2 3" xfId="15624" xr:uid="{88A749A8-976D-4779-87CA-E42E42D1A758}"/>
    <cellStyle name="Comma 3 4 2 2 4 2 3 2" xfId="38091" xr:uid="{FB7131E1-19C5-47E1-8A0A-11A788D02FE1}"/>
    <cellStyle name="Comma 3 4 2 2 4 2 4" xfId="26864" xr:uid="{FF67D160-3565-429D-B058-0F8DA0A71D01}"/>
    <cellStyle name="Comma 3 4 2 2 4 3" xfId="7210" xr:uid="{6CED10C9-3F83-46DF-AA90-0A8ADDAF348E}"/>
    <cellStyle name="Comma 3 4 2 2 4 3 2" xfId="18438" xr:uid="{D5242914-4BE6-45A6-BA67-DA78241BBF82}"/>
    <cellStyle name="Comma 3 4 2 2 4 3 2 2" xfId="40905" xr:uid="{120DF14C-1F4A-46A3-B0EE-5D7CB6A34D79}"/>
    <cellStyle name="Comma 3 4 2 2 4 3 3" xfId="29678" xr:uid="{CD270118-268B-40C1-B5A1-2E91B540953C}"/>
    <cellStyle name="Comma 3 4 2 2 4 4" xfId="12835" xr:uid="{A433F654-0031-461B-BEE3-1B85710AAF42}"/>
    <cellStyle name="Comma 3 4 2 2 4 4 2" xfId="35302" xr:uid="{C310F686-0CEA-4857-8B37-184100452874}"/>
    <cellStyle name="Comma 3 4 2 2 4 5" xfId="24075" xr:uid="{589257A2-44B3-4D14-8058-523BD7C888E9}"/>
    <cellStyle name="Comma 3 4 2 2 5" xfId="2688" xr:uid="{00000000-0005-0000-0000-0000E8050000}"/>
    <cellStyle name="Comma 3 4 2 2 5 2" xfId="5477" xr:uid="{9C55E8FB-6478-4F3C-93B4-544B357EABDB}"/>
    <cellStyle name="Comma 3 4 2 2 5 2 2" xfId="11080" xr:uid="{5F656718-E5B2-46B9-B919-DD7CCC0EE78B}"/>
    <cellStyle name="Comma 3 4 2 2 5 2 2 2" xfId="22308" xr:uid="{12E4F4AE-5BEC-45C9-B387-3399AA9E17F4}"/>
    <cellStyle name="Comma 3 4 2 2 5 2 2 2 2" xfId="44775" xr:uid="{4B83670A-9EDA-4333-BEFA-C5A0A0ECAE0C}"/>
    <cellStyle name="Comma 3 4 2 2 5 2 2 3" xfId="33548" xr:uid="{AF5EBF10-AD63-4197-9C83-5AE049C2D1EF}"/>
    <cellStyle name="Comma 3 4 2 2 5 2 3" xfId="16705" xr:uid="{1EECF09F-3357-4EC8-A96A-BBAB9147377C}"/>
    <cellStyle name="Comma 3 4 2 2 5 2 3 2" xfId="39172" xr:uid="{9EE5F714-610D-40E9-A28C-4A551A6D149F}"/>
    <cellStyle name="Comma 3 4 2 2 5 2 4" xfId="27945" xr:uid="{F06F1FE1-7BC8-40D0-A290-DFE1E1964855}"/>
    <cellStyle name="Comma 3 4 2 2 5 3" xfId="8291" xr:uid="{53AE408B-AC25-41C5-907A-6CA39D30E93A}"/>
    <cellStyle name="Comma 3 4 2 2 5 3 2" xfId="19519" xr:uid="{7B0694EF-4C0C-46CC-929D-B14C88E26218}"/>
    <cellStyle name="Comma 3 4 2 2 5 3 2 2" xfId="41986" xr:uid="{9AA57385-571A-40C4-875E-A5E36D4BF27B}"/>
    <cellStyle name="Comma 3 4 2 2 5 3 3" xfId="30759" xr:uid="{6670BD82-2976-401F-BF5F-31B39E7B981E}"/>
    <cellStyle name="Comma 3 4 2 2 5 4" xfId="13916" xr:uid="{ED815C12-5EA3-4D12-874E-9C3DF1F5E728}"/>
    <cellStyle name="Comma 3 4 2 2 5 4 2" xfId="36383" xr:uid="{68A242CA-3BA4-4AD7-907A-4BF5DBB95968}"/>
    <cellStyle name="Comma 3 4 2 2 5 5" xfId="25156" xr:uid="{9560FF55-78E9-4F95-8C63-F8D112ECC7EA}"/>
    <cellStyle name="Comma 3 4 2 2 6" xfId="527" xr:uid="{00000000-0005-0000-0000-0000E9050000}"/>
    <cellStyle name="Comma 3 4 2 2 6 2" xfId="3316" xr:uid="{A67BCC2D-ECB2-41F8-AEE7-27FDF27BB870}"/>
    <cellStyle name="Comma 3 4 2 2 6 2 2" xfId="8919" xr:uid="{7E7F3AA8-60B1-4B3D-B71B-40ABA395F0B5}"/>
    <cellStyle name="Comma 3 4 2 2 6 2 2 2" xfId="20147" xr:uid="{78878C8E-6AF6-4477-A28E-CDF6190C27AA}"/>
    <cellStyle name="Comma 3 4 2 2 6 2 2 2 2" xfId="42614" xr:uid="{98F5A58B-D6E4-4A76-8066-29A9358E3B0C}"/>
    <cellStyle name="Comma 3 4 2 2 6 2 2 3" xfId="31387" xr:uid="{E381A43E-EB6A-481C-8931-AB589F5E7D36}"/>
    <cellStyle name="Comma 3 4 2 2 6 2 3" xfId="14544" xr:uid="{903FAB76-8EEA-4E3A-9FCE-F915E6E253E5}"/>
    <cellStyle name="Comma 3 4 2 2 6 2 3 2" xfId="37011" xr:uid="{1B52C96E-EC5D-4160-B76F-8505D19B75BD}"/>
    <cellStyle name="Comma 3 4 2 2 6 2 4" xfId="25784" xr:uid="{BFF797E8-6CCE-4811-91B2-0C2AAA0ECE6E}"/>
    <cellStyle name="Comma 3 4 2 2 6 3" xfId="6130" xr:uid="{7ADA9187-62C0-4496-A403-E8DB2A7999A7}"/>
    <cellStyle name="Comma 3 4 2 2 6 3 2" xfId="17358" xr:uid="{657A6E44-1DED-4D5E-A808-9BE6CA3D43EF}"/>
    <cellStyle name="Comma 3 4 2 2 6 3 2 2" xfId="39825" xr:uid="{0D6A13DD-6FC9-4606-9C79-B30248A859CB}"/>
    <cellStyle name="Comma 3 4 2 2 6 3 3" xfId="28598" xr:uid="{A6E05E0E-ED10-439C-9343-793A6231C064}"/>
    <cellStyle name="Comma 3 4 2 2 6 4" xfId="11755" xr:uid="{4FBD5990-F187-4A03-BE71-D33A3BB6B1B5}"/>
    <cellStyle name="Comma 3 4 2 2 6 4 2" xfId="34222" xr:uid="{EDF46F6E-A081-49FC-A07F-084C62A16B5D}"/>
    <cellStyle name="Comma 3 4 2 2 6 5" xfId="22995" xr:uid="{12869102-342C-4D4A-9B3A-47E8817957F8}"/>
    <cellStyle name="Comma 3 4 2 2 7" xfId="3040" xr:uid="{AF17D310-42E5-40E1-B56B-F9B949EC7E34}"/>
    <cellStyle name="Comma 3 4 2 2 7 2" xfId="8643" xr:uid="{ECC55683-DD06-4616-821D-351A2F6A80C6}"/>
    <cellStyle name="Comma 3 4 2 2 7 2 2" xfId="19871" xr:uid="{69C2DFA6-4BA5-4D65-BB48-6343A6018273}"/>
    <cellStyle name="Comma 3 4 2 2 7 2 2 2" xfId="42338" xr:uid="{47466647-3678-417D-A096-7073D8E884CE}"/>
    <cellStyle name="Comma 3 4 2 2 7 2 3" xfId="31111" xr:uid="{81BFBABC-3114-4001-A978-374B3733FAE0}"/>
    <cellStyle name="Comma 3 4 2 2 7 3" xfId="14268" xr:uid="{8170B3AC-A6F2-477D-81B4-CD5B0A03CE9A}"/>
    <cellStyle name="Comma 3 4 2 2 7 3 2" xfId="36735" xr:uid="{AA006D92-4ACA-4FB5-8C7A-C4181CAFEFA9}"/>
    <cellStyle name="Comma 3 4 2 2 7 4" xfId="25508" xr:uid="{FE7EC403-F09A-42A6-B771-D9366AA677EF}"/>
    <cellStyle name="Comma 3 4 2 2 8" xfId="5855" xr:uid="{41071D5F-3B31-4F5A-8633-3B92F9876C98}"/>
    <cellStyle name="Comma 3 4 2 2 8 2" xfId="17083" xr:uid="{78C90396-29A8-4069-8E90-F4D65DDDB593}"/>
    <cellStyle name="Comma 3 4 2 2 8 2 2" xfId="39550" xr:uid="{97071643-0307-42AE-8B5B-4464AD9D0572}"/>
    <cellStyle name="Comma 3 4 2 2 8 3" xfId="28323" xr:uid="{71093798-EB06-463F-90D6-B5988B04DF1B}"/>
    <cellStyle name="Comma 3 4 2 2 9" xfId="11479" xr:uid="{C1AEDAC0-618A-4C79-BE1B-EC2766D0A874}"/>
    <cellStyle name="Comma 3 4 2 2 9 2" xfId="33947" xr:uid="{70FBF39A-329E-425D-8068-2BF4DA10EB76}"/>
    <cellStyle name="Comma 3 4 2 3" xfId="668" xr:uid="{00000000-0005-0000-0000-0000EA050000}"/>
    <cellStyle name="Comma 3 4 2 3 2" xfId="1206" xr:uid="{00000000-0005-0000-0000-0000EB050000}"/>
    <cellStyle name="Comma 3 4 2 3 2 2" xfId="2286" xr:uid="{00000000-0005-0000-0000-0000EC050000}"/>
    <cellStyle name="Comma 3 4 2 3 2 2 2" xfId="5075" xr:uid="{B22FCC8E-30A2-4B44-BAEF-28EE7C9D66B0}"/>
    <cellStyle name="Comma 3 4 2 3 2 2 2 2" xfId="10678" xr:uid="{8153A36C-008F-4831-89F0-5056958E7C54}"/>
    <cellStyle name="Comma 3 4 2 3 2 2 2 2 2" xfId="21906" xr:uid="{6DC93BEF-0C9E-4D0A-AE80-BE61AB319B3A}"/>
    <cellStyle name="Comma 3 4 2 3 2 2 2 2 2 2" xfId="44373" xr:uid="{D4D58D5C-694A-4144-A157-374E62220873}"/>
    <cellStyle name="Comma 3 4 2 3 2 2 2 2 3" xfId="33146" xr:uid="{FFCFAE63-B29E-4DAA-A05F-5C5307F2C2E9}"/>
    <cellStyle name="Comma 3 4 2 3 2 2 2 3" xfId="16303" xr:uid="{AAE1E455-D9ED-484B-9DB8-98AE2B9CF0E0}"/>
    <cellStyle name="Comma 3 4 2 3 2 2 2 3 2" xfId="38770" xr:uid="{FE068B7E-185D-4C28-B47A-C0B55863131F}"/>
    <cellStyle name="Comma 3 4 2 3 2 2 2 4" xfId="27543" xr:uid="{32485FEE-69A4-474A-80D1-2163C0710CF6}"/>
    <cellStyle name="Comma 3 4 2 3 2 2 3" xfId="7889" xr:uid="{E76220F8-A023-421E-9FA3-9AACA4C9D304}"/>
    <cellStyle name="Comma 3 4 2 3 2 2 3 2" xfId="19117" xr:uid="{C7CB4B56-C156-46B8-9DED-84E8CB412DAB}"/>
    <cellStyle name="Comma 3 4 2 3 2 2 3 2 2" xfId="41584" xr:uid="{15FE9D45-9B2B-41D0-8203-6DB43232D67D}"/>
    <cellStyle name="Comma 3 4 2 3 2 2 3 3" xfId="30357" xr:uid="{B378A39C-FB16-490A-B790-368C7E30E300}"/>
    <cellStyle name="Comma 3 4 2 3 2 2 4" xfId="13514" xr:uid="{CF49E6B3-D290-4D5C-B9E5-FFF30D1D409C}"/>
    <cellStyle name="Comma 3 4 2 3 2 2 4 2" xfId="35981" xr:uid="{2E3CE000-05E4-43F6-893F-3A12186DD740}"/>
    <cellStyle name="Comma 3 4 2 3 2 2 5" xfId="24754" xr:uid="{D2204179-AFE0-4A38-823E-C9279D4E4C7B}"/>
    <cellStyle name="Comma 3 4 2 3 2 3" xfId="3995" xr:uid="{271963CF-696C-4AAE-9A93-0FB67AF7A6E5}"/>
    <cellStyle name="Comma 3 4 2 3 2 3 2" xfId="9598" xr:uid="{9D39B84E-4F0B-4AA5-81EF-C25E27E6FD29}"/>
    <cellStyle name="Comma 3 4 2 3 2 3 2 2" xfId="20826" xr:uid="{2EE18FFE-EBD8-475F-89A1-A7752B5AD941}"/>
    <cellStyle name="Comma 3 4 2 3 2 3 2 2 2" xfId="43293" xr:uid="{D7922339-EA5D-492C-88E6-F77A9903C5FE}"/>
    <cellStyle name="Comma 3 4 2 3 2 3 2 3" xfId="32066" xr:uid="{1109E5C1-97B1-4F7A-92FB-F4F3783531B0}"/>
    <cellStyle name="Comma 3 4 2 3 2 3 3" xfId="15223" xr:uid="{FE043D51-F50B-4477-92FB-47A315ED1A44}"/>
    <cellStyle name="Comma 3 4 2 3 2 3 3 2" xfId="37690" xr:uid="{4B473ACE-116A-4106-AE4E-16C915C01DCF}"/>
    <cellStyle name="Comma 3 4 2 3 2 3 4" xfId="26463" xr:uid="{F01476CC-C8C5-404D-9BF4-7B17706A4533}"/>
    <cellStyle name="Comma 3 4 2 3 2 4" xfId="6809" xr:uid="{76235E8A-F79F-4796-A256-07F22DFF191B}"/>
    <cellStyle name="Comma 3 4 2 3 2 4 2" xfId="18037" xr:uid="{7A5A0AEF-2D2E-478B-8388-9E09FBE36934}"/>
    <cellStyle name="Comma 3 4 2 3 2 4 2 2" xfId="40504" xr:uid="{761F61DF-6D81-4F3D-BC8F-5157C8746621}"/>
    <cellStyle name="Comma 3 4 2 3 2 4 3" xfId="29277" xr:uid="{670AEACD-EF35-4560-88D9-A03D6227F24D}"/>
    <cellStyle name="Comma 3 4 2 3 2 5" xfId="12434" xr:uid="{CEA8C17E-BE39-40C5-801F-C25FAFAC21D1}"/>
    <cellStyle name="Comma 3 4 2 3 2 5 2" xfId="34901" xr:uid="{BCFDC556-1E92-454E-8394-47689B235027}"/>
    <cellStyle name="Comma 3 4 2 3 2 6" xfId="23674" xr:uid="{477EBA80-E290-4659-B5D3-DB3BCBBC9720}"/>
    <cellStyle name="Comma 3 4 2 3 3" xfId="1748" xr:uid="{00000000-0005-0000-0000-0000ED050000}"/>
    <cellStyle name="Comma 3 4 2 3 3 2" xfId="4537" xr:uid="{D334B4B3-4018-4A95-88CD-877142A34581}"/>
    <cellStyle name="Comma 3 4 2 3 3 2 2" xfId="10140" xr:uid="{F69BB075-1873-4C3F-BF6B-8476B0EC410E}"/>
    <cellStyle name="Comma 3 4 2 3 3 2 2 2" xfId="21368" xr:uid="{CD1EDD74-F07D-4FB0-9F64-581AD645B021}"/>
    <cellStyle name="Comma 3 4 2 3 3 2 2 2 2" xfId="43835" xr:uid="{9C2EAE0A-094F-4665-8A70-CF2DF6914D80}"/>
    <cellStyle name="Comma 3 4 2 3 3 2 2 3" xfId="32608" xr:uid="{7A98C30B-6826-4D47-A0C2-872FB6994A78}"/>
    <cellStyle name="Comma 3 4 2 3 3 2 3" xfId="15765" xr:uid="{9657428A-DCAF-4A9E-A37E-22D5D3AF9C6E}"/>
    <cellStyle name="Comma 3 4 2 3 3 2 3 2" xfId="38232" xr:uid="{EB50EEC8-6516-4E2D-B97C-63108B66F55A}"/>
    <cellStyle name="Comma 3 4 2 3 3 2 4" xfId="27005" xr:uid="{F6BE1A04-8D63-46B1-ADA6-83122252ED1E}"/>
    <cellStyle name="Comma 3 4 2 3 3 3" xfId="7351" xr:uid="{2E6FA044-FE2C-489A-B3EB-773AF39297DC}"/>
    <cellStyle name="Comma 3 4 2 3 3 3 2" xfId="18579" xr:uid="{74A1E95E-2FD5-4EC4-8267-399062104CB0}"/>
    <cellStyle name="Comma 3 4 2 3 3 3 2 2" xfId="41046" xr:uid="{B97C98DC-4E97-4A9B-8FE4-E3618F69FD38}"/>
    <cellStyle name="Comma 3 4 2 3 3 3 3" xfId="29819" xr:uid="{A2205A87-E79A-4E22-A624-6ACCD1D1EF82}"/>
    <cellStyle name="Comma 3 4 2 3 3 4" xfId="12976" xr:uid="{9BAF9C3A-0B31-440E-932A-3B59C1B05B66}"/>
    <cellStyle name="Comma 3 4 2 3 3 4 2" xfId="35443" xr:uid="{A1815281-E510-4ACC-A0DB-CCB3AD21B6BE}"/>
    <cellStyle name="Comma 3 4 2 3 3 5" xfId="24216" xr:uid="{238076A1-599B-4901-82B7-1C0C2679444F}"/>
    <cellStyle name="Comma 3 4 2 3 4" xfId="3457" xr:uid="{44E51AB7-6A94-42F2-9A0C-D0C4A71332E9}"/>
    <cellStyle name="Comma 3 4 2 3 4 2" xfId="9060" xr:uid="{48ED4633-A6B5-491D-9CFC-E394F7C5134D}"/>
    <cellStyle name="Comma 3 4 2 3 4 2 2" xfId="20288" xr:uid="{B9DA9AA3-8530-490E-A111-8F5888972F4D}"/>
    <cellStyle name="Comma 3 4 2 3 4 2 2 2" xfId="42755" xr:uid="{D23DA9EF-4FA3-4D73-B6E4-C17C78EE5F8D}"/>
    <cellStyle name="Comma 3 4 2 3 4 2 3" xfId="31528" xr:uid="{1AB872DC-3187-4B00-9214-40B97BD14BD1}"/>
    <cellStyle name="Comma 3 4 2 3 4 3" xfId="14685" xr:uid="{03946266-876B-4D63-AA0F-E36281451CDF}"/>
    <cellStyle name="Comma 3 4 2 3 4 3 2" xfId="37152" xr:uid="{1C32840F-095E-46EF-9C7F-A2139B2F3B20}"/>
    <cellStyle name="Comma 3 4 2 3 4 4" xfId="25925" xr:uid="{65C5BFED-B26D-48B5-B1F2-B0B6275C3860}"/>
    <cellStyle name="Comma 3 4 2 3 5" xfId="6271" xr:uid="{8461DA5E-1B61-4C2F-904D-A9EBAF3CF468}"/>
    <cellStyle name="Comma 3 4 2 3 5 2" xfId="17499" xr:uid="{B1669BD7-2B4B-4CA7-AA77-78970028957D}"/>
    <cellStyle name="Comma 3 4 2 3 5 2 2" xfId="39966" xr:uid="{3EBA1F63-9B7A-4996-A91A-CC7339169426}"/>
    <cellStyle name="Comma 3 4 2 3 5 3" xfId="28739" xr:uid="{83235096-E3FB-4A24-A1BE-2E965A462F33}"/>
    <cellStyle name="Comma 3 4 2 3 6" xfId="11896" xr:uid="{9A2B9D00-91B2-41CE-8F3C-A0A5B4454410}"/>
    <cellStyle name="Comma 3 4 2 3 6 2" xfId="34363" xr:uid="{32E1E9B7-1899-4274-B584-F9D963945F38}"/>
    <cellStyle name="Comma 3 4 2 3 7" xfId="23136" xr:uid="{E1B2570C-1582-4E13-972B-9C122D0E2F60}"/>
    <cellStyle name="Comma 3 4 2 4" xfId="939" xr:uid="{00000000-0005-0000-0000-0000EE050000}"/>
    <cellStyle name="Comma 3 4 2 4 2" xfId="2019" xr:uid="{00000000-0005-0000-0000-0000EF050000}"/>
    <cellStyle name="Comma 3 4 2 4 2 2" xfId="4808" xr:uid="{67FB4666-D4DF-4E0F-90ED-6E7E282B6897}"/>
    <cellStyle name="Comma 3 4 2 4 2 2 2" xfId="10411" xr:uid="{4D3B6B84-B269-4565-9AAB-9C511A539DD9}"/>
    <cellStyle name="Comma 3 4 2 4 2 2 2 2" xfId="21639" xr:uid="{4048DE07-8C7D-4192-8BAA-E15A8778BC7D}"/>
    <cellStyle name="Comma 3 4 2 4 2 2 2 2 2" xfId="44106" xr:uid="{3729557F-D56A-47DE-ACCF-7DB575B39509}"/>
    <cellStyle name="Comma 3 4 2 4 2 2 2 3" xfId="32879" xr:uid="{28FCF524-5E64-4F7D-AB3C-F47FCA870404}"/>
    <cellStyle name="Comma 3 4 2 4 2 2 3" xfId="16036" xr:uid="{3D49EA70-2419-49B8-B8C4-67A28476E068}"/>
    <cellStyle name="Comma 3 4 2 4 2 2 3 2" xfId="38503" xr:uid="{21809259-6CA5-4EC3-896F-6DF6AD8B1B47}"/>
    <cellStyle name="Comma 3 4 2 4 2 2 4" xfId="27276" xr:uid="{6C6F1999-97F5-4E3B-81E7-24786E4E74FC}"/>
    <cellStyle name="Comma 3 4 2 4 2 3" xfId="7622" xr:uid="{60E76F52-DE07-4394-848C-A7C19212583D}"/>
    <cellStyle name="Comma 3 4 2 4 2 3 2" xfId="18850" xr:uid="{AF0513B9-F4D8-493A-8825-7FAF7B48CA2A}"/>
    <cellStyle name="Comma 3 4 2 4 2 3 2 2" xfId="41317" xr:uid="{FF8161FC-FB8F-4ACC-92AA-6D7482E82684}"/>
    <cellStyle name="Comma 3 4 2 4 2 3 3" xfId="30090" xr:uid="{A9D1F7D0-439A-4478-ACE0-1A9EF237CCA8}"/>
    <cellStyle name="Comma 3 4 2 4 2 4" xfId="13247" xr:uid="{CE3856C4-D78F-4DEE-A85F-E21547D82F5B}"/>
    <cellStyle name="Comma 3 4 2 4 2 4 2" xfId="35714" xr:uid="{1E2BA0B1-0592-4DB8-A4F6-A79E1C83343C}"/>
    <cellStyle name="Comma 3 4 2 4 2 5" xfId="24487" xr:uid="{82A86E86-D48C-4C64-8DBD-9235F4DA3AC9}"/>
    <cellStyle name="Comma 3 4 2 4 3" xfId="3728" xr:uid="{E5522683-555D-4C93-9EE7-FA9C72675184}"/>
    <cellStyle name="Comma 3 4 2 4 3 2" xfId="9331" xr:uid="{0F10243C-BF9B-4D58-8DFE-C0BD36C0B44D}"/>
    <cellStyle name="Comma 3 4 2 4 3 2 2" xfId="20559" xr:uid="{DB528698-5C2E-473F-ABC9-3ECA725D32FF}"/>
    <cellStyle name="Comma 3 4 2 4 3 2 2 2" xfId="43026" xr:uid="{B97AF0F1-A2AA-4AAA-9869-3AE9444B2211}"/>
    <cellStyle name="Comma 3 4 2 4 3 2 3" xfId="31799" xr:uid="{97813F6F-8EE3-41E9-B062-F2BA818D33E9}"/>
    <cellStyle name="Comma 3 4 2 4 3 3" xfId="14956" xr:uid="{99ED0AA3-4248-403B-9151-4AAF85CAF1EC}"/>
    <cellStyle name="Comma 3 4 2 4 3 3 2" xfId="37423" xr:uid="{4E1E1A40-5889-4E8C-B7F0-F6D3782BBDD8}"/>
    <cellStyle name="Comma 3 4 2 4 3 4" xfId="26196" xr:uid="{7729375A-B301-4B40-902B-5CFC8D057004}"/>
    <cellStyle name="Comma 3 4 2 4 4" xfId="6542" xr:uid="{CF7E9A59-F712-4E20-9EB8-F09133C48A89}"/>
    <cellStyle name="Comma 3 4 2 4 4 2" xfId="17770" xr:uid="{84365279-BE4C-41F2-B47C-112EB3179B71}"/>
    <cellStyle name="Comma 3 4 2 4 4 2 2" xfId="40237" xr:uid="{E7563706-F9E7-4737-8C45-0C25326EA452}"/>
    <cellStyle name="Comma 3 4 2 4 4 3" xfId="29010" xr:uid="{A6EB5710-F783-4BDF-ABE9-B08C6265CD17}"/>
    <cellStyle name="Comma 3 4 2 4 5" xfId="12167" xr:uid="{E5A8CD2D-6DF2-446C-BBEA-947361A9AF5D}"/>
    <cellStyle name="Comma 3 4 2 4 5 2" xfId="34634" xr:uid="{60D4CAFF-9F67-48ED-8550-52F81D2732E2}"/>
    <cellStyle name="Comma 3 4 2 4 6" xfId="23407" xr:uid="{55DFD0D3-BEB0-4810-AE20-2A41886B5EC9}"/>
    <cellStyle name="Comma 3 4 2 5" xfId="1481" xr:uid="{00000000-0005-0000-0000-0000F0050000}"/>
    <cellStyle name="Comma 3 4 2 5 2" xfId="4270" xr:uid="{8225ACD5-3586-4A54-AFE1-591420870D9F}"/>
    <cellStyle name="Comma 3 4 2 5 2 2" xfId="9873" xr:uid="{E6E2B9F1-09EC-418A-8F9D-E3A20F420CB6}"/>
    <cellStyle name="Comma 3 4 2 5 2 2 2" xfId="21101" xr:uid="{E2BC7F5C-1433-4C48-878A-6F38D947F7EC}"/>
    <cellStyle name="Comma 3 4 2 5 2 2 2 2" xfId="43568" xr:uid="{4D21344E-5D79-4C0D-BA46-CA68E116CF19}"/>
    <cellStyle name="Comma 3 4 2 5 2 2 3" xfId="32341" xr:uid="{1DBA2B34-BF66-417E-A9A5-993359CF98F5}"/>
    <cellStyle name="Comma 3 4 2 5 2 3" xfId="15498" xr:uid="{06E8A2AA-4CFA-4A65-A6A0-7701B43221A4}"/>
    <cellStyle name="Comma 3 4 2 5 2 3 2" xfId="37965" xr:uid="{06750707-1409-4CCB-B677-AA562FD364AB}"/>
    <cellStyle name="Comma 3 4 2 5 2 4" xfId="26738" xr:uid="{A7CE3336-2970-46E7-8A10-49DFF5B2F23E}"/>
    <cellStyle name="Comma 3 4 2 5 3" xfId="7084" xr:uid="{61C24D84-8E99-41E1-A3C6-840301852FBB}"/>
    <cellStyle name="Comma 3 4 2 5 3 2" xfId="18312" xr:uid="{7BDBB9AC-F594-4931-9F84-7711DF51D851}"/>
    <cellStyle name="Comma 3 4 2 5 3 2 2" xfId="40779" xr:uid="{3ECA21DE-F089-4A4B-B460-A1E235B24429}"/>
    <cellStyle name="Comma 3 4 2 5 3 3" xfId="29552" xr:uid="{08C58633-A715-4DEA-A001-372D188949E8}"/>
    <cellStyle name="Comma 3 4 2 5 4" xfId="12709" xr:uid="{810796EC-4A24-4862-88FB-E241B5EA770E}"/>
    <cellStyle name="Comma 3 4 2 5 4 2" xfId="35176" xr:uid="{A86C4B67-AC2B-4479-8FB1-0990C50D489C}"/>
    <cellStyle name="Comma 3 4 2 5 5" xfId="23949" xr:uid="{B8431AB9-5309-4CC5-B8EA-C9B320529A21}"/>
    <cellStyle name="Comma 3 4 2 6" xfId="2562" xr:uid="{00000000-0005-0000-0000-0000F1050000}"/>
    <cellStyle name="Comma 3 4 2 6 2" xfId="5351" xr:uid="{14E6B9D1-B06F-4AD2-811E-0F116D43B6A6}"/>
    <cellStyle name="Comma 3 4 2 6 2 2" xfId="10954" xr:uid="{02A8DCBB-85F7-431B-90E5-52E7B90ADFD8}"/>
    <cellStyle name="Comma 3 4 2 6 2 2 2" xfId="22182" xr:uid="{78A7B418-3800-4A58-AD71-64B06203F34B}"/>
    <cellStyle name="Comma 3 4 2 6 2 2 2 2" xfId="44649" xr:uid="{5934FDE4-CDCA-462D-AC8C-E0151CEDD9E5}"/>
    <cellStyle name="Comma 3 4 2 6 2 2 3" xfId="33422" xr:uid="{3EBEB229-5592-4F6B-B668-EE0242CECEB5}"/>
    <cellStyle name="Comma 3 4 2 6 2 3" xfId="16579" xr:uid="{0845557F-402F-432F-96E7-433885BBE168}"/>
    <cellStyle name="Comma 3 4 2 6 2 3 2" xfId="39046" xr:uid="{8609387D-8DEC-402C-8B52-DB572AE9758C}"/>
    <cellStyle name="Comma 3 4 2 6 2 4" xfId="27819" xr:uid="{4336AEF8-F86C-4F80-ABDB-9B659EACF9A1}"/>
    <cellStyle name="Comma 3 4 2 6 3" xfId="8165" xr:uid="{0509F3C5-AFE6-40F5-8F47-FADE3C795727}"/>
    <cellStyle name="Comma 3 4 2 6 3 2" xfId="19393" xr:uid="{25AE8B7A-DF75-48F7-968B-7686FE27855C}"/>
    <cellStyle name="Comma 3 4 2 6 3 2 2" xfId="41860" xr:uid="{ED636922-3291-4112-A666-54B6370D335E}"/>
    <cellStyle name="Comma 3 4 2 6 3 3" xfId="30633" xr:uid="{0E1BB805-D9D6-419F-B450-14E80B7E8750}"/>
    <cellStyle name="Comma 3 4 2 6 4" xfId="13790" xr:uid="{22498256-19B6-4E06-A1B6-7D8E1E316DE0}"/>
    <cellStyle name="Comma 3 4 2 6 4 2" xfId="36257" xr:uid="{92FACA3A-E88A-47AB-983E-01AB84FB3752}"/>
    <cellStyle name="Comma 3 4 2 6 5" xfId="25030" xr:uid="{23A747C7-214F-41BF-B8F4-CD17832556AB}"/>
    <cellStyle name="Comma 3 4 2 7" xfId="401" xr:uid="{00000000-0005-0000-0000-0000F2050000}"/>
    <cellStyle name="Comma 3 4 2 7 2" xfId="3190" xr:uid="{54A2F08D-08F3-4B66-97A7-D770A4CFBF47}"/>
    <cellStyle name="Comma 3 4 2 7 2 2" xfId="8793" xr:uid="{2F4E298F-8E2C-4A1F-97AC-0A8CF3FF8037}"/>
    <cellStyle name="Comma 3 4 2 7 2 2 2" xfId="20021" xr:uid="{98952F14-E182-4ADA-9695-8E2A9E46EF8B}"/>
    <cellStyle name="Comma 3 4 2 7 2 2 2 2" xfId="42488" xr:uid="{81C4FC32-42B0-4D6D-9943-B7DEA8B14029}"/>
    <cellStyle name="Comma 3 4 2 7 2 2 3" xfId="31261" xr:uid="{9199F63C-C25E-4E05-A004-5A9975C4609B}"/>
    <cellStyle name="Comma 3 4 2 7 2 3" xfId="14418" xr:uid="{622AAB46-0DC5-48AD-A027-5B52776B70F7}"/>
    <cellStyle name="Comma 3 4 2 7 2 3 2" xfId="36885" xr:uid="{0631C2B8-D084-46EC-9EAB-A804FAE85F52}"/>
    <cellStyle name="Comma 3 4 2 7 2 4" xfId="25658" xr:uid="{5DCB1D69-9A27-4598-9014-994AF4CCC3F0}"/>
    <cellStyle name="Comma 3 4 2 7 3" xfId="6004" xr:uid="{EC65475E-0F2F-4981-B9BA-A348F794B35C}"/>
    <cellStyle name="Comma 3 4 2 7 3 2" xfId="17232" xr:uid="{F206DED0-7D5E-453D-9891-5BF0530327A2}"/>
    <cellStyle name="Comma 3 4 2 7 3 2 2" xfId="39699" xr:uid="{A6046C11-B1C2-4D79-B981-DCD2BC4E2564}"/>
    <cellStyle name="Comma 3 4 2 7 3 3" xfId="28472" xr:uid="{50850841-BC8B-4FB5-BF2E-B4596BE1FE8D}"/>
    <cellStyle name="Comma 3 4 2 7 4" xfId="11629" xr:uid="{02F38FC5-65A8-45FA-97B2-216E5C81EC16}"/>
    <cellStyle name="Comma 3 4 2 7 4 2" xfId="34096" xr:uid="{EC7C86B8-6FE3-4856-9859-619954253810}"/>
    <cellStyle name="Comma 3 4 2 7 5" xfId="22869" xr:uid="{CA371E6A-C099-467D-BD20-3592212A6A0E}"/>
    <cellStyle name="Comma 3 4 2 8" xfId="2914" xr:uid="{D37E72BD-CB2D-4B7B-B381-17C84B946DA3}"/>
    <cellStyle name="Comma 3 4 2 8 2" xfId="8517" xr:uid="{BE9B4998-03A6-46B9-883C-BD09523B38FF}"/>
    <cellStyle name="Comma 3 4 2 8 2 2" xfId="19745" xr:uid="{FBB3B55C-0A3D-43B6-9391-09BB76A5A460}"/>
    <cellStyle name="Comma 3 4 2 8 2 2 2" xfId="42212" xr:uid="{F44D577F-E5D3-4999-9710-C8D2B069936E}"/>
    <cellStyle name="Comma 3 4 2 8 2 3" xfId="30985" xr:uid="{E4AFF120-D17A-467A-80AF-EA8D61A0452B}"/>
    <cellStyle name="Comma 3 4 2 8 3" xfId="14142" xr:uid="{B6AD7315-0DA6-436E-A440-B964A658ED2C}"/>
    <cellStyle name="Comma 3 4 2 8 3 2" xfId="36609" xr:uid="{804A9E11-AAC2-4AFB-B10E-6F71397C8643}"/>
    <cellStyle name="Comma 3 4 2 8 4" xfId="25382" xr:uid="{6378BCDE-DB6D-4091-9ABA-8A114D633B19}"/>
    <cellStyle name="Comma 3 4 2 9" xfId="5729" xr:uid="{A19B1B28-2A06-406B-A88F-1FAF7E6272D4}"/>
    <cellStyle name="Comma 3 4 2 9 2" xfId="16957" xr:uid="{7459C219-76AB-4E61-A285-FBC6A1A49297}"/>
    <cellStyle name="Comma 3 4 2 9 2 2" xfId="39424" xr:uid="{42D688BA-FE39-426A-B6AB-E3753CE87FBB}"/>
    <cellStyle name="Comma 3 4 2 9 3" xfId="28197" xr:uid="{915EB8CB-182B-48BD-9ED1-FC6FA4AC02B8}"/>
    <cellStyle name="Comma 3 4 3" xfId="183" xr:uid="{00000000-0005-0000-0000-0000F3050000}"/>
    <cellStyle name="Comma 3 4 3 10" xfId="22656" xr:uid="{1C2CE27B-B6D3-4235-8F81-EEB88721E348}"/>
    <cellStyle name="Comma 3 4 3 2" xfId="730" xr:uid="{00000000-0005-0000-0000-0000F4050000}"/>
    <cellStyle name="Comma 3 4 3 2 2" xfId="1268" xr:uid="{00000000-0005-0000-0000-0000F5050000}"/>
    <cellStyle name="Comma 3 4 3 2 2 2" xfId="2348" xr:uid="{00000000-0005-0000-0000-0000F6050000}"/>
    <cellStyle name="Comma 3 4 3 2 2 2 2" xfId="5137" xr:uid="{B10768F8-D51C-4157-87B1-756A9E695C14}"/>
    <cellStyle name="Comma 3 4 3 2 2 2 2 2" xfId="10740" xr:uid="{F5559A7E-0E6C-4274-A60B-4EBE073847EF}"/>
    <cellStyle name="Comma 3 4 3 2 2 2 2 2 2" xfId="21968" xr:uid="{6EB384C2-5B84-4E7C-A547-826FE1E22FA8}"/>
    <cellStyle name="Comma 3 4 3 2 2 2 2 2 2 2" xfId="44435" xr:uid="{EF76118C-6173-42D2-910A-1055ACD72D21}"/>
    <cellStyle name="Comma 3 4 3 2 2 2 2 2 3" xfId="33208" xr:uid="{1C3F45CC-25E0-45B9-908A-0178D68C22E3}"/>
    <cellStyle name="Comma 3 4 3 2 2 2 2 3" xfId="16365" xr:uid="{E98DFADA-7949-47FF-BC88-C20552E27728}"/>
    <cellStyle name="Comma 3 4 3 2 2 2 2 3 2" xfId="38832" xr:uid="{E9A9E830-00F4-4793-9554-18D4FD003E62}"/>
    <cellStyle name="Comma 3 4 3 2 2 2 2 4" xfId="27605" xr:uid="{79DB2D89-5119-4190-AFD2-A9953DF732E9}"/>
    <cellStyle name="Comma 3 4 3 2 2 2 3" xfId="7951" xr:uid="{A4C00047-441A-4E9D-AA31-E6B999E1D463}"/>
    <cellStyle name="Comma 3 4 3 2 2 2 3 2" xfId="19179" xr:uid="{53768B87-6886-48E9-A778-8207186DC582}"/>
    <cellStyle name="Comma 3 4 3 2 2 2 3 2 2" xfId="41646" xr:uid="{C62C1749-85BA-4D45-ACD1-97C1F042690F}"/>
    <cellStyle name="Comma 3 4 3 2 2 2 3 3" xfId="30419" xr:uid="{0A29180D-D44E-4D5F-9312-3ED52C49EE71}"/>
    <cellStyle name="Comma 3 4 3 2 2 2 4" xfId="13576" xr:uid="{65416508-48D9-4F79-B540-9ABABF5AEF04}"/>
    <cellStyle name="Comma 3 4 3 2 2 2 4 2" xfId="36043" xr:uid="{FFCAB65C-562A-41DE-BC81-EF2B0D7CC9D0}"/>
    <cellStyle name="Comma 3 4 3 2 2 2 5" xfId="24816" xr:uid="{F5670ADC-C89D-4A0D-8515-593BD7769605}"/>
    <cellStyle name="Comma 3 4 3 2 2 3" xfId="4057" xr:uid="{83408F56-0277-4440-B197-76017B0E1E31}"/>
    <cellStyle name="Comma 3 4 3 2 2 3 2" xfId="9660" xr:uid="{558D35B4-4262-4D23-842A-5F03FF64DFD4}"/>
    <cellStyle name="Comma 3 4 3 2 2 3 2 2" xfId="20888" xr:uid="{43655AF3-DDD7-4958-96DA-1E1A41BEF156}"/>
    <cellStyle name="Comma 3 4 3 2 2 3 2 2 2" xfId="43355" xr:uid="{6F10ECC3-2570-48DF-9E5C-3B5703D0C7D4}"/>
    <cellStyle name="Comma 3 4 3 2 2 3 2 3" xfId="32128" xr:uid="{BBE170FD-8620-48AA-B7EF-FAAA3BCAAB0A}"/>
    <cellStyle name="Comma 3 4 3 2 2 3 3" xfId="15285" xr:uid="{6D2B087C-D527-4506-B617-46517146DD3E}"/>
    <cellStyle name="Comma 3 4 3 2 2 3 3 2" xfId="37752" xr:uid="{D5E2BB93-6E11-4D8A-A604-A1E02A0C7C6B}"/>
    <cellStyle name="Comma 3 4 3 2 2 3 4" xfId="26525" xr:uid="{4FD1B5CE-9D7E-429F-9449-13471424F83F}"/>
    <cellStyle name="Comma 3 4 3 2 2 4" xfId="6871" xr:uid="{60DD8AD5-E48C-4387-8DD5-72CB67A55C96}"/>
    <cellStyle name="Comma 3 4 3 2 2 4 2" xfId="18099" xr:uid="{C11E981E-4A0C-46FB-B543-D26433C82F15}"/>
    <cellStyle name="Comma 3 4 3 2 2 4 2 2" xfId="40566" xr:uid="{1AB04B32-FB31-423A-AF8C-8A4E116BF433}"/>
    <cellStyle name="Comma 3 4 3 2 2 4 3" xfId="29339" xr:uid="{B9A90AFB-B830-4D76-B647-D97F6689BF7F}"/>
    <cellStyle name="Comma 3 4 3 2 2 5" xfId="12496" xr:uid="{21BA3BFF-DFF8-4C02-A135-A05D39E1E762}"/>
    <cellStyle name="Comma 3 4 3 2 2 5 2" xfId="34963" xr:uid="{EC6D0723-6459-43DE-A9E5-DB8726BF4ACE}"/>
    <cellStyle name="Comma 3 4 3 2 2 6" xfId="23736" xr:uid="{5298A95F-29BE-4763-8216-92A0836CE850}"/>
    <cellStyle name="Comma 3 4 3 2 3" xfId="1810" xr:uid="{00000000-0005-0000-0000-0000F7050000}"/>
    <cellStyle name="Comma 3 4 3 2 3 2" xfId="4599" xr:uid="{F2382591-475E-47CA-9110-A9C7A3823D91}"/>
    <cellStyle name="Comma 3 4 3 2 3 2 2" xfId="10202" xr:uid="{EA3A4900-7919-481D-8B28-D0862586D985}"/>
    <cellStyle name="Comma 3 4 3 2 3 2 2 2" xfId="21430" xr:uid="{0BC33DAF-B3AB-429C-AD1E-B3E6E6B06C20}"/>
    <cellStyle name="Comma 3 4 3 2 3 2 2 2 2" xfId="43897" xr:uid="{AAFD7E8F-EB69-4466-9B24-245649478E2F}"/>
    <cellStyle name="Comma 3 4 3 2 3 2 2 3" xfId="32670" xr:uid="{73FD25EA-CFA8-4FA6-9624-A56FB3246BD8}"/>
    <cellStyle name="Comma 3 4 3 2 3 2 3" xfId="15827" xr:uid="{060EF62F-11C5-4AC7-8F70-2D87210464B3}"/>
    <cellStyle name="Comma 3 4 3 2 3 2 3 2" xfId="38294" xr:uid="{86DB1EEF-3765-4C41-9759-A5F6F59D2FC3}"/>
    <cellStyle name="Comma 3 4 3 2 3 2 4" xfId="27067" xr:uid="{487A4E48-8EF5-4702-9F01-2D30D777D3F5}"/>
    <cellStyle name="Comma 3 4 3 2 3 3" xfId="7413" xr:uid="{0ED6A1E8-6E58-4ABC-A236-776C942A7A1A}"/>
    <cellStyle name="Comma 3 4 3 2 3 3 2" xfId="18641" xr:uid="{D33E721B-D5D3-44D6-9A8B-7645DD627766}"/>
    <cellStyle name="Comma 3 4 3 2 3 3 2 2" xfId="41108" xr:uid="{EC979EB7-1477-4CBB-9DE4-E673FE743EE8}"/>
    <cellStyle name="Comma 3 4 3 2 3 3 3" xfId="29881" xr:uid="{2A600846-3C63-454E-B174-3258F94A076D}"/>
    <cellStyle name="Comma 3 4 3 2 3 4" xfId="13038" xr:uid="{B9403B57-8249-4305-B723-D95BC1DAA5C1}"/>
    <cellStyle name="Comma 3 4 3 2 3 4 2" xfId="35505" xr:uid="{8310FCB1-D564-409F-A068-0A345E0571D0}"/>
    <cellStyle name="Comma 3 4 3 2 3 5" xfId="24278" xr:uid="{76FF46AB-BC9C-4D59-9E0C-8A57E75CF53F}"/>
    <cellStyle name="Comma 3 4 3 2 4" xfId="3519" xr:uid="{51F3C7EF-C5DC-4234-885C-A68B37318829}"/>
    <cellStyle name="Comma 3 4 3 2 4 2" xfId="9122" xr:uid="{43D23CF6-E16E-434E-A53F-69350E371777}"/>
    <cellStyle name="Comma 3 4 3 2 4 2 2" xfId="20350" xr:uid="{8A3456CB-F257-4A02-92E5-FCC3B2CC7179}"/>
    <cellStyle name="Comma 3 4 3 2 4 2 2 2" xfId="42817" xr:uid="{AD6C33C1-2CCF-4B20-BCA8-E8208F2D6E21}"/>
    <cellStyle name="Comma 3 4 3 2 4 2 3" xfId="31590" xr:uid="{8C89B41F-2F8C-400E-856D-6831FAF3703F}"/>
    <cellStyle name="Comma 3 4 3 2 4 3" xfId="14747" xr:uid="{47F2E2E4-20DE-4C86-80F8-BF7B316F2DE8}"/>
    <cellStyle name="Comma 3 4 3 2 4 3 2" xfId="37214" xr:uid="{595BE93F-7AF1-4FE5-98E9-B6484CBBA4F1}"/>
    <cellStyle name="Comma 3 4 3 2 4 4" xfId="25987" xr:uid="{8FE019A1-1BC7-49F7-9154-59109CC11B78}"/>
    <cellStyle name="Comma 3 4 3 2 5" xfId="6333" xr:uid="{58DECB28-B7A4-4BCE-AD15-4C1218EB4022}"/>
    <cellStyle name="Comma 3 4 3 2 5 2" xfId="17561" xr:uid="{80DC0FB2-7635-4F8A-B42D-2D05DB3AADFE}"/>
    <cellStyle name="Comma 3 4 3 2 5 2 2" xfId="40028" xr:uid="{6D640BEF-35A4-42CF-975F-26D4C99B7D94}"/>
    <cellStyle name="Comma 3 4 3 2 5 3" xfId="28801" xr:uid="{72782805-BC46-4CF6-A129-D686EEE75EDC}"/>
    <cellStyle name="Comma 3 4 3 2 6" xfId="11958" xr:uid="{F8FA829B-55CA-4A96-ADED-DD918BDEA156}"/>
    <cellStyle name="Comma 3 4 3 2 6 2" xfId="34425" xr:uid="{F971FFF3-389B-48DE-A035-CF13EA41BAAE}"/>
    <cellStyle name="Comma 3 4 3 2 7" xfId="23198" xr:uid="{E2FE6AA9-F6F6-46D7-B0F7-5117EDA1E8A8}"/>
    <cellStyle name="Comma 3 4 3 3" xfId="1001" xr:uid="{00000000-0005-0000-0000-0000F8050000}"/>
    <cellStyle name="Comma 3 4 3 3 2" xfId="2081" xr:uid="{00000000-0005-0000-0000-0000F9050000}"/>
    <cellStyle name="Comma 3 4 3 3 2 2" xfId="4870" xr:uid="{1921E012-A316-40BB-93CE-C41EC50A99F7}"/>
    <cellStyle name="Comma 3 4 3 3 2 2 2" xfId="10473" xr:uid="{E1D22FEF-F176-475F-9F2F-076B6116F941}"/>
    <cellStyle name="Comma 3 4 3 3 2 2 2 2" xfId="21701" xr:uid="{67BBF514-A178-46B9-AD45-063ECC21FAF7}"/>
    <cellStyle name="Comma 3 4 3 3 2 2 2 2 2" xfId="44168" xr:uid="{EC39E8CF-82DE-4F22-BA96-FB9FCC274B89}"/>
    <cellStyle name="Comma 3 4 3 3 2 2 2 3" xfId="32941" xr:uid="{6450235A-D950-4720-AAA6-7D6049A2FFE6}"/>
    <cellStyle name="Comma 3 4 3 3 2 2 3" xfId="16098" xr:uid="{7CD3F6FA-B142-446D-8F22-C4D230FA712E}"/>
    <cellStyle name="Comma 3 4 3 3 2 2 3 2" xfId="38565" xr:uid="{279F64D5-5FF6-48A6-B2C3-1BAC3BB303E4}"/>
    <cellStyle name="Comma 3 4 3 3 2 2 4" xfId="27338" xr:uid="{CFA20199-6713-4084-BDF2-C0170C596A7D}"/>
    <cellStyle name="Comma 3 4 3 3 2 3" xfId="7684" xr:uid="{41DD8D6D-7450-4E4A-AE5B-EFC8DF7D0417}"/>
    <cellStyle name="Comma 3 4 3 3 2 3 2" xfId="18912" xr:uid="{C0FC2364-D6DD-4FA3-8732-E730F9B21240}"/>
    <cellStyle name="Comma 3 4 3 3 2 3 2 2" xfId="41379" xr:uid="{09C68EA9-E82D-4F92-942F-654381172AA2}"/>
    <cellStyle name="Comma 3 4 3 3 2 3 3" xfId="30152" xr:uid="{13C14EC1-11A8-439A-9A96-99278E36DF6F}"/>
    <cellStyle name="Comma 3 4 3 3 2 4" xfId="13309" xr:uid="{97F255CB-6DBE-4FE3-B773-025C108EBB2B}"/>
    <cellStyle name="Comma 3 4 3 3 2 4 2" xfId="35776" xr:uid="{406B7A0C-19FF-402F-9729-D083A7ABDF62}"/>
    <cellStyle name="Comma 3 4 3 3 2 5" xfId="24549" xr:uid="{671AA537-8F73-4335-946D-298BD99483F2}"/>
    <cellStyle name="Comma 3 4 3 3 3" xfId="3790" xr:uid="{549C8A49-E42E-4A40-8654-B9D7755C9CDB}"/>
    <cellStyle name="Comma 3 4 3 3 3 2" xfId="9393" xr:uid="{D2145AF4-620D-4AF6-A845-4659932FA712}"/>
    <cellStyle name="Comma 3 4 3 3 3 2 2" xfId="20621" xr:uid="{1B0E3DF1-CCCE-45FA-8DF1-25305E345291}"/>
    <cellStyle name="Comma 3 4 3 3 3 2 2 2" xfId="43088" xr:uid="{955F03EB-C906-42BD-9D34-4D2F5CCB7768}"/>
    <cellStyle name="Comma 3 4 3 3 3 2 3" xfId="31861" xr:uid="{7D6FDCD9-6F45-41A6-9473-E214123BD541}"/>
    <cellStyle name="Comma 3 4 3 3 3 3" xfId="15018" xr:uid="{A9E74907-DD99-4276-84A8-3AF2FC5970C0}"/>
    <cellStyle name="Comma 3 4 3 3 3 3 2" xfId="37485" xr:uid="{6D9B6F86-EE89-4ADD-837A-59E66415B2CB}"/>
    <cellStyle name="Comma 3 4 3 3 3 4" xfId="26258" xr:uid="{857806B8-250E-4DC1-A9C5-E4FB80A3E186}"/>
    <cellStyle name="Comma 3 4 3 3 4" xfId="6604" xr:uid="{8D0E4C9F-B361-4D24-B937-F885CA443CE6}"/>
    <cellStyle name="Comma 3 4 3 3 4 2" xfId="17832" xr:uid="{8CEE539E-FB30-4A5C-8222-D21038CA9A23}"/>
    <cellStyle name="Comma 3 4 3 3 4 2 2" xfId="40299" xr:uid="{1B156074-F08E-4A9B-8910-6BC8E326B9F2}"/>
    <cellStyle name="Comma 3 4 3 3 4 3" xfId="29072" xr:uid="{42DA43FB-C1A6-48C8-9941-CB6A761A4918}"/>
    <cellStyle name="Comma 3 4 3 3 5" xfId="12229" xr:uid="{EFA43D48-4F7E-449E-8366-FB3DBEAEF0F4}"/>
    <cellStyle name="Comma 3 4 3 3 5 2" xfId="34696" xr:uid="{B53BBA0B-1C9D-4B74-9BF5-7DFE917A3820}"/>
    <cellStyle name="Comma 3 4 3 3 6" xfId="23469" xr:uid="{CBCE37E8-0E2B-4DA5-A170-BAF2B8BB1AED}"/>
    <cellStyle name="Comma 3 4 3 4" xfId="1543" xr:uid="{00000000-0005-0000-0000-0000FA050000}"/>
    <cellStyle name="Comma 3 4 3 4 2" xfId="4332" xr:uid="{F12614AC-B6F3-48D5-BAB7-4115303B6FB6}"/>
    <cellStyle name="Comma 3 4 3 4 2 2" xfId="9935" xr:uid="{E6CD53DD-4E5C-4F54-8E16-28D634E4816A}"/>
    <cellStyle name="Comma 3 4 3 4 2 2 2" xfId="21163" xr:uid="{2A401DF1-64CF-42E8-B2D9-C7889170A57C}"/>
    <cellStyle name="Comma 3 4 3 4 2 2 2 2" xfId="43630" xr:uid="{070E81E5-7E0B-4AD6-81A1-091785E02EE0}"/>
    <cellStyle name="Comma 3 4 3 4 2 2 3" xfId="32403" xr:uid="{0FC938FB-364B-4161-9DDD-F8EC8DC17A74}"/>
    <cellStyle name="Comma 3 4 3 4 2 3" xfId="15560" xr:uid="{1E5FDFAA-12FA-4B10-A69F-841F0862E4CA}"/>
    <cellStyle name="Comma 3 4 3 4 2 3 2" xfId="38027" xr:uid="{F152E1E6-B0FC-4B61-A595-80F108E8B103}"/>
    <cellStyle name="Comma 3 4 3 4 2 4" xfId="26800" xr:uid="{40CBC31B-2A2A-46BC-9305-27D2F11860AE}"/>
    <cellStyle name="Comma 3 4 3 4 3" xfId="7146" xr:uid="{BEBCD416-CFEB-4420-B738-EF63023AACBB}"/>
    <cellStyle name="Comma 3 4 3 4 3 2" xfId="18374" xr:uid="{A58012ED-40B5-47B4-8B94-7A7C3068782E}"/>
    <cellStyle name="Comma 3 4 3 4 3 2 2" xfId="40841" xr:uid="{81CFC732-7EB2-4C79-9D23-04ABB53258A6}"/>
    <cellStyle name="Comma 3 4 3 4 3 3" xfId="29614" xr:uid="{A56FC918-664C-41FC-BA54-F8BF88EE1323}"/>
    <cellStyle name="Comma 3 4 3 4 4" xfId="12771" xr:uid="{ED224667-3E0C-4566-84A2-91AC38083519}"/>
    <cellStyle name="Comma 3 4 3 4 4 2" xfId="35238" xr:uid="{2D59CE9A-2D19-4136-B1C4-6AC8EF1B75CC}"/>
    <cellStyle name="Comma 3 4 3 4 5" xfId="24011" xr:uid="{209412F3-1618-4C6D-9506-826E4A5BD280}"/>
    <cellStyle name="Comma 3 4 3 5" xfId="2624" xr:uid="{00000000-0005-0000-0000-0000FB050000}"/>
    <cellStyle name="Comma 3 4 3 5 2" xfId="5413" xr:uid="{0F6E953C-976E-44E0-9D19-F180FFDFC8D3}"/>
    <cellStyle name="Comma 3 4 3 5 2 2" xfId="11016" xr:uid="{313555DE-F8BD-4244-B494-3CEADD4A336A}"/>
    <cellStyle name="Comma 3 4 3 5 2 2 2" xfId="22244" xr:uid="{34E0EE73-C6C9-44BF-BE21-5056D0CE9C0D}"/>
    <cellStyle name="Comma 3 4 3 5 2 2 2 2" xfId="44711" xr:uid="{9A8F8991-E4FD-4336-986D-E96C35C26F59}"/>
    <cellStyle name="Comma 3 4 3 5 2 2 3" xfId="33484" xr:uid="{34C0C299-E48A-4AC7-A737-247BE23BDCD6}"/>
    <cellStyle name="Comma 3 4 3 5 2 3" xfId="16641" xr:uid="{C91D0905-78B3-4E8F-81C4-DB44AF46857E}"/>
    <cellStyle name="Comma 3 4 3 5 2 3 2" xfId="39108" xr:uid="{888E7C72-6C16-4C78-8973-FF6BE21089DF}"/>
    <cellStyle name="Comma 3 4 3 5 2 4" xfId="27881" xr:uid="{9AC74072-F8B7-4D07-9023-2C724EAD11C4}"/>
    <cellStyle name="Comma 3 4 3 5 3" xfId="8227" xr:uid="{D0BFE039-8D8B-433D-8C7C-C3626FE5F061}"/>
    <cellStyle name="Comma 3 4 3 5 3 2" xfId="19455" xr:uid="{4C3FE613-4804-4C41-ADB4-142F1982D665}"/>
    <cellStyle name="Comma 3 4 3 5 3 2 2" xfId="41922" xr:uid="{97597065-61FF-4755-AABC-A46A7B8C45CB}"/>
    <cellStyle name="Comma 3 4 3 5 3 3" xfId="30695" xr:uid="{83AD889F-BBA7-44A9-A1BB-469E140A9C7B}"/>
    <cellStyle name="Comma 3 4 3 5 4" xfId="13852" xr:uid="{A07995A1-9DEE-46B6-AB10-5E77619BFDDA}"/>
    <cellStyle name="Comma 3 4 3 5 4 2" xfId="36319" xr:uid="{59DDBB40-6D37-4644-BD37-A70733A7EEE9}"/>
    <cellStyle name="Comma 3 4 3 5 5" xfId="25092" xr:uid="{5C470C43-C3CB-48D0-9964-8D10746E4FFB}"/>
    <cellStyle name="Comma 3 4 3 6" xfId="463" xr:uid="{00000000-0005-0000-0000-0000FC050000}"/>
    <cellStyle name="Comma 3 4 3 6 2" xfId="3252" xr:uid="{C0D610AC-021D-4C22-B335-DBD021C0E48D}"/>
    <cellStyle name="Comma 3 4 3 6 2 2" xfId="8855" xr:uid="{67F77D13-45CC-4E25-AF06-4AE1F061B168}"/>
    <cellStyle name="Comma 3 4 3 6 2 2 2" xfId="20083" xr:uid="{1D4A0737-0D51-4441-A48B-74DCD9B512F2}"/>
    <cellStyle name="Comma 3 4 3 6 2 2 2 2" xfId="42550" xr:uid="{85AFEB49-B16E-49B4-BACF-EC11FA466609}"/>
    <cellStyle name="Comma 3 4 3 6 2 2 3" xfId="31323" xr:uid="{B48B02EF-DD96-48D5-8A16-37C2C8609EDE}"/>
    <cellStyle name="Comma 3 4 3 6 2 3" xfId="14480" xr:uid="{1FEF077B-2A39-49DD-ACBF-EE35BB6AD35C}"/>
    <cellStyle name="Comma 3 4 3 6 2 3 2" xfId="36947" xr:uid="{57AE0AB8-A101-44CB-B196-BE020E5D5F8D}"/>
    <cellStyle name="Comma 3 4 3 6 2 4" xfId="25720" xr:uid="{DFA965BA-38B9-45C1-A66A-BD6CAD15E20D}"/>
    <cellStyle name="Comma 3 4 3 6 3" xfId="6066" xr:uid="{42ADDCC0-FC8F-4417-A3C4-48DEC04CFC0F}"/>
    <cellStyle name="Comma 3 4 3 6 3 2" xfId="17294" xr:uid="{AE0BC10E-E0B2-4345-A687-D917EF180DA0}"/>
    <cellStyle name="Comma 3 4 3 6 3 2 2" xfId="39761" xr:uid="{9E1E959B-066B-47CD-B409-36DAC2D024B0}"/>
    <cellStyle name="Comma 3 4 3 6 3 3" xfId="28534" xr:uid="{66F177B6-37C9-4410-BE80-387F83877AC0}"/>
    <cellStyle name="Comma 3 4 3 6 4" xfId="11691" xr:uid="{786729A9-C18F-4E3A-A1E8-31DD18B6427E}"/>
    <cellStyle name="Comma 3 4 3 6 4 2" xfId="34158" xr:uid="{1EA792B1-37E7-4F42-B51B-00594800F667}"/>
    <cellStyle name="Comma 3 4 3 6 5" xfId="22931" xr:uid="{08DF440D-859E-484A-937E-DFFFC3EC2530}"/>
    <cellStyle name="Comma 3 4 3 7" xfId="2976" xr:uid="{C2247DF1-9EDC-473B-935B-308BF2E960C1}"/>
    <cellStyle name="Comma 3 4 3 7 2" xfId="8579" xr:uid="{73BD8D21-3680-4720-9868-EA705FF0A91A}"/>
    <cellStyle name="Comma 3 4 3 7 2 2" xfId="19807" xr:uid="{BB3A9D36-7FB0-4586-B6FC-71A04ADC13C9}"/>
    <cellStyle name="Comma 3 4 3 7 2 2 2" xfId="42274" xr:uid="{46727D31-4C28-4394-96AF-0DDE9A2308C4}"/>
    <cellStyle name="Comma 3 4 3 7 2 3" xfId="31047" xr:uid="{13A2EE8C-6FEC-490D-BDB4-8EC15CFE9FAF}"/>
    <cellStyle name="Comma 3 4 3 7 3" xfId="14204" xr:uid="{9AC044C9-F1A2-4D68-AA1A-C8481C1CC11A}"/>
    <cellStyle name="Comma 3 4 3 7 3 2" xfId="36671" xr:uid="{7CB89F7D-BE04-4B9B-BDDE-FDFEA4996137}"/>
    <cellStyle name="Comma 3 4 3 7 4" xfId="25444" xr:uid="{36076A9F-18B2-43A6-A9ED-F4D82DCC4CD6}"/>
    <cellStyle name="Comma 3 4 3 8" xfId="5791" xr:uid="{72CFD2B9-765D-48CD-8CDB-C0CEA58DCF49}"/>
    <cellStyle name="Comma 3 4 3 8 2" xfId="17019" xr:uid="{763F8325-2E90-441D-B297-B36CF8D8ED91}"/>
    <cellStyle name="Comma 3 4 3 8 2 2" xfId="39486" xr:uid="{9F655FE4-0E26-4ED2-9993-BC41A2389200}"/>
    <cellStyle name="Comma 3 4 3 8 3" xfId="28259" xr:uid="{A5DCC9F0-869B-45E4-BAF8-5A7D591B05D1}"/>
    <cellStyle name="Comma 3 4 3 9" xfId="11415" xr:uid="{E87E98B5-EC50-4073-B6B3-0CE28D7235BD}"/>
    <cellStyle name="Comma 3 4 3 9 2" xfId="33883" xr:uid="{B774A8BB-7622-4C9B-AEB7-7919F83A2EBE}"/>
    <cellStyle name="Comma 3 4 4" xfId="606" xr:uid="{00000000-0005-0000-0000-0000FD050000}"/>
    <cellStyle name="Comma 3 4 4 2" xfId="1144" xr:uid="{00000000-0005-0000-0000-0000FE050000}"/>
    <cellStyle name="Comma 3 4 4 2 2" xfId="2224" xr:uid="{00000000-0005-0000-0000-0000FF050000}"/>
    <cellStyle name="Comma 3 4 4 2 2 2" xfId="5013" xr:uid="{0CF4586C-0DCE-4786-B16A-5EBE1D4425E5}"/>
    <cellStyle name="Comma 3 4 4 2 2 2 2" xfId="10616" xr:uid="{4EE1981F-19E3-4E90-9DAD-2971F125C833}"/>
    <cellStyle name="Comma 3 4 4 2 2 2 2 2" xfId="21844" xr:uid="{80BF2D1C-B360-45CA-A11E-596ADFF95A05}"/>
    <cellStyle name="Comma 3 4 4 2 2 2 2 2 2" xfId="44311" xr:uid="{669EB00D-9677-4BCF-AB37-2310A0323B08}"/>
    <cellStyle name="Comma 3 4 4 2 2 2 2 3" xfId="33084" xr:uid="{DCD140F9-1BF4-4E41-9117-6C1E6F6AE9AE}"/>
    <cellStyle name="Comma 3 4 4 2 2 2 3" xfId="16241" xr:uid="{5F5C9822-2855-42B5-B6EA-C18A5317F033}"/>
    <cellStyle name="Comma 3 4 4 2 2 2 3 2" xfId="38708" xr:uid="{CC14D888-5E31-4BB4-A894-84136F0559BF}"/>
    <cellStyle name="Comma 3 4 4 2 2 2 4" xfId="27481" xr:uid="{941EF637-8664-46D3-A505-858537541133}"/>
    <cellStyle name="Comma 3 4 4 2 2 3" xfId="7827" xr:uid="{A160EDD8-5C4F-4F92-AFF0-A1B6218A7B89}"/>
    <cellStyle name="Comma 3 4 4 2 2 3 2" xfId="19055" xr:uid="{B5ABCB6D-37E8-43D2-9A38-F623C71D702B}"/>
    <cellStyle name="Comma 3 4 4 2 2 3 2 2" xfId="41522" xr:uid="{5C886362-EC54-49F6-AB62-07760F03F7DA}"/>
    <cellStyle name="Comma 3 4 4 2 2 3 3" xfId="30295" xr:uid="{936E2CA4-2B92-4B9D-AB5E-01557ACA73C3}"/>
    <cellStyle name="Comma 3 4 4 2 2 4" xfId="13452" xr:uid="{5AC84F13-588E-42D1-A6F4-FE1423B54C89}"/>
    <cellStyle name="Comma 3 4 4 2 2 4 2" xfId="35919" xr:uid="{67A044FD-1094-4FE8-8C29-9887FFB54EDD}"/>
    <cellStyle name="Comma 3 4 4 2 2 5" xfId="24692" xr:uid="{F9F856FB-2FF0-4994-BB22-EE8FECFA4EE1}"/>
    <cellStyle name="Comma 3 4 4 2 3" xfId="3933" xr:uid="{12F60FDE-9858-4A96-9E6B-26A0E985FA56}"/>
    <cellStyle name="Comma 3 4 4 2 3 2" xfId="9536" xr:uid="{6E8CF175-1A27-46D5-867A-F2BC239B6F9A}"/>
    <cellStyle name="Comma 3 4 4 2 3 2 2" xfId="20764" xr:uid="{956CF0E3-3488-41D5-AC21-A3B0664876A0}"/>
    <cellStyle name="Comma 3 4 4 2 3 2 2 2" xfId="43231" xr:uid="{8DD290DF-A1D2-45E0-BE81-7129CEB9B726}"/>
    <cellStyle name="Comma 3 4 4 2 3 2 3" xfId="32004" xr:uid="{0634711B-F2FD-43E9-A651-8DC5BA53BD20}"/>
    <cellStyle name="Comma 3 4 4 2 3 3" xfId="15161" xr:uid="{E6E75B1C-E690-4091-9FB5-90D7F6E4D598}"/>
    <cellStyle name="Comma 3 4 4 2 3 3 2" xfId="37628" xr:uid="{8088D502-AB73-4BA5-810A-D193ABB09710}"/>
    <cellStyle name="Comma 3 4 4 2 3 4" xfId="26401" xr:uid="{CFB3C927-5768-416E-8594-A73AB518A849}"/>
    <cellStyle name="Comma 3 4 4 2 4" xfId="6747" xr:uid="{B2F509CF-B7BE-4BBD-8290-3276EB70BC24}"/>
    <cellStyle name="Comma 3 4 4 2 4 2" xfId="17975" xr:uid="{D50F6FE3-4995-4A5C-854A-9AF20BAC5B84}"/>
    <cellStyle name="Comma 3 4 4 2 4 2 2" xfId="40442" xr:uid="{B8161E94-B0E1-4882-93A8-6E15734DA416}"/>
    <cellStyle name="Comma 3 4 4 2 4 3" xfId="29215" xr:uid="{D1C4E488-E75F-45B8-806D-39731B0041FC}"/>
    <cellStyle name="Comma 3 4 4 2 5" xfId="12372" xr:uid="{7D8420B5-E496-4395-BE9E-97A6530BC5DB}"/>
    <cellStyle name="Comma 3 4 4 2 5 2" xfId="34839" xr:uid="{44749BB1-EAAA-4FFB-839E-50C48DCD17A9}"/>
    <cellStyle name="Comma 3 4 4 2 6" xfId="23612" xr:uid="{D447664C-982F-4FFF-9991-C9F1C5C80DEC}"/>
    <cellStyle name="Comma 3 4 4 3" xfId="1686" xr:uid="{00000000-0005-0000-0000-000000060000}"/>
    <cellStyle name="Comma 3 4 4 3 2" xfId="4475" xr:uid="{16D65B1B-43B9-4B3E-96C4-4F9A6F2393B7}"/>
    <cellStyle name="Comma 3 4 4 3 2 2" xfId="10078" xr:uid="{6F8D3500-B876-49C7-91D0-B682E441D730}"/>
    <cellStyle name="Comma 3 4 4 3 2 2 2" xfId="21306" xr:uid="{B9AABFFC-85E6-40D9-9996-26140B333C2D}"/>
    <cellStyle name="Comma 3 4 4 3 2 2 2 2" xfId="43773" xr:uid="{76B3862B-782E-4F70-8D8A-9087D33DBEEA}"/>
    <cellStyle name="Comma 3 4 4 3 2 2 3" xfId="32546" xr:uid="{36D49A66-20C9-4BE7-B23F-15C5BD2A2867}"/>
    <cellStyle name="Comma 3 4 4 3 2 3" xfId="15703" xr:uid="{39768194-2190-408B-A21F-88FBF184082E}"/>
    <cellStyle name="Comma 3 4 4 3 2 3 2" xfId="38170" xr:uid="{6890A613-5754-4143-AEF1-931F4CAC512E}"/>
    <cellStyle name="Comma 3 4 4 3 2 4" xfId="26943" xr:uid="{2F7FE92A-817A-4A6C-A4EB-09EDB4825A8A}"/>
    <cellStyle name="Comma 3 4 4 3 3" xfId="7289" xr:uid="{61213E01-AC02-4653-969E-AC7261614D43}"/>
    <cellStyle name="Comma 3 4 4 3 3 2" xfId="18517" xr:uid="{661752A6-E958-41AE-9740-163CF3E80397}"/>
    <cellStyle name="Comma 3 4 4 3 3 2 2" xfId="40984" xr:uid="{02AB3DED-18FF-48FD-8DA3-1DF974250F1C}"/>
    <cellStyle name="Comma 3 4 4 3 3 3" xfId="29757" xr:uid="{C613898B-3A10-40E8-BBBC-55D562E60EE3}"/>
    <cellStyle name="Comma 3 4 4 3 4" xfId="12914" xr:uid="{2876BA89-2462-4C58-8DDA-86439F665708}"/>
    <cellStyle name="Comma 3 4 4 3 4 2" xfId="35381" xr:uid="{5F084107-FA35-42FD-8DB4-57B9F3ECFF7A}"/>
    <cellStyle name="Comma 3 4 4 3 5" xfId="24154" xr:uid="{E385A79D-B5A0-4B1B-B57F-739A9EBCF1D5}"/>
    <cellStyle name="Comma 3 4 4 4" xfId="3395" xr:uid="{14E52B1B-2ECB-4359-9EDA-AE62B99214B4}"/>
    <cellStyle name="Comma 3 4 4 4 2" xfId="8998" xr:uid="{52B6C22C-F78A-4548-A929-D33C844D5CB2}"/>
    <cellStyle name="Comma 3 4 4 4 2 2" xfId="20226" xr:uid="{D0668F90-A72D-4BFF-BD1B-D7EA76F6EF1F}"/>
    <cellStyle name="Comma 3 4 4 4 2 2 2" xfId="42693" xr:uid="{E71E9EBC-E2EE-4D84-88FD-92E7AD15E6EF}"/>
    <cellStyle name="Comma 3 4 4 4 2 3" xfId="31466" xr:uid="{434BAF51-6A8A-4CD3-8963-252B8DCBF41A}"/>
    <cellStyle name="Comma 3 4 4 4 3" xfId="14623" xr:uid="{FAEA5A1F-DDA6-416A-93AD-505E1230CA9F}"/>
    <cellStyle name="Comma 3 4 4 4 3 2" xfId="37090" xr:uid="{BB935B96-F538-42A5-8CC9-B8FD0FCF2864}"/>
    <cellStyle name="Comma 3 4 4 4 4" xfId="25863" xr:uid="{A4146532-A0B4-4F41-BC71-6795808C4A08}"/>
    <cellStyle name="Comma 3 4 4 5" xfId="6209" xr:uid="{C04F06B1-6064-4D54-9745-75BD2A9240B4}"/>
    <cellStyle name="Comma 3 4 4 5 2" xfId="17437" xr:uid="{3924C4FD-558A-42B0-9834-6D7E3B332E56}"/>
    <cellStyle name="Comma 3 4 4 5 2 2" xfId="39904" xr:uid="{EACEFE53-20FF-4605-BF7E-73049D62174A}"/>
    <cellStyle name="Comma 3 4 4 5 3" xfId="28677" xr:uid="{51E6254A-3673-4E94-8353-F5CC5F8F8D02}"/>
    <cellStyle name="Comma 3 4 4 6" xfId="11834" xr:uid="{3687CB8B-D855-4970-9298-243C765E3BCE}"/>
    <cellStyle name="Comma 3 4 4 6 2" xfId="34301" xr:uid="{B3EA8B75-FB84-4235-9E18-A9035C74BA21}"/>
    <cellStyle name="Comma 3 4 4 7" xfId="23074" xr:uid="{19091EF8-81A4-4C01-81DD-DDD706966F1E}"/>
    <cellStyle name="Comma 3 4 5" xfId="877" xr:uid="{00000000-0005-0000-0000-000001060000}"/>
    <cellStyle name="Comma 3 4 5 2" xfId="1957" xr:uid="{00000000-0005-0000-0000-000002060000}"/>
    <cellStyle name="Comma 3 4 5 2 2" xfId="4746" xr:uid="{FDF5A0C9-098C-4264-872B-12EEAF76F663}"/>
    <cellStyle name="Comma 3 4 5 2 2 2" xfId="10349" xr:uid="{B9A8EB1C-5B9C-4193-8FBF-117A16142F9B}"/>
    <cellStyle name="Comma 3 4 5 2 2 2 2" xfId="21577" xr:uid="{6BD538B1-D9B4-439E-A5C0-B46468BFE113}"/>
    <cellStyle name="Comma 3 4 5 2 2 2 2 2" xfId="44044" xr:uid="{27E399F7-79C2-4C2F-B49C-D9BD1EA1B292}"/>
    <cellStyle name="Comma 3 4 5 2 2 2 3" xfId="32817" xr:uid="{D35B0C4C-DE48-4EFD-AAB0-E0AAF46AB1CB}"/>
    <cellStyle name="Comma 3 4 5 2 2 3" xfId="15974" xr:uid="{4245291B-7A99-47B6-9ECA-724078B254B8}"/>
    <cellStyle name="Comma 3 4 5 2 2 3 2" xfId="38441" xr:uid="{6F023515-FDAB-4BA6-97D0-C8E77E708557}"/>
    <cellStyle name="Comma 3 4 5 2 2 4" xfId="27214" xr:uid="{84C3EED0-1914-46B1-852D-FEF9AD2018ED}"/>
    <cellStyle name="Comma 3 4 5 2 3" xfId="7560" xr:uid="{09ECEE1A-571E-4464-B63C-B633D81E5EAC}"/>
    <cellStyle name="Comma 3 4 5 2 3 2" xfId="18788" xr:uid="{47F7DDC0-8C09-44D0-98C6-8C823C006BA2}"/>
    <cellStyle name="Comma 3 4 5 2 3 2 2" xfId="41255" xr:uid="{76A6F081-3EC4-48EF-9531-24A34BCECBDB}"/>
    <cellStyle name="Comma 3 4 5 2 3 3" xfId="30028" xr:uid="{27852BD0-CACE-4B5B-8CB3-43A3A28D824B}"/>
    <cellStyle name="Comma 3 4 5 2 4" xfId="13185" xr:uid="{1AEB1224-D8D8-45C8-8786-4605089BAF86}"/>
    <cellStyle name="Comma 3 4 5 2 4 2" xfId="35652" xr:uid="{B1CA56F0-B41B-458C-B3DC-9EF565BF1A85}"/>
    <cellStyle name="Comma 3 4 5 2 5" xfId="24425" xr:uid="{63AB64CD-A6E5-467B-97EC-F0DCD3669BAA}"/>
    <cellStyle name="Comma 3 4 5 3" xfId="3666" xr:uid="{D674FA0F-3647-4D94-BB74-9A0779256105}"/>
    <cellStyle name="Comma 3 4 5 3 2" xfId="9269" xr:uid="{85171239-20E3-4517-99EC-79DDC4DBBEEB}"/>
    <cellStyle name="Comma 3 4 5 3 2 2" xfId="20497" xr:uid="{27A53C25-F1B1-4B35-AF89-69F3CB2B0C66}"/>
    <cellStyle name="Comma 3 4 5 3 2 2 2" xfId="42964" xr:uid="{8CEAB8DB-B73C-4682-84A9-1E910A035360}"/>
    <cellStyle name="Comma 3 4 5 3 2 3" xfId="31737" xr:uid="{7EDE332D-DE0E-4FA7-BF12-8B53821A85A7}"/>
    <cellStyle name="Comma 3 4 5 3 3" xfId="14894" xr:uid="{A8F89366-BFA0-43F4-A5F4-EA9914067751}"/>
    <cellStyle name="Comma 3 4 5 3 3 2" xfId="37361" xr:uid="{3E7AF27B-AEDD-4CCB-A87E-6EF28E961581}"/>
    <cellStyle name="Comma 3 4 5 3 4" xfId="26134" xr:uid="{8AB5B088-AB9F-4F72-93D3-9D22B08D9E93}"/>
    <cellStyle name="Comma 3 4 5 4" xfId="6480" xr:uid="{0A8B7FCD-3CAE-4D20-85A4-A3AB989BEA25}"/>
    <cellStyle name="Comma 3 4 5 4 2" xfId="17708" xr:uid="{7DECFD03-CA78-490E-8BF1-D85A261259D6}"/>
    <cellStyle name="Comma 3 4 5 4 2 2" xfId="40175" xr:uid="{9900B88A-A0C2-4935-8928-C739686858C3}"/>
    <cellStyle name="Comma 3 4 5 4 3" xfId="28948" xr:uid="{907CC5A1-07A1-49DA-AF76-762F24FD19F3}"/>
    <cellStyle name="Comma 3 4 5 5" xfId="12105" xr:uid="{2DC60CB9-3FE1-4CCA-A6CC-7D9056FB0801}"/>
    <cellStyle name="Comma 3 4 5 5 2" xfId="34572" xr:uid="{E22799F2-8740-4172-9BB5-0958DB2547B8}"/>
    <cellStyle name="Comma 3 4 5 6" xfId="23345" xr:uid="{B68A2BAD-7C17-4B3A-8634-6C35A8F6861C}"/>
    <cellStyle name="Comma 3 4 6" xfId="1419" xr:uid="{00000000-0005-0000-0000-000003060000}"/>
    <cellStyle name="Comma 3 4 6 2" xfId="4208" xr:uid="{ADAD3FE4-1FD4-435C-9075-CA57FC89E95A}"/>
    <cellStyle name="Comma 3 4 6 2 2" xfId="9811" xr:uid="{919FD649-2CF5-4F7B-8080-10DD8F585F24}"/>
    <cellStyle name="Comma 3 4 6 2 2 2" xfId="21039" xr:uid="{9FBABF2F-FE97-4D8E-B32C-3131081B92F9}"/>
    <cellStyle name="Comma 3 4 6 2 2 2 2" xfId="43506" xr:uid="{DE97431D-A0D1-476C-8121-12328852CB51}"/>
    <cellStyle name="Comma 3 4 6 2 2 3" xfId="32279" xr:uid="{EB33219C-7D73-4B0A-8ECE-9A760F59577C}"/>
    <cellStyle name="Comma 3 4 6 2 3" xfId="15436" xr:uid="{CFCACCC5-6489-42FF-AF3A-C10EBF428826}"/>
    <cellStyle name="Comma 3 4 6 2 3 2" xfId="37903" xr:uid="{A2F85D9C-410A-4429-AFD9-EC6F0D3EDCA5}"/>
    <cellStyle name="Comma 3 4 6 2 4" xfId="26676" xr:uid="{E8B1A6F8-1C36-402F-9E20-00CC809EFF95}"/>
    <cellStyle name="Comma 3 4 6 3" xfId="7022" xr:uid="{7EFB31DA-4ABA-4BFD-8C26-665D8E20595E}"/>
    <cellStyle name="Comma 3 4 6 3 2" xfId="18250" xr:uid="{899BF59A-A50B-4C80-A2FC-20021723C8A4}"/>
    <cellStyle name="Comma 3 4 6 3 2 2" xfId="40717" xr:uid="{D54500D3-1BAB-4C4E-8BC5-976A1F25B240}"/>
    <cellStyle name="Comma 3 4 6 3 3" xfId="29490" xr:uid="{8263B360-30A1-401D-BC75-30E79EB8B622}"/>
    <cellStyle name="Comma 3 4 6 4" xfId="12647" xr:uid="{F6E17CFF-B2A9-4044-99D0-F87AD747083D}"/>
    <cellStyle name="Comma 3 4 6 4 2" xfId="35114" xr:uid="{475069F6-222D-4D8A-8712-B2AFD46D46FD}"/>
    <cellStyle name="Comma 3 4 6 5" xfId="23887" xr:uid="{08505C67-EE0D-4775-AA62-ABF99B485D19}"/>
    <cellStyle name="Comma 3 4 7" xfId="2500" xr:uid="{00000000-0005-0000-0000-000004060000}"/>
    <cellStyle name="Comma 3 4 7 2" xfId="5289" xr:uid="{1A329CFA-BED4-4411-8F8D-AF3173365F72}"/>
    <cellStyle name="Comma 3 4 7 2 2" xfId="10892" xr:uid="{1BB0DBA4-3FE1-4C97-9142-5B5D1D5C0B7A}"/>
    <cellStyle name="Comma 3 4 7 2 2 2" xfId="22120" xr:uid="{7157EC8D-7D0A-4750-8C88-C512D06E65A4}"/>
    <cellStyle name="Comma 3 4 7 2 2 2 2" xfId="44587" xr:uid="{473C4E16-BC93-4FD8-BA7A-BD44CB35EF5D}"/>
    <cellStyle name="Comma 3 4 7 2 2 3" xfId="33360" xr:uid="{267DEA7C-BFCE-45E5-AC43-571752773793}"/>
    <cellStyle name="Comma 3 4 7 2 3" xfId="16517" xr:uid="{83747939-BF95-48AE-A602-FA3AC6008BAC}"/>
    <cellStyle name="Comma 3 4 7 2 3 2" xfId="38984" xr:uid="{6845B9FB-A32E-4840-8C82-BA853A109964}"/>
    <cellStyle name="Comma 3 4 7 2 4" xfId="27757" xr:uid="{829F435A-42D1-4D6B-B929-A15F1251FBCF}"/>
    <cellStyle name="Comma 3 4 7 3" xfId="8103" xr:uid="{6D637671-CD96-4A38-BCE2-91C545C6AFD6}"/>
    <cellStyle name="Comma 3 4 7 3 2" xfId="19331" xr:uid="{E8A67F4F-7EFF-4073-9F4D-1CF466D2E3BF}"/>
    <cellStyle name="Comma 3 4 7 3 2 2" xfId="41798" xr:uid="{041D1591-2068-4E4C-87F2-EC6CAC17BFC9}"/>
    <cellStyle name="Comma 3 4 7 3 3" xfId="30571" xr:uid="{2B49793C-4627-46B1-A6BD-CF0F989D8EAF}"/>
    <cellStyle name="Comma 3 4 7 4" xfId="13728" xr:uid="{F53F55AD-4FAD-4EDA-A539-4531745C8A3F}"/>
    <cellStyle name="Comma 3 4 7 4 2" xfId="36195" xr:uid="{F3D1E24A-C88A-47A6-8A77-3A74F064DF62}"/>
    <cellStyle name="Comma 3 4 7 5" xfId="24968" xr:uid="{1722E307-1223-43AC-A268-887AE82F89E5}"/>
    <cellStyle name="Comma 3 4 8" xfId="339" xr:uid="{00000000-0005-0000-0000-000005060000}"/>
    <cellStyle name="Comma 3 4 8 2" xfId="3128" xr:uid="{8207A9FD-592C-4F67-BD92-44B834BD1F35}"/>
    <cellStyle name="Comma 3 4 8 2 2" xfId="8731" xr:uid="{C6EAEBA1-C84A-4925-AAF9-9C8E95644115}"/>
    <cellStyle name="Comma 3 4 8 2 2 2" xfId="19959" xr:uid="{E2E18EFB-BF5C-4E8A-9499-C74F98724051}"/>
    <cellStyle name="Comma 3 4 8 2 2 2 2" xfId="42426" xr:uid="{D522D6CD-F75F-4B75-9F7D-8049C0CB82C9}"/>
    <cellStyle name="Comma 3 4 8 2 2 3" xfId="31199" xr:uid="{13B44B67-B31A-48DD-8BBF-117BE2F7457C}"/>
    <cellStyle name="Comma 3 4 8 2 3" xfId="14356" xr:uid="{F792A7BA-5FBA-47C9-AF3F-666C0F86149B}"/>
    <cellStyle name="Comma 3 4 8 2 3 2" xfId="36823" xr:uid="{1302F397-5287-4D0A-8802-BB31FA29D503}"/>
    <cellStyle name="Comma 3 4 8 2 4" xfId="25596" xr:uid="{2F6096C9-1AA3-4CC2-B610-0A18CF813866}"/>
    <cellStyle name="Comma 3 4 8 3" xfId="5942" xr:uid="{39A1D609-F84A-4ED9-AF67-8D74ACAD7350}"/>
    <cellStyle name="Comma 3 4 8 3 2" xfId="17170" xr:uid="{91E70006-19DF-4EBA-8108-A978BD882312}"/>
    <cellStyle name="Comma 3 4 8 3 2 2" xfId="39637" xr:uid="{08AAE26F-9059-422C-81F0-3387134B372F}"/>
    <cellStyle name="Comma 3 4 8 3 3" xfId="28410" xr:uid="{89CF1D9F-F0FA-4627-BB77-40099FCB62C8}"/>
    <cellStyle name="Comma 3 4 8 4" xfId="11567" xr:uid="{B75B7AEB-75A7-4B7E-B6AD-433088E118F6}"/>
    <cellStyle name="Comma 3 4 8 4 2" xfId="34034" xr:uid="{BEAEA12D-A9C6-41FD-8640-CFEE91B3D4F3}"/>
    <cellStyle name="Comma 3 4 8 5" xfId="22807" xr:uid="{A0C5DC9A-6106-4F63-A672-D62ADBF7E061}"/>
    <cellStyle name="Comma 3 4 9" xfId="2852" xr:uid="{4FF56412-3AB5-40F0-BC17-C6FE1FA91AAD}"/>
    <cellStyle name="Comma 3 4 9 2" xfId="8455" xr:uid="{5FC1CC8B-BA76-46A8-BEBF-5C19031DE93E}"/>
    <cellStyle name="Comma 3 4 9 2 2" xfId="19683" xr:uid="{37AAF515-B2DD-43E0-AC8A-C378C0830DBD}"/>
    <cellStyle name="Comma 3 4 9 2 2 2" xfId="42150" xr:uid="{73D731B8-8608-4C43-AA2B-6B6D8BFECD77}"/>
    <cellStyle name="Comma 3 4 9 2 3" xfId="30923" xr:uid="{B729B1AB-05CD-4AD8-AC7F-48D276BF3ECD}"/>
    <cellStyle name="Comma 3 4 9 3" xfId="14080" xr:uid="{42700CF4-CCA4-4085-AABF-B5D96B7A5A86}"/>
    <cellStyle name="Comma 3 4 9 3 2" xfId="36547" xr:uid="{6A649516-B7E9-492A-AB83-8E011A47A46E}"/>
    <cellStyle name="Comma 3 4 9 4" xfId="25320" xr:uid="{4D113020-EFFD-42E3-8DCA-6ED1464C45B1}"/>
    <cellStyle name="Comma 3 5" xfId="89" xr:uid="{00000000-0005-0000-0000-000006060000}"/>
    <cellStyle name="Comma 3 5 10" xfId="11321" xr:uid="{28F79BD1-45AC-41AE-A726-AC465200B06B}"/>
    <cellStyle name="Comma 3 5 10 2" xfId="33789" xr:uid="{AA1A7264-73D2-45B2-BE48-6B9D740F4B45}"/>
    <cellStyle name="Comma 3 5 11" xfId="22562" xr:uid="{12552800-F23D-4E79-B849-3CFB2026F896}"/>
    <cellStyle name="Comma 3 5 2" xfId="215" xr:uid="{00000000-0005-0000-0000-000007060000}"/>
    <cellStyle name="Comma 3 5 2 10" xfId="22688" xr:uid="{2BC6E163-652F-4D6A-B445-7E9BC3E5D1A3}"/>
    <cellStyle name="Comma 3 5 2 2" xfId="762" xr:uid="{00000000-0005-0000-0000-000008060000}"/>
    <cellStyle name="Comma 3 5 2 2 2" xfId="1300" xr:uid="{00000000-0005-0000-0000-000009060000}"/>
    <cellStyle name="Comma 3 5 2 2 2 2" xfId="2380" xr:uid="{00000000-0005-0000-0000-00000A060000}"/>
    <cellStyle name="Comma 3 5 2 2 2 2 2" xfId="5169" xr:uid="{56E20ADB-F4CD-4972-AEE9-328E5A7ABD09}"/>
    <cellStyle name="Comma 3 5 2 2 2 2 2 2" xfId="10772" xr:uid="{82AD959F-231D-4097-A383-302CCBF5B2A0}"/>
    <cellStyle name="Comma 3 5 2 2 2 2 2 2 2" xfId="22000" xr:uid="{3621294D-B01B-4F73-9E98-81CCFD0C72CA}"/>
    <cellStyle name="Comma 3 5 2 2 2 2 2 2 2 2" xfId="44467" xr:uid="{4BBE32E6-EE99-45A2-AFED-A948BDA0B62E}"/>
    <cellStyle name="Comma 3 5 2 2 2 2 2 2 3" xfId="33240" xr:uid="{2E00FB03-5ADA-4AC8-9A00-B38D0156EF3A}"/>
    <cellStyle name="Comma 3 5 2 2 2 2 2 3" xfId="16397" xr:uid="{0516F4B4-EF02-4A12-8625-5AC88C11EE1C}"/>
    <cellStyle name="Comma 3 5 2 2 2 2 2 3 2" xfId="38864" xr:uid="{E0F0E813-E078-46DF-BEA8-8A1563F5F981}"/>
    <cellStyle name="Comma 3 5 2 2 2 2 2 4" xfId="27637" xr:uid="{C353D876-95BC-4A56-855F-B916BFA8F402}"/>
    <cellStyle name="Comma 3 5 2 2 2 2 3" xfId="7983" xr:uid="{0FF2BAA9-71D2-4BF1-9B9F-FB73095366CC}"/>
    <cellStyle name="Comma 3 5 2 2 2 2 3 2" xfId="19211" xr:uid="{D7E74A24-FEEC-4715-889F-F7AE79E754DE}"/>
    <cellStyle name="Comma 3 5 2 2 2 2 3 2 2" xfId="41678" xr:uid="{3C873E26-ECE8-4688-818A-82ADB3659C7E}"/>
    <cellStyle name="Comma 3 5 2 2 2 2 3 3" xfId="30451" xr:uid="{0C6C85CF-73E4-45EB-8D55-A2C2BCAD1A2F}"/>
    <cellStyle name="Comma 3 5 2 2 2 2 4" xfId="13608" xr:uid="{F7E2EF9F-78EF-4F25-8B14-99286C491272}"/>
    <cellStyle name="Comma 3 5 2 2 2 2 4 2" xfId="36075" xr:uid="{E0162684-3DDD-4137-B8FE-B94FD666FCC4}"/>
    <cellStyle name="Comma 3 5 2 2 2 2 5" xfId="24848" xr:uid="{ABF90C62-5B0C-4958-A1D7-BA84EA299F78}"/>
    <cellStyle name="Comma 3 5 2 2 2 3" xfId="4089" xr:uid="{39B0C16A-F5E2-4CB9-915A-2DF9E7C7666B}"/>
    <cellStyle name="Comma 3 5 2 2 2 3 2" xfId="9692" xr:uid="{5C4B0A48-2930-4FDA-BFB3-0152346DA506}"/>
    <cellStyle name="Comma 3 5 2 2 2 3 2 2" xfId="20920" xr:uid="{EA7AFFB5-06F6-403D-A65F-7CB2779A9D7D}"/>
    <cellStyle name="Comma 3 5 2 2 2 3 2 2 2" xfId="43387" xr:uid="{11F8AC74-88A2-4DBB-AB9F-5395A84BF90C}"/>
    <cellStyle name="Comma 3 5 2 2 2 3 2 3" xfId="32160" xr:uid="{9E98508E-73A2-4AB8-A48E-285CFADE6636}"/>
    <cellStyle name="Comma 3 5 2 2 2 3 3" xfId="15317" xr:uid="{B9D08FD4-DA6E-440E-9FDB-33CBFF400ADB}"/>
    <cellStyle name="Comma 3 5 2 2 2 3 3 2" xfId="37784" xr:uid="{D4173FB9-4653-4C7A-BBCB-778DE3408B40}"/>
    <cellStyle name="Comma 3 5 2 2 2 3 4" xfId="26557" xr:uid="{5195A43B-8B65-4F09-86EB-E02190B04521}"/>
    <cellStyle name="Comma 3 5 2 2 2 4" xfId="6903" xr:uid="{86FCABC9-9790-48AB-9069-AF3D9F503252}"/>
    <cellStyle name="Comma 3 5 2 2 2 4 2" xfId="18131" xr:uid="{42F8C018-C467-4103-93DA-165CCF4F77EA}"/>
    <cellStyle name="Comma 3 5 2 2 2 4 2 2" xfId="40598" xr:uid="{6C426DDA-CE72-41B9-B118-7D625F21C9FB}"/>
    <cellStyle name="Comma 3 5 2 2 2 4 3" xfId="29371" xr:uid="{61AFE560-8557-4D01-ACB8-D772898AE32E}"/>
    <cellStyle name="Comma 3 5 2 2 2 5" xfId="12528" xr:uid="{A436FF08-AD8E-4FFA-A087-FDD8763C2E16}"/>
    <cellStyle name="Comma 3 5 2 2 2 5 2" xfId="34995" xr:uid="{83FE096A-74F5-44CD-B6A6-DABC45D7A040}"/>
    <cellStyle name="Comma 3 5 2 2 2 6" xfId="23768" xr:uid="{CDBF75E7-6922-48A0-AD05-CAD98010A211}"/>
    <cellStyle name="Comma 3 5 2 2 3" xfId="1842" xr:uid="{00000000-0005-0000-0000-00000B060000}"/>
    <cellStyle name="Comma 3 5 2 2 3 2" xfId="4631" xr:uid="{0F4ACECE-D585-4034-A595-AD12B7BAFA56}"/>
    <cellStyle name="Comma 3 5 2 2 3 2 2" xfId="10234" xr:uid="{7490D177-4998-4F56-BD99-4E1A98140F63}"/>
    <cellStyle name="Comma 3 5 2 2 3 2 2 2" xfId="21462" xr:uid="{D7C78793-1CAC-4CDE-9C2D-F2154316A065}"/>
    <cellStyle name="Comma 3 5 2 2 3 2 2 2 2" xfId="43929" xr:uid="{15E97401-4CA4-464E-BA61-6D51589DD5FA}"/>
    <cellStyle name="Comma 3 5 2 2 3 2 2 3" xfId="32702" xr:uid="{48B2D9C8-0175-4B63-8775-676678C4D5D7}"/>
    <cellStyle name="Comma 3 5 2 2 3 2 3" xfId="15859" xr:uid="{83143B35-9466-465D-9CFE-5E874A210DDE}"/>
    <cellStyle name="Comma 3 5 2 2 3 2 3 2" xfId="38326" xr:uid="{0BC32F89-521F-4A8F-84FB-A0BE38EE3938}"/>
    <cellStyle name="Comma 3 5 2 2 3 2 4" xfId="27099" xr:uid="{BEDAB406-1A6E-4555-9499-3F307C669BB5}"/>
    <cellStyle name="Comma 3 5 2 2 3 3" xfId="7445" xr:uid="{852352C4-FAD2-40E4-915A-D1F5184DCF02}"/>
    <cellStyle name="Comma 3 5 2 2 3 3 2" xfId="18673" xr:uid="{A055F395-FEA5-4848-B1D3-57F6EFB9328A}"/>
    <cellStyle name="Comma 3 5 2 2 3 3 2 2" xfId="41140" xr:uid="{E3D7367C-2AAF-4427-A51C-AE8F949964DC}"/>
    <cellStyle name="Comma 3 5 2 2 3 3 3" xfId="29913" xr:uid="{9D489BA7-8434-417B-B9CE-D5952A3CDC02}"/>
    <cellStyle name="Comma 3 5 2 2 3 4" xfId="13070" xr:uid="{4A7D66FB-371B-44EC-B655-2DCE39449F0B}"/>
    <cellStyle name="Comma 3 5 2 2 3 4 2" xfId="35537" xr:uid="{0EB38120-55ED-4198-B47B-7B8D223B294A}"/>
    <cellStyle name="Comma 3 5 2 2 3 5" xfId="24310" xr:uid="{6132EFA9-9D49-4F97-A323-51EF981FFC50}"/>
    <cellStyle name="Comma 3 5 2 2 4" xfId="3551" xr:uid="{6B3CEA3A-39D2-4433-8EE8-EE2312611B24}"/>
    <cellStyle name="Comma 3 5 2 2 4 2" xfId="9154" xr:uid="{4FC9B416-95DB-49F6-A82E-A5A018332E05}"/>
    <cellStyle name="Comma 3 5 2 2 4 2 2" xfId="20382" xr:uid="{B14738AE-F936-4518-913E-499182D74671}"/>
    <cellStyle name="Comma 3 5 2 2 4 2 2 2" xfId="42849" xr:uid="{22F1BDAA-432A-4A61-8C9D-BE49C4776A84}"/>
    <cellStyle name="Comma 3 5 2 2 4 2 3" xfId="31622" xr:uid="{E2A4AAD0-3DF0-44E9-A5B4-1BE90F7F9213}"/>
    <cellStyle name="Comma 3 5 2 2 4 3" xfId="14779" xr:uid="{DF959B73-FEBF-4521-8BC9-790596FEA5AE}"/>
    <cellStyle name="Comma 3 5 2 2 4 3 2" xfId="37246" xr:uid="{CD6A09E0-54D9-479C-8660-C751AE28CDF8}"/>
    <cellStyle name="Comma 3 5 2 2 4 4" xfId="26019" xr:uid="{986ED358-5F14-49DB-8045-3330D72AAEB8}"/>
    <cellStyle name="Comma 3 5 2 2 5" xfId="6365" xr:uid="{FC73999B-9C7D-4058-9ADD-A7792EDC1B2A}"/>
    <cellStyle name="Comma 3 5 2 2 5 2" xfId="17593" xr:uid="{2A45CB4A-B728-474D-9987-AAF5AC018365}"/>
    <cellStyle name="Comma 3 5 2 2 5 2 2" xfId="40060" xr:uid="{A4C6B22C-A4B4-4D62-8B87-C77B4CE21972}"/>
    <cellStyle name="Comma 3 5 2 2 5 3" xfId="28833" xr:uid="{559447D8-19B3-43B5-9BA5-F9BAF545DCC4}"/>
    <cellStyle name="Comma 3 5 2 2 6" xfId="11990" xr:uid="{E05539E0-4DBF-4004-9072-09145931E9A7}"/>
    <cellStyle name="Comma 3 5 2 2 6 2" xfId="34457" xr:uid="{047476DA-249D-43C9-87E7-00989DDFB4B8}"/>
    <cellStyle name="Comma 3 5 2 2 7" xfId="23230" xr:uid="{20F4B985-F999-4551-A7D1-6C47C45FDD23}"/>
    <cellStyle name="Comma 3 5 2 3" xfId="1033" xr:uid="{00000000-0005-0000-0000-00000C060000}"/>
    <cellStyle name="Comma 3 5 2 3 2" xfId="2113" xr:uid="{00000000-0005-0000-0000-00000D060000}"/>
    <cellStyle name="Comma 3 5 2 3 2 2" xfId="4902" xr:uid="{5C06470A-F1E1-45A1-9B1B-307B40C668AA}"/>
    <cellStyle name="Comma 3 5 2 3 2 2 2" xfId="10505" xr:uid="{59A4CC4D-4093-45FA-9D65-98A43B02BF4B}"/>
    <cellStyle name="Comma 3 5 2 3 2 2 2 2" xfId="21733" xr:uid="{553738D2-7542-4883-AC65-F0C6FC8C1C60}"/>
    <cellStyle name="Comma 3 5 2 3 2 2 2 2 2" xfId="44200" xr:uid="{DB7B4C23-BAC0-4E94-A77E-DA2BA0108CBB}"/>
    <cellStyle name="Comma 3 5 2 3 2 2 2 3" xfId="32973" xr:uid="{99AF02B0-9422-4CBD-98BA-9378869DEA5B}"/>
    <cellStyle name="Comma 3 5 2 3 2 2 3" xfId="16130" xr:uid="{A549434C-E744-4650-988D-A23FF39DF002}"/>
    <cellStyle name="Comma 3 5 2 3 2 2 3 2" xfId="38597" xr:uid="{9C14B375-7383-4368-8E1C-1238500D8197}"/>
    <cellStyle name="Comma 3 5 2 3 2 2 4" xfId="27370" xr:uid="{91F5E136-A30F-413B-BC61-040146D5276F}"/>
    <cellStyle name="Comma 3 5 2 3 2 3" xfId="7716" xr:uid="{BDB3A9A6-5F1E-4B1F-AC5B-89F4EEA2700A}"/>
    <cellStyle name="Comma 3 5 2 3 2 3 2" xfId="18944" xr:uid="{BEF90DB8-228A-4224-9636-E74566A6B850}"/>
    <cellStyle name="Comma 3 5 2 3 2 3 2 2" xfId="41411" xr:uid="{9DD6FB40-C7EF-406F-AA0E-EBF2A3A589D9}"/>
    <cellStyle name="Comma 3 5 2 3 2 3 3" xfId="30184" xr:uid="{8BB26700-1F07-40E4-87A9-51F1EE718619}"/>
    <cellStyle name="Comma 3 5 2 3 2 4" xfId="13341" xr:uid="{553CD6C3-FBF6-41D1-A4D5-6C21646361C5}"/>
    <cellStyle name="Comma 3 5 2 3 2 4 2" xfId="35808" xr:uid="{D7EF9026-F525-46ED-80A7-413FFC1B1E2B}"/>
    <cellStyle name="Comma 3 5 2 3 2 5" xfId="24581" xr:uid="{8F5C4CA0-BC56-4C17-8730-A644D19FAE99}"/>
    <cellStyle name="Comma 3 5 2 3 3" xfId="3822" xr:uid="{61B42CAA-0F1A-4079-9BE2-9D406904B75D}"/>
    <cellStyle name="Comma 3 5 2 3 3 2" xfId="9425" xr:uid="{AC0C432B-3325-4CA5-8B42-FD6C5B12F223}"/>
    <cellStyle name="Comma 3 5 2 3 3 2 2" xfId="20653" xr:uid="{3C869163-4017-4E2A-881A-6FBF5D76C9A8}"/>
    <cellStyle name="Comma 3 5 2 3 3 2 2 2" xfId="43120" xr:uid="{C27BE4F2-E03B-41E7-805B-3F3F6961C138}"/>
    <cellStyle name="Comma 3 5 2 3 3 2 3" xfId="31893" xr:uid="{EABA4705-C803-4A56-B5FB-2C022E20539B}"/>
    <cellStyle name="Comma 3 5 2 3 3 3" xfId="15050" xr:uid="{0BEC1D07-5CB5-45A4-BDE0-A1B494DAA5BB}"/>
    <cellStyle name="Comma 3 5 2 3 3 3 2" xfId="37517" xr:uid="{1A41A859-71DD-4BC9-88A7-51F9203F87BE}"/>
    <cellStyle name="Comma 3 5 2 3 3 4" xfId="26290" xr:uid="{A1014F3F-A06D-4099-A009-6693201E8881}"/>
    <cellStyle name="Comma 3 5 2 3 4" xfId="6636" xr:uid="{BC5857DF-7FB8-4CA5-94D2-2AE2EBA532FE}"/>
    <cellStyle name="Comma 3 5 2 3 4 2" xfId="17864" xr:uid="{FD3967FE-0028-4CAD-B4F7-8FCBA41F6A15}"/>
    <cellStyle name="Comma 3 5 2 3 4 2 2" xfId="40331" xr:uid="{7BE56EF3-201A-40D9-8C4C-F20DBAE55CA8}"/>
    <cellStyle name="Comma 3 5 2 3 4 3" xfId="29104" xr:uid="{E6100278-D90E-4875-A1F4-AA8A99D9C6E7}"/>
    <cellStyle name="Comma 3 5 2 3 5" xfId="12261" xr:uid="{AB6CC0E5-C2C6-4EA0-94F8-811A815A6796}"/>
    <cellStyle name="Comma 3 5 2 3 5 2" xfId="34728" xr:uid="{C0957BAE-7DDD-481D-AD1A-E177CAEB624B}"/>
    <cellStyle name="Comma 3 5 2 3 6" xfId="23501" xr:uid="{8B509BE6-1F1B-44C1-8200-F55DA2758AE4}"/>
    <cellStyle name="Comma 3 5 2 4" xfId="1575" xr:uid="{00000000-0005-0000-0000-00000E060000}"/>
    <cellStyle name="Comma 3 5 2 4 2" xfId="4364" xr:uid="{6A3745A0-9DA2-483D-9472-D9111D3C6968}"/>
    <cellStyle name="Comma 3 5 2 4 2 2" xfId="9967" xr:uid="{16AB702E-6E36-4973-A803-712E979398C2}"/>
    <cellStyle name="Comma 3 5 2 4 2 2 2" xfId="21195" xr:uid="{3DEFDDEE-3961-438D-B843-6D5BF0B288A3}"/>
    <cellStyle name="Comma 3 5 2 4 2 2 2 2" xfId="43662" xr:uid="{73565966-E0F5-4076-A6E3-5E1164C0B429}"/>
    <cellStyle name="Comma 3 5 2 4 2 2 3" xfId="32435" xr:uid="{8683C572-1AE2-4925-A4DA-F8E42B41C22A}"/>
    <cellStyle name="Comma 3 5 2 4 2 3" xfId="15592" xr:uid="{B658C3CC-815C-4302-B859-A6C3F13F185F}"/>
    <cellStyle name="Comma 3 5 2 4 2 3 2" xfId="38059" xr:uid="{B0338251-7908-49BC-A99C-62E4ED240975}"/>
    <cellStyle name="Comma 3 5 2 4 2 4" xfId="26832" xr:uid="{9D8D88CF-2BB8-45C8-899D-8F5709847EC7}"/>
    <cellStyle name="Comma 3 5 2 4 3" xfId="7178" xr:uid="{F397FCB3-86B6-4B8B-A1E6-10DD5E30071C}"/>
    <cellStyle name="Comma 3 5 2 4 3 2" xfId="18406" xr:uid="{1F04EFF2-42B8-4B4B-B99C-704682623228}"/>
    <cellStyle name="Comma 3 5 2 4 3 2 2" xfId="40873" xr:uid="{E15FE5E8-978B-4231-9B94-BF1945B1B3E4}"/>
    <cellStyle name="Comma 3 5 2 4 3 3" xfId="29646" xr:uid="{9B82E32C-CE42-42AB-A2FE-98BB5B72BBC8}"/>
    <cellStyle name="Comma 3 5 2 4 4" xfId="12803" xr:uid="{4411C8AF-3C99-417A-B6E6-072A6D300B3B}"/>
    <cellStyle name="Comma 3 5 2 4 4 2" xfId="35270" xr:uid="{E519C663-9CA6-4192-9CED-049FF67E8705}"/>
    <cellStyle name="Comma 3 5 2 4 5" xfId="24043" xr:uid="{8D57C8BE-D7C8-4A88-9945-70FF920ED16B}"/>
    <cellStyle name="Comma 3 5 2 5" xfId="2656" xr:uid="{00000000-0005-0000-0000-00000F060000}"/>
    <cellStyle name="Comma 3 5 2 5 2" xfId="5445" xr:uid="{6BCFA355-E017-4C32-8F15-53D506A3F4C1}"/>
    <cellStyle name="Comma 3 5 2 5 2 2" xfId="11048" xr:uid="{E530ECF5-BC49-4263-97FE-182AFA0A1183}"/>
    <cellStyle name="Comma 3 5 2 5 2 2 2" xfId="22276" xr:uid="{7B373084-C637-4756-AC39-BA8B813599FA}"/>
    <cellStyle name="Comma 3 5 2 5 2 2 2 2" xfId="44743" xr:uid="{EAE6AA83-00C3-4D66-92CB-3E6CA0061059}"/>
    <cellStyle name="Comma 3 5 2 5 2 2 3" xfId="33516" xr:uid="{DFA884B2-0370-4D9A-90A0-58724C1AF080}"/>
    <cellStyle name="Comma 3 5 2 5 2 3" xfId="16673" xr:uid="{D424AA41-07AC-4C74-8EAD-4F35000CFDFB}"/>
    <cellStyle name="Comma 3 5 2 5 2 3 2" xfId="39140" xr:uid="{D4F63633-2C2B-4D0C-8A83-80912681FD49}"/>
    <cellStyle name="Comma 3 5 2 5 2 4" xfId="27913" xr:uid="{D044ADDB-70BE-49BA-B024-382D3B80ACC9}"/>
    <cellStyle name="Comma 3 5 2 5 3" xfId="8259" xr:uid="{2F450E9B-3CBC-4CF8-A75A-D7727E04099A}"/>
    <cellStyle name="Comma 3 5 2 5 3 2" xfId="19487" xr:uid="{9CA2D83E-2EDB-4B1B-B880-074DEAFA283D}"/>
    <cellStyle name="Comma 3 5 2 5 3 2 2" xfId="41954" xr:uid="{5F45969F-F17D-49BD-9624-4C9CD5A729B0}"/>
    <cellStyle name="Comma 3 5 2 5 3 3" xfId="30727" xr:uid="{969B4C99-2B43-46F7-AFD1-65760B834B41}"/>
    <cellStyle name="Comma 3 5 2 5 4" xfId="13884" xr:uid="{B5301FB5-67BD-4DE7-8CC1-4F2A2BF6D3D4}"/>
    <cellStyle name="Comma 3 5 2 5 4 2" xfId="36351" xr:uid="{3B979F29-D90D-4D83-A742-184C3A513491}"/>
    <cellStyle name="Comma 3 5 2 5 5" xfId="25124" xr:uid="{EB795CCB-53BA-4A53-A1DF-D563AA21E45B}"/>
    <cellStyle name="Comma 3 5 2 6" xfId="495" xr:uid="{00000000-0005-0000-0000-000010060000}"/>
    <cellStyle name="Comma 3 5 2 6 2" xfId="3284" xr:uid="{B291C088-2D0D-4617-AF70-80281746472D}"/>
    <cellStyle name="Comma 3 5 2 6 2 2" xfId="8887" xr:uid="{28D14F26-3B6D-41E1-9683-B00FA9D38170}"/>
    <cellStyle name="Comma 3 5 2 6 2 2 2" xfId="20115" xr:uid="{7653DB17-BCF2-43A3-B604-702B1BE67249}"/>
    <cellStyle name="Comma 3 5 2 6 2 2 2 2" xfId="42582" xr:uid="{189C8DDB-0127-41B0-BBEF-E40ED5CAA7AB}"/>
    <cellStyle name="Comma 3 5 2 6 2 2 3" xfId="31355" xr:uid="{7D332623-4B72-490E-8EC0-D71324AB6CCE}"/>
    <cellStyle name="Comma 3 5 2 6 2 3" xfId="14512" xr:uid="{3D4D625C-D9F4-4018-86B6-A62786D8FAE7}"/>
    <cellStyle name="Comma 3 5 2 6 2 3 2" xfId="36979" xr:uid="{37AEFCFD-4B8F-4834-A28E-8E78EB75FF8D}"/>
    <cellStyle name="Comma 3 5 2 6 2 4" xfId="25752" xr:uid="{D671148B-F959-4815-88D0-5847E1D95E05}"/>
    <cellStyle name="Comma 3 5 2 6 3" xfId="6098" xr:uid="{324BD10F-4BD1-46F9-8196-172FC4D94114}"/>
    <cellStyle name="Comma 3 5 2 6 3 2" xfId="17326" xr:uid="{C2B0F597-EAEB-45A7-A3E4-F20232645745}"/>
    <cellStyle name="Comma 3 5 2 6 3 2 2" xfId="39793" xr:uid="{40A5CCDA-DAC5-447F-8309-898FCC22521D}"/>
    <cellStyle name="Comma 3 5 2 6 3 3" xfId="28566" xr:uid="{E2D8B207-7AEF-4B1D-AC9B-BC9C17FC8CD8}"/>
    <cellStyle name="Comma 3 5 2 6 4" xfId="11723" xr:uid="{9FBCAC6E-6D29-4D4A-BA19-8D6E4660A572}"/>
    <cellStyle name="Comma 3 5 2 6 4 2" xfId="34190" xr:uid="{AAD4800F-EC54-443E-A0BA-2FB55FB3E0B2}"/>
    <cellStyle name="Comma 3 5 2 6 5" xfId="22963" xr:uid="{85228025-0F90-4EFB-BE73-ABA58225E578}"/>
    <cellStyle name="Comma 3 5 2 7" xfId="3008" xr:uid="{25CA3080-59CB-4295-81CC-7C0603B00194}"/>
    <cellStyle name="Comma 3 5 2 7 2" xfId="8611" xr:uid="{9CB90B5A-9150-46D4-9A2E-F9EC9B7CCCF6}"/>
    <cellStyle name="Comma 3 5 2 7 2 2" xfId="19839" xr:uid="{F257A429-5E78-450D-AE50-EAA58578741C}"/>
    <cellStyle name="Comma 3 5 2 7 2 2 2" xfId="42306" xr:uid="{B81E37DF-1691-4B60-A80A-455D0F4A80BA}"/>
    <cellStyle name="Comma 3 5 2 7 2 3" xfId="31079" xr:uid="{CD018009-8B3E-4F4D-BB15-5C7FF7451016}"/>
    <cellStyle name="Comma 3 5 2 7 3" xfId="14236" xr:uid="{0EFA9AE2-DD83-4CD4-B6AA-BB915BCD2896}"/>
    <cellStyle name="Comma 3 5 2 7 3 2" xfId="36703" xr:uid="{0122BA6F-7F5D-4001-9413-E6DF0A96E130}"/>
    <cellStyle name="Comma 3 5 2 7 4" xfId="25476" xr:uid="{D86FCD29-E953-4D8D-9879-66005AE648A2}"/>
    <cellStyle name="Comma 3 5 2 8" xfId="5823" xr:uid="{30CE641E-5AA6-4944-8D40-5DB841041109}"/>
    <cellStyle name="Comma 3 5 2 8 2" xfId="17051" xr:uid="{B70FF329-70DD-4DCA-8CAE-84BCA78C1B39}"/>
    <cellStyle name="Comma 3 5 2 8 2 2" xfId="39518" xr:uid="{1948B13E-AB78-4319-B88D-5FDA1FF56DB7}"/>
    <cellStyle name="Comma 3 5 2 8 3" xfId="28291" xr:uid="{63758EA5-EC62-45B9-971D-E6AAC0FAC2F1}"/>
    <cellStyle name="Comma 3 5 2 9" xfId="11447" xr:uid="{08B5673E-BA65-463F-9010-D25C4F9902F8}"/>
    <cellStyle name="Comma 3 5 2 9 2" xfId="33915" xr:uid="{048B277D-7F24-407F-A9DC-78BFB8D49DC8}"/>
    <cellStyle name="Comma 3 5 3" xfId="636" xr:uid="{00000000-0005-0000-0000-000011060000}"/>
    <cellStyle name="Comma 3 5 3 2" xfId="1174" xr:uid="{00000000-0005-0000-0000-000012060000}"/>
    <cellStyle name="Comma 3 5 3 2 2" xfId="2254" xr:uid="{00000000-0005-0000-0000-000013060000}"/>
    <cellStyle name="Comma 3 5 3 2 2 2" xfId="5043" xr:uid="{D3A3CD1B-39B9-41E6-ACD1-0D7BB0507022}"/>
    <cellStyle name="Comma 3 5 3 2 2 2 2" xfId="10646" xr:uid="{D229B859-4333-49F6-9BAF-04EDBB7FD7ED}"/>
    <cellStyle name="Comma 3 5 3 2 2 2 2 2" xfId="21874" xr:uid="{3A65824E-2150-40CF-BBB5-526015BB678B}"/>
    <cellStyle name="Comma 3 5 3 2 2 2 2 2 2" xfId="44341" xr:uid="{D8C60E3E-0ADC-4454-9348-38D5A9BA2200}"/>
    <cellStyle name="Comma 3 5 3 2 2 2 2 3" xfId="33114" xr:uid="{F5139B65-B1EF-4079-A7E3-E31DF0FE4859}"/>
    <cellStyle name="Comma 3 5 3 2 2 2 3" xfId="16271" xr:uid="{759F2889-2C96-48E3-A020-5B1515698B24}"/>
    <cellStyle name="Comma 3 5 3 2 2 2 3 2" xfId="38738" xr:uid="{D77898BE-179E-43DC-891A-FA3043CC3B8A}"/>
    <cellStyle name="Comma 3 5 3 2 2 2 4" xfId="27511" xr:uid="{3F568CB0-4FA0-46E7-A029-292F49025394}"/>
    <cellStyle name="Comma 3 5 3 2 2 3" xfId="7857" xr:uid="{BDDBE5F7-B63E-4232-80D6-C053628D72AD}"/>
    <cellStyle name="Comma 3 5 3 2 2 3 2" xfId="19085" xr:uid="{967BE3EA-9175-44B1-A5E2-2B4C3DB8DC74}"/>
    <cellStyle name="Comma 3 5 3 2 2 3 2 2" xfId="41552" xr:uid="{4B49506A-F244-46A2-8B2C-EB73AE0DAD66}"/>
    <cellStyle name="Comma 3 5 3 2 2 3 3" xfId="30325" xr:uid="{2B8AAA3D-C8C2-41A9-BAB7-3DA56767D1F0}"/>
    <cellStyle name="Comma 3 5 3 2 2 4" xfId="13482" xr:uid="{6A29F891-D0BF-4296-B03F-2C134FB724B1}"/>
    <cellStyle name="Comma 3 5 3 2 2 4 2" xfId="35949" xr:uid="{FD8593DB-AD30-4C05-AC1C-5BC93C72A1CC}"/>
    <cellStyle name="Comma 3 5 3 2 2 5" xfId="24722" xr:uid="{5D574801-CA9C-4243-B801-4C0B480AED21}"/>
    <cellStyle name="Comma 3 5 3 2 3" xfId="3963" xr:uid="{7C311542-6BED-440C-8F61-A6DDE9120F0D}"/>
    <cellStyle name="Comma 3 5 3 2 3 2" xfId="9566" xr:uid="{DFBEBB8A-1AFA-458B-BFB9-7068FE94EB20}"/>
    <cellStyle name="Comma 3 5 3 2 3 2 2" xfId="20794" xr:uid="{59E11988-DF75-480A-B35F-5B340D842C1C}"/>
    <cellStyle name="Comma 3 5 3 2 3 2 2 2" xfId="43261" xr:uid="{AD229567-6AE2-4926-A096-CD40809E57B8}"/>
    <cellStyle name="Comma 3 5 3 2 3 2 3" xfId="32034" xr:uid="{AFCCB264-B8CF-492F-A6FB-A27A7ACA45F6}"/>
    <cellStyle name="Comma 3 5 3 2 3 3" xfId="15191" xr:uid="{C8AAF279-3525-45B4-9792-63AC8CA2277C}"/>
    <cellStyle name="Comma 3 5 3 2 3 3 2" xfId="37658" xr:uid="{90F8DE0A-DB05-4A60-8A31-552EA590FA93}"/>
    <cellStyle name="Comma 3 5 3 2 3 4" xfId="26431" xr:uid="{C6AD0D52-F757-495C-9F48-4B36B15F42BA}"/>
    <cellStyle name="Comma 3 5 3 2 4" xfId="6777" xr:uid="{9BE0406B-F51A-484D-96DF-7377785866AC}"/>
    <cellStyle name="Comma 3 5 3 2 4 2" xfId="18005" xr:uid="{28804749-6B43-4790-8217-57A0E3BEEB48}"/>
    <cellStyle name="Comma 3 5 3 2 4 2 2" xfId="40472" xr:uid="{542D4A8B-C04F-49D4-A8AC-7053C8699C6A}"/>
    <cellStyle name="Comma 3 5 3 2 4 3" xfId="29245" xr:uid="{1C92EB67-C0C9-48E2-A3CA-EDF451CEEF85}"/>
    <cellStyle name="Comma 3 5 3 2 5" xfId="12402" xr:uid="{D568DA65-CCF0-4ADD-8273-A4BEC1E3971E}"/>
    <cellStyle name="Comma 3 5 3 2 5 2" xfId="34869" xr:uid="{5ED1B1B4-66A5-4104-965B-D6051404CC6E}"/>
    <cellStyle name="Comma 3 5 3 2 6" xfId="23642" xr:uid="{4676CB75-5B6B-4EFF-995D-4DB9529CF175}"/>
    <cellStyle name="Comma 3 5 3 3" xfId="1716" xr:uid="{00000000-0005-0000-0000-000014060000}"/>
    <cellStyle name="Comma 3 5 3 3 2" xfId="4505" xr:uid="{2A70A1DB-EAD1-4E91-838C-10DC909E8C8B}"/>
    <cellStyle name="Comma 3 5 3 3 2 2" xfId="10108" xr:uid="{45713A96-56BD-4AFD-A0B7-192D21360407}"/>
    <cellStyle name="Comma 3 5 3 3 2 2 2" xfId="21336" xr:uid="{FCD13C6F-F8E1-4427-BFC3-9178B108AA95}"/>
    <cellStyle name="Comma 3 5 3 3 2 2 2 2" xfId="43803" xr:uid="{C736F67E-5488-4979-8643-7149F6C5D932}"/>
    <cellStyle name="Comma 3 5 3 3 2 2 3" xfId="32576" xr:uid="{61F9A6A2-D3AA-4EC0-A9F6-4B8A041B4973}"/>
    <cellStyle name="Comma 3 5 3 3 2 3" xfId="15733" xr:uid="{B49AD0F1-59CB-4301-91CE-BD0086671B92}"/>
    <cellStyle name="Comma 3 5 3 3 2 3 2" xfId="38200" xr:uid="{0E30F564-EA80-4416-B66D-AFB81DAEB0EC}"/>
    <cellStyle name="Comma 3 5 3 3 2 4" xfId="26973" xr:uid="{54F711C4-C19B-4A7E-8FD6-FA60E3A890DA}"/>
    <cellStyle name="Comma 3 5 3 3 3" xfId="7319" xr:uid="{C9F447BB-41E5-4BD8-87D7-9AB64DFA41CD}"/>
    <cellStyle name="Comma 3 5 3 3 3 2" xfId="18547" xr:uid="{FD6BE75C-59FD-4C4D-86F0-1E222DD9E8E5}"/>
    <cellStyle name="Comma 3 5 3 3 3 2 2" xfId="41014" xr:uid="{E42F60B3-9C06-49BC-BD12-7973D3121F03}"/>
    <cellStyle name="Comma 3 5 3 3 3 3" xfId="29787" xr:uid="{2679D29E-6DCD-4EC8-A117-B85E0F13D397}"/>
    <cellStyle name="Comma 3 5 3 3 4" xfId="12944" xr:uid="{BF131EE2-D4BB-440E-811A-447D6726D43E}"/>
    <cellStyle name="Comma 3 5 3 3 4 2" xfId="35411" xr:uid="{717740CC-97D8-4298-BFF7-B6308A29B503}"/>
    <cellStyle name="Comma 3 5 3 3 5" xfId="24184" xr:uid="{5CE99DA2-C76E-47A5-B778-A2BCAE5F9659}"/>
    <cellStyle name="Comma 3 5 3 4" xfId="3425" xr:uid="{8737F391-A828-4427-8FF7-80CBE54AD8E3}"/>
    <cellStyle name="Comma 3 5 3 4 2" xfId="9028" xr:uid="{5A18B57A-BAC8-456A-ABAF-A533385D07AD}"/>
    <cellStyle name="Comma 3 5 3 4 2 2" xfId="20256" xr:uid="{6D4F2BD3-0D75-461C-B1A5-C0DF6BFB9633}"/>
    <cellStyle name="Comma 3 5 3 4 2 2 2" xfId="42723" xr:uid="{A595F607-1295-41EC-8DB8-C409AAB2A097}"/>
    <cellStyle name="Comma 3 5 3 4 2 3" xfId="31496" xr:uid="{9E77DC4E-5C50-4FFC-9AEE-E50EAA2D5075}"/>
    <cellStyle name="Comma 3 5 3 4 3" xfId="14653" xr:uid="{95A4EB25-ECD1-42B5-952C-BA1FC0F2B252}"/>
    <cellStyle name="Comma 3 5 3 4 3 2" xfId="37120" xr:uid="{1DDCE4B5-2DE2-4CD9-862D-A59010623544}"/>
    <cellStyle name="Comma 3 5 3 4 4" xfId="25893" xr:uid="{0818C774-70AA-4755-85B0-F4E7E7AE8B6F}"/>
    <cellStyle name="Comma 3 5 3 5" xfId="6239" xr:uid="{0DA542D4-D014-4AC9-B827-782A5650A586}"/>
    <cellStyle name="Comma 3 5 3 5 2" xfId="17467" xr:uid="{0D41D6C7-6F94-437F-AB77-34501649229A}"/>
    <cellStyle name="Comma 3 5 3 5 2 2" xfId="39934" xr:uid="{23491630-6A99-4F88-8672-9F488FF8A9B0}"/>
    <cellStyle name="Comma 3 5 3 5 3" xfId="28707" xr:uid="{CE595FF5-9235-4E02-88A0-E47F1E42212A}"/>
    <cellStyle name="Comma 3 5 3 6" xfId="11864" xr:uid="{899ACE28-2875-4240-AAB5-BA3D0067CE5A}"/>
    <cellStyle name="Comma 3 5 3 6 2" xfId="34331" xr:uid="{4C31E523-904F-4E21-B129-9CAF9E95A121}"/>
    <cellStyle name="Comma 3 5 3 7" xfId="23104" xr:uid="{1D75986E-3DE2-4E86-81C4-D0FEBF1EE1E3}"/>
    <cellStyle name="Comma 3 5 4" xfId="907" xr:uid="{00000000-0005-0000-0000-000015060000}"/>
    <cellStyle name="Comma 3 5 4 2" xfId="1987" xr:uid="{00000000-0005-0000-0000-000016060000}"/>
    <cellStyle name="Comma 3 5 4 2 2" xfId="4776" xr:uid="{347FD78F-5556-4684-A8C7-F58D985395A6}"/>
    <cellStyle name="Comma 3 5 4 2 2 2" xfId="10379" xr:uid="{46464AEB-2892-4A91-827B-45C8F9994E30}"/>
    <cellStyle name="Comma 3 5 4 2 2 2 2" xfId="21607" xr:uid="{7B19A782-4D46-4ED7-B05B-5038F77C6A6D}"/>
    <cellStyle name="Comma 3 5 4 2 2 2 2 2" xfId="44074" xr:uid="{E6C29031-DD2D-49A2-80C6-880E6A9E70CE}"/>
    <cellStyle name="Comma 3 5 4 2 2 2 3" xfId="32847" xr:uid="{0C922332-FE72-414B-AAFC-5AE73FF04911}"/>
    <cellStyle name="Comma 3 5 4 2 2 3" xfId="16004" xr:uid="{DD0E5DD3-DC69-4ACC-A28F-C84ED0D0D203}"/>
    <cellStyle name="Comma 3 5 4 2 2 3 2" xfId="38471" xr:uid="{805B2F21-BA34-4EB9-8A5C-572D4916F466}"/>
    <cellStyle name="Comma 3 5 4 2 2 4" xfId="27244" xr:uid="{FC62FE39-4C26-496F-9CAF-468153116EFD}"/>
    <cellStyle name="Comma 3 5 4 2 3" xfId="7590" xr:uid="{6AEEB103-7390-4F46-8CC9-D813FDDEDF5E}"/>
    <cellStyle name="Comma 3 5 4 2 3 2" xfId="18818" xr:uid="{17534651-6C60-42A2-995C-8EB4C17A7CEF}"/>
    <cellStyle name="Comma 3 5 4 2 3 2 2" xfId="41285" xr:uid="{54344CCC-1E17-469B-BE48-921E423E2D62}"/>
    <cellStyle name="Comma 3 5 4 2 3 3" xfId="30058" xr:uid="{29FCC07A-3893-419E-8BE4-55ADFBBC3E5F}"/>
    <cellStyle name="Comma 3 5 4 2 4" xfId="13215" xr:uid="{D644590F-0695-471A-8737-3B7D64560EC8}"/>
    <cellStyle name="Comma 3 5 4 2 4 2" xfId="35682" xr:uid="{A95F0F60-4F57-4199-BA03-4F76EC3D8139}"/>
    <cellStyle name="Comma 3 5 4 2 5" xfId="24455" xr:uid="{280392B6-C580-4283-8AD3-D71E6943E244}"/>
    <cellStyle name="Comma 3 5 4 3" xfId="3696" xr:uid="{391D1FD1-3B95-492A-B1D4-53617D352C87}"/>
    <cellStyle name="Comma 3 5 4 3 2" xfId="9299" xr:uid="{B81273A0-D6EE-4AD1-BAFC-A2D715B07002}"/>
    <cellStyle name="Comma 3 5 4 3 2 2" xfId="20527" xr:uid="{CBF9AF40-285E-432E-93F3-151810EE9393}"/>
    <cellStyle name="Comma 3 5 4 3 2 2 2" xfId="42994" xr:uid="{1B5D8B14-89D3-43FF-91C0-098F504EA5D5}"/>
    <cellStyle name="Comma 3 5 4 3 2 3" xfId="31767" xr:uid="{F1814967-D139-4299-8777-396F6CEB5CB3}"/>
    <cellStyle name="Comma 3 5 4 3 3" xfId="14924" xr:uid="{C4605EBD-30F4-4200-A743-792751D274CC}"/>
    <cellStyle name="Comma 3 5 4 3 3 2" xfId="37391" xr:uid="{BB822652-D8D8-4B1B-91D3-A7CF1359B14F}"/>
    <cellStyle name="Comma 3 5 4 3 4" xfId="26164" xr:uid="{CBD49EF6-E995-4095-BCF3-98E6734A6139}"/>
    <cellStyle name="Comma 3 5 4 4" xfId="6510" xr:uid="{7E3F5342-0B9D-44F7-892A-5174B5AAFA7F}"/>
    <cellStyle name="Comma 3 5 4 4 2" xfId="17738" xr:uid="{D8C5D81C-6436-4A97-B96B-5DDD4E96A2C1}"/>
    <cellStyle name="Comma 3 5 4 4 2 2" xfId="40205" xr:uid="{3B23014B-B58F-41FD-AEDC-7D27CC5F8390}"/>
    <cellStyle name="Comma 3 5 4 4 3" xfId="28978" xr:uid="{67BEF1D0-1E96-4AC6-B090-2799F509D348}"/>
    <cellStyle name="Comma 3 5 4 5" xfId="12135" xr:uid="{D61CB660-ED76-4D00-B57D-A52FE576B1D7}"/>
    <cellStyle name="Comma 3 5 4 5 2" xfId="34602" xr:uid="{4AD372EC-028C-4B85-8D0A-627DE0F629A9}"/>
    <cellStyle name="Comma 3 5 4 6" xfId="23375" xr:uid="{251F35E4-010A-406C-AD18-0DDD6CD10D73}"/>
    <cellStyle name="Comma 3 5 5" xfId="1449" xr:uid="{00000000-0005-0000-0000-000017060000}"/>
    <cellStyle name="Comma 3 5 5 2" xfId="4238" xr:uid="{85A60784-BD4F-4A19-936B-E6098550EBAC}"/>
    <cellStyle name="Comma 3 5 5 2 2" xfId="9841" xr:uid="{3E167AAD-B2C7-48AF-BC4E-C2BEFB9AE7D6}"/>
    <cellStyle name="Comma 3 5 5 2 2 2" xfId="21069" xr:uid="{C5C19275-5F9A-4B01-B7E5-1904120BAB33}"/>
    <cellStyle name="Comma 3 5 5 2 2 2 2" xfId="43536" xr:uid="{817C1A60-EA0B-4AD0-83C3-FA59505444FC}"/>
    <cellStyle name="Comma 3 5 5 2 2 3" xfId="32309" xr:uid="{6B6FD267-FF50-43C3-BD55-078A2E68097E}"/>
    <cellStyle name="Comma 3 5 5 2 3" xfId="15466" xr:uid="{53714592-00B9-49B4-9597-AF9BD5B83129}"/>
    <cellStyle name="Comma 3 5 5 2 3 2" xfId="37933" xr:uid="{C14F0240-8E85-4096-802E-21751FCC0E8B}"/>
    <cellStyle name="Comma 3 5 5 2 4" xfId="26706" xr:uid="{D902BB96-C0C7-4A94-9881-00599F77C178}"/>
    <cellStyle name="Comma 3 5 5 3" xfId="7052" xr:uid="{9D1CFD82-B85E-4D2F-AA39-7CEE0AAAD1D0}"/>
    <cellStyle name="Comma 3 5 5 3 2" xfId="18280" xr:uid="{5E07C801-356D-43EC-9E81-DAFC8BE6691D}"/>
    <cellStyle name="Comma 3 5 5 3 2 2" xfId="40747" xr:uid="{66807D83-0ACE-44FF-B314-58BAC3C7D446}"/>
    <cellStyle name="Comma 3 5 5 3 3" xfId="29520" xr:uid="{CD11C53F-3C8C-4AD2-A383-4E14E6377209}"/>
    <cellStyle name="Comma 3 5 5 4" xfId="12677" xr:uid="{3907384B-E588-468D-BFF5-071BCA9F19A8}"/>
    <cellStyle name="Comma 3 5 5 4 2" xfId="35144" xr:uid="{6C6F0A36-69FA-4179-83FB-7958021CC4A2}"/>
    <cellStyle name="Comma 3 5 5 5" xfId="23917" xr:uid="{CFC09090-3C96-4815-8F36-976AEF4445CC}"/>
    <cellStyle name="Comma 3 5 6" xfId="2530" xr:uid="{00000000-0005-0000-0000-000018060000}"/>
    <cellStyle name="Comma 3 5 6 2" xfId="5319" xr:uid="{B5BED450-8DF8-4B80-B2F3-62D5A5F6C4B3}"/>
    <cellStyle name="Comma 3 5 6 2 2" xfId="10922" xr:uid="{B3A2F5C0-307C-48C0-825F-24B42E6374BE}"/>
    <cellStyle name="Comma 3 5 6 2 2 2" xfId="22150" xr:uid="{41246E7A-4ECA-4486-B051-00BAF07B4EF1}"/>
    <cellStyle name="Comma 3 5 6 2 2 2 2" xfId="44617" xr:uid="{15475B89-3806-4D25-8ABF-61C2D0AD3E7D}"/>
    <cellStyle name="Comma 3 5 6 2 2 3" xfId="33390" xr:uid="{0EABC846-A492-470F-962A-7ABF68F8DF02}"/>
    <cellStyle name="Comma 3 5 6 2 3" xfId="16547" xr:uid="{65CCBB2B-3993-4B9A-A83F-FCC969F2B60F}"/>
    <cellStyle name="Comma 3 5 6 2 3 2" xfId="39014" xr:uid="{EA46534B-3C12-48BE-AF01-DE38D264D82D}"/>
    <cellStyle name="Comma 3 5 6 2 4" xfId="27787" xr:uid="{0AF60E4B-6113-402D-B071-F18C69F70922}"/>
    <cellStyle name="Comma 3 5 6 3" xfId="8133" xr:uid="{88BA69A3-7776-4768-9772-CDDA155DA358}"/>
    <cellStyle name="Comma 3 5 6 3 2" xfId="19361" xr:uid="{EB96DDC8-CF54-4C3D-A7BB-32E61CB9666C}"/>
    <cellStyle name="Comma 3 5 6 3 2 2" xfId="41828" xr:uid="{7C18C31F-7107-43E6-8B0A-3F89E1810D14}"/>
    <cellStyle name="Comma 3 5 6 3 3" xfId="30601" xr:uid="{1CFDAA8D-672D-433A-B6EA-28F7F1A38855}"/>
    <cellStyle name="Comma 3 5 6 4" xfId="13758" xr:uid="{D64343A3-D1C9-4987-AD8C-1ED826606FAB}"/>
    <cellStyle name="Comma 3 5 6 4 2" xfId="36225" xr:uid="{6F8DE4FA-548D-4372-B116-9C23869747B5}"/>
    <cellStyle name="Comma 3 5 6 5" xfId="24998" xr:uid="{D2B3BD2F-8536-4CD9-9931-0B0CD8234F1F}"/>
    <cellStyle name="Comma 3 5 7" xfId="369" xr:uid="{00000000-0005-0000-0000-000019060000}"/>
    <cellStyle name="Comma 3 5 7 2" xfId="3158" xr:uid="{285820D3-4B8E-4845-A32E-1DAA9957811E}"/>
    <cellStyle name="Comma 3 5 7 2 2" xfId="8761" xr:uid="{95C05081-460D-44B9-8920-1DCAD98D701F}"/>
    <cellStyle name="Comma 3 5 7 2 2 2" xfId="19989" xr:uid="{6093ED2F-A662-4EBB-B335-C1077C069270}"/>
    <cellStyle name="Comma 3 5 7 2 2 2 2" xfId="42456" xr:uid="{CDF436C0-8243-4D41-BD6D-8F326C58FA41}"/>
    <cellStyle name="Comma 3 5 7 2 2 3" xfId="31229" xr:uid="{1581C55D-C38C-4C20-B0A7-AC1DEBBE16EA}"/>
    <cellStyle name="Comma 3 5 7 2 3" xfId="14386" xr:uid="{56D54340-7EFC-48EC-A6D7-82B18ED8816E}"/>
    <cellStyle name="Comma 3 5 7 2 3 2" xfId="36853" xr:uid="{BCE38F65-C86C-4C06-BA36-7CCFEDAC1F06}"/>
    <cellStyle name="Comma 3 5 7 2 4" xfId="25626" xr:uid="{31D49F2A-593A-478F-BBBD-16B92353B5EB}"/>
    <cellStyle name="Comma 3 5 7 3" xfId="5972" xr:uid="{92AF62EA-3206-44BD-B742-C74CF6B3427F}"/>
    <cellStyle name="Comma 3 5 7 3 2" xfId="17200" xr:uid="{5FA6D9E4-399C-4018-A68A-BBA0A75B88D3}"/>
    <cellStyle name="Comma 3 5 7 3 2 2" xfId="39667" xr:uid="{B0C38C30-9B9F-40C1-831D-CA4AA3B893F3}"/>
    <cellStyle name="Comma 3 5 7 3 3" xfId="28440" xr:uid="{7FBC2251-71F8-4905-A072-B552568D58AB}"/>
    <cellStyle name="Comma 3 5 7 4" xfId="11597" xr:uid="{C44F332D-5A29-4DE9-ABE4-1336599AA724}"/>
    <cellStyle name="Comma 3 5 7 4 2" xfId="34064" xr:uid="{9EE9343A-CB3C-4637-AB71-0D56C90A143F}"/>
    <cellStyle name="Comma 3 5 7 5" xfId="22837" xr:uid="{26691CDD-8C94-4887-B9C3-BA65E00A178C}"/>
    <cellStyle name="Comma 3 5 8" xfId="2882" xr:uid="{9B7ACB54-7230-4063-A1BA-BDDFC594F82D}"/>
    <cellStyle name="Comma 3 5 8 2" xfId="8485" xr:uid="{4B35A86B-B397-4A2C-AC2F-71F996604D35}"/>
    <cellStyle name="Comma 3 5 8 2 2" xfId="19713" xr:uid="{653CDAB8-A975-4F69-88BB-7239C09A3C83}"/>
    <cellStyle name="Comma 3 5 8 2 2 2" xfId="42180" xr:uid="{2039BFAD-52BA-4044-91EF-B881CC787379}"/>
    <cellStyle name="Comma 3 5 8 2 3" xfId="30953" xr:uid="{3C1980F1-767B-424E-8DF3-BA574FD9B432}"/>
    <cellStyle name="Comma 3 5 8 3" xfId="14110" xr:uid="{3C48F116-CA50-4FEE-A16E-FFEEFE75532C}"/>
    <cellStyle name="Comma 3 5 8 3 2" xfId="36577" xr:uid="{55DB442A-0D34-4235-BCB7-893722169914}"/>
    <cellStyle name="Comma 3 5 8 4" xfId="25350" xr:uid="{978FB341-DA9C-4C5E-8F21-E848B1F77F0D}"/>
    <cellStyle name="Comma 3 5 9" xfId="5697" xr:uid="{5B975D24-A1A6-443D-B71F-E2E82671B33B}"/>
    <cellStyle name="Comma 3 5 9 2" xfId="16925" xr:uid="{629E3D03-D456-4F38-A3E5-9017B9177F58}"/>
    <cellStyle name="Comma 3 5 9 2 2" xfId="39392" xr:uid="{68C8C188-F54D-4F87-B0A3-861ED6813590}"/>
    <cellStyle name="Comma 3 5 9 3" xfId="28165" xr:uid="{7001947D-4823-4421-9B47-EE6B2095D0E0}"/>
    <cellStyle name="Comma 3 6" xfId="151" xr:uid="{00000000-0005-0000-0000-00001A060000}"/>
    <cellStyle name="Comma 3 6 10" xfId="22624" xr:uid="{B44479B1-0C11-49CA-9D44-4D7C32BD23FC}"/>
    <cellStyle name="Comma 3 6 2" xfId="698" xr:uid="{00000000-0005-0000-0000-00001B060000}"/>
    <cellStyle name="Comma 3 6 2 2" xfId="1236" xr:uid="{00000000-0005-0000-0000-00001C060000}"/>
    <cellStyle name="Comma 3 6 2 2 2" xfId="2316" xr:uid="{00000000-0005-0000-0000-00001D060000}"/>
    <cellStyle name="Comma 3 6 2 2 2 2" xfId="5105" xr:uid="{9F82C792-E357-4E0D-B648-52434FF93672}"/>
    <cellStyle name="Comma 3 6 2 2 2 2 2" xfId="10708" xr:uid="{2A285010-3756-4199-993A-BC5AD9DDA49F}"/>
    <cellStyle name="Comma 3 6 2 2 2 2 2 2" xfId="21936" xr:uid="{2E936789-816E-46D2-BF05-AF3A80C87EA8}"/>
    <cellStyle name="Comma 3 6 2 2 2 2 2 2 2" xfId="44403" xr:uid="{6DCA9F7D-D11E-4C4D-B1D3-EDD82CAFD18B}"/>
    <cellStyle name="Comma 3 6 2 2 2 2 2 3" xfId="33176" xr:uid="{6A431E93-8E1D-42D7-AE6F-A3F9839AB5F1}"/>
    <cellStyle name="Comma 3 6 2 2 2 2 3" xfId="16333" xr:uid="{D56A247E-814E-4E1C-B3C9-A37FA78F97A7}"/>
    <cellStyle name="Comma 3 6 2 2 2 2 3 2" xfId="38800" xr:uid="{A0518329-996A-43F3-81A1-42FE29F48257}"/>
    <cellStyle name="Comma 3 6 2 2 2 2 4" xfId="27573" xr:uid="{BB5D0CB9-882F-4B21-91CB-FC66D8A4B93C}"/>
    <cellStyle name="Comma 3 6 2 2 2 3" xfId="7919" xr:uid="{7DEFEDA2-0B5B-4D43-A3E7-486D232CB005}"/>
    <cellStyle name="Comma 3 6 2 2 2 3 2" xfId="19147" xr:uid="{BBEB65F1-78AE-450B-A5E0-80671E1F4566}"/>
    <cellStyle name="Comma 3 6 2 2 2 3 2 2" xfId="41614" xr:uid="{41AB4232-3A07-43A0-8A89-1CFA374C732A}"/>
    <cellStyle name="Comma 3 6 2 2 2 3 3" xfId="30387" xr:uid="{ADF4C678-FDFF-43F8-B36E-EED2A3B05678}"/>
    <cellStyle name="Comma 3 6 2 2 2 4" xfId="13544" xr:uid="{345697BF-11DA-491B-BE4A-10E97EAE1BE6}"/>
    <cellStyle name="Comma 3 6 2 2 2 4 2" xfId="36011" xr:uid="{B5A2654C-FE3C-44E3-8A80-D115E368E7A5}"/>
    <cellStyle name="Comma 3 6 2 2 2 5" xfId="24784" xr:uid="{76B58427-F2BF-4E70-9E86-FFFA53482786}"/>
    <cellStyle name="Comma 3 6 2 2 3" xfId="4025" xr:uid="{8D3F3DBA-2BC0-47B3-8DEF-38986EF9CB82}"/>
    <cellStyle name="Comma 3 6 2 2 3 2" xfId="9628" xr:uid="{17CAC089-0DA0-41FA-8FC7-2003569B19A2}"/>
    <cellStyle name="Comma 3 6 2 2 3 2 2" xfId="20856" xr:uid="{FE86086F-A9F0-40A0-88CB-2098EB250A4C}"/>
    <cellStyle name="Comma 3 6 2 2 3 2 2 2" xfId="43323" xr:uid="{513CDF8B-6A4F-4C05-B667-A39327AEE619}"/>
    <cellStyle name="Comma 3 6 2 2 3 2 3" xfId="32096" xr:uid="{4B1A8B0A-9123-4009-A7D9-98A2E4F0B96C}"/>
    <cellStyle name="Comma 3 6 2 2 3 3" xfId="15253" xr:uid="{7AE6DB83-2D66-4F13-B017-527F86334199}"/>
    <cellStyle name="Comma 3 6 2 2 3 3 2" xfId="37720" xr:uid="{E9A7532B-38FF-40C9-B600-083147A4F85C}"/>
    <cellStyle name="Comma 3 6 2 2 3 4" xfId="26493" xr:uid="{57ACD260-6FE3-4968-A65F-933D3403C43D}"/>
    <cellStyle name="Comma 3 6 2 2 4" xfId="6839" xr:uid="{F8C99853-0383-49BF-A36D-9B6B329F2238}"/>
    <cellStyle name="Comma 3 6 2 2 4 2" xfId="18067" xr:uid="{08DFC197-B623-455D-8106-382790EBEC2E}"/>
    <cellStyle name="Comma 3 6 2 2 4 2 2" xfId="40534" xr:uid="{BCF3DD56-CB97-4292-B78C-83280785B7FF}"/>
    <cellStyle name="Comma 3 6 2 2 4 3" xfId="29307" xr:uid="{CA6BEFE2-9D56-4029-9F8E-C640CA305954}"/>
    <cellStyle name="Comma 3 6 2 2 5" xfId="12464" xr:uid="{A83733B8-319A-4486-90A8-00FC1C914D55}"/>
    <cellStyle name="Comma 3 6 2 2 5 2" xfId="34931" xr:uid="{33D94970-6FFD-4F80-A04A-00B7CEBE61E6}"/>
    <cellStyle name="Comma 3 6 2 2 6" xfId="23704" xr:uid="{FF3C3C4A-9CE6-4FC9-98EE-3B1417CBA37B}"/>
    <cellStyle name="Comma 3 6 2 3" xfId="1778" xr:uid="{00000000-0005-0000-0000-00001E060000}"/>
    <cellStyle name="Comma 3 6 2 3 2" xfId="4567" xr:uid="{ADB9CB00-140A-4403-825F-D3220ABE8FDD}"/>
    <cellStyle name="Comma 3 6 2 3 2 2" xfId="10170" xr:uid="{B0092CEF-7616-41BA-B46A-04F1A49C4F53}"/>
    <cellStyle name="Comma 3 6 2 3 2 2 2" xfId="21398" xr:uid="{0A4C45E9-4C86-4A70-9F97-58E918C376B9}"/>
    <cellStyle name="Comma 3 6 2 3 2 2 2 2" xfId="43865" xr:uid="{8B36EF87-24A0-4309-80DE-B87AE5C32199}"/>
    <cellStyle name="Comma 3 6 2 3 2 2 3" xfId="32638" xr:uid="{15FA93CD-7660-44D3-874E-FBB4DF7EB2D7}"/>
    <cellStyle name="Comma 3 6 2 3 2 3" xfId="15795" xr:uid="{EEAE148B-F405-4589-A60B-6D8544EBD237}"/>
    <cellStyle name="Comma 3 6 2 3 2 3 2" xfId="38262" xr:uid="{85EC9766-22A8-424D-900F-5A1A298DD121}"/>
    <cellStyle name="Comma 3 6 2 3 2 4" xfId="27035" xr:uid="{36869207-60BD-4329-85F4-52298539FE28}"/>
    <cellStyle name="Comma 3 6 2 3 3" xfId="7381" xr:uid="{77C1256F-744F-4034-9CD0-323E70BD451C}"/>
    <cellStyle name="Comma 3 6 2 3 3 2" xfId="18609" xr:uid="{222FEED3-E137-4F0B-9655-25790A25A571}"/>
    <cellStyle name="Comma 3 6 2 3 3 2 2" xfId="41076" xr:uid="{0221AF90-4D4F-49FE-8A66-E9792417B320}"/>
    <cellStyle name="Comma 3 6 2 3 3 3" xfId="29849" xr:uid="{199A1448-0D50-4144-A7F1-23EFB3CAA5D1}"/>
    <cellStyle name="Comma 3 6 2 3 4" xfId="13006" xr:uid="{CCF7F4A3-B6E9-43AC-ABAD-863393C9BAC8}"/>
    <cellStyle name="Comma 3 6 2 3 4 2" xfId="35473" xr:uid="{6A35F57C-7306-46D0-81AF-C0BDD52E5F21}"/>
    <cellStyle name="Comma 3 6 2 3 5" xfId="24246" xr:uid="{FA69FFD7-A719-497B-BEBD-89755DAE33BF}"/>
    <cellStyle name="Comma 3 6 2 4" xfId="3487" xr:uid="{68F3C860-8AED-4925-98D5-4C146C1F81E3}"/>
    <cellStyle name="Comma 3 6 2 4 2" xfId="9090" xr:uid="{B02DA45A-D168-400A-A043-53733DD58B61}"/>
    <cellStyle name="Comma 3 6 2 4 2 2" xfId="20318" xr:uid="{DD8EFBA1-61C7-4FDA-BF20-2D31203CDAAB}"/>
    <cellStyle name="Comma 3 6 2 4 2 2 2" xfId="42785" xr:uid="{55DCC9C2-A961-4DB8-AD21-9346D7296B36}"/>
    <cellStyle name="Comma 3 6 2 4 2 3" xfId="31558" xr:uid="{351673C1-AC2C-41B0-9D45-249620BDF57D}"/>
    <cellStyle name="Comma 3 6 2 4 3" xfId="14715" xr:uid="{19BF2FB4-4209-4465-819D-9F1C2AABA6B6}"/>
    <cellStyle name="Comma 3 6 2 4 3 2" xfId="37182" xr:uid="{5D2E0779-6CC8-462E-998F-19297825232E}"/>
    <cellStyle name="Comma 3 6 2 4 4" xfId="25955" xr:uid="{9F7F02A2-29A3-4251-8DBD-EC4155B79EF2}"/>
    <cellStyle name="Comma 3 6 2 5" xfId="6301" xr:uid="{B0BCC71C-0BFB-4186-B7C8-E2D5A33692FF}"/>
    <cellStyle name="Comma 3 6 2 5 2" xfId="17529" xr:uid="{E31EC7CE-6E70-4B5D-BCF0-05BCE54691E1}"/>
    <cellStyle name="Comma 3 6 2 5 2 2" xfId="39996" xr:uid="{164A6596-2729-4EA7-966F-5AF3C0176365}"/>
    <cellStyle name="Comma 3 6 2 5 3" xfId="28769" xr:uid="{E7135C53-4DA3-416B-83FA-80907E446587}"/>
    <cellStyle name="Comma 3 6 2 6" xfId="11926" xr:uid="{71BF83F3-FE8D-4C82-A1BE-1AEA3C2F64DE}"/>
    <cellStyle name="Comma 3 6 2 6 2" xfId="34393" xr:uid="{B62126AF-30F2-426B-AC31-4776D2343C33}"/>
    <cellStyle name="Comma 3 6 2 7" xfId="23166" xr:uid="{1BE4B804-50D3-41EA-832E-94ADBDBFD174}"/>
    <cellStyle name="Comma 3 6 3" xfId="969" xr:uid="{00000000-0005-0000-0000-00001F060000}"/>
    <cellStyle name="Comma 3 6 3 2" xfId="2049" xr:uid="{00000000-0005-0000-0000-000020060000}"/>
    <cellStyle name="Comma 3 6 3 2 2" xfId="4838" xr:uid="{8B0401CD-95A2-4DA1-A5D4-3121D0F5E872}"/>
    <cellStyle name="Comma 3 6 3 2 2 2" xfId="10441" xr:uid="{61D9EFE1-CB89-4979-ADCC-701FDD3AFF64}"/>
    <cellStyle name="Comma 3 6 3 2 2 2 2" xfId="21669" xr:uid="{E526C0B2-0BE6-4B0A-9446-A8AB7E2678DD}"/>
    <cellStyle name="Comma 3 6 3 2 2 2 2 2" xfId="44136" xr:uid="{D02D41FB-93E3-4BC1-B3D7-A96AF482B5CB}"/>
    <cellStyle name="Comma 3 6 3 2 2 2 3" xfId="32909" xr:uid="{8D5C8FFA-B5AC-4392-9B7D-AFB408868E4C}"/>
    <cellStyle name="Comma 3 6 3 2 2 3" xfId="16066" xr:uid="{97F1B858-1508-4CFE-8F5E-0B294C6A10D7}"/>
    <cellStyle name="Comma 3 6 3 2 2 3 2" xfId="38533" xr:uid="{50C07777-27AA-425E-B692-CBAEB157BA7A}"/>
    <cellStyle name="Comma 3 6 3 2 2 4" xfId="27306" xr:uid="{900E08B3-7117-4D3F-BCD3-EC1EC4A64B46}"/>
    <cellStyle name="Comma 3 6 3 2 3" xfId="7652" xr:uid="{3EB29613-7617-47C9-815D-D102CC49DF1C}"/>
    <cellStyle name="Comma 3 6 3 2 3 2" xfId="18880" xr:uid="{2A5EF84A-0123-4225-9DD8-349F05AEB260}"/>
    <cellStyle name="Comma 3 6 3 2 3 2 2" xfId="41347" xr:uid="{E8112EDF-2CE1-4B0E-B1F4-DABC6A25F06D}"/>
    <cellStyle name="Comma 3 6 3 2 3 3" xfId="30120" xr:uid="{722D1806-BE76-45EB-AE72-1442B2034287}"/>
    <cellStyle name="Comma 3 6 3 2 4" xfId="13277" xr:uid="{B2E56FEA-C7ED-41AE-AFAB-F90186A90593}"/>
    <cellStyle name="Comma 3 6 3 2 4 2" xfId="35744" xr:uid="{C44AD934-C9D8-4128-9A57-53E28B265F06}"/>
    <cellStyle name="Comma 3 6 3 2 5" xfId="24517" xr:uid="{DD97B827-4A1E-43D7-B3C9-CED3214F8E9F}"/>
    <cellStyle name="Comma 3 6 3 3" xfId="3758" xr:uid="{D3E59D74-302C-48CF-964D-FC77D74398F4}"/>
    <cellStyle name="Comma 3 6 3 3 2" xfId="9361" xr:uid="{0A72A6DC-1617-41F5-B6D8-B76432260441}"/>
    <cellStyle name="Comma 3 6 3 3 2 2" xfId="20589" xr:uid="{4D8FA469-1806-4228-9738-F9E54761A27E}"/>
    <cellStyle name="Comma 3 6 3 3 2 2 2" xfId="43056" xr:uid="{C315B375-5643-446F-B507-AA1415F44059}"/>
    <cellStyle name="Comma 3 6 3 3 2 3" xfId="31829" xr:uid="{61BF6B3B-BCE6-423F-AC39-359FA3F86BDD}"/>
    <cellStyle name="Comma 3 6 3 3 3" xfId="14986" xr:uid="{D8FF9983-F6B3-4E72-A8CE-D21C43ECFC19}"/>
    <cellStyle name="Comma 3 6 3 3 3 2" xfId="37453" xr:uid="{54A54EBE-A382-46D1-BFB7-E0B8888E958D}"/>
    <cellStyle name="Comma 3 6 3 3 4" xfId="26226" xr:uid="{2B494D6A-78EE-467E-BE35-84B4776003A1}"/>
    <cellStyle name="Comma 3 6 3 4" xfId="6572" xr:uid="{1AD1ECE7-2C85-40C9-9335-1904FB9CAC49}"/>
    <cellStyle name="Comma 3 6 3 4 2" xfId="17800" xr:uid="{4657FC6F-72B8-40C8-B8C0-B69E0927C966}"/>
    <cellStyle name="Comma 3 6 3 4 2 2" xfId="40267" xr:uid="{E0C25404-B6B1-43FF-8893-BEAB79CFE0D9}"/>
    <cellStyle name="Comma 3 6 3 4 3" xfId="29040" xr:uid="{B4F67933-61C4-448B-B7CE-2D5C175C6BDB}"/>
    <cellStyle name="Comma 3 6 3 5" xfId="12197" xr:uid="{D6CBD286-3231-4B15-B3FC-2A91FC6AE0C9}"/>
    <cellStyle name="Comma 3 6 3 5 2" xfId="34664" xr:uid="{61F6CD5A-4258-4322-8156-6E8E482D5D81}"/>
    <cellStyle name="Comma 3 6 3 6" xfId="23437" xr:uid="{C8C3F3D1-5E80-4CA3-94BA-54A762BA0905}"/>
    <cellStyle name="Comma 3 6 4" xfId="1511" xr:uid="{00000000-0005-0000-0000-000021060000}"/>
    <cellStyle name="Comma 3 6 4 2" xfId="4300" xr:uid="{1A9616AE-51F1-4F56-B87F-0E49092326A8}"/>
    <cellStyle name="Comma 3 6 4 2 2" xfId="9903" xr:uid="{314964EA-D6E3-47A0-B3F5-29E0BD9E08A2}"/>
    <cellStyle name="Comma 3 6 4 2 2 2" xfId="21131" xr:uid="{DFE3E0E2-9100-4AA4-94F8-386DAC30D1EE}"/>
    <cellStyle name="Comma 3 6 4 2 2 2 2" xfId="43598" xr:uid="{F6419DF5-BFAC-4F47-B161-07D1B4D8716B}"/>
    <cellStyle name="Comma 3 6 4 2 2 3" xfId="32371" xr:uid="{9AB2F726-80EE-4138-9791-15534F1B763A}"/>
    <cellStyle name="Comma 3 6 4 2 3" xfId="15528" xr:uid="{CE9DFE49-F767-4A3F-BCCE-742D51C940A6}"/>
    <cellStyle name="Comma 3 6 4 2 3 2" xfId="37995" xr:uid="{544E11E0-2A2C-4924-B30B-B79465459F94}"/>
    <cellStyle name="Comma 3 6 4 2 4" xfId="26768" xr:uid="{36F20AE1-8762-4495-B848-65E7FE04C6ED}"/>
    <cellStyle name="Comma 3 6 4 3" xfId="7114" xr:uid="{E2CC1EC6-5E55-4351-AF7E-66780440B214}"/>
    <cellStyle name="Comma 3 6 4 3 2" xfId="18342" xr:uid="{5316665F-AF6C-490F-9844-871629FF226E}"/>
    <cellStyle name="Comma 3 6 4 3 2 2" xfId="40809" xr:uid="{5A15371F-EF7D-4686-871D-EF078017A249}"/>
    <cellStyle name="Comma 3 6 4 3 3" xfId="29582" xr:uid="{12FCA7D7-37DE-48AA-968D-F70D1BFA2EF4}"/>
    <cellStyle name="Comma 3 6 4 4" xfId="12739" xr:uid="{22E576A1-0412-4991-9986-9280030FC50E}"/>
    <cellStyle name="Comma 3 6 4 4 2" xfId="35206" xr:uid="{9E0326D5-108B-4851-9B93-9E53467EC423}"/>
    <cellStyle name="Comma 3 6 4 5" xfId="23979" xr:uid="{0688F28A-5CF0-4616-8111-C9E5CD94B4E4}"/>
    <cellStyle name="Comma 3 6 5" xfId="2592" xr:uid="{00000000-0005-0000-0000-000022060000}"/>
    <cellStyle name="Comma 3 6 5 2" xfId="5381" xr:uid="{BE179759-5EC7-4466-B34C-081E063FB648}"/>
    <cellStyle name="Comma 3 6 5 2 2" xfId="10984" xr:uid="{7A64DC84-C292-4E88-A162-F80013703B78}"/>
    <cellStyle name="Comma 3 6 5 2 2 2" xfId="22212" xr:uid="{A6D9B14A-8910-4FC1-9875-A4FE049EA1E1}"/>
    <cellStyle name="Comma 3 6 5 2 2 2 2" xfId="44679" xr:uid="{3710F844-40EA-4BA3-9331-28453549E091}"/>
    <cellStyle name="Comma 3 6 5 2 2 3" xfId="33452" xr:uid="{308DF6AD-26FE-42BA-81AE-BD1E4D5D3989}"/>
    <cellStyle name="Comma 3 6 5 2 3" xfId="16609" xr:uid="{E8DAFB3C-9A7E-455A-BF8C-3F20F5FF5132}"/>
    <cellStyle name="Comma 3 6 5 2 3 2" xfId="39076" xr:uid="{87B3F5E0-D6A2-42B5-8ECC-A1965C4D5DFC}"/>
    <cellStyle name="Comma 3 6 5 2 4" xfId="27849" xr:uid="{2E9AABE1-523C-4AEC-814C-8A1911123662}"/>
    <cellStyle name="Comma 3 6 5 3" xfId="8195" xr:uid="{675D5205-7AEB-4528-BF40-73A2FF28F772}"/>
    <cellStyle name="Comma 3 6 5 3 2" xfId="19423" xr:uid="{8E7D8EB2-F0EB-4AF8-A61F-70FBCB4DC75E}"/>
    <cellStyle name="Comma 3 6 5 3 2 2" xfId="41890" xr:uid="{DCAB0C90-D2C6-41E4-89B9-3BC7F40EBE75}"/>
    <cellStyle name="Comma 3 6 5 3 3" xfId="30663" xr:uid="{0F2363F5-EF92-4113-AA78-FB0AD23D9B1A}"/>
    <cellStyle name="Comma 3 6 5 4" xfId="13820" xr:uid="{E3933A62-49A3-4755-8AFA-34E4BAC09051}"/>
    <cellStyle name="Comma 3 6 5 4 2" xfId="36287" xr:uid="{D651D253-B056-45B1-86BF-43775F8C68E8}"/>
    <cellStyle name="Comma 3 6 5 5" xfId="25060" xr:uid="{B1582FFA-CA0A-44AA-BFC2-A48FC07787BD}"/>
    <cellStyle name="Comma 3 6 6" xfId="431" xr:uid="{00000000-0005-0000-0000-000023060000}"/>
    <cellStyle name="Comma 3 6 6 2" xfId="3220" xr:uid="{BC82D9F0-B12E-4595-96A4-7C7256AF4634}"/>
    <cellStyle name="Comma 3 6 6 2 2" xfId="8823" xr:uid="{6B0C9BC9-77BB-4EA0-93BB-043C46200BE5}"/>
    <cellStyle name="Comma 3 6 6 2 2 2" xfId="20051" xr:uid="{B45E650A-8678-4DD9-96B3-9683BC62F7BE}"/>
    <cellStyle name="Comma 3 6 6 2 2 2 2" xfId="42518" xr:uid="{A8BFFBF8-F61A-45AF-8ACC-201E4238DD0F}"/>
    <cellStyle name="Comma 3 6 6 2 2 3" xfId="31291" xr:uid="{9A7A43E3-B32D-4F73-A779-E4BE85EC7F2E}"/>
    <cellStyle name="Comma 3 6 6 2 3" xfId="14448" xr:uid="{56F89661-9EE9-4AB9-BC8A-6881AABE6EA0}"/>
    <cellStyle name="Comma 3 6 6 2 3 2" xfId="36915" xr:uid="{4BFD4C77-E7EB-4E19-A08B-349D92BEE9D0}"/>
    <cellStyle name="Comma 3 6 6 2 4" xfId="25688" xr:uid="{A2AC231D-C45F-4D72-8A5D-6646CAFC5307}"/>
    <cellStyle name="Comma 3 6 6 3" xfId="6034" xr:uid="{C2D65C09-5250-4CD0-96E0-5CEAED75FF65}"/>
    <cellStyle name="Comma 3 6 6 3 2" xfId="17262" xr:uid="{21BA067C-F4DF-4AF9-B0F2-F39F86B28D81}"/>
    <cellStyle name="Comma 3 6 6 3 2 2" xfId="39729" xr:uid="{CD2111E7-4CEF-4DA0-9A9A-D0BB824D20D8}"/>
    <cellStyle name="Comma 3 6 6 3 3" xfId="28502" xr:uid="{E39EF937-6398-43E0-8B08-39D7261A52F2}"/>
    <cellStyle name="Comma 3 6 6 4" xfId="11659" xr:uid="{8FE1D888-CF9B-438E-AC41-AB4ECB80BFBC}"/>
    <cellStyle name="Comma 3 6 6 4 2" xfId="34126" xr:uid="{CB40E01E-7D68-444A-8482-724EBB225FA9}"/>
    <cellStyle name="Comma 3 6 6 5" xfId="22899" xr:uid="{D2AB062C-A0EB-4E5B-8680-E5BB4E6B8467}"/>
    <cellStyle name="Comma 3 6 7" xfId="2944" xr:uid="{10C4B305-759B-481D-BAFF-A57BFB6C1BD6}"/>
    <cellStyle name="Comma 3 6 7 2" xfId="8547" xr:uid="{8D469C49-DCA3-4CCE-90C0-6C4665A9D074}"/>
    <cellStyle name="Comma 3 6 7 2 2" xfId="19775" xr:uid="{D640C9EF-3689-440B-99C8-2F0C96CF0B5A}"/>
    <cellStyle name="Comma 3 6 7 2 2 2" xfId="42242" xr:uid="{54A48214-06F8-497D-8868-D2EED0A53975}"/>
    <cellStyle name="Comma 3 6 7 2 3" xfId="31015" xr:uid="{1029BFF2-0097-47C3-B1D1-AEC7DA42E459}"/>
    <cellStyle name="Comma 3 6 7 3" xfId="14172" xr:uid="{0AEA2F52-D5BF-4650-A38C-85ABCFD6DA02}"/>
    <cellStyle name="Comma 3 6 7 3 2" xfId="36639" xr:uid="{3AA915B5-A3EA-453D-B5E5-86D0FB7BB63B}"/>
    <cellStyle name="Comma 3 6 7 4" xfId="25412" xr:uid="{F57592FE-C4D4-428A-AB8C-2FA6618F2F55}"/>
    <cellStyle name="Comma 3 6 8" xfId="5759" xr:uid="{C19C6C85-7B69-4912-A7A1-1782B0BC63D1}"/>
    <cellStyle name="Comma 3 6 8 2" xfId="16987" xr:uid="{5B9C7491-685D-4BB1-BE92-BF2FA5F3EA99}"/>
    <cellStyle name="Comma 3 6 8 2 2" xfId="39454" xr:uid="{7467496D-0D31-423E-852D-A8AA7B4BF77F}"/>
    <cellStyle name="Comma 3 6 8 3" xfId="28227" xr:uid="{97A53AF3-C276-45A2-8230-450B5AD32700}"/>
    <cellStyle name="Comma 3 6 9" xfId="11383" xr:uid="{3581B961-E942-472D-9C92-F0878A5B3AF0}"/>
    <cellStyle name="Comma 3 6 9 2" xfId="33851" xr:uid="{92DE9585-96BA-4D23-8BF1-FB387B3D681F}"/>
    <cellStyle name="Comma 3 7" xfId="579" xr:uid="{00000000-0005-0000-0000-000024060000}"/>
    <cellStyle name="Comma 3 7 2" xfId="1117" xr:uid="{00000000-0005-0000-0000-000025060000}"/>
    <cellStyle name="Comma 3 7 2 2" xfId="2197" xr:uid="{00000000-0005-0000-0000-000026060000}"/>
    <cellStyle name="Comma 3 7 2 2 2" xfId="4986" xr:uid="{72097CDC-9C0A-471D-BA84-535894C00F6F}"/>
    <cellStyle name="Comma 3 7 2 2 2 2" xfId="10589" xr:uid="{766CDC2E-6541-4E01-862A-8596BC050510}"/>
    <cellStyle name="Comma 3 7 2 2 2 2 2" xfId="21817" xr:uid="{8D48933A-4EE9-4E0D-AC56-65435A754095}"/>
    <cellStyle name="Comma 3 7 2 2 2 2 2 2" xfId="44284" xr:uid="{C2B8DC7C-D544-4F15-89D8-D4EDA58DE1BC}"/>
    <cellStyle name="Comma 3 7 2 2 2 2 3" xfId="33057" xr:uid="{7CDC6B61-89B1-43CA-98F3-605AEC3F74F8}"/>
    <cellStyle name="Comma 3 7 2 2 2 3" xfId="16214" xr:uid="{395E4CFA-75CD-40AC-884C-EE2C8AC05E48}"/>
    <cellStyle name="Comma 3 7 2 2 2 3 2" xfId="38681" xr:uid="{EB122FFD-EA87-430A-BD44-7C8C25FF631B}"/>
    <cellStyle name="Comma 3 7 2 2 2 4" xfId="27454" xr:uid="{617B3770-EC68-4BEF-8224-FD127F040914}"/>
    <cellStyle name="Comma 3 7 2 2 3" xfId="7800" xr:uid="{ADD6E4F5-DF7E-43A7-9E9D-3570FCD6967C}"/>
    <cellStyle name="Comma 3 7 2 2 3 2" xfId="19028" xr:uid="{2FE0AFBB-2CB3-4F40-ACAB-89526D130DB6}"/>
    <cellStyle name="Comma 3 7 2 2 3 2 2" xfId="41495" xr:uid="{A20AC34A-4BAF-4A0B-BCD0-7B43CC8A7D97}"/>
    <cellStyle name="Comma 3 7 2 2 3 3" xfId="30268" xr:uid="{D5AE72F1-CAF9-417E-8B83-BA356DC7E59F}"/>
    <cellStyle name="Comma 3 7 2 2 4" xfId="13425" xr:uid="{B564AF4A-8B31-4729-AAD6-0B5FBDB66289}"/>
    <cellStyle name="Comma 3 7 2 2 4 2" xfId="35892" xr:uid="{17AE826B-4819-4713-9330-D78A6DF0B59B}"/>
    <cellStyle name="Comma 3 7 2 2 5" xfId="24665" xr:uid="{B148BCB2-144B-45A0-8DD6-8A3CE8723A14}"/>
    <cellStyle name="Comma 3 7 2 3" xfId="3906" xr:uid="{D8C0F9A5-2394-4A52-BED0-1209A8BAFE0D}"/>
    <cellStyle name="Comma 3 7 2 3 2" xfId="9509" xr:uid="{0C4878CA-504C-4D25-B1F7-2752D724BDE8}"/>
    <cellStyle name="Comma 3 7 2 3 2 2" xfId="20737" xr:uid="{AB06E5D0-A0E4-4216-89BF-FA1D543418B3}"/>
    <cellStyle name="Comma 3 7 2 3 2 2 2" xfId="43204" xr:uid="{C63B41EA-EBBF-483E-B17D-73EC6ECA3F5B}"/>
    <cellStyle name="Comma 3 7 2 3 2 3" xfId="31977" xr:uid="{D4AD7499-DC09-42BD-A71A-40888D94D88F}"/>
    <cellStyle name="Comma 3 7 2 3 3" xfId="15134" xr:uid="{9F0455F6-3CB5-4F24-9DD1-1F463DF5B6EA}"/>
    <cellStyle name="Comma 3 7 2 3 3 2" xfId="37601" xr:uid="{4309FBB7-5824-46FE-9AD9-35AB5F95AC93}"/>
    <cellStyle name="Comma 3 7 2 3 4" xfId="26374" xr:uid="{DA2569F5-61CD-4678-B56B-323D6EB40EA6}"/>
    <cellStyle name="Comma 3 7 2 4" xfId="6720" xr:uid="{E6698A6B-42D9-4E4C-A35F-9524D735DBC8}"/>
    <cellStyle name="Comma 3 7 2 4 2" xfId="17948" xr:uid="{88ECF2A5-6385-485D-B33E-4CB90B928D41}"/>
    <cellStyle name="Comma 3 7 2 4 2 2" xfId="40415" xr:uid="{F21C4F23-069F-4320-9195-520A9EE2174F}"/>
    <cellStyle name="Comma 3 7 2 4 3" xfId="29188" xr:uid="{37215BA6-1B57-45D1-B9BB-CBCEEB578ED0}"/>
    <cellStyle name="Comma 3 7 2 5" xfId="12345" xr:uid="{3F6EA869-6866-4B4F-BF1E-A129D0E6D5E8}"/>
    <cellStyle name="Comma 3 7 2 5 2" xfId="34812" xr:uid="{0C81092F-5B6F-417F-B7CE-8936307A8557}"/>
    <cellStyle name="Comma 3 7 2 6" xfId="23585" xr:uid="{15B77A81-8AFE-4EFE-9338-3E1B25C68DB7}"/>
    <cellStyle name="Comma 3 7 3" xfId="1659" xr:uid="{00000000-0005-0000-0000-000027060000}"/>
    <cellStyle name="Comma 3 7 3 2" xfId="4448" xr:uid="{D22BAFF3-8A4F-4A9B-9543-1C4735A15304}"/>
    <cellStyle name="Comma 3 7 3 2 2" xfId="10051" xr:uid="{DCA84116-D037-4C63-BB76-449197DCE73C}"/>
    <cellStyle name="Comma 3 7 3 2 2 2" xfId="21279" xr:uid="{F5729275-F524-4DC5-A217-A48AAFCBF907}"/>
    <cellStyle name="Comma 3 7 3 2 2 2 2" xfId="43746" xr:uid="{79BD7387-27FD-4F3A-84C3-AE2425B8EC2E}"/>
    <cellStyle name="Comma 3 7 3 2 2 3" xfId="32519" xr:uid="{8656B7A6-1D80-49C1-A71D-CBEA444F5307}"/>
    <cellStyle name="Comma 3 7 3 2 3" xfId="15676" xr:uid="{926A8A31-8C6D-4769-8AC7-8C45A5B33199}"/>
    <cellStyle name="Comma 3 7 3 2 3 2" xfId="38143" xr:uid="{31A20DA2-032F-487A-A957-C3BCA130CCB0}"/>
    <cellStyle name="Comma 3 7 3 2 4" xfId="26916" xr:uid="{849BBD68-D6CD-4114-8175-2A9F17E83364}"/>
    <cellStyle name="Comma 3 7 3 3" xfId="7262" xr:uid="{88856B64-BE07-47B3-A82C-6922F2167C06}"/>
    <cellStyle name="Comma 3 7 3 3 2" xfId="18490" xr:uid="{A4B17893-1D3D-4431-B501-F1B6B647458B}"/>
    <cellStyle name="Comma 3 7 3 3 2 2" xfId="40957" xr:uid="{C83BC912-D4C1-4303-A7FC-530D93E73584}"/>
    <cellStyle name="Comma 3 7 3 3 3" xfId="29730" xr:uid="{12CC6A4C-5B33-4645-9F08-16AA50F33E66}"/>
    <cellStyle name="Comma 3 7 3 4" xfId="12887" xr:uid="{45D5ABB1-1EE0-447D-A05E-B6D991B341EE}"/>
    <cellStyle name="Comma 3 7 3 4 2" xfId="35354" xr:uid="{7254F729-C130-450E-B696-0E817FB420BD}"/>
    <cellStyle name="Comma 3 7 3 5" xfId="24127" xr:uid="{AC02E4EC-D3A7-48C9-A286-3EE3C5496D92}"/>
    <cellStyle name="Comma 3 7 4" xfId="3368" xr:uid="{9AC26EDD-D12F-43DF-8C16-D02323F8A339}"/>
    <cellStyle name="Comma 3 7 4 2" xfId="8971" xr:uid="{0D1FBAC1-FDC8-4A57-B8F2-C9FB247A9810}"/>
    <cellStyle name="Comma 3 7 4 2 2" xfId="20199" xr:uid="{76E27454-56D3-414E-AA9F-C039EE96FC59}"/>
    <cellStyle name="Comma 3 7 4 2 2 2" xfId="42666" xr:uid="{F2F0BFCB-8A54-4B48-9FAA-E292747A0184}"/>
    <cellStyle name="Comma 3 7 4 2 3" xfId="31439" xr:uid="{9AB725E4-3358-4A5E-8EDA-516C183C2E81}"/>
    <cellStyle name="Comma 3 7 4 3" xfId="14596" xr:uid="{95660DC0-C721-4814-9FBA-67BF2179265D}"/>
    <cellStyle name="Comma 3 7 4 3 2" xfId="37063" xr:uid="{3440B512-A82D-4F89-AEB9-576F38F5A389}"/>
    <cellStyle name="Comma 3 7 4 4" xfId="25836" xr:uid="{D99FD75F-CC5D-4449-8F9B-507E91CE6EB9}"/>
    <cellStyle name="Comma 3 7 5" xfId="6182" xr:uid="{A703FD17-3E9F-4762-8666-000FC0F5905D}"/>
    <cellStyle name="Comma 3 7 5 2" xfId="17410" xr:uid="{412D35B6-AF97-44A8-AFCD-C06CC0774B8E}"/>
    <cellStyle name="Comma 3 7 5 2 2" xfId="39877" xr:uid="{28921027-E8A5-4CF8-A830-49701937F810}"/>
    <cellStyle name="Comma 3 7 5 3" xfId="28650" xr:uid="{34CA546A-6837-4F24-B8FE-D0CB28854431}"/>
    <cellStyle name="Comma 3 7 6" xfId="11807" xr:uid="{EFA27C2F-3FE3-42CC-BA9C-7CBF6302E6E2}"/>
    <cellStyle name="Comma 3 7 6 2" xfId="34274" xr:uid="{FDD34E73-862F-4CB9-BFCF-3FEF80FDFF8A}"/>
    <cellStyle name="Comma 3 7 7" xfId="23047" xr:uid="{35AE8DA7-1803-45C6-A17A-072A223A1962}"/>
    <cellStyle name="Comma 3 8" xfId="850" xr:uid="{00000000-0005-0000-0000-000028060000}"/>
    <cellStyle name="Comma 3 8 2" xfId="1930" xr:uid="{00000000-0005-0000-0000-000029060000}"/>
    <cellStyle name="Comma 3 8 2 2" xfId="4719" xr:uid="{305F4D88-8735-4F01-9AF5-D78713FBA751}"/>
    <cellStyle name="Comma 3 8 2 2 2" xfId="10322" xr:uid="{44A9D058-15D7-4B7E-A2AC-859272766BD9}"/>
    <cellStyle name="Comma 3 8 2 2 2 2" xfId="21550" xr:uid="{410E2059-CBC4-42B6-97C8-9962C822BBC6}"/>
    <cellStyle name="Comma 3 8 2 2 2 2 2" xfId="44017" xr:uid="{E3D32272-F1D1-4C7C-8172-1450B98ADD62}"/>
    <cellStyle name="Comma 3 8 2 2 2 3" xfId="32790" xr:uid="{8271ADAB-C124-4410-B368-111B3441DCF8}"/>
    <cellStyle name="Comma 3 8 2 2 3" xfId="15947" xr:uid="{B5BBD4FF-0E5D-47E2-B582-471B64A8C20F}"/>
    <cellStyle name="Comma 3 8 2 2 3 2" xfId="38414" xr:uid="{C7B18CB0-2805-4EDF-A806-AF92CDC6AB48}"/>
    <cellStyle name="Comma 3 8 2 2 4" xfId="27187" xr:uid="{0944E534-0EFB-4524-8882-2513711F1C06}"/>
    <cellStyle name="Comma 3 8 2 3" xfId="7533" xr:uid="{9A569F9B-67FC-484C-9870-9F30E7C2F47B}"/>
    <cellStyle name="Comma 3 8 2 3 2" xfId="18761" xr:uid="{5325F64E-FBCF-4FB9-8DA2-DA840E19F55C}"/>
    <cellStyle name="Comma 3 8 2 3 2 2" xfId="41228" xr:uid="{B48786C2-CCFD-459A-9C6E-F1193552121D}"/>
    <cellStyle name="Comma 3 8 2 3 3" xfId="30001" xr:uid="{A67F0587-9276-49DB-A282-6AD38E13DD8E}"/>
    <cellStyle name="Comma 3 8 2 4" xfId="13158" xr:uid="{B2C01BF2-666B-4B36-823A-53EFAE025F5E}"/>
    <cellStyle name="Comma 3 8 2 4 2" xfId="35625" xr:uid="{7C73E528-E856-412B-8A69-27B0D1ACC366}"/>
    <cellStyle name="Comma 3 8 2 5" xfId="24398" xr:uid="{F748FC5D-F70D-45AA-B1A1-4024FD22F3BA}"/>
    <cellStyle name="Comma 3 8 3" xfId="3639" xr:uid="{CF5AEBC5-E8C2-4C1B-B64B-53775C10A164}"/>
    <cellStyle name="Comma 3 8 3 2" xfId="9242" xr:uid="{826A2A51-B1B2-4AF8-B420-278831600C46}"/>
    <cellStyle name="Comma 3 8 3 2 2" xfId="20470" xr:uid="{EAFEAFB9-EADF-49A6-BD3F-04D89BF8C014}"/>
    <cellStyle name="Comma 3 8 3 2 2 2" xfId="42937" xr:uid="{C66DA491-601F-4E95-A74E-8DE0F4E4C1A0}"/>
    <cellStyle name="Comma 3 8 3 2 3" xfId="31710" xr:uid="{93A2AFDE-E9CC-49EB-AF66-4083E7472EEE}"/>
    <cellStyle name="Comma 3 8 3 3" xfId="14867" xr:uid="{81746BC1-4DD4-4287-84B8-E92CD1F2693F}"/>
    <cellStyle name="Comma 3 8 3 3 2" xfId="37334" xr:uid="{44DA1420-245B-491A-9CEE-349FEABBCDAE}"/>
    <cellStyle name="Comma 3 8 3 4" xfId="26107" xr:uid="{01390C61-0D73-4A1A-BA42-9C3D982B8B50}"/>
    <cellStyle name="Comma 3 8 4" xfId="6453" xr:uid="{2E263666-1DC9-4D8E-8E26-FAF3FAD8A902}"/>
    <cellStyle name="Comma 3 8 4 2" xfId="17681" xr:uid="{901EE0B8-75E4-4524-84C4-C2152176F028}"/>
    <cellStyle name="Comma 3 8 4 2 2" xfId="40148" xr:uid="{05701ADD-CE6F-48F2-8B22-A196A6496FFD}"/>
    <cellStyle name="Comma 3 8 4 3" xfId="28921" xr:uid="{4542D27F-A39C-4468-B9FA-6508E1675976}"/>
    <cellStyle name="Comma 3 8 5" xfId="12078" xr:uid="{EE8A4F58-339D-43C2-A9FC-B4778DD4FF11}"/>
    <cellStyle name="Comma 3 8 5 2" xfId="34545" xr:uid="{4C459EF4-539E-44A0-B3C6-ED82173B75DC}"/>
    <cellStyle name="Comma 3 8 6" xfId="23318" xr:uid="{BAECE6A8-9199-405F-A741-2B1F41AB3676}"/>
    <cellStyle name="Comma 3 9" xfId="1392" xr:uid="{00000000-0005-0000-0000-00002A060000}"/>
    <cellStyle name="Comma 3 9 2" xfId="4181" xr:uid="{76E42570-694D-4D98-8BAB-EC561AF4BCF0}"/>
    <cellStyle name="Comma 3 9 2 2" xfId="9784" xr:uid="{3AE4F69E-93FF-468A-A991-7846F88EFBEC}"/>
    <cellStyle name="Comma 3 9 2 2 2" xfId="21012" xr:uid="{938571A3-F54B-4C82-99F4-6A9F4115B88F}"/>
    <cellStyle name="Comma 3 9 2 2 2 2" xfId="43479" xr:uid="{1FFD07DB-B3F9-4C77-98FC-59886A80A0F1}"/>
    <cellStyle name="Comma 3 9 2 2 3" xfId="32252" xr:uid="{4E5DD912-A951-47CF-9046-19753276E39E}"/>
    <cellStyle name="Comma 3 9 2 3" xfId="15409" xr:uid="{6CCE889E-F045-49A0-B0D6-5F1EBB96D749}"/>
    <cellStyle name="Comma 3 9 2 3 2" xfId="37876" xr:uid="{60A66A92-DA20-478C-88B5-82E994201D09}"/>
    <cellStyle name="Comma 3 9 2 4" xfId="26649" xr:uid="{BF98A9BF-5A22-423D-9BCF-BB79C2DFDF45}"/>
    <cellStyle name="Comma 3 9 3" xfId="6995" xr:uid="{2B55D41F-7D95-48CA-B119-E580215DB854}"/>
    <cellStyle name="Comma 3 9 3 2" xfId="18223" xr:uid="{735089AB-BB36-4C72-907D-ED820231A720}"/>
    <cellStyle name="Comma 3 9 3 2 2" xfId="40690" xr:uid="{95E9FB9E-B28E-494F-922D-BF5A363E893A}"/>
    <cellStyle name="Comma 3 9 3 3" xfId="29463" xr:uid="{56DEC5BC-53C0-49B6-B07E-4D6D8A3BA407}"/>
    <cellStyle name="Comma 3 9 4" xfId="12620" xr:uid="{8FB51BCF-C814-4B86-919A-C35BAD8A8C89}"/>
    <cellStyle name="Comma 3 9 4 2" xfId="35087" xr:uid="{3A2A6ED9-DCB7-49F3-B6CD-FACFEC96265F}"/>
    <cellStyle name="Comma 3 9 5" xfId="23860" xr:uid="{534C0434-413F-4BBB-B456-44E0ED792664}"/>
    <cellStyle name="Comma 30" xfId="836" xr:uid="{00000000-0005-0000-0000-00002B060000}"/>
    <cellStyle name="Comma 30 2" xfId="1916" xr:uid="{00000000-0005-0000-0000-00002C060000}"/>
    <cellStyle name="Comma 30 2 2" xfId="4705" xr:uid="{2A253634-FAD0-4CA4-B325-6CB6A37702F5}"/>
    <cellStyle name="Comma 30 2 2 2" xfId="10308" xr:uid="{A95D2830-9859-4D98-8946-CCB6526AE105}"/>
    <cellStyle name="Comma 30 2 2 2 2" xfId="21536" xr:uid="{2E1D9BDC-6FD4-4A6E-AA8E-CFF2C27DEDC4}"/>
    <cellStyle name="Comma 30 2 2 2 2 2" xfId="44003" xr:uid="{4DBBA39B-4B6D-42BF-8FAE-3CFA0F38B02B}"/>
    <cellStyle name="Comma 30 2 2 2 3" xfId="32776" xr:uid="{622B1856-A1DD-4C66-950E-3F81EE61DF3C}"/>
    <cellStyle name="Comma 30 2 2 3" xfId="15933" xr:uid="{4301A10E-6651-4EAA-B789-FB488F2D0815}"/>
    <cellStyle name="Comma 30 2 2 3 2" xfId="38400" xr:uid="{289A7FDF-BEAE-436A-8070-2B71D448101F}"/>
    <cellStyle name="Comma 30 2 2 4" xfId="27173" xr:uid="{27624E02-375E-4BFF-B850-DC36A9C9CA6A}"/>
    <cellStyle name="Comma 30 2 3" xfId="7519" xr:uid="{5796F324-FC51-4644-A4C3-548CE1034858}"/>
    <cellStyle name="Comma 30 2 3 2" xfId="18747" xr:uid="{265A8F7C-A13B-41D6-8BCB-FFF6DFB10253}"/>
    <cellStyle name="Comma 30 2 3 2 2" xfId="41214" xr:uid="{F429D631-6B34-4468-9E52-A6F8220DCEFA}"/>
    <cellStyle name="Comma 30 2 3 3" xfId="29987" xr:uid="{434A4320-A45D-4CD5-A3A4-7F0853CF53B7}"/>
    <cellStyle name="Comma 30 2 4" xfId="13144" xr:uid="{C7270910-438B-43B6-A3D1-099816E4F03D}"/>
    <cellStyle name="Comma 30 2 4 2" xfId="35611" xr:uid="{5643CB68-3E5F-49C6-8DA3-C82C379D64B8}"/>
    <cellStyle name="Comma 30 2 5" xfId="24384" xr:uid="{0182470E-6159-448A-BAF9-F86FA3F12D00}"/>
    <cellStyle name="Comma 30 3" xfId="3625" xr:uid="{92CDC407-7DA2-437C-A89B-1DC3E6419B9B}"/>
    <cellStyle name="Comma 30 3 2" xfId="9228" xr:uid="{3649E216-582E-4858-8AD7-932D65C00888}"/>
    <cellStyle name="Comma 30 3 2 2" xfId="20456" xr:uid="{111D9637-7691-4ADB-81F0-8D91C7964EAD}"/>
    <cellStyle name="Comma 30 3 2 2 2" xfId="42923" xr:uid="{0530686A-659B-411A-8BF4-931A67BAA6F3}"/>
    <cellStyle name="Comma 30 3 2 3" xfId="31696" xr:uid="{04A83BC5-96F0-48E1-A6B0-CA5E0D7CBA78}"/>
    <cellStyle name="Comma 30 3 3" xfId="14853" xr:uid="{B7E0B607-0068-46D3-BAC8-AADA7498894C}"/>
    <cellStyle name="Comma 30 3 3 2" xfId="37320" xr:uid="{077EEA4C-8771-49BD-B255-3072A0450F62}"/>
    <cellStyle name="Comma 30 3 4" xfId="26093" xr:uid="{B60B0D3D-5B41-4DD1-9DFB-AB8D22A82AEE}"/>
    <cellStyle name="Comma 30 4" xfId="6439" xr:uid="{8136E67D-72B3-4A1B-BD04-4391C4FB2E7A}"/>
    <cellStyle name="Comma 30 4 2" xfId="17667" xr:uid="{A3D57EFF-0875-47B5-84F4-EFCEF2C1D3FE}"/>
    <cellStyle name="Comma 30 4 2 2" xfId="40134" xr:uid="{CC7E6869-DD6E-434B-80B7-ED46B4B60467}"/>
    <cellStyle name="Comma 30 4 3" xfId="28907" xr:uid="{A4C79FBC-CC50-466B-B877-4DD5823A5477}"/>
    <cellStyle name="Comma 30 5" xfId="12064" xr:uid="{0193F0EC-45CE-4FE9-B661-BB7585DD42F3}"/>
    <cellStyle name="Comma 30 5 2" xfId="34531" xr:uid="{26362F03-6E05-4C97-A561-11354317B83B}"/>
    <cellStyle name="Comma 30 6" xfId="23304" xr:uid="{5DE46F68-CFA1-496F-A87F-9862B276C0E3}"/>
    <cellStyle name="Comma 31" xfId="291" xr:uid="{00000000-0005-0000-0000-00002D060000}"/>
    <cellStyle name="Comma 31 2" xfId="2454" xr:uid="{00000000-0005-0000-0000-00002E060000}"/>
    <cellStyle name="Comma 31 2 2" xfId="5243" xr:uid="{739D9DE8-0B68-4042-9FF7-DB53D8A54AA7}"/>
    <cellStyle name="Comma 31 2 2 2" xfId="10846" xr:uid="{87385B90-8998-4A0C-9371-AF0A74AC4646}"/>
    <cellStyle name="Comma 31 2 2 2 2" xfId="22074" xr:uid="{4A9ED46D-A9CA-409D-84DB-B8D31526A95C}"/>
    <cellStyle name="Comma 31 2 2 2 2 2" xfId="44541" xr:uid="{1BC4F5BA-E7F4-47BE-A55E-5BE1DC95B079}"/>
    <cellStyle name="Comma 31 2 2 2 3" xfId="33314" xr:uid="{0C9A7553-285F-42B2-9313-A824F7A3153A}"/>
    <cellStyle name="Comma 31 2 2 3" xfId="16471" xr:uid="{7BFC7285-2352-4EB1-A5DF-1C605E6435E0}"/>
    <cellStyle name="Comma 31 2 2 3 2" xfId="38938" xr:uid="{CA360847-EDCE-4002-A4D7-3902B2859BE3}"/>
    <cellStyle name="Comma 31 2 2 4" xfId="27711" xr:uid="{29E07712-0C17-4E89-940F-F01C4C44239D}"/>
    <cellStyle name="Comma 31 2 3" xfId="8057" xr:uid="{CE4D9EA0-C713-440E-A64C-D52F8BAF8496}"/>
    <cellStyle name="Comma 31 2 3 2" xfId="19285" xr:uid="{ECD06587-8F61-4DA9-A91D-2CABC0809A23}"/>
    <cellStyle name="Comma 31 2 3 2 2" xfId="41752" xr:uid="{DC0F9A7F-6CFC-4D50-A2FE-6C9A834B7C6D}"/>
    <cellStyle name="Comma 31 2 3 3" xfId="30525" xr:uid="{97A2A08A-EB97-4EAB-A4EB-E1542D7AFBEA}"/>
    <cellStyle name="Comma 31 2 4" xfId="13682" xr:uid="{EE436AF0-3BD4-40AC-9EBB-7ED97FFBFD43}"/>
    <cellStyle name="Comma 31 2 4 2" xfId="36149" xr:uid="{C2E49880-7E5B-4C9F-9FE6-7F3B6365A73C}"/>
    <cellStyle name="Comma 31 2 5" xfId="24922" xr:uid="{A5C3F52E-EA1A-450D-ABDE-5E66A04569A9}"/>
    <cellStyle name="Comma 31 3" xfId="2728" xr:uid="{00000000-0005-0000-0000-00002F060000}"/>
    <cellStyle name="Comma 31 3 2" xfId="5517" xr:uid="{260C507E-7647-4C5F-A750-86F62B0BD199}"/>
    <cellStyle name="Comma 31 3 2 2" xfId="11120" xr:uid="{DC28BD91-77C0-4B67-82A4-E860050E817D}"/>
    <cellStyle name="Comma 31 3 2 2 2" xfId="22348" xr:uid="{5B01B285-0D8D-4F9F-85E5-8AA45CEFAFF3}"/>
    <cellStyle name="Comma 31 3 2 2 2 2" xfId="44815" xr:uid="{CA396215-C670-41BC-B93A-ACE3E914A418}"/>
    <cellStyle name="Comma 31 3 2 2 3" xfId="33588" xr:uid="{8C15AFD9-4E1C-4035-845A-9C44CE1C20C2}"/>
    <cellStyle name="Comma 31 3 2 3" xfId="16745" xr:uid="{D58FD001-3CCC-4EED-99CD-FDE3B24B6E4B}"/>
    <cellStyle name="Comma 31 3 2 3 2" xfId="39212" xr:uid="{F2E8B65B-E88C-4324-98F2-EE5E1ED5FD62}"/>
    <cellStyle name="Comma 31 3 2 4" xfId="27985" xr:uid="{7E93BC6F-6087-4B61-A699-F99E9D524195}"/>
    <cellStyle name="Comma 31 3 3" xfId="8331" xr:uid="{A7F76E0C-54E0-4678-9D73-69EE97A237C2}"/>
    <cellStyle name="Comma 31 3 3 2" xfId="19559" xr:uid="{A5EA8DF0-AACE-403C-BCB6-624FC7BA2D9D}"/>
    <cellStyle name="Comma 31 3 3 2 2" xfId="42026" xr:uid="{65062148-8BBD-4E51-A0B1-75D90813FA3C}"/>
    <cellStyle name="Comma 31 3 3 3" xfId="30799" xr:uid="{F79D965A-C32C-41DE-ADE9-712D871E94AE}"/>
    <cellStyle name="Comma 31 3 4" xfId="13956" xr:uid="{B370CF16-5EF8-4409-B0D1-96990E4A355B}"/>
    <cellStyle name="Comma 31 3 4 2" xfId="36423" xr:uid="{7F324CCE-3B07-4B34-B156-B13F79700978}"/>
    <cellStyle name="Comma 31 3 5" xfId="25196" xr:uid="{E66B347B-698D-4E69-A247-63302CFBC78F}"/>
    <cellStyle name="Comma 31 4" xfId="1374" xr:uid="{00000000-0005-0000-0000-000030060000}"/>
    <cellStyle name="Comma 31 4 2" xfId="4163" xr:uid="{66757E3F-8055-4855-8031-EBAB6161B3D5}"/>
    <cellStyle name="Comma 31 4 2 2" xfId="9766" xr:uid="{0D718827-F2EF-41E5-B8EE-2BEAFCF0DEBA}"/>
    <cellStyle name="Comma 31 4 2 2 2" xfId="20994" xr:uid="{F0C8C905-2BB1-4C22-9F93-5EBB304DB85E}"/>
    <cellStyle name="Comma 31 4 2 2 2 2" xfId="43461" xr:uid="{0533ED56-8619-4914-84AD-43CB75046BF3}"/>
    <cellStyle name="Comma 31 4 2 2 3" xfId="32234" xr:uid="{7C690AEE-D5D3-4A5F-BDB7-7668BB21B1DB}"/>
    <cellStyle name="Comma 31 4 2 3" xfId="15391" xr:uid="{1D837643-D33C-4FF4-A58D-26718EA4C0B7}"/>
    <cellStyle name="Comma 31 4 2 3 2" xfId="37858" xr:uid="{0E365146-C175-49EE-8D3B-DAA50B369656}"/>
    <cellStyle name="Comma 31 4 2 4" xfId="26631" xr:uid="{0A27BFED-0C34-4E2E-890E-6CB034C21873}"/>
    <cellStyle name="Comma 31 4 3" xfId="6977" xr:uid="{8AF38503-4274-4A37-98B6-6448CEA11734}"/>
    <cellStyle name="Comma 31 4 3 2" xfId="18205" xr:uid="{2E5180FE-E02F-4BFA-8D9D-017A34DD5F7D}"/>
    <cellStyle name="Comma 31 4 3 2 2" xfId="40672" xr:uid="{4FB7E279-4386-4E49-8EB5-71BDE9BF21FA}"/>
    <cellStyle name="Comma 31 4 3 3" xfId="29445" xr:uid="{B0D38DF7-03A2-4728-8146-7C0ABE8AA177}"/>
    <cellStyle name="Comma 31 4 4" xfId="12602" xr:uid="{78FD7E53-4EF4-4A10-8845-25019E2FC906}"/>
    <cellStyle name="Comma 31 4 4 2" xfId="35069" xr:uid="{9E0C9114-10A6-4D35-B381-7435BA2EECA8}"/>
    <cellStyle name="Comma 31 4 5" xfId="23842" xr:uid="{340CB777-17FC-40BE-9886-3B99D48A7628}"/>
    <cellStyle name="Comma 31 5" xfId="3080" xr:uid="{9FAFC687-E774-4744-9BC7-7846A9E2D220}"/>
    <cellStyle name="Comma 31 5 2" xfId="8683" xr:uid="{AB632AD7-6FB9-46F9-A509-7595C2788653}"/>
    <cellStyle name="Comma 31 5 2 2" xfId="19911" xr:uid="{8909CE24-7275-4B6D-9B7C-9EAD9B9C11DF}"/>
    <cellStyle name="Comma 31 5 2 2 2" xfId="42378" xr:uid="{2E72EECB-0855-4F15-B053-4B1EAC8C9590}"/>
    <cellStyle name="Comma 31 5 2 3" xfId="31151" xr:uid="{7E2F29D0-84CB-4C9F-94E5-399C2AFBF9CE}"/>
    <cellStyle name="Comma 31 5 3" xfId="14308" xr:uid="{79B8C0EE-2160-4A1F-B3BD-BB0A3C5AC32A}"/>
    <cellStyle name="Comma 31 5 3 2" xfId="36775" xr:uid="{5815FC41-71AB-4E8E-86D5-5F8D675CC872}"/>
    <cellStyle name="Comma 31 5 4" xfId="25548" xr:uid="{F56BB897-1F42-436B-BE28-00CE1BD13FB3}"/>
    <cellStyle name="Comma 31 6" xfId="5894" xr:uid="{1898336E-8C8B-4DA2-BE31-C0F2D9F3D3FB}"/>
    <cellStyle name="Comma 31 6 2" xfId="17122" xr:uid="{22600562-F86E-44CE-8633-C01F678D9BDE}"/>
    <cellStyle name="Comma 31 6 2 2" xfId="39589" xr:uid="{AF6C965F-D39C-4EAD-BD7C-39D025217FCB}"/>
    <cellStyle name="Comma 31 6 3" xfId="28362" xr:uid="{00E98638-B3C4-44F9-B316-2A4912E4E15B}"/>
    <cellStyle name="Comma 31 7" xfId="11519" xr:uid="{087DDE42-3E2A-42DB-AE99-B804811EC0B4}"/>
    <cellStyle name="Comma 31 7 2" xfId="33986" xr:uid="{8EB41516-91D4-469F-819A-8E6345B73482}"/>
    <cellStyle name="Comma 31 8" xfId="22759" xr:uid="{2C73542A-6517-4E15-AD22-08B34687D475}"/>
    <cellStyle name="Comma 32" xfId="290" xr:uid="{00000000-0005-0000-0000-000031060000}"/>
    <cellStyle name="Comma 32 2" xfId="2455" xr:uid="{00000000-0005-0000-0000-000032060000}"/>
    <cellStyle name="Comma 32 2 2" xfId="5244" xr:uid="{11C5BF33-0597-4585-A2D0-E624924A0A58}"/>
    <cellStyle name="Comma 32 2 2 2" xfId="10847" xr:uid="{90585455-916E-4907-B73A-FEF4BF6A110F}"/>
    <cellStyle name="Comma 32 2 2 2 2" xfId="22075" xr:uid="{5918410D-9544-4960-9A94-CF41A9E7EED4}"/>
    <cellStyle name="Comma 32 2 2 2 2 2" xfId="44542" xr:uid="{E9EBBB88-86F8-4917-B6DA-A2DC71184E00}"/>
    <cellStyle name="Comma 32 2 2 2 3" xfId="33315" xr:uid="{9513C9F4-0FBE-4B03-A198-3F07B05CB2A0}"/>
    <cellStyle name="Comma 32 2 2 3" xfId="16472" xr:uid="{73205E2D-3D81-40C0-8A83-EBEB7F2E583C}"/>
    <cellStyle name="Comma 32 2 2 3 2" xfId="38939" xr:uid="{A71AD206-7F61-4BEC-852D-E545BE3F4336}"/>
    <cellStyle name="Comma 32 2 2 4" xfId="27712" xr:uid="{3914AA05-8718-49A4-A6AB-4152F31EE2C1}"/>
    <cellStyle name="Comma 32 2 3" xfId="8058" xr:uid="{B78D5E33-CAC2-4540-A739-137D601AA37D}"/>
    <cellStyle name="Comma 32 2 3 2" xfId="19286" xr:uid="{3625C6F3-2568-4AA0-B87B-B9FA4977A38D}"/>
    <cellStyle name="Comma 32 2 3 2 2" xfId="41753" xr:uid="{F66F9900-C9FC-454A-B949-9A67472D27C7}"/>
    <cellStyle name="Comma 32 2 3 3" xfId="30526" xr:uid="{CD9066C9-4C04-43EE-A955-328FBB12FE10}"/>
    <cellStyle name="Comma 32 2 4" xfId="13683" xr:uid="{99C04C2F-5B6B-45EB-9B26-457FC89BCA0A}"/>
    <cellStyle name="Comma 32 2 4 2" xfId="36150" xr:uid="{A70D6E33-FD1D-48CB-8939-8A6FDA2440A1}"/>
    <cellStyle name="Comma 32 2 5" xfId="24923" xr:uid="{FE93E0B0-7BCF-4687-8855-E4911A0B284F}"/>
    <cellStyle name="Comma 32 3" xfId="2727" xr:uid="{00000000-0005-0000-0000-000033060000}"/>
    <cellStyle name="Comma 32 3 2" xfId="5516" xr:uid="{468AB202-8259-4DEC-88A4-184982E86F8A}"/>
    <cellStyle name="Comma 32 3 2 2" xfId="11119" xr:uid="{32201DC5-9F58-4057-9B85-DC2F87C90079}"/>
    <cellStyle name="Comma 32 3 2 2 2" xfId="22347" xr:uid="{A2EB47B0-B7A0-46C2-A18C-D7C69EDF2B9A}"/>
    <cellStyle name="Comma 32 3 2 2 2 2" xfId="44814" xr:uid="{DAF9E252-D688-4DCD-958B-7A8D468BA57D}"/>
    <cellStyle name="Comma 32 3 2 2 3" xfId="33587" xr:uid="{FC7D1F2F-E6AD-409B-A898-BF6DE97BFF01}"/>
    <cellStyle name="Comma 32 3 2 3" xfId="16744" xr:uid="{65D487BD-C804-4864-9E95-61048F5C113C}"/>
    <cellStyle name="Comma 32 3 2 3 2" xfId="39211" xr:uid="{A50D5585-45E8-4F2E-9B03-32CFE45DFF3B}"/>
    <cellStyle name="Comma 32 3 2 4" xfId="27984" xr:uid="{28E712EE-EBF3-4293-BEF7-BA271D5AE0DE}"/>
    <cellStyle name="Comma 32 3 3" xfId="8330" xr:uid="{21365DB7-A172-45EE-A18D-E94B3E22A608}"/>
    <cellStyle name="Comma 32 3 3 2" xfId="19558" xr:uid="{B9575E37-2A21-4121-A691-21BC6668C3D7}"/>
    <cellStyle name="Comma 32 3 3 2 2" xfId="42025" xr:uid="{1713AE87-A627-4C30-9899-2CE54731032B}"/>
    <cellStyle name="Comma 32 3 3 3" xfId="30798" xr:uid="{4FDE673F-687F-47E9-A4A6-10214DFFDD60}"/>
    <cellStyle name="Comma 32 3 4" xfId="13955" xr:uid="{392A86E3-6F37-49DD-8010-D7F3C0F42CAA}"/>
    <cellStyle name="Comma 32 3 4 2" xfId="36422" xr:uid="{F31AE8B8-9DD8-412C-9A9D-5836C2396680}"/>
    <cellStyle name="Comma 32 3 5" xfId="25195" xr:uid="{09344CA8-4E0D-4B15-A336-F7865B53D7DA}"/>
    <cellStyle name="Comma 32 4" xfId="1375" xr:uid="{00000000-0005-0000-0000-000034060000}"/>
    <cellStyle name="Comma 32 4 2" xfId="4164" xr:uid="{BC9F0E6B-75BF-4A27-BDF3-F2E99CDA84F2}"/>
    <cellStyle name="Comma 32 4 2 2" xfId="9767" xr:uid="{E6261C4E-BB0A-4830-8052-01E91E524D98}"/>
    <cellStyle name="Comma 32 4 2 2 2" xfId="20995" xr:uid="{4C5403F2-E411-4A19-80B9-553E912CED89}"/>
    <cellStyle name="Comma 32 4 2 2 2 2" xfId="43462" xr:uid="{C4F95C05-214C-44DE-B985-99233AABA8F5}"/>
    <cellStyle name="Comma 32 4 2 2 3" xfId="32235" xr:uid="{5E8F8475-7BC4-417B-993D-FF8D3038F9FC}"/>
    <cellStyle name="Comma 32 4 2 3" xfId="15392" xr:uid="{CB45A5CB-BE4C-48F4-90F9-16AE3F42D2D0}"/>
    <cellStyle name="Comma 32 4 2 3 2" xfId="37859" xr:uid="{A150B325-A1CB-4A5F-ACBA-3CB7A22BB118}"/>
    <cellStyle name="Comma 32 4 2 4" xfId="26632" xr:uid="{C2D20405-D468-4659-A5FA-5A9632EF6D60}"/>
    <cellStyle name="Comma 32 4 3" xfId="6978" xr:uid="{542B9AC7-765E-4279-B267-0BEBCCA17F75}"/>
    <cellStyle name="Comma 32 4 3 2" xfId="18206" xr:uid="{CC8477CF-9BE9-4ECB-933B-289DFA41D189}"/>
    <cellStyle name="Comma 32 4 3 2 2" xfId="40673" xr:uid="{3EF8C85F-8A4D-43A8-ACD3-019B43F88712}"/>
    <cellStyle name="Comma 32 4 3 3" xfId="29446" xr:uid="{959097CC-3CB7-4E33-8A7D-D62F7BB76FF9}"/>
    <cellStyle name="Comma 32 4 4" xfId="12603" xr:uid="{903B293A-4DE8-43CB-9896-7FAD7F18539F}"/>
    <cellStyle name="Comma 32 4 4 2" xfId="35070" xr:uid="{2679E28A-3EB4-43B6-BB99-CCCC5FBD48EF}"/>
    <cellStyle name="Comma 32 4 5" xfId="23843" xr:uid="{5A37A63E-3825-44BE-805C-F513211A5995}"/>
    <cellStyle name="Comma 32 5" xfId="3079" xr:uid="{D9FB5166-5822-4DDA-A6C9-AD53A7A19012}"/>
    <cellStyle name="Comma 32 5 2" xfId="8682" xr:uid="{D1C0E280-D9AB-42AB-A3A7-95D1A4275EAF}"/>
    <cellStyle name="Comma 32 5 2 2" xfId="19910" xr:uid="{54688785-C2C0-410D-93B1-C3808FC078AE}"/>
    <cellStyle name="Comma 32 5 2 2 2" xfId="42377" xr:uid="{29EED297-95F1-400C-AD05-4BFE1FE61FC7}"/>
    <cellStyle name="Comma 32 5 2 3" xfId="31150" xr:uid="{9D3AB261-5C90-4F8C-A529-525404C383A7}"/>
    <cellStyle name="Comma 32 5 3" xfId="14307" xr:uid="{8A26D845-7BB2-4D51-A7AF-0BD6EB6C71DE}"/>
    <cellStyle name="Comma 32 5 3 2" xfId="36774" xr:uid="{BA5D1284-2AEE-44B7-9336-E1F2D289A826}"/>
    <cellStyle name="Comma 32 5 4" xfId="25547" xr:uid="{174A6822-0E15-43E7-A2E3-E283A2253010}"/>
    <cellStyle name="Comma 32 6" xfId="5893" xr:uid="{74FEBFE7-60EB-4A70-9443-701EC4B076CB}"/>
    <cellStyle name="Comma 32 6 2" xfId="17121" xr:uid="{FAA3AB5B-C5C0-4905-BA96-4D7B9C9D35CB}"/>
    <cellStyle name="Comma 32 6 2 2" xfId="39588" xr:uid="{658E63A4-C39D-40CE-8493-544922D0F825}"/>
    <cellStyle name="Comma 32 6 3" xfId="28361" xr:uid="{C092A4E8-F79A-4A0B-9B3D-DEBE02C4AAF1}"/>
    <cellStyle name="Comma 32 7" xfId="11518" xr:uid="{3B8F9571-14E6-4D22-8F0D-3A5B7A496801}"/>
    <cellStyle name="Comma 32 7 2" xfId="33985" xr:uid="{0E578B9D-06B7-4F64-A0A9-8B3E11CA163F}"/>
    <cellStyle name="Comma 32 8" xfId="22758" xr:uid="{A4B1B3F8-CC61-4A97-9EEC-0DB450433EA8}"/>
    <cellStyle name="Comma 33" xfId="293" xr:uid="{00000000-0005-0000-0000-000035060000}"/>
    <cellStyle name="Comma 33 2" xfId="2456" xr:uid="{00000000-0005-0000-0000-000036060000}"/>
    <cellStyle name="Comma 33 2 2" xfId="5245" xr:uid="{6B3F0F0C-FABD-455B-BB13-329D1DD22A95}"/>
    <cellStyle name="Comma 33 2 2 2" xfId="10848" xr:uid="{DD6382B0-E952-45F1-BC56-08C038665737}"/>
    <cellStyle name="Comma 33 2 2 2 2" xfId="22076" xr:uid="{DE09D157-C300-414B-90B8-833B143F26BA}"/>
    <cellStyle name="Comma 33 2 2 2 2 2" xfId="44543" xr:uid="{8CFBA0B4-94D2-4F20-A021-6ED30350ECB0}"/>
    <cellStyle name="Comma 33 2 2 2 3" xfId="33316" xr:uid="{A0ECAB94-2736-48E7-9950-1E766E76B3B7}"/>
    <cellStyle name="Comma 33 2 2 3" xfId="16473" xr:uid="{90A9D4D1-79A5-43E3-8C31-485669033EB1}"/>
    <cellStyle name="Comma 33 2 2 3 2" xfId="38940" xr:uid="{42E4B47C-8785-41B9-9E36-FC6442E8BBB3}"/>
    <cellStyle name="Comma 33 2 2 4" xfId="27713" xr:uid="{145156C4-D476-4FF6-B39C-D3B5CDB0623E}"/>
    <cellStyle name="Comma 33 2 3" xfId="8059" xr:uid="{76ACBF5F-771F-4DBC-A09F-56B63E26711A}"/>
    <cellStyle name="Comma 33 2 3 2" xfId="19287" xr:uid="{2A1EAF99-7D33-46A4-B914-89AF90604E29}"/>
    <cellStyle name="Comma 33 2 3 2 2" xfId="41754" xr:uid="{29B6AF9F-ED21-400B-8E91-46C67D969570}"/>
    <cellStyle name="Comma 33 2 3 3" xfId="30527" xr:uid="{1320F325-1EF8-4D97-AFF3-597E43115F4C}"/>
    <cellStyle name="Comma 33 2 4" xfId="13684" xr:uid="{8A1C1289-30E1-49D0-9648-0BB24C2AB95E}"/>
    <cellStyle name="Comma 33 2 4 2" xfId="36151" xr:uid="{BFC5F80C-FCC7-495C-AF6C-7872C8DFA358}"/>
    <cellStyle name="Comma 33 2 5" xfId="24924" xr:uid="{4F59C6B3-1E1F-48A5-93C8-0DF16BF01296}"/>
    <cellStyle name="Comma 33 3" xfId="2730" xr:uid="{00000000-0005-0000-0000-000037060000}"/>
    <cellStyle name="Comma 33 3 2" xfId="5519" xr:uid="{0C05B90E-40CB-4516-8558-DA816B9AE806}"/>
    <cellStyle name="Comma 33 3 2 2" xfId="11122" xr:uid="{0C567C58-5605-46B6-B92A-DA3C4D27B07D}"/>
    <cellStyle name="Comma 33 3 2 2 2" xfId="22350" xr:uid="{11CE2D8D-BFB0-4119-80A1-ADB2762A7DC2}"/>
    <cellStyle name="Comma 33 3 2 2 2 2" xfId="44817" xr:uid="{605C4331-53CA-400F-99DF-195ED439D6C1}"/>
    <cellStyle name="Comma 33 3 2 2 3" xfId="33590" xr:uid="{086D3AFB-E9B6-4A2D-8DCC-EB05ECFD2973}"/>
    <cellStyle name="Comma 33 3 2 3" xfId="16747" xr:uid="{C79B73A6-4DC7-46B6-BA84-2DD2E882C45E}"/>
    <cellStyle name="Comma 33 3 2 3 2" xfId="39214" xr:uid="{C7346F4D-7FB4-4699-B91E-6A5196F1422B}"/>
    <cellStyle name="Comma 33 3 2 4" xfId="27987" xr:uid="{753D93F6-1014-4E4D-902E-8C07BF8BA795}"/>
    <cellStyle name="Comma 33 3 3" xfId="8333" xr:uid="{6CC1FF54-8C28-4B27-A01C-D8706F5AEEB7}"/>
    <cellStyle name="Comma 33 3 3 2" xfId="19561" xr:uid="{83D00D41-A022-4D5B-A7DA-C8058D6BBC28}"/>
    <cellStyle name="Comma 33 3 3 2 2" xfId="42028" xr:uid="{7D01A7A3-B407-4056-B192-CAE3AB419CDD}"/>
    <cellStyle name="Comma 33 3 3 3" xfId="30801" xr:uid="{C861C8EA-32BC-4BD7-97F9-304500D7D405}"/>
    <cellStyle name="Comma 33 3 4" xfId="13958" xr:uid="{4E60D4BA-E534-450D-A630-595AAA2F8256}"/>
    <cellStyle name="Comma 33 3 4 2" xfId="36425" xr:uid="{65251AD3-9162-4DFB-9A88-14E937F00D3C}"/>
    <cellStyle name="Comma 33 3 5" xfId="25198" xr:uid="{E364C3E2-E543-400E-AA7E-C7A3D46A829F}"/>
    <cellStyle name="Comma 33 4" xfId="1376" xr:uid="{00000000-0005-0000-0000-000038060000}"/>
    <cellStyle name="Comma 33 4 2" xfId="4165" xr:uid="{AD95FBCA-E120-44B1-BA3D-6A4F1E429BB7}"/>
    <cellStyle name="Comma 33 4 2 2" xfId="9768" xr:uid="{6496B028-74FB-46C6-AA67-AC150E325335}"/>
    <cellStyle name="Comma 33 4 2 2 2" xfId="20996" xr:uid="{AAF1ACC4-C01E-4537-8B6B-B4E376FA75EF}"/>
    <cellStyle name="Comma 33 4 2 2 2 2" xfId="43463" xr:uid="{5043FFF3-BC88-4F4D-B6C8-B898E8B544D3}"/>
    <cellStyle name="Comma 33 4 2 2 3" xfId="32236" xr:uid="{AFABEC7F-2349-4FB6-9C5C-91D8C8B0C3AD}"/>
    <cellStyle name="Comma 33 4 2 3" xfId="15393" xr:uid="{F7669330-25C6-419B-AF43-F0F668FEFECC}"/>
    <cellStyle name="Comma 33 4 2 3 2" xfId="37860" xr:uid="{EE95A7A5-5211-4A3B-B4A0-A5144F2FB601}"/>
    <cellStyle name="Comma 33 4 2 4" xfId="26633" xr:uid="{538FE605-5622-4A20-8BC4-332E42B72E04}"/>
    <cellStyle name="Comma 33 4 3" xfId="6979" xr:uid="{62859905-D85B-4378-980F-0D4E07E1779E}"/>
    <cellStyle name="Comma 33 4 3 2" xfId="18207" xr:uid="{97501F4A-CA1E-48DD-A712-9BA265D95870}"/>
    <cellStyle name="Comma 33 4 3 2 2" xfId="40674" xr:uid="{5C513D5D-6F64-4E8F-8C36-2214EDECC540}"/>
    <cellStyle name="Comma 33 4 3 3" xfId="29447" xr:uid="{32591F54-95BF-4C95-9932-30B5C28AEFF4}"/>
    <cellStyle name="Comma 33 4 4" xfId="12604" xr:uid="{769FC509-6DDA-40D1-B838-C923014A8317}"/>
    <cellStyle name="Comma 33 4 4 2" xfId="35071" xr:uid="{FA4B0F61-A707-4306-9DAF-75C5E97FA62E}"/>
    <cellStyle name="Comma 33 4 5" xfId="23844" xr:uid="{D39E4A54-CAC3-4E09-8941-1BFAE7C4D34D}"/>
    <cellStyle name="Comma 33 5" xfId="3082" xr:uid="{D7E31AC6-1559-4C5F-97F6-BC30699B0948}"/>
    <cellStyle name="Comma 33 5 2" xfId="8685" xr:uid="{F2B0276B-75FC-4BAA-86B1-38513D93D5E2}"/>
    <cellStyle name="Comma 33 5 2 2" xfId="19913" xr:uid="{930EE881-AAEA-4EB2-9AC1-2A2D9AAAAF4C}"/>
    <cellStyle name="Comma 33 5 2 2 2" xfId="42380" xr:uid="{B45AFFEC-C8FB-4640-9ED8-AD5D526046B2}"/>
    <cellStyle name="Comma 33 5 2 3" xfId="31153" xr:uid="{CB4F88A0-26A8-4F6E-9E7B-1DE3E9AF959A}"/>
    <cellStyle name="Comma 33 5 3" xfId="14310" xr:uid="{3B36FA88-73E8-47E1-A32F-C1AF168722F3}"/>
    <cellStyle name="Comma 33 5 3 2" xfId="36777" xr:uid="{33467BFC-0819-49CC-9649-793F84108934}"/>
    <cellStyle name="Comma 33 5 4" xfId="25550" xr:uid="{D2DEAFDB-E330-4F36-BEAC-ABB1D34DA417}"/>
    <cellStyle name="Comma 33 6" xfId="5896" xr:uid="{93A23664-50EF-4074-95B0-62C8D05D0AAC}"/>
    <cellStyle name="Comma 33 6 2" xfId="17124" xr:uid="{48A9A19C-9A83-47E1-A6B1-D2D89CC61DEF}"/>
    <cellStyle name="Comma 33 6 2 2" xfId="39591" xr:uid="{E08BAEF4-00C5-4BBA-94FB-D5A9568394DD}"/>
    <cellStyle name="Comma 33 6 3" xfId="28364" xr:uid="{37637F76-F3EB-424F-B097-40EEB307ED72}"/>
    <cellStyle name="Comma 33 7" xfId="11521" xr:uid="{D29FBC42-E767-40D6-B090-47212222C04C}"/>
    <cellStyle name="Comma 33 7 2" xfId="33988" xr:uid="{11AFBBE1-7C4F-4E35-B302-C25C6D693AD6}"/>
    <cellStyle name="Comma 33 8" xfId="22761" xr:uid="{97E11870-CFAA-4BC1-BEC1-9A48E954F3F8}"/>
    <cellStyle name="Comma 34" xfId="294" xr:uid="{00000000-0005-0000-0000-000039060000}"/>
    <cellStyle name="Comma 34 2" xfId="2731" xr:uid="{00000000-0005-0000-0000-00003A060000}"/>
    <cellStyle name="Comma 34 2 2" xfId="5520" xr:uid="{8C5CDEFC-ABC5-441B-BF04-CE5029BC3247}"/>
    <cellStyle name="Comma 34 2 2 2" xfId="11123" xr:uid="{CDF937A5-AE15-4AF4-8663-7E19B6850436}"/>
    <cellStyle name="Comma 34 2 2 2 2" xfId="22351" xr:uid="{A1D73CF4-C499-4F2A-A246-A8EC4CF14F21}"/>
    <cellStyle name="Comma 34 2 2 2 2 2" xfId="44818" xr:uid="{1A131DB5-20EC-4F67-9EBD-56C8E05FB49B}"/>
    <cellStyle name="Comma 34 2 2 2 3" xfId="33591" xr:uid="{C4261A91-B580-4DD7-A101-A0AEE6B69FEA}"/>
    <cellStyle name="Comma 34 2 2 3" xfId="16748" xr:uid="{99C4E333-A8D5-4C3D-9E8D-8F3BE2E85289}"/>
    <cellStyle name="Comma 34 2 2 3 2" xfId="39215" xr:uid="{693C865C-CF64-458E-86B9-04DBD505B2E0}"/>
    <cellStyle name="Comma 34 2 2 4" xfId="27988" xr:uid="{712DCA93-83D2-47AE-8CE6-E6632958DAE6}"/>
    <cellStyle name="Comma 34 2 3" xfId="8334" xr:uid="{95CB4069-1974-461C-863D-ACD906315865}"/>
    <cellStyle name="Comma 34 2 3 2" xfId="19562" xr:uid="{2ED27C2D-9661-4670-B33F-DB9F7E5A502B}"/>
    <cellStyle name="Comma 34 2 3 2 2" xfId="42029" xr:uid="{5542EF5D-D669-401D-9151-64919E151591}"/>
    <cellStyle name="Comma 34 2 3 3" xfId="30802" xr:uid="{0FF47C46-9564-4E18-8D66-FE19305A200E}"/>
    <cellStyle name="Comma 34 2 4" xfId="13959" xr:uid="{99F3E6DA-1153-42D9-A6FA-71111E2B1F60}"/>
    <cellStyle name="Comma 34 2 4 2" xfId="36426" xr:uid="{BDB9949B-3A50-4152-A33E-97063241B7B7}"/>
    <cellStyle name="Comma 34 2 5" xfId="25199" xr:uid="{C73199E3-EEFC-4A2A-A0AD-4E82934922B7}"/>
    <cellStyle name="Comma 34 3" xfId="1378" xr:uid="{00000000-0005-0000-0000-00003B060000}"/>
    <cellStyle name="Comma 34 3 2" xfId="4167" xr:uid="{8572B7F3-DAE8-449E-A431-BF06987AB547}"/>
    <cellStyle name="Comma 34 3 2 2" xfId="9770" xr:uid="{C6534830-F840-48FC-980C-453C90374472}"/>
    <cellStyle name="Comma 34 3 2 2 2" xfId="20998" xr:uid="{E5FFDFCA-DA82-442A-9D1E-8B7EA4F8F070}"/>
    <cellStyle name="Comma 34 3 2 2 2 2" xfId="43465" xr:uid="{8115A45F-E1B1-45B8-9D58-B257F9D0F25F}"/>
    <cellStyle name="Comma 34 3 2 2 3" xfId="32238" xr:uid="{A922F7D2-1A5E-45CF-BA3A-EA1B36F21AB2}"/>
    <cellStyle name="Comma 34 3 2 3" xfId="15395" xr:uid="{19AADEB4-B058-43BE-97E3-38748B547EE2}"/>
    <cellStyle name="Comma 34 3 2 3 2" xfId="37862" xr:uid="{B8BEA344-0070-4FE7-8C27-85037C738755}"/>
    <cellStyle name="Comma 34 3 2 4" xfId="26635" xr:uid="{882EBD57-8AAD-4575-AE1C-E3E1C9ED10F3}"/>
    <cellStyle name="Comma 34 3 3" xfId="6981" xr:uid="{E7C342BF-CFDB-46C9-966E-954CBA6692B2}"/>
    <cellStyle name="Comma 34 3 3 2" xfId="18209" xr:uid="{92407A10-94F4-47CA-BD67-A89A1F677064}"/>
    <cellStyle name="Comma 34 3 3 2 2" xfId="40676" xr:uid="{87BD4791-5917-4DA4-A1A8-1F7A80BE91EE}"/>
    <cellStyle name="Comma 34 3 3 3" xfId="29449" xr:uid="{AB0951AC-0FFC-4A63-BD19-BFAD223749FD}"/>
    <cellStyle name="Comma 34 3 4" xfId="12606" xr:uid="{05ADFF6B-B4D3-41DA-8AA3-E1ABB72BB50A}"/>
    <cellStyle name="Comma 34 3 4 2" xfId="35073" xr:uid="{DC89DEA4-9833-404D-A662-EA6F3D730197}"/>
    <cellStyle name="Comma 34 3 5" xfId="23846" xr:uid="{E6E1CF80-5544-41ED-ABD5-CBF74E47E162}"/>
    <cellStyle name="Comma 34 4" xfId="3083" xr:uid="{F0C2E205-95AE-4131-B65E-0E5ABAA7E3DA}"/>
    <cellStyle name="Comma 34 4 2" xfId="8686" xr:uid="{CB0DA18D-0724-4961-A062-90AAF89CF25D}"/>
    <cellStyle name="Comma 34 4 2 2" xfId="19914" xr:uid="{EF602BD3-66CA-4EE1-92A4-843D3A213A7A}"/>
    <cellStyle name="Comma 34 4 2 2 2" xfId="42381" xr:uid="{DC861830-177E-4A15-AF3B-7F281BBB4F78}"/>
    <cellStyle name="Comma 34 4 2 3" xfId="31154" xr:uid="{CC727DB3-3B48-4093-9ACF-240D861F0429}"/>
    <cellStyle name="Comma 34 4 3" xfId="14311" xr:uid="{6990581D-C800-4A25-BD73-2D9BA04FDB92}"/>
    <cellStyle name="Comma 34 4 3 2" xfId="36778" xr:uid="{D2405A19-8264-4F05-BCF0-6C8312F96C13}"/>
    <cellStyle name="Comma 34 4 4" xfId="25551" xr:uid="{7EBCCAD1-20B5-4B2F-8F33-73A9E0B1B975}"/>
    <cellStyle name="Comma 34 5" xfId="5897" xr:uid="{0312DFC0-FAE7-4EC8-ACEE-A369E343E131}"/>
    <cellStyle name="Comma 34 5 2" xfId="17125" xr:uid="{252A1E66-F574-42D7-BA2B-605E500FD781}"/>
    <cellStyle name="Comma 34 5 2 2" xfId="39592" xr:uid="{1B474739-272B-4835-ADF0-71F242E7D491}"/>
    <cellStyle name="Comma 34 5 3" xfId="28365" xr:uid="{7E8FC094-C19D-4E2A-B204-CEE452EB3CAE}"/>
    <cellStyle name="Comma 34 6" xfId="11522" xr:uid="{871D1AEB-21FE-4700-8A90-DE65290329DD}"/>
    <cellStyle name="Comma 34 6 2" xfId="33989" xr:uid="{B7059465-8874-4CB4-9BD6-16A188B028B5}"/>
    <cellStyle name="Comma 34 7" xfId="22762" xr:uid="{8AEEA11E-0D4B-4FE6-8D0C-C850CDE46CAC}"/>
    <cellStyle name="Comma 35" xfId="1377" xr:uid="{00000000-0005-0000-0000-00003C060000}"/>
    <cellStyle name="Comma 35 2" xfId="4166" xr:uid="{BF413C7D-1DDC-4337-BA66-1C15F658B696}"/>
    <cellStyle name="Comma 35 2 2" xfId="9769" xr:uid="{8F8DC78C-5FFD-49C2-A1AC-C453B4D474DA}"/>
    <cellStyle name="Comma 35 2 2 2" xfId="20997" xr:uid="{0BE847D7-BA3B-4AD4-8A09-795FE49069FF}"/>
    <cellStyle name="Comma 35 2 2 2 2" xfId="43464" xr:uid="{4C91189A-2CF2-436A-8574-CC01C7AF4F59}"/>
    <cellStyle name="Comma 35 2 2 3" xfId="32237" xr:uid="{E095D2FA-B5F3-4D9B-931E-28BCBF651BF8}"/>
    <cellStyle name="Comma 35 2 3" xfId="15394" xr:uid="{D49050D3-0DFC-44AA-A817-EA2AD432420B}"/>
    <cellStyle name="Comma 35 2 3 2" xfId="37861" xr:uid="{4B46E42A-D152-4F6D-9C19-6DAFCECF5E7A}"/>
    <cellStyle name="Comma 35 2 4" xfId="26634" xr:uid="{1CDAA968-ABAE-4DE4-9103-9DF36B8194C6}"/>
    <cellStyle name="Comma 35 3" xfId="6980" xr:uid="{9FEB816C-1177-4297-BA75-71D77A1A705E}"/>
    <cellStyle name="Comma 35 3 2" xfId="18208" xr:uid="{5163AE65-E44D-4763-8882-1581DB35569D}"/>
    <cellStyle name="Comma 35 3 2 2" xfId="40675" xr:uid="{33716E28-2F08-4669-92BB-77E09B9EC3FF}"/>
    <cellStyle name="Comma 35 3 3" xfId="29448" xr:uid="{0C5A946B-A1B6-4523-879C-B4FB850E3C14}"/>
    <cellStyle name="Comma 35 4" xfId="12605" xr:uid="{8274A8F3-2862-4DC3-BB91-63A05369E004}"/>
    <cellStyle name="Comma 35 4 2" xfId="35072" xr:uid="{33E0A509-A8B9-4D80-A7C9-43CB42C7A447}"/>
    <cellStyle name="Comma 35 5" xfId="23845" xr:uid="{6AF6D4B2-75E6-4DFB-AAE5-F07CFED1C6E1}"/>
    <cellStyle name="Comma 36" xfId="296" xr:uid="{00000000-0005-0000-0000-00003D060000}"/>
    <cellStyle name="Comma 36 2" xfId="2457" xr:uid="{00000000-0005-0000-0000-00003E060000}"/>
    <cellStyle name="Comma 36 2 2" xfId="5246" xr:uid="{825C954B-9311-4AFB-A7E2-19D89B0D5CC6}"/>
    <cellStyle name="Comma 36 2 2 2" xfId="10849" xr:uid="{D7227285-F94A-4D9D-AC13-A1EFFB805AFA}"/>
    <cellStyle name="Comma 36 2 2 2 2" xfId="22077" xr:uid="{5174E710-D687-4826-A47B-DAF780FF3BD6}"/>
    <cellStyle name="Comma 36 2 2 2 2 2" xfId="44544" xr:uid="{E033056B-9EB2-436D-9782-091EC4A65EA9}"/>
    <cellStyle name="Comma 36 2 2 2 3" xfId="33317" xr:uid="{297176FD-34A3-4AF3-BA43-F8AD10CECFF4}"/>
    <cellStyle name="Comma 36 2 2 3" xfId="16474" xr:uid="{622E6F4E-6501-47CA-A210-28A1F3FEAED1}"/>
    <cellStyle name="Comma 36 2 2 3 2" xfId="38941" xr:uid="{D10E80F5-D2C3-44C3-A4AA-5B4B3F4C5015}"/>
    <cellStyle name="Comma 36 2 2 4" xfId="27714" xr:uid="{6FE39903-C3FA-4FE9-A562-79CC13AD97B9}"/>
    <cellStyle name="Comma 36 2 3" xfId="8060" xr:uid="{CE25E75F-F704-4304-86C0-3295770AAFA2}"/>
    <cellStyle name="Comma 36 2 3 2" xfId="19288" xr:uid="{60307F0B-948A-414D-A3BB-4E53FB95E29B}"/>
    <cellStyle name="Comma 36 2 3 2 2" xfId="41755" xr:uid="{7EDA2ACA-FF45-4722-A037-F63FF5CD8B6F}"/>
    <cellStyle name="Comma 36 2 3 3" xfId="30528" xr:uid="{0780D0A9-11B6-40D6-B4E8-A3E630C3C7AF}"/>
    <cellStyle name="Comma 36 2 4" xfId="13685" xr:uid="{0CA71A44-ED15-406E-9B4D-4DB6E8898876}"/>
    <cellStyle name="Comma 36 2 4 2" xfId="36152" xr:uid="{5F6F119A-BE3A-405B-BD49-EF4C712D2DAB}"/>
    <cellStyle name="Comma 36 2 5" xfId="24925" xr:uid="{E22325A1-8C31-496C-9C13-30E4561F76A3}"/>
    <cellStyle name="Comma 36 3" xfId="3085" xr:uid="{422A1D34-9FF8-4695-B6A1-886034E0F643}"/>
    <cellStyle name="Comma 36 3 2" xfId="8688" xr:uid="{013F841A-C052-48C7-ABB2-48FCD46E83B7}"/>
    <cellStyle name="Comma 36 3 2 2" xfId="19916" xr:uid="{BBDF5346-FDBF-4113-AB43-51683C24CAED}"/>
    <cellStyle name="Comma 36 3 2 2 2" xfId="42383" xr:uid="{3959BAF0-C983-49CF-A30C-A47B7073093B}"/>
    <cellStyle name="Comma 36 3 2 3" xfId="31156" xr:uid="{F683D4AB-D302-4C80-B892-8BA5D3510617}"/>
    <cellStyle name="Comma 36 3 3" xfId="14313" xr:uid="{B52FE86B-414A-43EB-9C2B-66D850A604D9}"/>
    <cellStyle name="Comma 36 3 3 2" xfId="36780" xr:uid="{EB404501-3C42-483F-9653-27A9DD99AF90}"/>
    <cellStyle name="Comma 36 3 4" xfId="25553" xr:uid="{6E7B1FDB-8D3E-4EC0-9418-1110C1FD538F}"/>
    <cellStyle name="Comma 36 4" xfId="5899" xr:uid="{A38FCC54-30B5-4C91-8824-AA268BE9DD31}"/>
    <cellStyle name="Comma 36 4 2" xfId="17127" xr:uid="{8F63CA87-46C2-4BB0-AC68-12CD0B034FDF}"/>
    <cellStyle name="Comma 36 4 2 2" xfId="39594" xr:uid="{943582AA-5ACC-4E9D-9988-0685B7C24206}"/>
    <cellStyle name="Comma 36 4 3" xfId="28367" xr:uid="{B9175911-D99D-4203-983D-5470E0DB246D}"/>
    <cellStyle name="Comma 36 5" xfId="11524" xr:uid="{DE8DB88F-ADDD-4A4D-A2E2-CE0AD6C17A89}"/>
    <cellStyle name="Comma 36 5 2" xfId="33991" xr:uid="{13A42B1E-2464-41FB-87A4-30646F0A380D}"/>
    <cellStyle name="Comma 36 6" xfId="22764" xr:uid="{E65E0212-86A9-4C2A-A428-1FE4C02FA1A7}"/>
    <cellStyle name="Comma 37" xfId="2458" xr:uid="{00000000-0005-0000-0000-00003F060000}"/>
    <cellStyle name="Comma 37 2" xfId="5247" xr:uid="{352D1456-4781-4862-AAAE-817CAD612BFF}"/>
    <cellStyle name="Comma 37 2 2" xfId="10850" xr:uid="{938E251D-B549-48A8-8C89-131E703DD664}"/>
    <cellStyle name="Comma 37 2 2 2" xfId="22078" xr:uid="{D7EC5DA7-8A2B-49A3-A6E4-A7DF7CD50348}"/>
    <cellStyle name="Comma 37 2 2 2 2" xfId="44545" xr:uid="{A821BF8C-FC2E-44CE-B980-8E220A1A4816}"/>
    <cellStyle name="Comma 37 2 2 3" xfId="33318" xr:uid="{D174C8C2-0E07-415E-91B2-81DD06B9AD41}"/>
    <cellStyle name="Comma 37 2 3" xfId="16475" xr:uid="{33A966D7-2586-4B3C-B5E4-8FB1C4F73D66}"/>
    <cellStyle name="Comma 37 2 3 2" xfId="38942" xr:uid="{3B9DE781-0956-4950-99A3-2F351EBDE16D}"/>
    <cellStyle name="Comma 37 2 4" xfId="27715" xr:uid="{4993F7CD-C95F-455A-B7F9-A8BF250FB1E3}"/>
    <cellStyle name="Comma 37 3" xfId="8061" xr:uid="{12D85758-AA29-4C99-8080-E7C1E6A8B044}"/>
    <cellStyle name="Comma 37 3 2" xfId="19289" xr:uid="{07E1A44C-D23B-4109-B7EB-7EC1DFB5179F}"/>
    <cellStyle name="Comma 37 3 2 2" xfId="41756" xr:uid="{AEC0C32A-9B1F-4924-9964-E68CB9D4B40E}"/>
    <cellStyle name="Comma 37 3 3" xfId="30529" xr:uid="{AF3823CE-7FC7-4A76-9E3F-B6741093E1E3}"/>
    <cellStyle name="Comma 37 4" xfId="13686" xr:uid="{7F4CCA09-B2A6-4189-B50C-C44505C8B943}"/>
    <cellStyle name="Comma 37 4 2" xfId="36153" xr:uid="{6000040D-97EA-4607-8F7B-440578FEE8DA}"/>
    <cellStyle name="Comma 37 5" xfId="24926" xr:uid="{09AC3F39-6AC0-4055-A108-7A51E0B190C0}"/>
    <cellStyle name="Comma 38" xfId="298" xr:uid="{00000000-0005-0000-0000-000040060000}"/>
    <cellStyle name="Comma 38 2" xfId="3087" xr:uid="{82C7B53A-D791-4D6E-B2FE-9467EF2F227F}"/>
    <cellStyle name="Comma 38 2 2" xfId="8690" xr:uid="{16180318-E31D-4779-B754-FBCFFFE20AA1}"/>
    <cellStyle name="Comma 38 2 2 2" xfId="19918" xr:uid="{D31A945F-A065-4055-B889-547CAAB90755}"/>
    <cellStyle name="Comma 38 2 2 2 2" xfId="42385" xr:uid="{DE96B0A7-188B-445F-887F-B4BA770F96E5}"/>
    <cellStyle name="Comma 38 2 2 3" xfId="31158" xr:uid="{4AADBB1F-B925-4050-AB2F-0E6A1F16DD4D}"/>
    <cellStyle name="Comma 38 2 3" xfId="14315" xr:uid="{5143119C-CA35-4D40-BC9C-07297FAA9148}"/>
    <cellStyle name="Comma 38 2 3 2" xfId="36782" xr:uid="{B110DCCD-51FD-48C1-8498-B945A5CB7FA0}"/>
    <cellStyle name="Comma 38 2 4" xfId="25555" xr:uid="{B059DA45-0E5A-42D8-8B30-C23360699B3D}"/>
    <cellStyle name="Comma 38 3" xfId="5901" xr:uid="{F99EEFA1-B721-4536-B25A-BE0724EB531F}"/>
    <cellStyle name="Comma 38 3 2" xfId="17129" xr:uid="{66EC1815-D0F0-48C5-9DB3-DB4F5D4A984F}"/>
    <cellStyle name="Comma 38 3 2 2" xfId="39596" xr:uid="{DE7D0C80-6B6D-4658-94B5-E1B52B13CD11}"/>
    <cellStyle name="Comma 38 3 3" xfId="28369" xr:uid="{AF5A1B06-A11D-4AFF-841C-BAF4E23D5A64}"/>
    <cellStyle name="Comma 38 4" xfId="11526" xr:uid="{90B96570-5E8B-4EF0-AC27-E60EF677032C}"/>
    <cellStyle name="Comma 38 4 2" xfId="33993" xr:uid="{FD838C73-583D-4873-BBFE-A00FC50CDD04}"/>
    <cellStyle name="Comma 38 5" xfId="22766" xr:uid="{19580549-8C26-42DD-A9A8-9AD7BCC9385C}"/>
    <cellStyle name="Comma 39" xfId="2738" xr:uid="{00000000-0005-0000-0000-000041060000}"/>
    <cellStyle name="Comma 39 2" xfId="5527" xr:uid="{DD2BAC6D-99B2-4D84-9D81-72106F7EE068}"/>
    <cellStyle name="Comma 39 2 2" xfId="11130" xr:uid="{CB27D255-4973-414F-90D1-F8743D4D2958}"/>
    <cellStyle name="Comma 39 2 2 2" xfId="22358" xr:uid="{59B0F479-B226-4BBC-8A49-A2BB3A2E3280}"/>
    <cellStyle name="Comma 39 2 2 2 2" xfId="44825" xr:uid="{048F9066-FDCB-4462-82D9-966F52928254}"/>
    <cellStyle name="Comma 39 2 2 3" xfId="33598" xr:uid="{1626399B-6269-4335-9D0C-53E0EBF2222B}"/>
    <cellStyle name="Comma 39 2 3" xfId="16755" xr:uid="{37A1CE88-4E00-4C05-9095-DCCB0A1CA44F}"/>
    <cellStyle name="Comma 39 2 3 2" xfId="39222" xr:uid="{11A1A017-01D8-423C-AC41-9672E99E2889}"/>
    <cellStyle name="Comma 39 2 4" xfId="27995" xr:uid="{C9F47B94-1E0E-4631-A5CA-377EDE113E5A}"/>
    <cellStyle name="Comma 39 3" xfId="8341" xr:uid="{B9C87D7B-6C7C-4E0A-926F-F29B57516D8B}"/>
    <cellStyle name="Comma 39 3 2" xfId="19569" xr:uid="{79FE2771-626C-4FEB-A907-FB1B20B53F79}"/>
    <cellStyle name="Comma 39 3 2 2" xfId="42036" xr:uid="{D3676F11-F66D-4A54-B625-ACAF22672225}"/>
    <cellStyle name="Comma 39 3 3" xfId="30809" xr:uid="{2617EF59-123A-4C36-AF6C-1B4470CACF7A}"/>
    <cellStyle name="Comma 39 4" xfId="13966" xr:uid="{F0CD6E44-F93E-47F8-A6D6-16BB020CBD6B}"/>
    <cellStyle name="Comma 39 4 2" xfId="36433" xr:uid="{C9C6AE28-AD85-4112-81F7-BAA3D7167042}"/>
    <cellStyle name="Comma 39 5" xfId="25206" xr:uid="{B76BD7FD-8FF3-4AB6-8C37-7BC2D57639CB}"/>
    <cellStyle name="Comma 4" xfId="20" xr:uid="{00000000-0005-0000-0000-000042060000}"/>
    <cellStyle name="Comma 4 10" xfId="313" xr:uid="{00000000-0005-0000-0000-000043060000}"/>
    <cellStyle name="Comma 4 10 2" xfId="3102" xr:uid="{A38B4297-76F4-40AE-B02A-8521711420A4}"/>
    <cellStyle name="Comma 4 10 2 2" xfId="8705" xr:uid="{436ABEBF-3C30-4D72-BF1E-CF933F95CC5D}"/>
    <cellStyle name="Comma 4 10 2 2 2" xfId="19933" xr:uid="{8C3282F4-B9E1-457C-92AA-4F2EB8095FF6}"/>
    <cellStyle name="Comma 4 10 2 2 2 2" xfId="42400" xr:uid="{224FDBA6-9479-4C42-88EA-196A7EE9B9F1}"/>
    <cellStyle name="Comma 4 10 2 2 3" xfId="31173" xr:uid="{3FE0E3A2-CC17-4A25-8926-056E629396D6}"/>
    <cellStyle name="Comma 4 10 2 3" xfId="14330" xr:uid="{1E444BA4-62E1-4CB5-B9C3-D0FA8798DC80}"/>
    <cellStyle name="Comma 4 10 2 3 2" xfId="36797" xr:uid="{D068C81A-4FDE-4751-9623-F71F0F77A229}"/>
    <cellStyle name="Comma 4 10 2 4" xfId="25570" xr:uid="{BCD74052-A7CC-4564-880B-84A78E0F505B}"/>
    <cellStyle name="Comma 4 10 3" xfId="5916" xr:uid="{0AEC4E80-FF95-4166-A734-B5DBEE549092}"/>
    <cellStyle name="Comma 4 10 3 2" xfId="17144" xr:uid="{B37D84AC-AC01-4DBD-949E-F438712449F1}"/>
    <cellStyle name="Comma 4 10 3 2 2" xfId="39611" xr:uid="{E365291D-A20F-4B80-9D02-CCC7DA796684}"/>
    <cellStyle name="Comma 4 10 3 3" xfId="28384" xr:uid="{4929AE49-4805-4AF9-B4B9-3CEEB6F7A686}"/>
    <cellStyle name="Comma 4 10 4" xfId="11541" xr:uid="{42025457-B187-4D97-AD74-02FA231DF2D9}"/>
    <cellStyle name="Comma 4 10 4 2" xfId="34008" xr:uid="{8B96C947-0BB2-4DE4-90C7-01063B58DFF3}"/>
    <cellStyle name="Comma 4 10 5" xfId="22781" xr:uid="{D95AEC77-8742-4199-AE86-6A591F130BCD}"/>
    <cellStyle name="Comma 4 11" xfId="2826" xr:uid="{A8DEEF7F-8A92-4CA5-BF48-BCA05329B362}"/>
    <cellStyle name="Comma 4 11 2" xfId="8429" xr:uid="{42385F42-0E5F-4C76-9208-F22C68F81C31}"/>
    <cellStyle name="Comma 4 11 2 2" xfId="19657" xr:uid="{3FB72D38-2AAD-454E-9337-9F8D7DB07EC3}"/>
    <cellStyle name="Comma 4 11 2 2 2" xfId="42124" xr:uid="{C378FFB7-3727-449A-86A4-32AA707056DF}"/>
    <cellStyle name="Comma 4 11 2 3" xfId="30897" xr:uid="{308CC9FD-2127-4C23-93B9-938CE957DF39}"/>
    <cellStyle name="Comma 4 11 3" xfId="14054" xr:uid="{91994A14-CE2B-415C-91F1-136CB6BEBBA8}"/>
    <cellStyle name="Comma 4 11 3 2" xfId="36521" xr:uid="{574FA8B6-DE4C-4A68-B4D1-769FC795BFA0}"/>
    <cellStyle name="Comma 4 11 4" xfId="25294" xr:uid="{85B57661-3E85-4672-8414-6E57E2718C65}"/>
    <cellStyle name="Comma 4 12" xfId="5641" xr:uid="{835D4F7A-6067-4D92-8BB3-9DD298F0326B}"/>
    <cellStyle name="Comma 4 12 2" xfId="16869" xr:uid="{FA232337-8E89-4761-BBD3-D8BD3BE9FFF0}"/>
    <cellStyle name="Comma 4 12 2 2" xfId="39336" xr:uid="{6633EAB8-9F67-4A85-A877-C0072B0F3432}"/>
    <cellStyle name="Comma 4 12 3" xfId="28109" xr:uid="{AEEB5F13-8135-49BA-A5EF-467FD4A6B977}"/>
    <cellStyle name="Comma 4 13" xfId="11265" xr:uid="{EBC091C6-B03A-4989-9765-577C7A6B31F4}"/>
    <cellStyle name="Comma 4 13 2" xfId="33733" xr:uid="{6827618C-46AC-4962-B621-6D584932ECB3}"/>
    <cellStyle name="Comma 4 14" xfId="22506" xr:uid="{82DE5C02-BF25-4051-B388-067FBFCD6D5E}"/>
    <cellStyle name="Comma 4 2" xfId="46" xr:uid="{00000000-0005-0000-0000-000044060000}"/>
    <cellStyle name="Comma 4 2 10" xfId="2839" xr:uid="{D7FFE757-01E5-4088-BAB1-08CB731EE418}"/>
    <cellStyle name="Comma 4 2 10 2" xfId="8442" xr:uid="{822C52FB-9720-4913-B634-401EAD09639B}"/>
    <cellStyle name="Comma 4 2 10 2 2" xfId="19670" xr:uid="{16F3719A-3569-4FDB-A81D-02A11B74E5DE}"/>
    <cellStyle name="Comma 4 2 10 2 2 2" xfId="42137" xr:uid="{E2B045E9-120E-494F-A346-5DDC1C12659A}"/>
    <cellStyle name="Comma 4 2 10 2 3" xfId="30910" xr:uid="{C46CA2CF-6E4E-45CE-9EC1-ADDD48454E40}"/>
    <cellStyle name="Comma 4 2 10 3" xfId="14067" xr:uid="{7AE0E3AC-8FCB-4341-B7BF-B3B82EA8B0B1}"/>
    <cellStyle name="Comma 4 2 10 3 2" xfId="36534" xr:uid="{6E552C81-27A7-40A0-9431-B421D2A80949}"/>
    <cellStyle name="Comma 4 2 10 4" xfId="25307" xr:uid="{4B6E29B9-ECD6-4A65-A0A4-C5ECBB708850}"/>
    <cellStyle name="Comma 4 2 11" xfId="5654" xr:uid="{DB384995-5F87-41FB-98AF-21E56D7338C7}"/>
    <cellStyle name="Comma 4 2 11 2" xfId="16882" xr:uid="{2244AEDA-7AA4-4C33-85A7-36BA62B91CD0}"/>
    <cellStyle name="Comma 4 2 11 2 2" xfId="39349" xr:uid="{62CDDE0F-6454-45CB-96DF-C50EC49C6997}"/>
    <cellStyle name="Comma 4 2 11 3" xfId="28122" xr:uid="{5607B6E0-46C7-4D8B-AFF5-54C49821E467}"/>
    <cellStyle name="Comma 4 2 12" xfId="11278" xr:uid="{C34DEDB1-1814-4F3C-8F4A-B41C8EC80821}"/>
    <cellStyle name="Comma 4 2 12 2" xfId="33746" xr:uid="{D8D130AF-1970-4920-98E8-9FB5CBF43CB4}"/>
    <cellStyle name="Comma 4 2 13" xfId="22519" xr:uid="{35C9D193-72AB-4D17-B83D-6DE88F6481AC}"/>
    <cellStyle name="Comma 4 2 2" xfId="75" xr:uid="{00000000-0005-0000-0000-000045060000}"/>
    <cellStyle name="Comma 4 2 2 10" xfId="5683" xr:uid="{420AA919-CB8E-4198-A5F4-8CC664ABBA56}"/>
    <cellStyle name="Comma 4 2 2 10 2" xfId="16911" xr:uid="{1EFB6AC4-C747-44A8-9D09-FE187C96F6EE}"/>
    <cellStyle name="Comma 4 2 2 10 2 2" xfId="39378" xr:uid="{9F964319-5EE3-4A3F-B570-3165CC6262EB}"/>
    <cellStyle name="Comma 4 2 2 10 3" xfId="28151" xr:uid="{7F1D7099-F21F-43D7-A1DB-080035585915}"/>
    <cellStyle name="Comma 4 2 2 11" xfId="11307" xr:uid="{00CD90E0-9B18-4AAB-9279-0CC3F4BD285C}"/>
    <cellStyle name="Comma 4 2 2 11 2" xfId="33775" xr:uid="{210F7753-CEB2-4306-B68D-8A830078C3B3}"/>
    <cellStyle name="Comma 4 2 2 12" xfId="22548" xr:uid="{199325F5-793B-48BE-BADC-2E6CB518957B}"/>
    <cellStyle name="Comma 4 2 2 2" xfId="137" xr:uid="{00000000-0005-0000-0000-000046060000}"/>
    <cellStyle name="Comma 4 2 2 2 10" xfId="11369" xr:uid="{81EA9A14-D42B-4298-AAFF-A6187E66D78F}"/>
    <cellStyle name="Comma 4 2 2 2 10 2" xfId="33837" xr:uid="{2E1823B7-CEEC-44D1-85AC-BF8916F0F8BC}"/>
    <cellStyle name="Comma 4 2 2 2 11" xfId="22610" xr:uid="{9DAF87E7-3407-4487-8154-97CB8E39A1EE}"/>
    <cellStyle name="Comma 4 2 2 2 2" xfId="263" xr:uid="{00000000-0005-0000-0000-000047060000}"/>
    <cellStyle name="Comma 4 2 2 2 2 10" xfId="22736" xr:uid="{9D537FFE-22F1-4A66-AF22-EA2E0BDFF7C1}"/>
    <cellStyle name="Comma 4 2 2 2 2 2" xfId="810" xr:uid="{00000000-0005-0000-0000-000048060000}"/>
    <cellStyle name="Comma 4 2 2 2 2 2 2" xfId="1348" xr:uid="{00000000-0005-0000-0000-000049060000}"/>
    <cellStyle name="Comma 4 2 2 2 2 2 2 2" xfId="2428" xr:uid="{00000000-0005-0000-0000-00004A060000}"/>
    <cellStyle name="Comma 4 2 2 2 2 2 2 2 2" xfId="5217" xr:uid="{6648E5D7-DC26-404D-A6ED-A06C9E008C8E}"/>
    <cellStyle name="Comma 4 2 2 2 2 2 2 2 2 2" xfId="10820" xr:uid="{67DCFEEA-1474-4AF5-BC45-EBAAA165FC4D}"/>
    <cellStyle name="Comma 4 2 2 2 2 2 2 2 2 2 2" xfId="22048" xr:uid="{7F4BB735-C5A6-4C76-8BA9-20A8288213B6}"/>
    <cellStyle name="Comma 4 2 2 2 2 2 2 2 2 2 2 2" xfId="44515" xr:uid="{BBC19300-2454-41CD-B397-7B6D2B57A28B}"/>
    <cellStyle name="Comma 4 2 2 2 2 2 2 2 2 2 3" xfId="33288" xr:uid="{ADDB1BF0-F40A-4A64-BFB0-BE1A8BEF566E}"/>
    <cellStyle name="Comma 4 2 2 2 2 2 2 2 2 3" xfId="16445" xr:uid="{A9C6FDBA-0D86-4DC1-B27A-3D7E5A59E10D}"/>
    <cellStyle name="Comma 4 2 2 2 2 2 2 2 2 3 2" xfId="38912" xr:uid="{D253240A-DA94-402B-BDA1-786AF526C5CE}"/>
    <cellStyle name="Comma 4 2 2 2 2 2 2 2 2 4" xfId="27685" xr:uid="{0A493844-9573-4E23-B790-93E1415D579D}"/>
    <cellStyle name="Comma 4 2 2 2 2 2 2 2 3" xfId="8031" xr:uid="{15E5AE52-A9A0-4C66-B2F0-7C70FE654A77}"/>
    <cellStyle name="Comma 4 2 2 2 2 2 2 2 3 2" xfId="19259" xr:uid="{319A800F-5A8E-4FCA-AA23-97D539AFA7A9}"/>
    <cellStyle name="Comma 4 2 2 2 2 2 2 2 3 2 2" xfId="41726" xr:uid="{694486CE-05FF-4CCB-8A26-75F5A0F5368A}"/>
    <cellStyle name="Comma 4 2 2 2 2 2 2 2 3 3" xfId="30499" xr:uid="{E5D23BA1-0524-4C6F-93E4-2D958BD3E1F4}"/>
    <cellStyle name="Comma 4 2 2 2 2 2 2 2 4" xfId="13656" xr:uid="{41512161-1661-4570-98F4-8F2DEFD3CAA6}"/>
    <cellStyle name="Comma 4 2 2 2 2 2 2 2 4 2" xfId="36123" xr:uid="{4122103F-F515-453F-9AE2-8EF9A176F0AB}"/>
    <cellStyle name="Comma 4 2 2 2 2 2 2 2 5" xfId="24896" xr:uid="{1960A5AA-BEF6-4133-9CEA-9ABA07307804}"/>
    <cellStyle name="Comma 4 2 2 2 2 2 2 3" xfId="4137" xr:uid="{8A7F933F-D255-4C58-8340-BB17D528DC4D}"/>
    <cellStyle name="Comma 4 2 2 2 2 2 2 3 2" xfId="9740" xr:uid="{5F20EDA3-D1F9-4F54-B064-D012EE777776}"/>
    <cellStyle name="Comma 4 2 2 2 2 2 2 3 2 2" xfId="20968" xr:uid="{3CCCE16E-D6C8-40FD-85C5-D92CEE7E8900}"/>
    <cellStyle name="Comma 4 2 2 2 2 2 2 3 2 2 2" xfId="43435" xr:uid="{A52ABA94-24D3-4A7A-A044-897814BB3248}"/>
    <cellStyle name="Comma 4 2 2 2 2 2 2 3 2 3" xfId="32208" xr:uid="{A51A03FE-F8B0-42DA-BEC6-15556EB5312E}"/>
    <cellStyle name="Comma 4 2 2 2 2 2 2 3 3" xfId="15365" xr:uid="{E86C49ED-7166-4E24-9376-2A8D4BFFD1C7}"/>
    <cellStyle name="Comma 4 2 2 2 2 2 2 3 3 2" xfId="37832" xr:uid="{A46C3069-C76F-4F2F-AD23-687ED28A7667}"/>
    <cellStyle name="Comma 4 2 2 2 2 2 2 3 4" xfId="26605" xr:uid="{04EC03B0-816D-4D74-BF99-6659952D4EA6}"/>
    <cellStyle name="Comma 4 2 2 2 2 2 2 4" xfId="6951" xr:uid="{98E75CF4-7B2B-4C94-8D74-B625B932DB6E}"/>
    <cellStyle name="Comma 4 2 2 2 2 2 2 4 2" xfId="18179" xr:uid="{16034714-632A-4307-B434-C31F4168D575}"/>
    <cellStyle name="Comma 4 2 2 2 2 2 2 4 2 2" xfId="40646" xr:uid="{B05673BD-07C4-47EC-8F2C-B428DFA453A1}"/>
    <cellStyle name="Comma 4 2 2 2 2 2 2 4 3" xfId="29419" xr:uid="{977DAEB5-4E87-49BC-B996-19AEE5347229}"/>
    <cellStyle name="Comma 4 2 2 2 2 2 2 5" xfId="12576" xr:uid="{63D4AE9E-C302-4E57-8222-58666102F5D4}"/>
    <cellStyle name="Comma 4 2 2 2 2 2 2 5 2" xfId="35043" xr:uid="{87049534-FD07-4091-9410-964FA9FAAC70}"/>
    <cellStyle name="Comma 4 2 2 2 2 2 2 6" xfId="23816" xr:uid="{448D1371-0EDB-4833-91EB-891ED1EA782F}"/>
    <cellStyle name="Comma 4 2 2 2 2 2 3" xfId="1890" xr:uid="{00000000-0005-0000-0000-00004B060000}"/>
    <cellStyle name="Comma 4 2 2 2 2 2 3 2" xfId="4679" xr:uid="{8CECC147-EE61-473D-AA27-3C3B827DF18E}"/>
    <cellStyle name="Comma 4 2 2 2 2 2 3 2 2" xfId="10282" xr:uid="{400581AD-6369-4B2A-BB96-EAF3FF51A222}"/>
    <cellStyle name="Comma 4 2 2 2 2 2 3 2 2 2" xfId="21510" xr:uid="{8C8FC3E4-D70C-4324-B6B4-5F2579730D2B}"/>
    <cellStyle name="Comma 4 2 2 2 2 2 3 2 2 2 2" xfId="43977" xr:uid="{A28EB2B7-5549-4810-974E-50669118A4E9}"/>
    <cellStyle name="Comma 4 2 2 2 2 2 3 2 2 3" xfId="32750" xr:uid="{99CDB9D8-341A-4B2C-9C3D-345673B2FA72}"/>
    <cellStyle name="Comma 4 2 2 2 2 2 3 2 3" xfId="15907" xr:uid="{290B89B6-3D3F-4F4D-BBF5-E31DA67B7A4C}"/>
    <cellStyle name="Comma 4 2 2 2 2 2 3 2 3 2" xfId="38374" xr:uid="{35B38863-EE44-4530-B2FA-34351B2AC03B}"/>
    <cellStyle name="Comma 4 2 2 2 2 2 3 2 4" xfId="27147" xr:uid="{B12F2C1B-87D1-469D-B757-1D8DDD16064F}"/>
    <cellStyle name="Comma 4 2 2 2 2 2 3 3" xfId="7493" xr:uid="{6268533F-DF2A-4163-A56F-90A826C18CC9}"/>
    <cellStyle name="Comma 4 2 2 2 2 2 3 3 2" xfId="18721" xr:uid="{CA25E447-1B2D-4DD4-969F-C24A4ACD3D3F}"/>
    <cellStyle name="Comma 4 2 2 2 2 2 3 3 2 2" xfId="41188" xr:uid="{9D5F8C96-94EF-4C3F-819A-7098D6FF0A07}"/>
    <cellStyle name="Comma 4 2 2 2 2 2 3 3 3" xfId="29961" xr:uid="{340AB18A-A00E-4B91-8F46-2E8530F7CA4D}"/>
    <cellStyle name="Comma 4 2 2 2 2 2 3 4" xfId="13118" xr:uid="{D62DC3A1-B57A-4304-8FBE-15F9203DFABB}"/>
    <cellStyle name="Comma 4 2 2 2 2 2 3 4 2" xfId="35585" xr:uid="{D62052A1-7AB1-4D88-A0BB-E21E51A9F83B}"/>
    <cellStyle name="Comma 4 2 2 2 2 2 3 5" xfId="24358" xr:uid="{41EEAE95-44FE-4A5D-AF5F-E0EC89B66DE2}"/>
    <cellStyle name="Comma 4 2 2 2 2 2 4" xfId="3599" xr:uid="{7CCF0A6A-5916-4401-A5C5-CFED4B355C77}"/>
    <cellStyle name="Comma 4 2 2 2 2 2 4 2" xfId="9202" xr:uid="{71BDB932-4CB7-432C-8899-49A7E34D2DFE}"/>
    <cellStyle name="Comma 4 2 2 2 2 2 4 2 2" xfId="20430" xr:uid="{3A7781CA-4337-49B1-B815-9A7205ACDA6D}"/>
    <cellStyle name="Comma 4 2 2 2 2 2 4 2 2 2" xfId="42897" xr:uid="{F28DB197-A331-473D-93E7-3C1E51F7EB40}"/>
    <cellStyle name="Comma 4 2 2 2 2 2 4 2 3" xfId="31670" xr:uid="{9BBE8ED0-708C-4E40-967F-D7992793922F}"/>
    <cellStyle name="Comma 4 2 2 2 2 2 4 3" xfId="14827" xr:uid="{70E06A98-2D41-4C88-A5B5-D76222A77B79}"/>
    <cellStyle name="Comma 4 2 2 2 2 2 4 3 2" xfId="37294" xr:uid="{606BAEED-B93D-48BF-BDAC-210014143328}"/>
    <cellStyle name="Comma 4 2 2 2 2 2 4 4" xfId="26067" xr:uid="{D6008B1D-A77B-4FA8-8766-9DAFBBACB640}"/>
    <cellStyle name="Comma 4 2 2 2 2 2 5" xfId="6413" xr:uid="{52FBEB83-1C0E-4981-965F-7194083F5369}"/>
    <cellStyle name="Comma 4 2 2 2 2 2 5 2" xfId="17641" xr:uid="{D36D5EE3-6009-4475-8A76-23229D5209CA}"/>
    <cellStyle name="Comma 4 2 2 2 2 2 5 2 2" xfId="40108" xr:uid="{A3739A2F-F54F-4131-8C29-56FAA9AFA1AE}"/>
    <cellStyle name="Comma 4 2 2 2 2 2 5 3" xfId="28881" xr:uid="{665BE708-BABA-4C7A-A18D-5073B227DE4D}"/>
    <cellStyle name="Comma 4 2 2 2 2 2 6" xfId="12038" xr:uid="{8842FEEF-C82D-4450-97DE-FE1A06531E9D}"/>
    <cellStyle name="Comma 4 2 2 2 2 2 6 2" xfId="34505" xr:uid="{C17A60AA-6D41-4D0E-A552-456B3AD55FC9}"/>
    <cellStyle name="Comma 4 2 2 2 2 2 7" xfId="23278" xr:uid="{5EE9B02F-F20A-4949-8F3C-C19C168DD21D}"/>
    <cellStyle name="Comma 4 2 2 2 2 3" xfId="1081" xr:uid="{00000000-0005-0000-0000-00004C060000}"/>
    <cellStyle name="Comma 4 2 2 2 2 3 2" xfId="2161" xr:uid="{00000000-0005-0000-0000-00004D060000}"/>
    <cellStyle name="Comma 4 2 2 2 2 3 2 2" xfId="4950" xr:uid="{C8371991-F925-46E0-8181-AE2E91F4D2CA}"/>
    <cellStyle name="Comma 4 2 2 2 2 3 2 2 2" xfId="10553" xr:uid="{8DAEAC3B-1002-43DD-B389-360F68F9FC2D}"/>
    <cellStyle name="Comma 4 2 2 2 2 3 2 2 2 2" xfId="21781" xr:uid="{AA3D85C1-1DFD-440D-AECE-FF98805E8E06}"/>
    <cellStyle name="Comma 4 2 2 2 2 3 2 2 2 2 2" xfId="44248" xr:uid="{C6DAB95C-8331-4C5B-822F-A5C4E5E1595C}"/>
    <cellStyle name="Comma 4 2 2 2 2 3 2 2 2 3" xfId="33021" xr:uid="{FB9BF717-0CA4-4D1B-B67D-8050E13BFA52}"/>
    <cellStyle name="Comma 4 2 2 2 2 3 2 2 3" xfId="16178" xr:uid="{E9626E04-DAF4-4289-9867-CA7E7B9FD5DE}"/>
    <cellStyle name="Comma 4 2 2 2 2 3 2 2 3 2" xfId="38645" xr:uid="{8B7A6D2C-0000-4C14-8FD3-AEFB62C0B0A4}"/>
    <cellStyle name="Comma 4 2 2 2 2 3 2 2 4" xfId="27418" xr:uid="{19C8A308-45A0-4566-838C-C11FFF5579D8}"/>
    <cellStyle name="Comma 4 2 2 2 2 3 2 3" xfId="7764" xr:uid="{BF0D81B4-6E1D-4100-AB38-C955C114CFD5}"/>
    <cellStyle name="Comma 4 2 2 2 2 3 2 3 2" xfId="18992" xr:uid="{E2DEB576-A534-420C-838A-8DAFD2F21DA4}"/>
    <cellStyle name="Comma 4 2 2 2 2 3 2 3 2 2" xfId="41459" xr:uid="{978718B8-F784-4702-8241-4A0C08F7C609}"/>
    <cellStyle name="Comma 4 2 2 2 2 3 2 3 3" xfId="30232" xr:uid="{B10AA56D-DFB2-47C4-9795-FA8E1B11BFD9}"/>
    <cellStyle name="Comma 4 2 2 2 2 3 2 4" xfId="13389" xr:uid="{6C3AAE89-EF23-4680-932E-DCF417662FC5}"/>
    <cellStyle name="Comma 4 2 2 2 2 3 2 4 2" xfId="35856" xr:uid="{E25A9FBC-59D3-4198-B873-F15C4979F01F}"/>
    <cellStyle name="Comma 4 2 2 2 2 3 2 5" xfId="24629" xr:uid="{CAA82473-72B0-4BC0-840B-130D5A7C482D}"/>
    <cellStyle name="Comma 4 2 2 2 2 3 3" xfId="3870" xr:uid="{2B910658-10A1-463C-9476-E604DF01E6B0}"/>
    <cellStyle name="Comma 4 2 2 2 2 3 3 2" xfId="9473" xr:uid="{D9299D12-B36B-4F70-9697-03669D83BF47}"/>
    <cellStyle name="Comma 4 2 2 2 2 3 3 2 2" xfId="20701" xr:uid="{F5DB353C-8C6F-4976-BB4E-1630E167480C}"/>
    <cellStyle name="Comma 4 2 2 2 2 3 3 2 2 2" xfId="43168" xr:uid="{B7D3BE0A-39FD-46B9-94A2-A97B8AB1457F}"/>
    <cellStyle name="Comma 4 2 2 2 2 3 3 2 3" xfId="31941" xr:uid="{7B5AF5BA-B1EB-494F-907C-F0B23242C3C2}"/>
    <cellStyle name="Comma 4 2 2 2 2 3 3 3" xfId="15098" xr:uid="{FFC9A45F-AA05-4E83-AC89-75144BAB9542}"/>
    <cellStyle name="Comma 4 2 2 2 2 3 3 3 2" xfId="37565" xr:uid="{637FF437-0030-4B01-9AFD-E5288F35BD2C}"/>
    <cellStyle name="Comma 4 2 2 2 2 3 3 4" xfId="26338" xr:uid="{B3095C96-2382-42BD-BF31-3AB37EF55FD6}"/>
    <cellStyle name="Comma 4 2 2 2 2 3 4" xfId="6684" xr:uid="{712BC708-BF6D-4411-BDBD-CC81AA4CF570}"/>
    <cellStyle name="Comma 4 2 2 2 2 3 4 2" xfId="17912" xr:uid="{B5DEDD2C-9940-460A-84DE-866DCF2380BD}"/>
    <cellStyle name="Comma 4 2 2 2 2 3 4 2 2" xfId="40379" xr:uid="{DD7C3021-ABE3-4685-AA2C-053A9210C6D3}"/>
    <cellStyle name="Comma 4 2 2 2 2 3 4 3" xfId="29152" xr:uid="{2BE0F4DD-D2B3-42F4-B9E6-93F244A1A519}"/>
    <cellStyle name="Comma 4 2 2 2 2 3 5" xfId="12309" xr:uid="{1D761373-B134-40D4-A230-0651EC3DD525}"/>
    <cellStyle name="Comma 4 2 2 2 2 3 5 2" xfId="34776" xr:uid="{F772E4A1-7526-4640-9F2F-1AC182C759C1}"/>
    <cellStyle name="Comma 4 2 2 2 2 3 6" xfId="23549" xr:uid="{53F4B0BE-552E-4CAC-A1E9-1B149440D304}"/>
    <cellStyle name="Comma 4 2 2 2 2 4" xfId="1623" xr:uid="{00000000-0005-0000-0000-00004E060000}"/>
    <cellStyle name="Comma 4 2 2 2 2 4 2" xfId="4412" xr:uid="{21104CCB-F2DB-468E-8944-133480728E36}"/>
    <cellStyle name="Comma 4 2 2 2 2 4 2 2" xfId="10015" xr:uid="{F9E31245-5C32-42C5-B786-93CC0755D3A5}"/>
    <cellStyle name="Comma 4 2 2 2 2 4 2 2 2" xfId="21243" xr:uid="{9EB24DD0-C34B-4144-B546-F657C4BA79E6}"/>
    <cellStyle name="Comma 4 2 2 2 2 4 2 2 2 2" xfId="43710" xr:uid="{A44C1651-899E-4222-8BE0-6884E8AFCEE2}"/>
    <cellStyle name="Comma 4 2 2 2 2 4 2 2 3" xfId="32483" xr:uid="{591465B0-9A27-4D75-B2AA-39AB86B0AD27}"/>
    <cellStyle name="Comma 4 2 2 2 2 4 2 3" xfId="15640" xr:uid="{A5189650-0073-40FE-9CE1-9DB68C26D66F}"/>
    <cellStyle name="Comma 4 2 2 2 2 4 2 3 2" xfId="38107" xr:uid="{F8F5F62D-51E4-43CA-9F94-FF1B43A246DA}"/>
    <cellStyle name="Comma 4 2 2 2 2 4 2 4" xfId="26880" xr:uid="{5F5267A8-6C07-4687-BAE2-66748B8DEC46}"/>
    <cellStyle name="Comma 4 2 2 2 2 4 3" xfId="7226" xr:uid="{829D2092-4710-4EFB-8E9A-3908E38121E5}"/>
    <cellStyle name="Comma 4 2 2 2 2 4 3 2" xfId="18454" xr:uid="{A0D8FD69-A868-4A68-BA18-2FA58FEC354A}"/>
    <cellStyle name="Comma 4 2 2 2 2 4 3 2 2" xfId="40921" xr:uid="{AA87D99F-A1AA-4FD3-99BF-184D3A092358}"/>
    <cellStyle name="Comma 4 2 2 2 2 4 3 3" xfId="29694" xr:uid="{F27769DE-2DDF-4095-BB5E-CEB77F07CBD6}"/>
    <cellStyle name="Comma 4 2 2 2 2 4 4" xfId="12851" xr:uid="{29085135-746D-4711-B6D8-64B7CE9ED7FE}"/>
    <cellStyle name="Comma 4 2 2 2 2 4 4 2" xfId="35318" xr:uid="{C7B2D751-AED9-4587-96A2-88D19DFA03A7}"/>
    <cellStyle name="Comma 4 2 2 2 2 4 5" xfId="24091" xr:uid="{227A796D-9B84-41BA-B167-8CF95928D371}"/>
    <cellStyle name="Comma 4 2 2 2 2 5" xfId="2704" xr:uid="{00000000-0005-0000-0000-00004F060000}"/>
    <cellStyle name="Comma 4 2 2 2 2 5 2" xfId="5493" xr:uid="{D68CCAFA-CA4B-43A5-8562-9E3DC0FF2F09}"/>
    <cellStyle name="Comma 4 2 2 2 2 5 2 2" xfId="11096" xr:uid="{AFAD2E91-0992-4F29-9FE5-BBAA63600C98}"/>
    <cellStyle name="Comma 4 2 2 2 2 5 2 2 2" xfId="22324" xr:uid="{0EE13FD1-585D-4B50-A4B7-C4F29B6DFC03}"/>
    <cellStyle name="Comma 4 2 2 2 2 5 2 2 2 2" xfId="44791" xr:uid="{39CEEC61-10BD-4B95-A858-479DDBEC0CBA}"/>
    <cellStyle name="Comma 4 2 2 2 2 5 2 2 3" xfId="33564" xr:uid="{99A24124-50A7-45CC-B341-2C944EC4B3E8}"/>
    <cellStyle name="Comma 4 2 2 2 2 5 2 3" xfId="16721" xr:uid="{2BEE5E7E-4D4D-401D-B786-2847BF8550CA}"/>
    <cellStyle name="Comma 4 2 2 2 2 5 2 3 2" xfId="39188" xr:uid="{E66632F7-A411-42F4-8EEB-BBF0926F87C1}"/>
    <cellStyle name="Comma 4 2 2 2 2 5 2 4" xfId="27961" xr:uid="{DADDD5ED-32B2-452B-821B-813F0ECB2616}"/>
    <cellStyle name="Comma 4 2 2 2 2 5 3" xfId="8307" xr:uid="{262BBFFA-0A76-4DDA-95AC-5FF10F0ABD18}"/>
    <cellStyle name="Comma 4 2 2 2 2 5 3 2" xfId="19535" xr:uid="{EBB594DD-00EE-4304-B539-25112C3F57AE}"/>
    <cellStyle name="Comma 4 2 2 2 2 5 3 2 2" xfId="42002" xr:uid="{158B01CF-0941-461E-90B4-45E3F1AAA17C}"/>
    <cellStyle name="Comma 4 2 2 2 2 5 3 3" xfId="30775" xr:uid="{091257E8-5817-415D-9836-399A5F92D2FF}"/>
    <cellStyle name="Comma 4 2 2 2 2 5 4" xfId="13932" xr:uid="{FBF3D42F-D48D-4BDE-91D2-A2DD1DE91F76}"/>
    <cellStyle name="Comma 4 2 2 2 2 5 4 2" xfId="36399" xr:uid="{1EB25BA4-15B4-4523-A81B-2A22F6E3B0AD}"/>
    <cellStyle name="Comma 4 2 2 2 2 5 5" xfId="25172" xr:uid="{D36D18E0-4C7D-442E-ABF8-8237E2C13AEF}"/>
    <cellStyle name="Comma 4 2 2 2 2 6" xfId="543" xr:uid="{00000000-0005-0000-0000-000050060000}"/>
    <cellStyle name="Comma 4 2 2 2 2 6 2" xfId="3332" xr:uid="{2B6E6690-7CCA-401B-BFA2-298EB507F11F}"/>
    <cellStyle name="Comma 4 2 2 2 2 6 2 2" xfId="8935" xr:uid="{DF6D64C0-1BF1-4A39-935F-9EC90A057F25}"/>
    <cellStyle name="Comma 4 2 2 2 2 6 2 2 2" xfId="20163" xr:uid="{27AA3688-45CF-49B9-B576-8D9046B2B535}"/>
    <cellStyle name="Comma 4 2 2 2 2 6 2 2 2 2" xfId="42630" xr:uid="{AE2349EB-1B4C-4964-816D-F3CC404EFD0C}"/>
    <cellStyle name="Comma 4 2 2 2 2 6 2 2 3" xfId="31403" xr:uid="{F2884B02-50BC-4554-8627-C4CCA62D8DD3}"/>
    <cellStyle name="Comma 4 2 2 2 2 6 2 3" xfId="14560" xr:uid="{A9A93BC8-6637-489C-9BB1-165CFAD32760}"/>
    <cellStyle name="Comma 4 2 2 2 2 6 2 3 2" xfId="37027" xr:uid="{8D58AFE8-AFDF-4664-A7A1-9E2E135B200B}"/>
    <cellStyle name="Comma 4 2 2 2 2 6 2 4" xfId="25800" xr:uid="{62E5C914-0129-4DD6-9010-50CE941BC1E1}"/>
    <cellStyle name="Comma 4 2 2 2 2 6 3" xfId="6146" xr:uid="{22E90E24-DC7D-4B94-BAC2-A6AA338EAD49}"/>
    <cellStyle name="Comma 4 2 2 2 2 6 3 2" xfId="17374" xr:uid="{17B65282-2011-4B29-8492-813CF7889A1A}"/>
    <cellStyle name="Comma 4 2 2 2 2 6 3 2 2" xfId="39841" xr:uid="{A8D2383D-869B-41CE-9D98-70430FEB07DA}"/>
    <cellStyle name="Comma 4 2 2 2 2 6 3 3" xfId="28614" xr:uid="{7B3FA018-9025-4380-A541-BCAFE18B7587}"/>
    <cellStyle name="Comma 4 2 2 2 2 6 4" xfId="11771" xr:uid="{891DC50B-4CD0-4216-A6D5-CE2024EC4D30}"/>
    <cellStyle name="Comma 4 2 2 2 2 6 4 2" xfId="34238" xr:uid="{67390EAF-1CA5-4AA4-BC2C-265CA370E8E1}"/>
    <cellStyle name="Comma 4 2 2 2 2 6 5" xfId="23011" xr:uid="{B9906AAA-C5E0-4049-8AD4-35F02FBC9A93}"/>
    <cellStyle name="Comma 4 2 2 2 2 7" xfId="3056" xr:uid="{E900F874-6891-4CE6-90F0-7AFAB8C1CBE8}"/>
    <cellStyle name="Comma 4 2 2 2 2 7 2" xfId="8659" xr:uid="{158E2960-2BCA-4C56-AF7D-0E89CB1E2E17}"/>
    <cellStyle name="Comma 4 2 2 2 2 7 2 2" xfId="19887" xr:uid="{E79DB034-E97F-4CAF-BED3-6574AAD147FC}"/>
    <cellStyle name="Comma 4 2 2 2 2 7 2 2 2" xfId="42354" xr:uid="{4E19B1F0-B521-4D0D-9511-AA1DD29F88C3}"/>
    <cellStyle name="Comma 4 2 2 2 2 7 2 3" xfId="31127" xr:uid="{822364F9-BDC6-458D-9121-EFE116E9E331}"/>
    <cellStyle name="Comma 4 2 2 2 2 7 3" xfId="14284" xr:uid="{FDFF682F-E7B3-4D88-AE19-CA6A882FD6A2}"/>
    <cellStyle name="Comma 4 2 2 2 2 7 3 2" xfId="36751" xr:uid="{4CEFFEE6-7DBC-40FC-8261-D45B64F86861}"/>
    <cellStyle name="Comma 4 2 2 2 2 7 4" xfId="25524" xr:uid="{30ACB4C0-C4E4-444C-B732-918B0135F946}"/>
    <cellStyle name="Comma 4 2 2 2 2 8" xfId="5871" xr:uid="{46B39B6B-4F15-4708-8D27-0CE474EB73C8}"/>
    <cellStyle name="Comma 4 2 2 2 2 8 2" xfId="17099" xr:uid="{E6CA6A48-CF72-4F5A-B1C3-77669C5E48A2}"/>
    <cellStyle name="Comma 4 2 2 2 2 8 2 2" xfId="39566" xr:uid="{D445F362-5465-4C6F-8447-F3C66F5C5DF5}"/>
    <cellStyle name="Comma 4 2 2 2 2 8 3" xfId="28339" xr:uid="{21093DE2-94CF-443D-AA2B-16CD68A0BE3B}"/>
    <cellStyle name="Comma 4 2 2 2 2 9" xfId="11495" xr:uid="{C3637091-9DF3-49E3-9A6F-7B7078748A60}"/>
    <cellStyle name="Comma 4 2 2 2 2 9 2" xfId="33963" xr:uid="{1F57793A-25B6-41C4-8662-0F7ED3782FAF}"/>
    <cellStyle name="Comma 4 2 2 2 3" xfId="684" xr:uid="{00000000-0005-0000-0000-000051060000}"/>
    <cellStyle name="Comma 4 2 2 2 3 2" xfId="1222" xr:uid="{00000000-0005-0000-0000-000052060000}"/>
    <cellStyle name="Comma 4 2 2 2 3 2 2" xfId="2302" xr:uid="{00000000-0005-0000-0000-000053060000}"/>
    <cellStyle name="Comma 4 2 2 2 3 2 2 2" xfId="5091" xr:uid="{7F223275-DFB8-45CE-BD81-AFEFCE14BC81}"/>
    <cellStyle name="Comma 4 2 2 2 3 2 2 2 2" xfId="10694" xr:uid="{62D864E6-14BF-4BD8-B647-90D484A43E53}"/>
    <cellStyle name="Comma 4 2 2 2 3 2 2 2 2 2" xfId="21922" xr:uid="{1B1F5810-F6EA-4EED-B08E-81FEC5BCD912}"/>
    <cellStyle name="Comma 4 2 2 2 3 2 2 2 2 2 2" xfId="44389" xr:uid="{3A9E1F46-EAA2-4316-896E-7EA8EAEAAEA8}"/>
    <cellStyle name="Comma 4 2 2 2 3 2 2 2 2 3" xfId="33162" xr:uid="{51EA5F48-2A2C-43D0-AB6F-77D6BEEFDC52}"/>
    <cellStyle name="Comma 4 2 2 2 3 2 2 2 3" xfId="16319" xr:uid="{4885796D-7937-4C48-8BF6-E1B81212C10B}"/>
    <cellStyle name="Comma 4 2 2 2 3 2 2 2 3 2" xfId="38786" xr:uid="{398B897C-0463-4335-B5F6-D65D4AC36C1D}"/>
    <cellStyle name="Comma 4 2 2 2 3 2 2 2 4" xfId="27559" xr:uid="{C11D7227-84DD-44D6-A82E-3D210857766E}"/>
    <cellStyle name="Comma 4 2 2 2 3 2 2 3" xfId="7905" xr:uid="{F1C9EF11-B2AC-43F0-B22A-7431ABDB52D4}"/>
    <cellStyle name="Comma 4 2 2 2 3 2 2 3 2" xfId="19133" xr:uid="{922EBC24-3878-4344-AAA0-2C55D93D0FD3}"/>
    <cellStyle name="Comma 4 2 2 2 3 2 2 3 2 2" xfId="41600" xr:uid="{4CB86E49-0A40-463E-9F8D-EEEC402A3E36}"/>
    <cellStyle name="Comma 4 2 2 2 3 2 2 3 3" xfId="30373" xr:uid="{F5EA830E-0A28-448F-965F-6E6F9EF18A6B}"/>
    <cellStyle name="Comma 4 2 2 2 3 2 2 4" xfId="13530" xr:uid="{04903832-FEBB-4CF8-A953-A10ADBB183DC}"/>
    <cellStyle name="Comma 4 2 2 2 3 2 2 4 2" xfId="35997" xr:uid="{6FDCCE5C-8155-4C9C-9415-2E83C7146BF4}"/>
    <cellStyle name="Comma 4 2 2 2 3 2 2 5" xfId="24770" xr:uid="{AB590DE8-E274-4A8C-9292-5FA61BE15AE6}"/>
    <cellStyle name="Comma 4 2 2 2 3 2 3" xfId="4011" xr:uid="{BE56580B-D600-4062-81B9-04C8FFE52EDB}"/>
    <cellStyle name="Comma 4 2 2 2 3 2 3 2" xfId="9614" xr:uid="{1B0F6F18-ABA0-43BC-A688-BF77A5D48941}"/>
    <cellStyle name="Comma 4 2 2 2 3 2 3 2 2" xfId="20842" xr:uid="{1D9F60CB-5FDA-44A4-A2FC-FC02AF10ECA5}"/>
    <cellStyle name="Comma 4 2 2 2 3 2 3 2 2 2" xfId="43309" xr:uid="{BE1E2E6A-C6FE-4FFF-8E7A-721F572ADEF1}"/>
    <cellStyle name="Comma 4 2 2 2 3 2 3 2 3" xfId="32082" xr:uid="{5C211FF8-790C-4881-B25D-8333DECE2261}"/>
    <cellStyle name="Comma 4 2 2 2 3 2 3 3" xfId="15239" xr:uid="{1019BDAD-984C-4D26-A41D-E4F0B9945332}"/>
    <cellStyle name="Comma 4 2 2 2 3 2 3 3 2" xfId="37706" xr:uid="{D1A4AFEF-6B10-4FA3-9556-1B388360A2CC}"/>
    <cellStyle name="Comma 4 2 2 2 3 2 3 4" xfId="26479" xr:uid="{9EEACE1C-3732-4202-BD2E-F6C9CC9716B9}"/>
    <cellStyle name="Comma 4 2 2 2 3 2 4" xfId="6825" xr:uid="{67A3432D-3CF6-46C2-B2A2-3C40E6108884}"/>
    <cellStyle name="Comma 4 2 2 2 3 2 4 2" xfId="18053" xr:uid="{F3F2B1AF-7D96-4528-9577-5E29D7105A2A}"/>
    <cellStyle name="Comma 4 2 2 2 3 2 4 2 2" xfId="40520" xr:uid="{84639989-2FEC-4AFF-8ECB-FC79FE645072}"/>
    <cellStyle name="Comma 4 2 2 2 3 2 4 3" xfId="29293" xr:uid="{BD372CD7-2EEB-497F-BFC3-C71748451A8E}"/>
    <cellStyle name="Comma 4 2 2 2 3 2 5" xfId="12450" xr:uid="{87BA2CAF-2E93-4396-89D2-88A701410671}"/>
    <cellStyle name="Comma 4 2 2 2 3 2 5 2" xfId="34917" xr:uid="{8D308814-CF0B-4052-9720-29684248B426}"/>
    <cellStyle name="Comma 4 2 2 2 3 2 6" xfId="23690" xr:uid="{5EC84305-D3E8-4B76-BC94-8E0C3BCA46E2}"/>
    <cellStyle name="Comma 4 2 2 2 3 3" xfId="1764" xr:uid="{00000000-0005-0000-0000-000054060000}"/>
    <cellStyle name="Comma 4 2 2 2 3 3 2" xfId="4553" xr:uid="{F24C4B09-6A2D-45E7-A106-244AAC9422F3}"/>
    <cellStyle name="Comma 4 2 2 2 3 3 2 2" xfId="10156" xr:uid="{F4533260-DC20-40DB-A944-49083CECA65F}"/>
    <cellStyle name="Comma 4 2 2 2 3 3 2 2 2" xfId="21384" xr:uid="{1F622DC8-EDD8-4981-9E07-13362A886D61}"/>
    <cellStyle name="Comma 4 2 2 2 3 3 2 2 2 2" xfId="43851" xr:uid="{7A9077B6-7C0A-4AF8-BCB0-12C0DD1BF7B1}"/>
    <cellStyle name="Comma 4 2 2 2 3 3 2 2 3" xfId="32624" xr:uid="{A2317A78-5C9D-44CB-936B-1C5EBA69A96D}"/>
    <cellStyle name="Comma 4 2 2 2 3 3 2 3" xfId="15781" xr:uid="{26C5154D-F7A8-4C06-88DF-296E1FC6E74B}"/>
    <cellStyle name="Comma 4 2 2 2 3 3 2 3 2" xfId="38248" xr:uid="{677C8102-E307-487B-8A44-DDCAF1BF67A4}"/>
    <cellStyle name="Comma 4 2 2 2 3 3 2 4" xfId="27021" xr:uid="{23A8D3E0-E410-48A1-9BDA-DAAC642EBDE3}"/>
    <cellStyle name="Comma 4 2 2 2 3 3 3" xfId="7367" xr:uid="{1C9F2E58-F5DB-467B-A00A-C53A62568B04}"/>
    <cellStyle name="Comma 4 2 2 2 3 3 3 2" xfId="18595" xr:uid="{2EE16556-0656-449B-BB74-6231A109E4F5}"/>
    <cellStyle name="Comma 4 2 2 2 3 3 3 2 2" xfId="41062" xr:uid="{0D05A6EF-B091-4937-A74A-351986C9DA9E}"/>
    <cellStyle name="Comma 4 2 2 2 3 3 3 3" xfId="29835" xr:uid="{F004727C-3360-44D2-9875-E9130628AA30}"/>
    <cellStyle name="Comma 4 2 2 2 3 3 4" xfId="12992" xr:uid="{66D199D5-C184-4208-900C-E525E70E417B}"/>
    <cellStyle name="Comma 4 2 2 2 3 3 4 2" xfId="35459" xr:uid="{3B3B1835-C77C-4B94-AB63-D48822BEAEF1}"/>
    <cellStyle name="Comma 4 2 2 2 3 3 5" xfId="24232" xr:uid="{7CE1FA1A-F8F9-497B-B854-649E7DEFEDD7}"/>
    <cellStyle name="Comma 4 2 2 2 3 4" xfId="3473" xr:uid="{169A39AD-0430-4F9E-943D-79D5337CCFB2}"/>
    <cellStyle name="Comma 4 2 2 2 3 4 2" xfId="9076" xr:uid="{7915C601-F283-4553-9FD2-37FD6594E07D}"/>
    <cellStyle name="Comma 4 2 2 2 3 4 2 2" xfId="20304" xr:uid="{8DA9FE60-A6F1-4939-96AE-50FF7DF2FD0A}"/>
    <cellStyle name="Comma 4 2 2 2 3 4 2 2 2" xfId="42771" xr:uid="{6E227B10-7D41-4F8E-A8D5-FA3198207058}"/>
    <cellStyle name="Comma 4 2 2 2 3 4 2 3" xfId="31544" xr:uid="{BF3E17BD-8F83-4C28-857F-824B1C90A1A1}"/>
    <cellStyle name="Comma 4 2 2 2 3 4 3" xfId="14701" xr:uid="{6F86A67D-A82F-4E98-88C5-7D162B9AF562}"/>
    <cellStyle name="Comma 4 2 2 2 3 4 3 2" xfId="37168" xr:uid="{F7279407-5F14-4761-B77B-82F58E7562DE}"/>
    <cellStyle name="Comma 4 2 2 2 3 4 4" xfId="25941" xr:uid="{3FBF089C-DBDF-427C-8A0B-ED4DE9C692A9}"/>
    <cellStyle name="Comma 4 2 2 2 3 5" xfId="6287" xr:uid="{75AC868B-4AB4-418D-832B-B4B9D32DD5D5}"/>
    <cellStyle name="Comma 4 2 2 2 3 5 2" xfId="17515" xr:uid="{E8091D08-504F-46DB-A44E-C638B88BD035}"/>
    <cellStyle name="Comma 4 2 2 2 3 5 2 2" xfId="39982" xr:uid="{0EAB921B-FDF1-4497-8EC9-D57583CD7A8A}"/>
    <cellStyle name="Comma 4 2 2 2 3 5 3" xfId="28755" xr:uid="{2B09D3A7-7D08-47FA-A8EE-62835B17BC86}"/>
    <cellStyle name="Comma 4 2 2 2 3 6" xfId="11912" xr:uid="{9AADC993-E794-467C-89DA-C4D26275CB92}"/>
    <cellStyle name="Comma 4 2 2 2 3 6 2" xfId="34379" xr:uid="{6FDBB53C-2279-4ADC-A80B-7683D54624F9}"/>
    <cellStyle name="Comma 4 2 2 2 3 7" xfId="23152" xr:uid="{331D411D-A265-4587-AFC9-F32377FD0406}"/>
    <cellStyle name="Comma 4 2 2 2 4" xfId="955" xr:uid="{00000000-0005-0000-0000-000055060000}"/>
    <cellStyle name="Comma 4 2 2 2 4 2" xfId="2035" xr:uid="{00000000-0005-0000-0000-000056060000}"/>
    <cellStyle name="Comma 4 2 2 2 4 2 2" xfId="4824" xr:uid="{FE645A32-5DEB-4348-AB4B-63BBF7C89371}"/>
    <cellStyle name="Comma 4 2 2 2 4 2 2 2" xfId="10427" xr:uid="{3E6E94A9-EC70-42D9-939B-B8D94D4208B5}"/>
    <cellStyle name="Comma 4 2 2 2 4 2 2 2 2" xfId="21655" xr:uid="{CA63D148-9C97-493A-AC0F-C2435A977A05}"/>
    <cellStyle name="Comma 4 2 2 2 4 2 2 2 2 2" xfId="44122" xr:uid="{B29045ED-F5DE-48A6-8622-721C37B9C517}"/>
    <cellStyle name="Comma 4 2 2 2 4 2 2 2 3" xfId="32895" xr:uid="{A388D3B9-47F4-4CC7-A874-D781550D7B26}"/>
    <cellStyle name="Comma 4 2 2 2 4 2 2 3" xfId="16052" xr:uid="{C41F0139-8427-4D31-AF29-9F86A5451441}"/>
    <cellStyle name="Comma 4 2 2 2 4 2 2 3 2" xfId="38519" xr:uid="{C3993A0C-0545-49CA-B963-3D095E88CBF8}"/>
    <cellStyle name="Comma 4 2 2 2 4 2 2 4" xfId="27292" xr:uid="{D94E70F5-50B5-4507-845C-8F17686B0407}"/>
    <cellStyle name="Comma 4 2 2 2 4 2 3" xfId="7638" xr:uid="{FCCD4B82-8E29-4AEB-B9F7-691EC2850214}"/>
    <cellStyle name="Comma 4 2 2 2 4 2 3 2" xfId="18866" xr:uid="{61038F81-1DA4-48E6-AFBC-2E40D179F434}"/>
    <cellStyle name="Comma 4 2 2 2 4 2 3 2 2" xfId="41333" xr:uid="{9ADA92B1-29C4-4C85-9CF1-2BA1FE531FC4}"/>
    <cellStyle name="Comma 4 2 2 2 4 2 3 3" xfId="30106" xr:uid="{D8C9D9E3-F160-4AC0-A3E7-D12FB2FBF733}"/>
    <cellStyle name="Comma 4 2 2 2 4 2 4" xfId="13263" xr:uid="{1BBBDF5F-C578-431D-B3CA-6E97EF3C6593}"/>
    <cellStyle name="Comma 4 2 2 2 4 2 4 2" xfId="35730" xr:uid="{D182C33D-5AF8-4D10-916D-A9E700FEFB0B}"/>
    <cellStyle name="Comma 4 2 2 2 4 2 5" xfId="24503" xr:uid="{2689B0F0-8E35-4CC2-8444-5A53297614F5}"/>
    <cellStyle name="Comma 4 2 2 2 4 3" xfId="3744" xr:uid="{23CC25FA-31D5-4DFF-96BA-3AE162D196D8}"/>
    <cellStyle name="Comma 4 2 2 2 4 3 2" xfId="9347" xr:uid="{FE04386E-E48A-4861-8DE3-121A7285F410}"/>
    <cellStyle name="Comma 4 2 2 2 4 3 2 2" xfId="20575" xr:uid="{08E9C0AD-4879-4590-A29D-21AB716770D6}"/>
    <cellStyle name="Comma 4 2 2 2 4 3 2 2 2" xfId="43042" xr:uid="{CADE7AAD-03B7-4052-BA60-00C4DCEFF47D}"/>
    <cellStyle name="Comma 4 2 2 2 4 3 2 3" xfId="31815" xr:uid="{394C9F60-7BB1-4FF0-BFB4-52BD383743D0}"/>
    <cellStyle name="Comma 4 2 2 2 4 3 3" xfId="14972" xr:uid="{486A5B7B-B17A-445C-8B6D-244D05860D6A}"/>
    <cellStyle name="Comma 4 2 2 2 4 3 3 2" xfId="37439" xr:uid="{E9C817B7-A7BB-493C-818F-8FF674678550}"/>
    <cellStyle name="Comma 4 2 2 2 4 3 4" xfId="26212" xr:uid="{F8D5CB0A-0F79-4EE2-B785-8588757A3865}"/>
    <cellStyle name="Comma 4 2 2 2 4 4" xfId="6558" xr:uid="{EB7E0257-7179-4B70-8E88-7ECE07ABF034}"/>
    <cellStyle name="Comma 4 2 2 2 4 4 2" xfId="17786" xr:uid="{254EBC29-0E40-49B1-B75C-0DDA3159202A}"/>
    <cellStyle name="Comma 4 2 2 2 4 4 2 2" xfId="40253" xr:uid="{A2AC88DB-0770-48AB-BDA9-4D0315D85315}"/>
    <cellStyle name="Comma 4 2 2 2 4 4 3" xfId="29026" xr:uid="{B3DA5E2D-2360-4673-BFC9-58D43C0AEC84}"/>
    <cellStyle name="Comma 4 2 2 2 4 5" xfId="12183" xr:uid="{366A25F5-817B-46B7-A374-04A5506C7D8B}"/>
    <cellStyle name="Comma 4 2 2 2 4 5 2" xfId="34650" xr:uid="{10253D33-2223-44B5-9FDD-B6DE4441FBD2}"/>
    <cellStyle name="Comma 4 2 2 2 4 6" xfId="23423" xr:uid="{34F48AF5-E330-4722-8471-34685AEF2D81}"/>
    <cellStyle name="Comma 4 2 2 2 5" xfId="1497" xr:uid="{00000000-0005-0000-0000-000057060000}"/>
    <cellStyle name="Comma 4 2 2 2 5 2" xfId="4286" xr:uid="{716761CE-5F8B-4E01-B985-C65796713D0C}"/>
    <cellStyle name="Comma 4 2 2 2 5 2 2" xfId="9889" xr:uid="{86111556-B030-4112-8E17-A501CE8981EC}"/>
    <cellStyle name="Comma 4 2 2 2 5 2 2 2" xfId="21117" xr:uid="{A9248FA2-F665-49B1-82DB-C901DDD01094}"/>
    <cellStyle name="Comma 4 2 2 2 5 2 2 2 2" xfId="43584" xr:uid="{0547C8EA-E3CD-41FA-94ED-2E8E22D26DB6}"/>
    <cellStyle name="Comma 4 2 2 2 5 2 2 3" xfId="32357" xr:uid="{EB9F794E-821D-454B-8568-E2063DEFBF90}"/>
    <cellStyle name="Comma 4 2 2 2 5 2 3" xfId="15514" xr:uid="{9B62BBCE-2498-4963-B42E-5C0B6C8AC175}"/>
    <cellStyle name="Comma 4 2 2 2 5 2 3 2" xfId="37981" xr:uid="{61570368-F2B4-4B84-9827-0FFE85973C1E}"/>
    <cellStyle name="Comma 4 2 2 2 5 2 4" xfId="26754" xr:uid="{B6E9F7CE-615F-4904-857A-8B85C6FB33CF}"/>
    <cellStyle name="Comma 4 2 2 2 5 3" xfId="7100" xr:uid="{B38958C3-BDFC-42AF-BFB6-C0F546102B4D}"/>
    <cellStyle name="Comma 4 2 2 2 5 3 2" xfId="18328" xr:uid="{9F6BFCC8-D21B-4D7C-99B8-3557DFFDB443}"/>
    <cellStyle name="Comma 4 2 2 2 5 3 2 2" xfId="40795" xr:uid="{C8D459F0-D3F7-4FD9-BE51-5B833FF289D8}"/>
    <cellStyle name="Comma 4 2 2 2 5 3 3" xfId="29568" xr:uid="{A472D776-91BD-464D-98E8-7139642DD066}"/>
    <cellStyle name="Comma 4 2 2 2 5 4" xfId="12725" xr:uid="{627AEA45-826B-4E88-B5FC-68EAE4060282}"/>
    <cellStyle name="Comma 4 2 2 2 5 4 2" xfId="35192" xr:uid="{5C061861-1D1F-4670-B4FF-C7B9319E9E62}"/>
    <cellStyle name="Comma 4 2 2 2 5 5" xfId="23965" xr:uid="{68A2D6B5-E17E-4749-86AE-74CDC251F5CC}"/>
    <cellStyle name="Comma 4 2 2 2 6" xfId="2578" xr:uid="{00000000-0005-0000-0000-000058060000}"/>
    <cellStyle name="Comma 4 2 2 2 6 2" xfId="5367" xr:uid="{8C14C369-F317-497A-8CDE-6CF57F46E420}"/>
    <cellStyle name="Comma 4 2 2 2 6 2 2" xfId="10970" xr:uid="{C65C9947-8BE3-43E0-A736-D6ADDC0BF394}"/>
    <cellStyle name="Comma 4 2 2 2 6 2 2 2" xfId="22198" xr:uid="{4786F479-72C8-499E-B82B-BFBADE247380}"/>
    <cellStyle name="Comma 4 2 2 2 6 2 2 2 2" xfId="44665" xr:uid="{3C41457A-780B-4835-8330-921286789F5B}"/>
    <cellStyle name="Comma 4 2 2 2 6 2 2 3" xfId="33438" xr:uid="{DBBA2600-9E79-4C01-8BF5-A32CE0856413}"/>
    <cellStyle name="Comma 4 2 2 2 6 2 3" xfId="16595" xr:uid="{30886E77-8363-4DDE-A507-9D818FA46AF5}"/>
    <cellStyle name="Comma 4 2 2 2 6 2 3 2" xfId="39062" xr:uid="{3DDC5FA0-EAEB-4891-9A58-9FF401C38E0E}"/>
    <cellStyle name="Comma 4 2 2 2 6 2 4" xfId="27835" xr:uid="{35799379-6670-46F9-B72C-DF05CEE4F4F5}"/>
    <cellStyle name="Comma 4 2 2 2 6 3" xfId="8181" xr:uid="{1486E5F3-DE97-4DBE-BF1C-6C1E1E3FA50C}"/>
    <cellStyle name="Comma 4 2 2 2 6 3 2" xfId="19409" xr:uid="{B2BBE9DA-9CD6-4D5F-8D96-8671C9DC596B}"/>
    <cellStyle name="Comma 4 2 2 2 6 3 2 2" xfId="41876" xr:uid="{82249B16-BFCA-4349-9FBE-8A2D4D6FFBED}"/>
    <cellStyle name="Comma 4 2 2 2 6 3 3" xfId="30649" xr:uid="{9CE05FB1-C8FF-4BBD-9D43-78BB13B0D2CC}"/>
    <cellStyle name="Comma 4 2 2 2 6 4" xfId="13806" xr:uid="{35A3958E-605A-4129-9D9C-2D855F97C370}"/>
    <cellStyle name="Comma 4 2 2 2 6 4 2" xfId="36273" xr:uid="{13963476-B360-4684-B077-CDDA75929BA2}"/>
    <cellStyle name="Comma 4 2 2 2 6 5" xfId="25046" xr:uid="{A2A9595B-E3BD-477C-BCE0-F92CBE0D6CA7}"/>
    <cellStyle name="Comma 4 2 2 2 7" xfId="417" xr:uid="{00000000-0005-0000-0000-000059060000}"/>
    <cellStyle name="Comma 4 2 2 2 7 2" xfId="3206" xr:uid="{F25E71CC-D612-4C0C-A090-18FE5BE80851}"/>
    <cellStyle name="Comma 4 2 2 2 7 2 2" xfId="8809" xr:uid="{D06C1FCF-4E98-4824-8275-F1F963A048FB}"/>
    <cellStyle name="Comma 4 2 2 2 7 2 2 2" xfId="20037" xr:uid="{027A2E12-D52F-487C-A428-BE1131E23510}"/>
    <cellStyle name="Comma 4 2 2 2 7 2 2 2 2" xfId="42504" xr:uid="{D380BD35-A2EF-4094-8D3E-BA069A593085}"/>
    <cellStyle name="Comma 4 2 2 2 7 2 2 3" xfId="31277" xr:uid="{25558C79-A928-418C-A0D1-99B36B31BC27}"/>
    <cellStyle name="Comma 4 2 2 2 7 2 3" xfId="14434" xr:uid="{E6ECCE9E-AEBB-4B9A-99E0-86A9904EEB8E}"/>
    <cellStyle name="Comma 4 2 2 2 7 2 3 2" xfId="36901" xr:uid="{A0919173-B41A-4958-9C19-CCC2CB1BC606}"/>
    <cellStyle name="Comma 4 2 2 2 7 2 4" xfId="25674" xr:uid="{DFCC5F83-DED7-4090-8603-F7822E317A7D}"/>
    <cellStyle name="Comma 4 2 2 2 7 3" xfId="6020" xr:uid="{D1350036-ECA1-41AB-994E-8B241FFC33A6}"/>
    <cellStyle name="Comma 4 2 2 2 7 3 2" xfId="17248" xr:uid="{7F3594AE-EA60-417B-A0BB-84FAD1CB78BA}"/>
    <cellStyle name="Comma 4 2 2 2 7 3 2 2" xfId="39715" xr:uid="{9E5008DA-0AB8-499B-B344-B6C0839404FC}"/>
    <cellStyle name="Comma 4 2 2 2 7 3 3" xfId="28488" xr:uid="{EB059E8C-F6C6-41A2-8B5C-EDE2126B4A64}"/>
    <cellStyle name="Comma 4 2 2 2 7 4" xfId="11645" xr:uid="{29F6545F-9C77-4C2D-BF37-048DC7B86E67}"/>
    <cellStyle name="Comma 4 2 2 2 7 4 2" xfId="34112" xr:uid="{D8B07000-90E9-4BEC-871D-E56F9344EFF6}"/>
    <cellStyle name="Comma 4 2 2 2 7 5" xfId="22885" xr:uid="{B8BC6175-3B1B-4E1D-8643-C8E279B0A110}"/>
    <cellStyle name="Comma 4 2 2 2 8" xfId="2930" xr:uid="{F68DC6A5-EFDE-404C-A37A-7AF685DCA8E5}"/>
    <cellStyle name="Comma 4 2 2 2 8 2" xfId="8533" xr:uid="{6E101AF9-2628-4E00-91F4-B71D015AF1AE}"/>
    <cellStyle name="Comma 4 2 2 2 8 2 2" xfId="19761" xr:uid="{9BFB6F71-9CE1-4F09-B784-894462311684}"/>
    <cellStyle name="Comma 4 2 2 2 8 2 2 2" xfId="42228" xr:uid="{2E18CB2C-A99C-4D94-84E2-4602DC81CB54}"/>
    <cellStyle name="Comma 4 2 2 2 8 2 3" xfId="31001" xr:uid="{787449E2-CBDD-4AE1-B85C-0273DE35A036}"/>
    <cellStyle name="Comma 4 2 2 2 8 3" xfId="14158" xr:uid="{0EB30DB6-98F3-4701-8EBD-D5A60A232079}"/>
    <cellStyle name="Comma 4 2 2 2 8 3 2" xfId="36625" xr:uid="{0898708B-587B-4E33-93DD-0C1FB0373822}"/>
    <cellStyle name="Comma 4 2 2 2 8 4" xfId="25398" xr:uid="{8CAEEF96-084F-4892-BF97-AE853FA9F4F5}"/>
    <cellStyle name="Comma 4 2 2 2 9" xfId="5745" xr:uid="{7946FBE1-E611-4E83-A0E8-2BEE7887464F}"/>
    <cellStyle name="Comma 4 2 2 2 9 2" xfId="16973" xr:uid="{4F810CA9-25B8-42BA-87E1-C4F7B48410B5}"/>
    <cellStyle name="Comma 4 2 2 2 9 2 2" xfId="39440" xr:uid="{CED9E609-FBFD-4217-A2C4-07184AA83166}"/>
    <cellStyle name="Comma 4 2 2 2 9 3" xfId="28213" xr:uid="{6DF2128E-C4D5-41D8-B538-519E8142A5F9}"/>
    <cellStyle name="Comma 4 2 2 3" xfId="199" xr:uid="{00000000-0005-0000-0000-00005A060000}"/>
    <cellStyle name="Comma 4 2 2 3 10" xfId="22672" xr:uid="{B4AC59B1-BD8F-4EA4-838D-89C807A7E0BF}"/>
    <cellStyle name="Comma 4 2 2 3 2" xfId="746" xr:uid="{00000000-0005-0000-0000-00005B060000}"/>
    <cellStyle name="Comma 4 2 2 3 2 2" xfId="1284" xr:uid="{00000000-0005-0000-0000-00005C060000}"/>
    <cellStyle name="Comma 4 2 2 3 2 2 2" xfId="2364" xr:uid="{00000000-0005-0000-0000-00005D060000}"/>
    <cellStyle name="Comma 4 2 2 3 2 2 2 2" xfId="5153" xr:uid="{CFD78BB2-062C-42F6-AEC6-25E7145AD1C4}"/>
    <cellStyle name="Comma 4 2 2 3 2 2 2 2 2" xfId="10756" xr:uid="{DEA6AA09-8095-4695-BDDD-1BA77174CC0A}"/>
    <cellStyle name="Comma 4 2 2 3 2 2 2 2 2 2" xfId="21984" xr:uid="{9B1EB615-5D24-441C-8447-FAC9C4DBD87D}"/>
    <cellStyle name="Comma 4 2 2 3 2 2 2 2 2 2 2" xfId="44451" xr:uid="{5042FC13-A4CF-4514-A879-6F25729EA749}"/>
    <cellStyle name="Comma 4 2 2 3 2 2 2 2 2 3" xfId="33224" xr:uid="{878AC222-40BD-4F1B-9C2C-0C2C7173C4BB}"/>
    <cellStyle name="Comma 4 2 2 3 2 2 2 2 3" xfId="16381" xr:uid="{CAA01982-1F29-4923-93F9-2BE1DA26580C}"/>
    <cellStyle name="Comma 4 2 2 3 2 2 2 2 3 2" xfId="38848" xr:uid="{70904288-C10D-40E0-BFD4-0C69D58F74A6}"/>
    <cellStyle name="Comma 4 2 2 3 2 2 2 2 4" xfId="27621" xr:uid="{721315CF-793B-4B86-BC7D-26BC8B698FFA}"/>
    <cellStyle name="Comma 4 2 2 3 2 2 2 3" xfId="7967" xr:uid="{17948FDA-0689-4085-ACE9-FF2C4A0B3D11}"/>
    <cellStyle name="Comma 4 2 2 3 2 2 2 3 2" xfId="19195" xr:uid="{4E9F33A5-A52D-4F14-8D2C-A2A661508A50}"/>
    <cellStyle name="Comma 4 2 2 3 2 2 2 3 2 2" xfId="41662" xr:uid="{26335991-0E21-4B8F-AAA4-0C766DC69AD0}"/>
    <cellStyle name="Comma 4 2 2 3 2 2 2 3 3" xfId="30435" xr:uid="{2F16D3B0-C682-4D0E-8285-0AE3AECD876E}"/>
    <cellStyle name="Comma 4 2 2 3 2 2 2 4" xfId="13592" xr:uid="{8CCDFE7D-C655-4C36-8BAB-89E52C8F70C1}"/>
    <cellStyle name="Comma 4 2 2 3 2 2 2 4 2" xfId="36059" xr:uid="{328CE681-8C27-45E8-BE78-F1345FA9645B}"/>
    <cellStyle name="Comma 4 2 2 3 2 2 2 5" xfId="24832" xr:uid="{ABC282EA-BEB5-4D6D-BBAC-B81A8B78EEEC}"/>
    <cellStyle name="Comma 4 2 2 3 2 2 3" xfId="4073" xr:uid="{6380A568-6DDF-4898-962A-0826BCDFCE3E}"/>
    <cellStyle name="Comma 4 2 2 3 2 2 3 2" xfId="9676" xr:uid="{2C1EC536-72AA-41DE-87AB-27648A520C1D}"/>
    <cellStyle name="Comma 4 2 2 3 2 2 3 2 2" xfId="20904" xr:uid="{A75DE080-E2D6-4172-96B3-BDEC78A5EBF1}"/>
    <cellStyle name="Comma 4 2 2 3 2 2 3 2 2 2" xfId="43371" xr:uid="{AD32F8AD-5890-4517-B9C9-DC8FC1EF3779}"/>
    <cellStyle name="Comma 4 2 2 3 2 2 3 2 3" xfId="32144" xr:uid="{B180A481-68F6-4922-9428-6C07F0F095DF}"/>
    <cellStyle name="Comma 4 2 2 3 2 2 3 3" xfId="15301" xr:uid="{8523DEFF-B4B2-44E8-AECE-ADB8B7284690}"/>
    <cellStyle name="Comma 4 2 2 3 2 2 3 3 2" xfId="37768" xr:uid="{95FE5D79-0337-45FB-834C-101FB64EA17B}"/>
    <cellStyle name="Comma 4 2 2 3 2 2 3 4" xfId="26541" xr:uid="{B58C7843-76F1-4657-BF24-F12A853749A2}"/>
    <cellStyle name="Comma 4 2 2 3 2 2 4" xfId="6887" xr:uid="{2E95BB60-B094-445B-BD9A-8F9A38ECA709}"/>
    <cellStyle name="Comma 4 2 2 3 2 2 4 2" xfId="18115" xr:uid="{EA069667-6D78-4B65-83F7-ABB3C8E53AD6}"/>
    <cellStyle name="Comma 4 2 2 3 2 2 4 2 2" xfId="40582" xr:uid="{8EF21734-642C-45E1-BC0E-9FFEE7CA6486}"/>
    <cellStyle name="Comma 4 2 2 3 2 2 4 3" xfId="29355" xr:uid="{A82CA17D-99F2-492B-9162-1A98900A0CAC}"/>
    <cellStyle name="Comma 4 2 2 3 2 2 5" xfId="12512" xr:uid="{BE968372-FE9C-46AE-A93C-B2AC0FA7DC41}"/>
    <cellStyle name="Comma 4 2 2 3 2 2 5 2" xfId="34979" xr:uid="{C48003FC-FA24-4128-A3F5-A1B8EF1D8334}"/>
    <cellStyle name="Comma 4 2 2 3 2 2 6" xfId="23752" xr:uid="{8A4C8299-2E71-4C4F-A258-6E0D1BFCD18F}"/>
    <cellStyle name="Comma 4 2 2 3 2 3" xfId="1826" xr:uid="{00000000-0005-0000-0000-00005E060000}"/>
    <cellStyle name="Comma 4 2 2 3 2 3 2" xfId="4615" xr:uid="{64396C25-9CDD-4FA5-8076-659134C4E83C}"/>
    <cellStyle name="Comma 4 2 2 3 2 3 2 2" xfId="10218" xr:uid="{FF525F04-7E92-4B4B-BCE8-7C2823C0D47F}"/>
    <cellStyle name="Comma 4 2 2 3 2 3 2 2 2" xfId="21446" xr:uid="{1882DE25-CF8C-4428-ABEA-7075B510260F}"/>
    <cellStyle name="Comma 4 2 2 3 2 3 2 2 2 2" xfId="43913" xr:uid="{C7A1706B-482E-4970-A6D8-3914F98E2B41}"/>
    <cellStyle name="Comma 4 2 2 3 2 3 2 2 3" xfId="32686" xr:uid="{5718D2AA-DC51-407A-919B-9D987F429DCC}"/>
    <cellStyle name="Comma 4 2 2 3 2 3 2 3" xfId="15843" xr:uid="{E30AB7A6-FD8C-430F-BD71-C1EE47CD3100}"/>
    <cellStyle name="Comma 4 2 2 3 2 3 2 3 2" xfId="38310" xr:uid="{B189784A-118F-403E-8274-A4189074FB03}"/>
    <cellStyle name="Comma 4 2 2 3 2 3 2 4" xfId="27083" xr:uid="{31EDA22F-D118-4AC4-B43D-4175341784B7}"/>
    <cellStyle name="Comma 4 2 2 3 2 3 3" xfId="7429" xr:uid="{881DA748-292D-415A-B939-ACC8401BB66B}"/>
    <cellStyle name="Comma 4 2 2 3 2 3 3 2" xfId="18657" xr:uid="{49C5500E-BBF8-4E25-B7D7-3D549596A132}"/>
    <cellStyle name="Comma 4 2 2 3 2 3 3 2 2" xfId="41124" xr:uid="{C02A4EF0-BF92-426B-BFA0-D6AC07EAC64A}"/>
    <cellStyle name="Comma 4 2 2 3 2 3 3 3" xfId="29897" xr:uid="{9F75D03A-31F5-47DE-8365-6B2F992CF2CA}"/>
    <cellStyle name="Comma 4 2 2 3 2 3 4" xfId="13054" xr:uid="{D5E24F58-9BE9-4043-835F-CCE4D6B5F6A6}"/>
    <cellStyle name="Comma 4 2 2 3 2 3 4 2" xfId="35521" xr:uid="{04B1434B-8A24-40ED-9A60-55333527598E}"/>
    <cellStyle name="Comma 4 2 2 3 2 3 5" xfId="24294" xr:uid="{4B5C94EF-12E7-419B-ABCD-C7C4EB3529D9}"/>
    <cellStyle name="Comma 4 2 2 3 2 4" xfId="3535" xr:uid="{0B72A6E7-1B99-4756-94D9-8C7D12ED2071}"/>
    <cellStyle name="Comma 4 2 2 3 2 4 2" xfId="9138" xr:uid="{CC128D9C-4218-4611-B2CD-F5080676D22C}"/>
    <cellStyle name="Comma 4 2 2 3 2 4 2 2" xfId="20366" xr:uid="{BCB5D742-F2B5-4D80-ABEB-68C26A04E814}"/>
    <cellStyle name="Comma 4 2 2 3 2 4 2 2 2" xfId="42833" xr:uid="{7C3E53F3-35D8-465A-9A6A-E174DE3CFA06}"/>
    <cellStyle name="Comma 4 2 2 3 2 4 2 3" xfId="31606" xr:uid="{EFBE5D9D-57F3-4E77-BC29-86B18098CACF}"/>
    <cellStyle name="Comma 4 2 2 3 2 4 3" xfId="14763" xr:uid="{6AF01654-F880-4DCC-ACA2-090FE5D7038C}"/>
    <cellStyle name="Comma 4 2 2 3 2 4 3 2" xfId="37230" xr:uid="{096E4CFC-6669-462C-964F-BAAAF5B23BBA}"/>
    <cellStyle name="Comma 4 2 2 3 2 4 4" xfId="26003" xr:uid="{B76A82CB-3794-4B77-8CC9-DF7B243DC287}"/>
    <cellStyle name="Comma 4 2 2 3 2 5" xfId="6349" xr:uid="{DCA0624D-E5CA-4ABB-91A5-B33DBB7E167C}"/>
    <cellStyle name="Comma 4 2 2 3 2 5 2" xfId="17577" xr:uid="{586BF75D-9853-4BE1-9D12-E7F9DC9C2056}"/>
    <cellStyle name="Comma 4 2 2 3 2 5 2 2" xfId="40044" xr:uid="{9CA5A55A-800A-47EA-B2AC-B1705D571BE6}"/>
    <cellStyle name="Comma 4 2 2 3 2 5 3" xfId="28817" xr:uid="{8A5CDB53-E1E1-4A4B-B103-ECF8B9940949}"/>
    <cellStyle name="Comma 4 2 2 3 2 6" xfId="11974" xr:uid="{38A0C7CC-24EF-47AA-ACE0-0AE28D91A738}"/>
    <cellStyle name="Comma 4 2 2 3 2 6 2" xfId="34441" xr:uid="{80579479-7D8F-4FC9-9EEA-BAAF61793D92}"/>
    <cellStyle name="Comma 4 2 2 3 2 7" xfId="23214" xr:uid="{F6E269CB-878C-43FE-A595-49E65540EDDE}"/>
    <cellStyle name="Comma 4 2 2 3 3" xfId="1017" xr:uid="{00000000-0005-0000-0000-00005F060000}"/>
    <cellStyle name="Comma 4 2 2 3 3 2" xfId="2097" xr:uid="{00000000-0005-0000-0000-000060060000}"/>
    <cellStyle name="Comma 4 2 2 3 3 2 2" xfId="4886" xr:uid="{7FF1B711-4C4C-484F-838D-89E188A68B73}"/>
    <cellStyle name="Comma 4 2 2 3 3 2 2 2" xfId="10489" xr:uid="{46C50379-9C2F-44FC-8DB9-6C65A3188F71}"/>
    <cellStyle name="Comma 4 2 2 3 3 2 2 2 2" xfId="21717" xr:uid="{B0D77A4E-1330-46CA-BDB4-1268F527697B}"/>
    <cellStyle name="Comma 4 2 2 3 3 2 2 2 2 2" xfId="44184" xr:uid="{2F015226-D517-443D-81E5-78813943ED61}"/>
    <cellStyle name="Comma 4 2 2 3 3 2 2 2 3" xfId="32957" xr:uid="{D2C538DF-B327-4AE2-95A8-8CD764CB0B3C}"/>
    <cellStyle name="Comma 4 2 2 3 3 2 2 3" xfId="16114" xr:uid="{C9EA97E0-D880-4900-B08A-D888FD65E5EF}"/>
    <cellStyle name="Comma 4 2 2 3 3 2 2 3 2" xfId="38581" xr:uid="{01461191-7E60-480F-9381-DC512A3B93B1}"/>
    <cellStyle name="Comma 4 2 2 3 3 2 2 4" xfId="27354" xr:uid="{11BEEF58-C65F-4D6A-A90B-0F3472A967E9}"/>
    <cellStyle name="Comma 4 2 2 3 3 2 3" xfId="7700" xr:uid="{463092E2-E332-4F7B-9642-05D0D4C52A03}"/>
    <cellStyle name="Comma 4 2 2 3 3 2 3 2" xfId="18928" xr:uid="{F92C274F-A30B-4748-B58B-7B84144BB913}"/>
    <cellStyle name="Comma 4 2 2 3 3 2 3 2 2" xfId="41395" xr:uid="{931CFD3A-962F-4639-AF79-ED9A965F0111}"/>
    <cellStyle name="Comma 4 2 2 3 3 2 3 3" xfId="30168" xr:uid="{C1B83F37-7B38-4DA2-A411-FACA96EA9AD8}"/>
    <cellStyle name="Comma 4 2 2 3 3 2 4" xfId="13325" xr:uid="{37DED712-6512-48E5-9AFA-8359384F1184}"/>
    <cellStyle name="Comma 4 2 2 3 3 2 4 2" xfId="35792" xr:uid="{6A532116-261D-407A-A7D3-11401BE248D6}"/>
    <cellStyle name="Comma 4 2 2 3 3 2 5" xfId="24565" xr:uid="{3FB31909-9512-4F1C-B204-71A02B9D3408}"/>
    <cellStyle name="Comma 4 2 2 3 3 3" xfId="3806" xr:uid="{5C3F3D38-0D5C-47F9-BFC6-BB2A35DBACB2}"/>
    <cellStyle name="Comma 4 2 2 3 3 3 2" xfId="9409" xr:uid="{C4596766-2E35-4118-832A-E40DC2D85D9B}"/>
    <cellStyle name="Comma 4 2 2 3 3 3 2 2" xfId="20637" xr:uid="{D47CB043-C4D1-479D-9F35-C372CA64FFCA}"/>
    <cellStyle name="Comma 4 2 2 3 3 3 2 2 2" xfId="43104" xr:uid="{0C5A0A2F-E2D6-41F3-9C52-9DCE6AD096DB}"/>
    <cellStyle name="Comma 4 2 2 3 3 3 2 3" xfId="31877" xr:uid="{7060E249-3ED4-4607-ABB0-1F871E7D13CA}"/>
    <cellStyle name="Comma 4 2 2 3 3 3 3" xfId="15034" xr:uid="{2157480F-ABC4-4E9E-8DD9-AB3F78CDE473}"/>
    <cellStyle name="Comma 4 2 2 3 3 3 3 2" xfId="37501" xr:uid="{B4472590-9B34-4340-AEC7-BAFC2B0AE908}"/>
    <cellStyle name="Comma 4 2 2 3 3 3 4" xfId="26274" xr:uid="{78E93EAE-9480-4E83-8983-95831A3A34E6}"/>
    <cellStyle name="Comma 4 2 2 3 3 4" xfId="6620" xr:uid="{2E77FE44-AA2F-43CA-89E9-707ACA87B173}"/>
    <cellStyle name="Comma 4 2 2 3 3 4 2" xfId="17848" xr:uid="{41D9E52C-3F05-44F7-B10F-85048C44B407}"/>
    <cellStyle name="Comma 4 2 2 3 3 4 2 2" xfId="40315" xr:uid="{84552F45-A7D7-491B-BB41-6CE1488AE7E0}"/>
    <cellStyle name="Comma 4 2 2 3 3 4 3" xfId="29088" xr:uid="{EAD8CFA2-5C6D-4A70-9044-1598776F2D16}"/>
    <cellStyle name="Comma 4 2 2 3 3 5" xfId="12245" xr:uid="{63516E24-1754-4FEA-9A57-2CF6E8F35656}"/>
    <cellStyle name="Comma 4 2 2 3 3 5 2" xfId="34712" xr:uid="{2ACEFAA6-A737-4373-95CF-3A5366709AD6}"/>
    <cellStyle name="Comma 4 2 2 3 3 6" xfId="23485" xr:uid="{23623D3D-D63D-4E4D-9091-1CB94D9EDE50}"/>
    <cellStyle name="Comma 4 2 2 3 4" xfId="1559" xr:uid="{00000000-0005-0000-0000-000061060000}"/>
    <cellStyle name="Comma 4 2 2 3 4 2" xfId="4348" xr:uid="{152A9872-18EE-433D-A593-5D132110305C}"/>
    <cellStyle name="Comma 4 2 2 3 4 2 2" xfId="9951" xr:uid="{6DF2EC82-997F-4DD0-BD2F-4E7AF5B217C5}"/>
    <cellStyle name="Comma 4 2 2 3 4 2 2 2" xfId="21179" xr:uid="{DB612050-6E90-4F6B-B2C3-E6E6DF6C7990}"/>
    <cellStyle name="Comma 4 2 2 3 4 2 2 2 2" xfId="43646" xr:uid="{BE85EA7D-52C5-450F-A946-11283E1DF496}"/>
    <cellStyle name="Comma 4 2 2 3 4 2 2 3" xfId="32419" xr:uid="{8E9C9669-FE2C-479B-817D-14DFA4046812}"/>
    <cellStyle name="Comma 4 2 2 3 4 2 3" xfId="15576" xr:uid="{30DA97D9-91B4-4D4C-90D0-19CDC9245397}"/>
    <cellStyle name="Comma 4 2 2 3 4 2 3 2" xfId="38043" xr:uid="{80AEE5CD-E272-461F-8B78-E359C6DBF2A3}"/>
    <cellStyle name="Comma 4 2 2 3 4 2 4" xfId="26816" xr:uid="{650BA765-74DB-4483-A365-98E37832EB80}"/>
    <cellStyle name="Comma 4 2 2 3 4 3" xfId="7162" xr:uid="{4975375D-DC95-400A-81B1-05D1AB6C6244}"/>
    <cellStyle name="Comma 4 2 2 3 4 3 2" xfId="18390" xr:uid="{1D8D1E38-FE65-4596-B670-2410AE85D079}"/>
    <cellStyle name="Comma 4 2 2 3 4 3 2 2" xfId="40857" xr:uid="{CE6D1453-9EAB-412B-B3AA-EA7F90701096}"/>
    <cellStyle name="Comma 4 2 2 3 4 3 3" xfId="29630" xr:uid="{2FA42287-48FD-4F89-A8A1-A2233ABDF2F9}"/>
    <cellStyle name="Comma 4 2 2 3 4 4" xfId="12787" xr:uid="{1023EDF0-EED1-46B9-A404-5F768D2F85D4}"/>
    <cellStyle name="Comma 4 2 2 3 4 4 2" xfId="35254" xr:uid="{B216A473-FBC2-48CE-BB63-3B1FD20407D4}"/>
    <cellStyle name="Comma 4 2 2 3 4 5" xfId="24027" xr:uid="{DA0CF50D-99AD-4CC6-B9AD-5BB96027129F}"/>
    <cellStyle name="Comma 4 2 2 3 5" xfId="2640" xr:uid="{00000000-0005-0000-0000-000062060000}"/>
    <cellStyle name="Comma 4 2 2 3 5 2" xfId="5429" xr:uid="{A05295A9-2961-473E-AF9B-DEFD8FD46181}"/>
    <cellStyle name="Comma 4 2 2 3 5 2 2" xfId="11032" xr:uid="{DA272EF3-6590-48E1-9D15-6C8AECB2BFE1}"/>
    <cellStyle name="Comma 4 2 2 3 5 2 2 2" xfId="22260" xr:uid="{ED18BF49-5BD4-43F4-B0F9-85272EACF9E0}"/>
    <cellStyle name="Comma 4 2 2 3 5 2 2 2 2" xfId="44727" xr:uid="{5591A2EB-4E9C-4F41-83EB-7B3FFE811519}"/>
    <cellStyle name="Comma 4 2 2 3 5 2 2 3" xfId="33500" xr:uid="{AF24FE34-59CE-4DB8-9EBF-BB252134D249}"/>
    <cellStyle name="Comma 4 2 2 3 5 2 3" xfId="16657" xr:uid="{520DB0A1-449D-4314-91AB-9B38C3DAB413}"/>
    <cellStyle name="Comma 4 2 2 3 5 2 3 2" xfId="39124" xr:uid="{86F1C1D4-6F61-42EC-B4CF-8340F3132C3F}"/>
    <cellStyle name="Comma 4 2 2 3 5 2 4" xfId="27897" xr:uid="{420D22BD-2557-4477-B752-3F9AD45B6346}"/>
    <cellStyle name="Comma 4 2 2 3 5 3" xfId="8243" xr:uid="{F5868AFE-F876-4196-9086-FEDCE19DFE3A}"/>
    <cellStyle name="Comma 4 2 2 3 5 3 2" xfId="19471" xr:uid="{68FB81F9-14EC-41B8-8EF2-6CB6864F1029}"/>
    <cellStyle name="Comma 4 2 2 3 5 3 2 2" xfId="41938" xr:uid="{2B6CD148-8922-42C2-8516-AF83DE9AF574}"/>
    <cellStyle name="Comma 4 2 2 3 5 3 3" xfId="30711" xr:uid="{F4B8B317-8995-4D15-908C-8123A693BBA5}"/>
    <cellStyle name="Comma 4 2 2 3 5 4" xfId="13868" xr:uid="{94101DD0-C261-4C19-A4F7-667965520621}"/>
    <cellStyle name="Comma 4 2 2 3 5 4 2" xfId="36335" xr:uid="{5EE21574-72B3-44EA-8AD6-5D91E980DB04}"/>
    <cellStyle name="Comma 4 2 2 3 5 5" xfId="25108" xr:uid="{1864539B-E6B7-4302-9CBB-A17528B73CE4}"/>
    <cellStyle name="Comma 4 2 2 3 6" xfId="479" xr:uid="{00000000-0005-0000-0000-000063060000}"/>
    <cellStyle name="Comma 4 2 2 3 6 2" xfId="3268" xr:uid="{4CC980B3-E1A0-4090-9F05-7BD9FCE9C857}"/>
    <cellStyle name="Comma 4 2 2 3 6 2 2" xfId="8871" xr:uid="{528CC830-FF68-45C2-B8C2-5521A2DA6E17}"/>
    <cellStyle name="Comma 4 2 2 3 6 2 2 2" xfId="20099" xr:uid="{58E1A72A-04BC-4B2A-A854-CE1FB4F26381}"/>
    <cellStyle name="Comma 4 2 2 3 6 2 2 2 2" xfId="42566" xr:uid="{E56916AF-3A10-458C-BD08-1366C8B0CE42}"/>
    <cellStyle name="Comma 4 2 2 3 6 2 2 3" xfId="31339" xr:uid="{5DDD6DDC-502E-476F-873C-9309DBA6F6E5}"/>
    <cellStyle name="Comma 4 2 2 3 6 2 3" xfId="14496" xr:uid="{40413FBF-4895-42A5-8862-1D0096645982}"/>
    <cellStyle name="Comma 4 2 2 3 6 2 3 2" xfId="36963" xr:uid="{CAE396A3-3BEE-4138-883B-C38EC55CF465}"/>
    <cellStyle name="Comma 4 2 2 3 6 2 4" xfId="25736" xr:uid="{9265D2DE-1D4E-4FC3-A124-6CD083482C0D}"/>
    <cellStyle name="Comma 4 2 2 3 6 3" xfId="6082" xr:uid="{2A5010BC-4E6A-4BAB-9684-CAE7A9C68661}"/>
    <cellStyle name="Comma 4 2 2 3 6 3 2" xfId="17310" xr:uid="{DDBF6611-2FCF-4F75-BD83-F2300A59CA4C}"/>
    <cellStyle name="Comma 4 2 2 3 6 3 2 2" xfId="39777" xr:uid="{C6E73D43-11FF-4808-95C1-A9BE14350D51}"/>
    <cellStyle name="Comma 4 2 2 3 6 3 3" xfId="28550" xr:uid="{521CBAF2-E4E0-46DA-8DBC-B3233DB50B47}"/>
    <cellStyle name="Comma 4 2 2 3 6 4" xfId="11707" xr:uid="{F77BF4E7-311D-445F-890F-9863AC1D6672}"/>
    <cellStyle name="Comma 4 2 2 3 6 4 2" xfId="34174" xr:uid="{3CB09322-8F06-42BF-B249-B666DA4EFAFD}"/>
    <cellStyle name="Comma 4 2 2 3 6 5" xfId="22947" xr:uid="{017F9921-7290-4DF6-9A5D-36F42D36B66D}"/>
    <cellStyle name="Comma 4 2 2 3 7" xfId="2992" xr:uid="{6B57DEF9-5558-4E06-9A26-AF363796E35D}"/>
    <cellStyle name="Comma 4 2 2 3 7 2" xfId="8595" xr:uid="{755C3B26-AC39-41D5-B261-488333E47A6A}"/>
    <cellStyle name="Comma 4 2 2 3 7 2 2" xfId="19823" xr:uid="{B6E3068B-89E2-4181-B1AE-076A287014BD}"/>
    <cellStyle name="Comma 4 2 2 3 7 2 2 2" xfId="42290" xr:uid="{9FB4805A-BE1E-4BFC-9DED-3E5006F432BB}"/>
    <cellStyle name="Comma 4 2 2 3 7 2 3" xfId="31063" xr:uid="{16184CBE-AFA5-4BD9-AD0C-DC346CF71586}"/>
    <cellStyle name="Comma 4 2 2 3 7 3" xfId="14220" xr:uid="{1A03D4A6-A5F4-44D2-866E-041B3581A1AF}"/>
    <cellStyle name="Comma 4 2 2 3 7 3 2" xfId="36687" xr:uid="{450976BE-1545-4DE2-8152-D07BD662B07B}"/>
    <cellStyle name="Comma 4 2 2 3 7 4" xfId="25460" xr:uid="{164C00CD-E979-4D4D-8318-447D15C42F66}"/>
    <cellStyle name="Comma 4 2 2 3 8" xfId="5807" xr:uid="{F2E78A21-A169-45FD-95E0-B5416B98D27D}"/>
    <cellStyle name="Comma 4 2 2 3 8 2" xfId="17035" xr:uid="{9FCBA0C1-D659-4B8C-9E1C-43013B409DA6}"/>
    <cellStyle name="Comma 4 2 2 3 8 2 2" xfId="39502" xr:uid="{7C65C22F-0914-4C69-8B85-CB487CA8B472}"/>
    <cellStyle name="Comma 4 2 2 3 8 3" xfId="28275" xr:uid="{5E66B711-FD4F-423C-8E0E-65E8D88D87F1}"/>
    <cellStyle name="Comma 4 2 2 3 9" xfId="11431" xr:uid="{9C2EEA4C-E895-4F6E-9616-30A344E8B02E}"/>
    <cellStyle name="Comma 4 2 2 3 9 2" xfId="33899" xr:uid="{29163133-B689-44B6-A0EA-913D9ED68DB3}"/>
    <cellStyle name="Comma 4 2 2 4" xfId="622" xr:uid="{00000000-0005-0000-0000-000064060000}"/>
    <cellStyle name="Comma 4 2 2 4 2" xfId="1160" xr:uid="{00000000-0005-0000-0000-000065060000}"/>
    <cellStyle name="Comma 4 2 2 4 2 2" xfId="2240" xr:uid="{00000000-0005-0000-0000-000066060000}"/>
    <cellStyle name="Comma 4 2 2 4 2 2 2" xfId="5029" xr:uid="{3477FE29-B2DA-4923-AE46-404EB8BE8391}"/>
    <cellStyle name="Comma 4 2 2 4 2 2 2 2" xfId="10632" xr:uid="{5AB59C57-F8A8-48B1-8AE1-1E378DB21E2C}"/>
    <cellStyle name="Comma 4 2 2 4 2 2 2 2 2" xfId="21860" xr:uid="{6A799270-7EF2-4B46-8688-CA2AA597D627}"/>
    <cellStyle name="Comma 4 2 2 4 2 2 2 2 2 2" xfId="44327" xr:uid="{487D912F-4015-4426-89DC-EDCFFDBAB798}"/>
    <cellStyle name="Comma 4 2 2 4 2 2 2 2 3" xfId="33100" xr:uid="{C834F6F5-D19A-4151-8D74-4B9DF3D67591}"/>
    <cellStyle name="Comma 4 2 2 4 2 2 2 3" xfId="16257" xr:uid="{61B51702-54C3-46F4-803E-888E3CD2F595}"/>
    <cellStyle name="Comma 4 2 2 4 2 2 2 3 2" xfId="38724" xr:uid="{B182A5C1-C560-48F3-9A63-500D936A0A3C}"/>
    <cellStyle name="Comma 4 2 2 4 2 2 2 4" xfId="27497" xr:uid="{AA3C2C52-CB38-4F58-83F3-E423B23EAD7D}"/>
    <cellStyle name="Comma 4 2 2 4 2 2 3" xfId="7843" xr:uid="{E9ECE9A0-3783-4A75-A020-DDC913EABE99}"/>
    <cellStyle name="Comma 4 2 2 4 2 2 3 2" xfId="19071" xr:uid="{E2A3922F-F0DF-4F4F-84A3-76A8BB2BC171}"/>
    <cellStyle name="Comma 4 2 2 4 2 2 3 2 2" xfId="41538" xr:uid="{7D1540DE-C0D9-42A9-AD33-318B6E76B7D2}"/>
    <cellStyle name="Comma 4 2 2 4 2 2 3 3" xfId="30311" xr:uid="{B1CFF518-C809-4941-A093-0E36D02FB17D}"/>
    <cellStyle name="Comma 4 2 2 4 2 2 4" xfId="13468" xr:uid="{F3C2ACF5-5209-4B39-B8AC-FAC1C087801F}"/>
    <cellStyle name="Comma 4 2 2 4 2 2 4 2" xfId="35935" xr:uid="{8E015272-4FC9-4C5C-A9F8-69E8AFF70544}"/>
    <cellStyle name="Comma 4 2 2 4 2 2 5" xfId="24708" xr:uid="{8EDFAB01-1E23-4632-862F-1DBC46DB6955}"/>
    <cellStyle name="Comma 4 2 2 4 2 3" xfId="3949" xr:uid="{6B764D0D-26B1-4EB1-83FD-19DC284C7490}"/>
    <cellStyle name="Comma 4 2 2 4 2 3 2" xfId="9552" xr:uid="{DAF613B3-76F8-4003-A461-918D78149852}"/>
    <cellStyle name="Comma 4 2 2 4 2 3 2 2" xfId="20780" xr:uid="{020F6D2D-BDC5-43D4-A80C-93E480CABAC5}"/>
    <cellStyle name="Comma 4 2 2 4 2 3 2 2 2" xfId="43247" xr:uid="{DCEE60DC-90D6-4F22-9A60-117EF5C7B7BE}"/>
    <cellStyle name="Comma 4 2 2 4 2 3 2 3" xfId="32020" xr:uid="{3314417C-055A-4FBB-86D6-C38A56AFE20F}"/>
    <cellStyle name="Comma 4 2 2 4 2 3 3" xfId="15177" xr:uid="{8377C1C3-004D-4FFD-9ED0-1F7CA73452F1}"/>
    <cellStyle name="Comma 4 2 2 4 2 3 3 2" xfId="37644" xr:uid="{22A2FC50-B990-46CA-8C22-3F169447A98F}"/>
    <cellStyle name="Comma 4 2 2 4 2 3 4" xfId="26417" xr:uid="{D2501B73-EE58-447C-800B-FBF6BDDCD0A3}"/>
    <cellStyle name="Comma 4 2 2 4 2 4" xfId="6763" xr:uid="{3540E478-15D5-4E83-B566-BE2576E5FC90}"/>
    <cellStyle name="Comma 4 2 2 4 2 4 2" xfId="17991" xr:uid="{9DDBDFF2-A666-421F-9B71-C03DB21EE049}"/>
    <cellStyle name="Comma 4 2 2 4 2 4 2 2" xfId="40458" xr:uid="{01C849DB-AAF9-48CE-8881-72E3F96EC57D}"/>
    <cellStyle name="Comma 4 2 2 4 2 4 3" xfId="29231" xr:uid="{BCCDF7FE-56B5-4F82-BACC-90AD1C25F06E}"/>
    <cellStyle name="Comma 4 2 2 4 2 5" xfId="12388" xr:uid="{A2DACD11-FFF0-4B5D-90F1-39C416DD9D4F}"/>
    <cellStyle name="Comma 4 2 2 4 2 5 2" xfId="34855" xr:uid="{BF5FA58F-C090-4DB8-A57A-BB089E305053}"/>
    <cellStyle name="Comma 4 2 2 4 2 6" xfId="23628" xr:uid="{4C706EE3-8494-4D03-9C3B-04C3DCA5F610}"/>
    <cellStyle name="Comma 4 2 2 4 3" xfId="1702" xr:uid="{00000000-0005-0000-0000-000067060000}"/>
    <cellStyle name="Comma 4 2 2 4 3 2" xfId="4491" xr:uid="{86753083-8DC1-4FDC-AD4E-242F6B464692}"/>
    <cellStyle name="Comma 4 2 2 4 3 2 2" xfId="10094" xr:uid="{2778E94A-B944-4E63-B822-0CA9428B9401}"/>
    <cellStyle name="Comma 4 2 2 4 3 2 2 2" xfId="21322" xr:uid="{98E1AB17-7A8B-4010-86AE-FB7E957D77AE}"/>
    <cellStyle name="Comma 4 2 2 4 3 2 2 2 2" xfId="43789" xr:uid="{76D07300-FB34-434C-9A38-86301429C625}"/>
    <cellStyle name="Comma 4 2 2 4 3 2 2 3" xfId="32562" xr:uid="{F0D49041-88DA-44A2-9D43-15303A06BEAE}"/>
    <cellStyle name="Comma 4 2 2 4 3 2 3" xfId="15719" xr:uid="{00282564-8E61-4BBF-9A33-9EB966C06172}"/>
    <cellStyle name="Comma 4 2 2 4 3 2 3 2" xfId="38186" xr:uid="{C67AB82E-B505-4E5E-BB6C-DC68C8DFA03B}"/>
    <cellStyle name="Comma 4 2 2 4 3 2 4" xfId="26959" xr:uid="{DFB59DCF-1F6B-42D4-BAE0-539281B773A6}"/>
    <cellStyle name="Comma 4 2 2 4 3 3" xfId="7305" xr:uid="{74BEF86A-AB23-4C3E-B8CA-DFCD37AF348E}"/>
    <cellStyle name="Comma 4 2 2 4 3 3 2" xfId="18533" xr:uid="{4E16E507-94DE-49B7-95A7-5C3323671282}"/>
    <cellStyle name="Comma 4 2 2 4 3 3 2 2" xfId="41000" xr:uid="{86EA7E10-F31D-4831-8E0C-D04B0143AF40}"/>
    <cellStyle name="Comma 4 2 2 4 3 3 3" xfId="29773" xr:uid="{EA12DAEC-5B80-4A33-9678-BA713D6D79DA}"/>
    <cellStyle name="Comma 4 2 2 4 3 4" xfId="12930" xr:uid="{912C4FED-FFA1-4DB5-B51F-3C53F294CE21}"/>
    <cellStyle name="Comma 4 2 2 4 3 4 2" xfId="35397" xr:uid="{EB2A151F-9EDC-459C-8DCA-D24BB0B48D35}"/>
    <cellStyle name="Comma 4 2 2 4 3 5" xfId="24170" xr:uid="{1C4F3EE0-1D16-4D18-AAB3-9765040F7EF8}"/>
    <cellStyle name="Comma 4 2 2 4 4" xfId="3411" xr:uid="{E8FA43CE-37ED-4827-8DBC-7157AAFB0D34}"/>
    <cellStyle name="Comma 4 2 2 4 4 2" xfId="9014" xr:uid="{9DA46C6C-8121-4592-956F-2F54898A6D7A}"/>
    <cellStyle name="Comma 4 2 2 4 4 2 2" xfId="20242" xr:uid="{2F0E0271-D6F1-454D-817B-118302C91ACB}"/>
    <cellStyle name="Comma 4 2 2 4 4 2 2 2" xfId="42709" xr:uid="{FE109FE6-A25D-40FD-B0D6-9B1A5E20BCD0}"/>
    <cellStyle name="Comma 4 2 2 4 4 2 3" xfId="31482" xr:uid="{18ED3AC2-0E0F-415D-86A2-46876DEBD22A}"/>
    <cellStyle name="Comma 4 2 2 4 4 3" xfId="14639" xr:uid="{A84B5431-90C5-4423-A3EA-A2F9A02806A0}"/>
    <cellStyle name="Comma 4 2 2 4 4 3 2" xfId="37106" xr:uid="{33648193-AE54-4EDA-89AE-C794403AF5C5}"/>
    <cellStyle name="Comma 4 2 2 4 4 4" xfId="25879" xr:uid="{6636C299-272B-465A-A2A4-FAA0B5C91E8E}"/>
    <cellStyle name="Comma 4 2 2 4 5" xfId="6225" xr:uid="{0DB70ABC-BA69-4BE4-BC1C-4ED7EB922486}"/>
    <cellStyle name="Comma 4 2 2 4 5 2" xfId="17453" xr:uid="{7A17B736-8A08-43D8-9E4B-31D0E9128141}"/>
    <cellStyle name="Comma 4 2 2 4 5 2 2" xfId="39920" xr:uid="{6806EF37-8C02-48EF-9E12-C0C410361362}"/>
    <cellStyle name="Comma 4 2 2 4 5 3" xfId="28693" xr:uid="{C6C92D96-C073-4425-8315-2A137F3E9D52}"/>
    <cellStyle name="Comma 4 2 2 4 6" xfId="11850" xr:uid="{821AEB1D-EB2D-41BA-AF27-2E6E749899B9}"/>
    <cellStyle name="Comma 4 2 2 4 6 2" xfId="34317" xr:uid="{C8046BB0-3F5C-42F6-BF3D-1EA5C61F787B}"/>
    <cellStyle name="Comma 4 2 2 4 7" xfId="23090" xr:uid="{6EB39CB4-3384-405F-ADFF-6B492E6C0C10}"/>
    <cellStyle name="Comma 4 2 2 5" xfId="893" xr:uid="{00000000-0005-0000-0000-000068060000}"/>
    <cellStyle name="Comma 4 2 2 5 2" xfId="1973" xr:uid="{00000000-0005-0000-0000-000069060000}"/>
    <cellStyle name="Comma 4 2 2 5 2 2" xfId="4762" xr:uid="{1E8315D5-C4CD-4F84-AC2C-CF1333B6B19F}"/>
    <cellStyle name="Comma 4 2 2 5 2 2 2" xfId="10365" xr:uid="{CC101F0A-DB11-4117-8872-B4FF9AB8D9A7}"/>
    <cellStyle name="Comma 4 2 2 5 2 2 2 2" xfId="21593" xr:uid="{08110276-C618-4FDD-88DD-4BD1E092DFCC}"/>
    <cellStyle name="Comma 4 2 2 5 2 2 2 2 2" xfId="44060" xr:uid="{D5E9473B-DB36-45C3-8406-7ACF827E7380}"/>
    <cellStyle name="Comma 4 2 2 5 2 2 2 3" xfId="32833" xr:uid="{30BBB473-1B79-4B9F-A32D-A6ADB92884C6}"/>
    <cellStyle name="Comma 4 2 2 5 2 2 3" xfId="15990" xr:uid="{2E45DFC4-5FC7-421D-B286-A79D063955C6}"/>
    <cellStyle name="Comma 4 2 2 5 2 2 3 2" xfId="38457" xr:uid="{14DB52C0-FCD5-48E0-BB67-B82D41F3C5F1}"/>
    <cellStyle name="Comma 4 2 2 5 2 2 4" xfId="27230" xr:uid="{8250DBB6-BD31-4A20-B00C-AC30FE222D65}"/>
    <cellStyle name="Comma 4 2 2 5 2 3" xfId="7576" xr:uid="{0AF4A70D-EF2E-41F2-AF00-98619EF2D82F}"/>
    <cellStyle name="Comma 4 2 2 5 2 3 2" xfId="18804" xr:uid="{5D6FD686-BCA8-43CB-B7EA-C569D6FC687E}"/>
    <cellStyle name="Comma 4 2 2 5 2 3 2 2" xfId="41271" xr:uid="{F639082E-753E-449E-9875-5124376B0A57}"/>
    <cellStyle name="Comma 4 2 2 5 2 3 3" xfId="30044" xr:uid="{7EB852B8-EE99-4BAB-8BEE-DA9638D2D217}"/>
    <cellStyle name="Comma 4 2 2 5 2 4" xfId="13201" xr:uid="{82E5C194-230E-4C20-A281-5050131D7B13}"/>
    <cellStyle name="Comma 4 2 2 5 2 4 2" xfId="35668" xr:uid="{77BE83AE-CEE7-4D63-B556-71653690C5DB}"/>
    <cellStyle name="Comma 4 2 2 5 2 5" xfId="24441" xr:uid="{8D24235E-6172-4455-B444-1F5055190E50}"/>
    <cellStyle name="Comma 4 2 2 5 3" xfId="3682" xr:uid="{AC2BBE8F-CEC8-4884-AA1A-51AC15427CD0}"/>
    <cellStyle name="Comma 4 2 2 5 3 2" xfId="9285" xr:uid="{B017A8EC-F0F1-42F0-8B97-E5AA731B8284}"/>
    <cellStyle name="Comma 4 2 2 5 3 2 2" xfId="20513" xr:uid="{8991E84E-FD8F-4AFD-AE8E-B75D639B3BA7}"/>
    <cellStyle name="Comma 4 2 2 5 3 2 2 2" xfId="42980" xr:uid="{B5D69D98-BFC8-42B9-ACA4-C7A98477C6D2}"/>
    <cellStyle name="Comma 4 2 2 5 3 2 3" xfId="31753" xr:uid="{9604DE87-BBF9-449B-89B5-E3D547BA52E0}"/>
    <cellStyle name="Comma 4 2 2 5 3 3" xfId="14910" xr:uid="{F2720A14-33CB-4338-A24D-6CF7CBA04ECE}"/>
    <cellStyle name="Comma 4 2 2 5 3 3 2" xfId="37377" xr:uid="{80E2EB59-FA53-4B36-9D23-7BB1E3B2ED6C}"/>
    <cellStyle name="Comma 4 2 2 5 3 4" xfId="26150" xr:uid="{D86557EE-05EC-4EA9-816B-9EAF4118F89C}"/>
    <cellStyle name="Comma 4 2 2 5 4" xfId="6496" xr:uid="{6C479706-33BD-495A-A78D-B88E5DA303C1}"/>
    <cellStyle name="Comma 4 2 2 5 4 2" xfId="17724" xr:uid="{86BE7ED5-AEEF-4C1B-ADA4-6053650F248F}"/>
    <cellStyle name="Comma 4 2 2 5 4 2 2" xfId="40191" xr:uid="{AA77F9D0-604D-4C16-AE65-D859EC63F378}"/>
    <cellStyle name="Comma 4 2 2 5 4 3" xfId="28964" xr:uid="{321FEE30-2E86-44C9-8EFB-70E0E57C6C23}"/>
    <cellStyle name="Comma 4 2 2 5 5" xfId="12121" xr:uid="{82D0C89B-CC02-490F-AA7B-9E7BEE07C8F2}"/>
    <cellStyle name="Comma 4 2 2 5 5 2" xfId="34588" xr:uid="{7E41C67D-B653-4FDA-BD75-3C9EC8838991}"/>
    <cellStyle name="Comma 4 2 2 5 6" xfId="23361" xr:uid="{4F1AABA7-1019-415B-BD91-2E5F655CD53A}"/>
    <cellStyle name="Comma 4 2 2 6" xfId="1435" xr:uid="{00000000-0005-0000-0000-00006A060000}"/>
    <cellStyle name="Comma 4 2 2 6 2" xfId="4224" xr:uid="{07588E90-A9A7-43C7-843A-4799E01BA522}"/>
    <cellStyle name="Comma 4 2 2 6 2 2" xfId="9827" xr:uid="{BAFFD104-BBD5-4E37-8682-BE586BDA9FA2}"/>
    <cellStyle name="Comma 4 2 2 6 2 2 2" xfId="21055" xr:uid="{2CEEA818-B8A5-40ED-90E8-3570BD302806}"/>
    <cellStyle name="Comma 4 2 2 6 2 2 2 2" xfId="43522" xr:uid="{6D2A6D55-D2CC-4AF1-8D37-4CEEAF7481F7}"/>
    <cellStyle name="Comma 4 2 2 6 2 2 3" xfId="32295" xr:uid="{B6B3B5B1-ED94-4DEF-9049-1829DB481DC3}"/>
    <cellStyle name="Comma 4 2 2 6 2 3" xfId="15452" xr:uid="{1A89942C-FE44-4357-B1F5-D75A78D64516}"/>
    <cellStyle name="Comma 4 2 2 6 2 3 2" xfId="37919" xr:uid="{9B0899A8-A7E1-45BF-9E75-9A2EBD74351F}"/>
    <cellStyle name="Comma 4 2 2 6 2 4" xfId="26692" xr:uid="{C69436A9-4022-4C7E-895E-AA59866BE37A}"/>
    <cellStyle name="Comma 4 2 2 6 3" xfId="7038" xr:uid="{F292EC47-885F-4ACD-9FED-E583BF88DD07}"/>
    <cellStyle name="Comma 4 2 2 6 3 2" xfId="18266" xr:uid="{93A67155-F113-468A-ACCB-ABF2622DE3C6}"/>
    <cellStyle name="Comma 4 2 2 6 3 2 2" xfId="40733" xr:uid="{11071B10-A50F-44E2-9CE4-6565DDCC225E}"/>
    <cellStyle name="Comma 4 2 2 6 3 3" xfId="29506" xr:uid="{9F522FAF-4E07-4208-8D8B-B797AF2CA14C}"/>
    <cellStyle name="Comma 4 2 2 6 4" xfId="12663" xr:uid="{EA04DEE9-4FB5-4D04-845E-16E86DB93CD5}"/>
    <cellStyle name="Comma 4 2 2 6 4 2" xfId="35130" xr:uid="{A17D6B67-CA82-4629-8E4E-BAB59D0DA573}"/>
    <cellStyle name="Comma 4 2 2 6 5" xfId="23903" xr:uid="{4C40EB2B-53A4-4C22-BAD6-1A1850213F61}"/>
    <cellStyle name="Comma 4 2 2 7" xfId="2516" xr:uid="{00000000-0005-0000-0000-00006B060000}"/>
    <cellStyle name="Comma 4 2 2 7 2" xfId="5305" xr:uid="{30E4EAD4-34B4-412B-B6B6-C5D0C9184AC8}"/>
    <cellStyle name="Comma 4 2 2 7 2 2" xfId="10908" xr:uid="{F0450CC0-7605-40BC-B386-CEB8BB4A5544}"/>
    <cellStyle name="Comma 4 2 2 7 2 2 2" xfId="22136" xr:uid="{C4100B74-5DF8-4B1E-B907-D7A2B0D81A44}"/>
    <cellStyle name="Comma 4 2 2 7 2 2 2 2" xfId="44603" xr:uid="{850EE5B8-E7BA-4B70-8DA3-8E2FD990747C}"/>
    <cellStyle name="Comma 4 2 2 7 2 2 3" xfId="33376" xr:uid="{5D5323A7-32D4-4BA1-A64E-A6BF90CC8166}"/>
    <cellStyle name="Comma 4 2 2 7 2 3" xfId="16533" xr:uid="{6FFDC3B1-4E84-4D9E-8CD3-F8B454C77B0B}"/>
    <cellStyle name="Comma 4 2 2 7 2 3 2" xfId="39000" xr:uid="{A0C1D8A5-ABD5-40FC-917A-87F17F0F4DEE}"/>
    <cellStyle name="Comma 4 2 2 7 2 4" xfId="27773" xr:uid="{AF1F519B-D3EA-4718-9719-453CCE8F196C}"/>
    <cellStyle name="Comma 4 2 2 7 3" xfId="8119" xr:uid="{E7F7F2F2-DC54-467B-A9CE-F1EB04C5CAE7}"/>
    <cellStyle name="Comma 4 2 2 7 3 2" xfId="19347" xr:uid="{218E32F6-E7BF-4399-BAB0-BDCA740EE8C4}"/>
    <cellStyle name="Comma 4 2 2 7 3 2 2" xfId="41814" xr:uid="{4CEF1D82-DFC7-4496-BEB5-EAC824582F95}"/>
    <cellStyle name="Comma 4 2 2 7 3 3" xfId="30587" xr:uid="{C8CBE7F6-78CE-4069-B442-9F02A3E85D68}"/>
    <cellStyle name="Comma 4 2 2 7 4" xfId="13744" xr:uid="{C60142F5-01FE-4672-ACAE-DCCB6383B46A}"/>
    <cellStyle name="Comma 4 2 2 7 4 2" xfId="36211" xr:uid="{91FF58E0-699B-4E22-9566-7796B2B44F07}"/>
    <cellStyle name="Comma 4 2 2 7 5" xfId="24984" xr:uid="{AA7D3C04-CEC0-4748-9717-23CE42FDB956}"/>
    <cellStyle name="Comma 4 2 2 8" xfId="355" xr:uid="{00000000-0005-0000-0000-00006C060000}"/>
    <cellStyle name="Comma 4 2 2 8 2" xfId="3144" xr:uid="{01CDDC55-4EEA-463D-A249-D764D863E80E}"/>
    <cellStyle name="Comma 4 2 2 8 2 2" xfId="8747" xr:uid="{23C474CF-3B1D-435C-8892-812B4256D3FA}"/>
    <cellStyle name="Comma 4 2 2 8 2 2 2" xfId="19975" xr:uid="{3BF7CA8A-7733-4F94-8605-6EF3CDF419D9}"/>
    <cellStyle name="Comma 4 2 2 8 2 2 2 2" xfId="42442" xr:uid="{437047DB-A15B-4D90-8F9E-35AFA7612BA5}"/>
    <cellStyle name="Comma 4 2 2 8 2 2 3" xfId="31215" xr:uid="{A0D59CCE-58DB-4ED9-A6BC-C285C0A7651D}"/>
    <cellStyle name="Comma 4 2 2 8 2 3" xfId="14372" xr:uid="{1AC35193-D64B-41C9-A266-7B559BC75C3A}"/>
    <cellStyle name="Comma 4 2 2 8 2 3 2" xfId="36839" xr:uid="{F310B86A-F4F0-43CD-B014-FE7475DD03B1}"/>
    <cellStyle name="Comma 4 2 2 8 2 4" xfId="25612" xr:uid="{1C0863E7-3389-44A7-8DC1-6AF5D4B5759C}"/>
    <cellStyle name="Comma 4 2 2 8 3" xfId="5958" xr:uid="{5A5CFB56-5F7C-4396-A7D3-BD1D62B1F6A2}"/>
    <cellStyle name="Comma 4 2 2 8 3 2" xfId="17186" xr:uid="{EB7D28E2-8123-4BCA-8568-CC3CC44CAE2F}"/>
    <cellStyle name="Comma 4 2 2 8 3 2 2" xfId="39653" xr:uid="{970A96F2-7E11-4040-8AC1-A2CCC22D8FF8}"/>
    <cellStyle name="Comma 4 2 2 8 3 3" xfId="28426" xr:uid="{B2CA1B1D-BE1A-490E-9FC3-58CABA9A7416}"/>
    <cellStyle name="Comma 4 2 2 8 4" xfId="11583" xr:uid="{11BEA40C-D139-4D86-85BF-3FCCFB188EC6}"/>
    <cellStyle name="Comma 4 2 2 8 4 2" xfId="34050" xr:uid="{E0254625-6D8C-458D-A187-ADF4D5F49B3A}"/>
    <cellStyle name="Comma 4 2 2 8 5" xfId="22823" xr:uid="{0DB83F31-50F6-45D4-8C3E-167BFA190413}"/>
    <cellStyle name="Comma 4 2 2 9" xfId="2868" xr:uid="{2274FE7F-32B3-4DD2-B830-151712793E4D}"/>
    <cellStyle name="Comma 4 2 2 9 2" xfId="8471" xr:uid="{5B836E1D-2190-47DA-9E1A-627C7155A9E7}"/>
    <cellStyle name="Comma 4 2 2 9 2 2" xfId="19699" xr:uid="{1EB579B2-5D81-46BC-9D0A-0354C280328B}"/>
    <cellStyle name="Comma 4 2 2 9 2 2 2" xfId="42166" xr:uid="{16463B74-0ECC-4987-B95F-8D26E23DCECE}"/>
    <cellStyle name="Comma 4 2 2 9 2 3" xfId="30939" xr:uid="{976F902C-5004-4776-A43E-8C93CD342848}"/>
    <cellStyle name="Comma 4 2 2 9 3" xfId="14096" xr:uid="{B39E3F0C-FA06-4D09-974F-7DC7A4BD7BFF}"/>
    <cellStyle name="Comma 4 2 2 9 3 2" xfId="36563" xr:uid="{4A11BB93-2037-484A-AD4C-4AA41D51A7CA}"/>
    <cellStyle name="Comma 4 2 2 9 4" xfId="25336" xr:uid="{9620EEA2-F9E9-4F4C-A442-DE1C495D07B3}"/>
    <cellStyle name="Comma 4 2 3" xfId="105" xr:uid="{00000000-0005-0000-0000-00006D060000}"/>
    <cellStyle name="Comma 4 2 3 10" xfId="11337" xr:uid="{593664DE-C4ED-40FA-B595-5A3701184BE1}"/>
    <cellStyle name="Comma 4 2 3 10 2" xfId="33805" xr:uid="{DB9F1766-65E7-4127-94D9-CCA52FE82354}"/>
    <cellStyle name="Comma 4 2 3 11" xfId="22578" xr:uid="{A6A9E92E-D6AC-4F5C-BD5D-4E98685500BB}"/>
    <cellStyle name="Comma 4 2 3 2" xfId="231" xr:uid="{00000000-0005-0000-0000-00006E060000}"/>
    <cellStyle name="Comma 4 2 3 2 10" xfId="22704" xr:uid="{86B8602A-16E6-45C0-A126-2145BC2C62E5}"/>
    <cellStyle name="Comma 4 2 3 2 2" xfId="778" xr:uid="{00000000-0005-0000-0000-00006F060000}"/>
    <cellStyle name="Comma 4 2 3 2 2 2" xfId="1316" xr:uid="{00000000-0005-0000-0000-000070060000}"/>
    <cellStyle name="Comma 4 2 3 2 2 2 2" xfId="2396" xr:uid="{00000000-0005-0000-0000-000071060000}"/>
    <cellStyle name="Comma 4 2 3 2 2 2 2 2" xfId="5185" xr:uid="{A60BA0C5-8A97-493E-914E-0AFCDA566787}"/>
    <cellStyle name="Comma 4 2 3 2 2 2 2 2 2" xfId="10788" xr:uid="{C28C8D3D-5AAC-4B6F-95FE-41F942FD6F68}"/>
    <cellStyle name="Comma 4 2 3 2 2 2 2 2 2 2" xfId="22016" xr:uid="{56759911-7FE0-4E93-B4FD-1040D6A0BDE8}"/>
    <cellStyle name="Comma 4 2 3 2 2 2 2 2 2 2 2" xfId="44483" xr:uid="{5A105EB0-F2CB-4026-81F4-10071592B839}"/>
    <cellStyle name="Comma 4 2 3 2 2 2 2 2 2 3" xfId="33256" xr:uid="{CEC4375E-3A8C-4C4E-91A4-6A7BA4B5D15D}"/>
    <cellStyle name="Comma 4 2 3 2 2 2 2 2 3" xfId="16413" xr:uid="{08F76F27-CE18-4662-BA88-3D9E604DFEEA}"/>
    <cellStyle name="Comma 4 2 3 2 2 2 2 2 3 2" xfId="38880" xr:uid="{A77FA459-C3ED-4B91-A5FA-57368E57D3E4}"/>
    <cellStyle name="Comma 4 2 3 2 2 2 2 2 4" xfId="27653" xr:uid="{001A9297-ECC1-44E4-8096-F80CA267B12B}"/>
    <cellStyle name="Comma 4 2 3 2 2 2 2 3" xfId="7999" xr:uid="{C765F5AB-8948-4A49-99AB-EBB948F2361B}"/>
    <cellStyle name="Comma 4 2 3 2 2 2 2 3 2" xfId="19227" xr:uid="{056D09EE-4BE2-4DE7-A2EF-9204579A01A2}"/>
    <cellStyle name="Comma 4 2 3 2 2 2 2 3 2 2" xfId="41694" xr:uid="{5D37A95C-97D4-4112-801F-E9AFDDA9AF70}"/>
    <cellStyle name="Comma 4 2 3 2 2 2 2 3 3" xfId="30467" xr:uid="{07E360B6-8E38-42BD-B0E4-498871789844}"/>
    <cellStyle name="Comma 4 2 3 2 2 2 2 4" xfId="13624" xr:uid="{8BFEFBA2-4473-4DAA-8F67-0CC8FC2D6EF9}"/>
    <cellStyle name="Comma 4 2 3 2 2 2 2 4 2" xfId="36091" xr:uid="{CC49E568-9F9E-416C-953D-E45BA0DAB6C5}"/>
    <cellStyle name="Comma 4 2 3 2 2 2 2 5" xfId="24864" xr:uid="{3051A540-F1FE-4332-93A0-E725276F5AB9}"/>
    <cellStyle name="Comma 4 2 3 2 2 2 3" xfId="4105" xr:uid="{3DF4E762-BAF7-40CD-8DA2-2F124E8F9AF2}"/>
    <cellStyle name="Comma 4 2 3 2 2 2 3 2" xfId="9708" xr:uid="{A43F668E-4305-4AC2-826A-6CCB934084C1}"/>
    <cellStyle name="Comma 4 2 3 2 2 2 3 2 2" xfId="20936" xr:uid="{60DC029D-E482-4D4D-8D86-953137AA0FA6}"/>
    <cellStyle name="Comma 4 2 3 2 2 2 3 2 2 2" xfId="43403" xr:uid="{0CEEDAC8-0947-41CF-BE8E-1BD347B8C699}"/>
    <cellStyle name="Comma 4 2 3 2 2 2 3 2 3" xfId="32176" xr:uid="{C77E92C8-09C5-45EB-8C06-30A668457FCA}"/>
    <cellStyle name="Comma 4 2 3 2 2 2 3 3" xfId="15333" xr:uid="{43A5A382-8682-4EAE-B3D6-FC5E922C42B3}"/>
    <cellStyle name="Comma 4 2 3 2 2 2 3 3 2" xfId="37800" xr:uid="{9F5B4C72-CFA8-4AD9-807B-6BBAB5A38C80}"/>
    <cellStyle name="Comma 4 2 3 2 2 2 3 4" xfId="26573" xr:uid="{A946BF83-5F01-4411-944F-4D663A6510C1}"/>
    <cellStyle name="Comma 4 2 3 2 2 2 4" xfId="6919" xr:uid="{9E2DA1EE-B618-4365-95E6-CE8B77101FA0}"/>
    <cellStyle name="Comma 4 2 3 2 2 2 4 2" xfId="18147" xr:uid="{12E8F604-BE4A-4AFE-9F47-CAA1A256E742}"/>
    <cellStyle name="Comma 4 2 3 2 2 2 4 2 2" xfId="40614" xr:uid="{69FC98E3-15F5-49EF-AA9D-613D65AE979B}"/>
    <cellStyle name="Comma 4 2 3 2 2 2 4 3" xfId="29387" xr:uid="{E938A35F-324D-4BFD-A6F2-B03AD2D0CDB0}"/>
    <cellStyle name="Comma 4 2 3 2 2 2 5" xfId="12544" xr:uid="{407AF785-6A93-45A8-9998-05BFDAE87065}"/>
    <cellStyle name="Comma 4 2 3 2 2 2 5 2" xfId="35011" xr:uid="{DBA4F333-9A0A-46BE-A008-D3BAB5D2B6ED}"/>
    <cellStyle name="Comma 4 2 3 2 2 2 6" xfId="23784" xr:uid="{001132CA-6B91-4F96-B293-AA43C98FA9C7}"/>
    <cellStyle name="Comma 4 2 3 2 2 3" xfId="1858" xr:uid="{00000000-0005-0000-0000-000072060000}"/>
    <cellStyle name="Comma 4 2 3 2 2 3 2" xfId="4647" xr:uid="{DFA7AD3F-A49A-4B85-B1A0-BB9DDB53A840}"/>
    <cellStyle name="Comma 4 2 3 2 2 3 2 2" xfId="10250" xr:uid="{17208C3E-EA2D-49F6-B778-63B8DF435C81}"/>
    <cellStyle name="Comma 4 2 3 2 2 3 2 2 2" xfId="21478" xr:uid="{16231BE7-A045-4C25-93E4-CED73B3D4BCD}"/>
    <cellStyle name="Comma 4 2 3 2 2 3 2 2 2 2" xfId="43945" xr:uid="{D1FBF145-8350-48F1-AC1C-E2277FD6CFED}"/>
    <cellStyle name="Comma 4 2 3 2 2 3 2 2 3" xfId="32718" xr:uid="{76046045-0DC1-4AA9-86E3-99017440A57F}"/>
    <cellStyle name="Comma 4 2 3 2 2 3 2 3" xfId="15875" xr:uid="{608E9ACA-9FAE-41FE-888D-48D02A9B54F2}"/>
    <cellStyle name="Comma 4 2 3 2 2 3 2 3 2" xfId="38342" xr:uid="{E35ABD55-BDAF-4C10-92CD-0249592A0DB9}"/>
    <cellStyle name="Comma 4 2 3 2 2 3 2 4" xfId="27115" xr:uid="{A27794CD-A2B4-4D7D-B82F-8A7022B4289C}"/>
    <cellStyle name="Comma 4 2 3 2 2 3 3" xfId="7461" xr:uid="{D10557CC-FCD9-4093-9F0C-11ACD8B59701}"/>
    <cellStyle name="Comma 4 2 3 2 2 3 3 2" xfId="18689" xr:uid="{BAE8CF0F-B8A2-4761-927A-F12A5484F306}"/>
    <cellStyle name="Comma 4 2 3 2 2 3 3 2 2" xfId="41156" xr:uid="{EAECDC59-6314-4155-91CC-9A5D31C11FD7}"/>
    <cellStyle name="Comma 4 2 3 2 2 3 3 3" xfId="29929" xr:uid="{35CC370F-E198-4719-A05A-13080CFF2FC7}"/>
    <cellStyle name="Comma 4 2 3 2 2 3 4" xfId="13086" xr:uid="{EF011B0E-9337-4B68-9504-C14DE0391E37}"/>
    <cellStyle name="Comma 4 2 3 2 2 3 4 2" xfId="35553" xr:uid="{055D051B-A1EB-44B8-9FC3-48064C733B02}"/>
    <cellStyle name="Comma 4 2 3 2 2 3 5" xfId="24326" xr:uid="{309F0421-4E82-4413-B8FF-0F1A688761EE}"/>
    <cellStyle name="Comma 4 2 3 2 2 4" xfId="3567" xr:uid="{541F2BE5-13CE-44C4-8D96-0D96EF21E895}"/>
    <cellStyle name="Comma 4 2 3 2 2 4 2" xfId="9170" xr:uid="{982B8FF3-2FE6-497F-8BBD-219A7C70AE00}"/>
    <cellStyle name="Comma 4 2 3 2 2 4 2 2" xfId="20398" xr:uid="{3768FBA2-4C64-4081-ADCD-89647384C01E}"/>
    <cellStyle name="Comma 4 2 3 2 2 4 2 2 2" xfId="42865" xr:uid="{ECAF47CD-0B57-444E-8FB2-B64581F36AFD}"/>
    <cellStyle name="Comma 4 2 3 2 2 4 2 3" xfId="31638" xr:uid="{EB1F0189-BBB9-4C69-A3BB-187CC246F23E}"/>
    <cellStyle name="Comma 4 2 3 2 2 4 3" xfId="14795" xr:uid="{D8A959BD-ADB2-4EFE-A7B6-D4C7239083B5}"/>
    <cellStyle name="Comma 4 2 3 2 2 4 3 2" xfId="37262" xr:uid="{1B850E97-C012-4B5C-8106-145963DB9752}"/>
    <cellStyle name="Comma 4 2 3 2 2 4 4" xfId="26035" xr:uid="{8CA28BB3-B714-4B68-945D-B9719BC03E65}"/>
    <cellStyle name="Comma 4 2 3 2 2 5" xfId="6381" xr:uid="{38DB80E1-E053-4F64-9116-26602742AB46}"/>
    <cellStyle name="Comma 4 2 3 2 2 5 2" xfId="17609" xr:uid="{0583E273-0F04-4E31-8F90-760057FFD8E1}"/>
    <cellStyle name="Comma 4 2 3 2 2 5 2 2" xfId="40076" xr:uid="{2BC98B8E-E991-4F3A-80C2-16FC43935D4F}"/>
    <cellStyle name="Comma 4 2 3 2 2 5 3" xfId="28849" xr:uid="{C51B5ABA-6853-40B5-8FA3-1C75D5E06B32}"/>
    <cellStyle name="Comma 4 2 3 2 2 6" xfId="12006" xr:uid="{DF50DBA0-13EC-4A08-953D-AA5A234AD5DF}"/>
    <cellStyle name="Comma 4 2 3 2 2 6 2" xfId="34473" xr:uid="{C3D67F69-B004-4A27-BB1E-0112D95A43CD}"/>
    <cellStyle name="Comma 4 2 3 2 2 7" xfId="23246" xr:uid="{D4A7089C-A15A-4B00-9391-DB2C8B753499}"/>
    <cellStyle name="Comma 4 2 3 2 3" xfId="1049" xr:uid="{00000000-0005-0000-0000-000073060000}"/>
    <cellStyle name="Comma 4 2 3 2 3 2" xfId="2129" xr:uid="{00000000-0005-0000-0000-000074060000}"/>
    <cellStyle name="Comma 4 2 3 2 3 2 2" xfId="4918" xr:uid="{9DF65458-F30B-4E74-AF27-061161F4FE5B}"/>
    <cellStyle name="Comma 4 2 3 2 3 2 2 2" xfId="10521" xr:uid="{56EFEAE4-C98F-4A81-B716-B75E98CD49DE}"/>
    <cellStyle name="Comma 4 2 3 2 3 2 2 2 2" xfId="21749" xr:uid="{F1ADDD3F-715C-4677-BA13-07440AF92799}"/>
    <cellStyle name="Comma 4 2 3 2 3 2 2 2 2 2" xfId="44216" xr:uid="{432DFA60-2688-4B72-A5E7-A41E99757362}"/>
    <cellStyle name="Comma 4 2 3 2 3 2 2 2 3" xfId="32989" xr:uid="{CD951084-7D7C-4F6A-813E-D68AAFA7F696}"/>
    <cellStyle name="Comma 4 2 3 2 3 2 2 3" xfId="16146" xr:uid="{E53BE764-9DFA-4AB9-9A49-56411E668E81}"/>
    <cellStyle name="Comma 4 2 3 2 3 2 2 3 2" xfId="38613" xr:uid="{70628411-73CF-4671-B11E-80F8E9B56A48}"/>
    <cellStyle name="Comma 4 2 3 2 3 2 2 4" xfId="27386" xr:uid="{8103A618-4D62-448D-85DE-8995A2D0F562}"/>
    <cellStyle name="Comma 4 2 3 2 3 2 3" xfId="7732" xr:uid="{F4F6127D-F7B0-401D-9A8E-0EE7BC5A80D2}"/>
    <cellStyle name="Comma 4 2 3 2 3 2 3 2" xfId="18960" xr:uid="{B7BF58D9-4C19-4721-8FA0-5ED1EF70CEAE}"/>
    <cellStyle name="Comma 4 2 3 2 3 2 3 2 2" xfId="41427" xr:uid="{F116C03D-38F2-4A3C-BA6E-0D42D976C045}"/>
    <cellStyle name="Comma 4 2 3 2 3 2 3 3" xfId="30200" xr:uid="{E168CEB5-B8B6-4917-A75D-C684C7004055}"/>
    <cellStyle name="Comma 4 2 3 2 3 2 4" xfId="13357" xr:uid="{BBB70E82-2225-4B42-B0AB-6D83975F4060}"/>
    <cellStyle name="Comma 4 2 3 2 3 2 4 2" xfId="35824" xr:uid="{49AA2BAB-694F-4FB0-BD12-4453B7F0D30C}"/>
    <cellStyle name="Comma 4 2 3 2 3 2 5" xfId="24597" xr:uid="{FBE09716-CC50-43C3-8FD7-7B80DA7B392D}"/>
    <cellStyle name="Comma 4 2 3 2 3 3" xfId="3838" xr:uid="{27ED2298-22C5-4961-9177-FC05276CF483}"/>
    <cellStyle name="Comma 4 2 3 2 3 3 2" xfId="9441" xr:uid="{3DB2872C-1AC4-480A-B9D0-093AB6A8F3D1}"/>
    <cellStyle name="Comma 4 2 3 2 3 3 2 2" xfId="20669" xr:uid="{0DD56354-C891-4903-83E4-CC98F539D3CB}"/>
    <cellStyle name="Comma 4 2 3 2 3 3 2 2 2" xfId="43136" xr:uid="{F30792B4-F862-45E2-B90A-2559E0B2FC5B}"/>
    <cellStyle name="Comma 4 2 3 2 3 3 2 3" xfId="31909" xr:uid="{71E37379-C4D1-4E7B-AFB9-C68B92F4EFA0}"/>
    <cellStyle name="Comma 4 2 3 2 3 3 3" xfId="15066" xr:uid="{94A36D90-593E-4562-9C61-0EA2660E5439}"/>
    <cellStyle name="Comma 4 2 3 2 3 3 3 2" xfId="37533" xr:uid="{7AA1BACB-F557-47E6-A39C-E13062351ED7}"/>
    <cellStyle name="Comma 4 2 3 2 3 3 4" xfId="26306" xr:uid="{D6599F4C-8B16-4DE6-8487-BB624A306C90}"/>
    <cellStyle name="Comma 4 2 3 2 3 4" xfId="6652" xr:uid="{59967C7F-C766-4FC5-868D-5294BA52D4E8}"/>
    <cellStyle name="Comma 4 2 3 2 3 4 2" xfId="17880" xr:uid="{5CAEEA1E-A444-41A1-B0CA-0E71900CA581}"/>
    <cellStyle name="Comma 4 2 3 2 3 4 2 2" xfId="40347" xr:uid="{686D28D1-5ED1-480E-9ADD-0ABAAFF04CD2}"/>
    <cellStyle name="Comma 4 2 3 2 3 4 3" xfId="29120" xr:uid="{6CB68C29-727A-4E78-A3C0-8E82202FB471}"/>
    <cellStyle name="Comma 4 2 3 2 3 5" xfId="12277" xr:uid="{CCA2EDC8-7A41-4B09-9D90-C9EFF6B5B7D9}"/>
    <cellStyle name="Comma 4 2 3 2 3 5 2" xfId="34744" xr:uid="{7063F807-52C8-4B31-A943-2CD6F198161D}"/>
    <cellStyle name="Comma 4 2 3 2 3 6" xfId="23517" xr:uid="{FCE220D2-E247-426B-9B2A-D4021CEF98C5}"/>
    <cellStyle name="Comma 4 2 3 2 4" xfId="1591" xr:uid="{00000000-0005-0000-0000-000075060000}"/>
    <cellStyle name="Comma 4 2 3 2 4 2" xfId="4380" xr:uid="{3D6336E5-86D7-40DD-B451-5FC1B08B3838}"/>
    <cellStyle name="Comma 4 2 3 2 4 2 2" xfId="9983" xr:uid="{7E863A03-0BDA-45EF-A288-85964214E3DB}"/>
    <cellStyle name="Comma 4 2 3 2 4 2 2 2" xfId="21211" xr:uid="{579610A5-2587-43AD-9AAC-DF31E6CF6C0D}"/>
    <cellStyle name="Comma 4 2 3 2 4 2 2 2 2" xfId="43678" xr:uid="{A337F528-09A0-4858-AC79-E28B3E06E574}"/>
    <cellStyle name="Comma 4 2 3 2 4 2 2 3" xfId="32451" xr:uid="{2B8FC4D1-6794-4338-B6F5-73AFEA7941EE}"/>
    <cellStyle name="Comma 4 2 3 2 4 2 3" xfId="15608" xr:uid="{A68403C2-0267-40A6-B563-A22229C0E861}"/>
    <cellStyle name="Comma 4 2 3 2 4 2 3 2" xfId="38075" xr:uid="{3373D224-23E2-45FD-8CFE-0437D89FF849}"/>
    <cellStyle name="Comma 4 2 3 2 4 2 4" xfId="26848" xr:uid="{F845245E-3B13-4B44-B4A2-5E6124F9B754}"/>
    <cellStyle name="Comma 4 2 3 2 4 3" xfId="7194" xr:uid="{B29F3C59-22A0-4389-84B6-95DB0BE87E1E}"/>
    <cellStyle name="Comma 4 2 3 2 4 3 2" xfId="18422" xr:uid="{5E9E1E89-B74F-4F21-933A-27F5BA539C4C}"/>
    <cellStyle name="Comma 4 2 3 2 4 3 2 2" xfId="40889" xr:uid="{0987C8F8-6DC1-47A8-A322-22A5AA6E8233}"/>
    <cellStyle name="Comma 4 2 3 2 4 3 3" xfId="29662" xr:uid="{7115E92A-1F26-44C6-8205-EF440CAE772B}"/>
    <cellStyle name="Comma 4 2 3 2 4 4" xfId="12819" xr:uid="{414BFCE3-8D0B-4875-8116-1AD1747B99FA}"/>
    <cellStyle name="Comma 4 2 3 2 4 4 2" xfId="35286" xr:uid="{79126380-2A9E-4496-8E79-C1AC596B2AA9}"/>
    <cellStyle name="Comma 4 2 3 2 4 5" xfId="24059" xr:uid="{16F66923-5408-43DF-8E09-D0817F008776}"/>
    <cellStyle name="Comma 4 2 3 2 5" xfId="2672" xr:uid="{00000000-0005-0000-0000-000076060000}"/>
    <cellStyle name="Comma 4 2 3 2 5 2" xfId="5461" xr:uid="{663DA7BA-783A-42CE-924F-8EDFD77D69CC}"/>
    <cellStyle name="Comma 4 2 3 2 5 2 2" xfId="11064" xr:uid="{46186D10-7E9F-408E-81FA-77A2FB9FCD96}"/>
    <cellStyle name="Comma 4 2 3 2 5 2 2 2" xfId="22292" xr:uid="{E555E107-42AA-4848-81F0-18ED6D637349}"/>
    <cellStyle name="Comma 4 2 3 2 5 2 2 2 2" xfId="44759" xr:uid="{12D45B6E-EC4C-4405-8F25-C0A1B64D357E}"/>
    <cellStyle name="Comma 4 2 3 2 5 2 2 3" xfId="33532" xr:uid="{52E6714F-C54C-433A-BD85-F37EB24B80A5}"/>
    <cellStyle name="Comma 4 2 3 2 5 2 3" xfId="16689" xr:uid="{3B073286-6CDC-47A6-967E-E76EC4B2A9B2}"/>
    <cellStyle name="Comma 4 2 3 2 5 2 3 2" xfId="39156" xr:uid="{6B201A09-0D7D-4AFB-8BA7-B0A3788FF10C}"/>
    <cellStyle name="Comma 4 2 3 2 5 2 4" xfId="27929" xr:uid="{B5829DEB-8F35-4DCF-B7E8-828D1C0FFEC6}"/>
    <cellStyle name="Comma 4 2 3 2 5 3" xfId="8275" xr:uid="{4665245B-BA50-4EB8-B720-EE9331240BB0}"/>
    <cellStyle name="Comma 4 2 3 2 5 3 2" xfId="19503" xr:uid="{B5844B59-AC12-4E1C-8A82-C42372503267}"/>
    <cellStyle name="Comma 4 2 3 2 5 3 2 2" xfId="41970" xr:uid="{86516BBE-93FD-4539-9328-BE7BE4136E39}"/>
    <cellStyle name="Comma 4 2 3 2 5 3 3" xfId="30743" xr:uid="{225850BE-D5C1-4442-9F9F-CE43194A77EB}"/>
    <cellStyle name="Comma 4 2 3 2 5 4" xfId="13900" xr:uid="{DBEC637D-4E97-40DE-9869-25AE66AE19F4}"/>
    <cellStyle name="Comma 4 2 3 2 5 4 2" xfId="36367" xr:uid="{0CE94B93-1A87-4743-966E-56B1B1D43A81}"/>
    <cellStyle name="Comma 4 2 3 2 5 5" xfId="25140" xr:uid="{530E5F23-B951-445B-9BC7-754F3F1788BC}"/>
    <cellStyle name="Comma 4 2 3 2 6" xfId="511" xr:uid="{00000000-0005-0000-0000-000077060000}"/>
    <cellStyle name="Comma 4 2 3 2 6 2" xfId="3300" xr:uid="{D5F63067-04A4-4689-AEEC-AC465D5D7809}"/>
    <cellStyle name="Comma 4 2 3 2 6 2 2" xfId="8903" xr:uid="{A37ABA29-F895-4C44-B7CA-D763B24A87D1}"/>
    <cellStyle name="Comma 4 2 3 2 6 2 2 2" xfId="20131" xr:uid="{72B04A6A-BF44-4667-8617-8280824C4203}"/>
    <cellStyle name="Comma 4 2 3 2 6 2 2 2 2" xfId="42598" xr:uid="{8537D0A0-19AB-40F2-807B-835B6B7BC977}"/>
    <cellStyle name="Comma 4 2 3 2 6 2 2 3" xfId="31371" xr:uid="{08F439DF-9878-4EB8-8FF5-774850707E60}"/>
    <cellStyle name="Comma 4 2 3 2 6 2 3" xfId="14528" xr:uid="{724168B0-1B0B-4A12-A434-7C439FE1F7E7}"/>
    <cellStyle name="Comma 4 2 3 2 6 2 3 2" xfId="36995" xr:uid="{29CB44C0-9818-4285-A15F-AE5815D4D63D}"/>
    <cellStyle name="Comma 4 2 3 2 6 2 4" xfId="25768" xr:uid="{5A43DCE4-3A59-4397-8D66-467C5C048D67}"/>
    <cellStyle name="Comma 4 2 3 2 6 3" xfId="6114" xr:uid="{F77C8B22-0E0B-4BAE-992B-285587DBC1F3}"/>
    <cellStyle name="Comma 4 2 3 2 6 3 2" xfId="17342" xr:uid="{C1488870-18C2-42B5-B33D-FE4B4A076898}"/>
    <cellStyle name="Comma 4 2 3 2 6 3 2 2" xfId="39809" xr:uid="{B21FE447-2F5F-45D7-8408-CECA449DBAD7}"/>
    <cellStyle name="Comma 4 2 3 2 6 3 3" xfId="28582" xr:uid="{5E0BFC60-1B5C-4AFC-ACFB-A571425B99B1}"/>
    <cellStyle name="Comma 4 2 3 2 6 4" xfId="11739" xr:uid="{497790BF-7DD0-466D-B139-67D8C90827FF}"/>
    <cellStyle name="Comma 4 2 3 2 6 4 2" xfId="34206" xr:uid="{564C1626-B102-4396-A022-2FE7649A64E2}"/>
    <cellStyle name="Comma 4 2 3 2 6 5" xfId="22979" xr:uid="{B27621B8-44AE-4E33-8C4C-93F4EDC1A0E7}"/>
    <cellStyle name="Comma 4 2 3 2 7" xfId="3024" xr:uid="{E8FF0089-1363-4AB6-8138-2773D2C669E6}"/>
    <cellStyle name="Comma 4 2 3 2 7 2" xfId="8627" xr:uid="{A39F00AB-AF80-4274-B9E6-7B6885E8C49B}"/>
    <cellStyle name="Comma 4 2 3 2 7 2 2" xfId="19855" xr:uid="{16BD9DD6-5F9A-4B88-B335-1F28830E736D}"/>
    <cellStyle name="Comma 4 2 3 2 7 2 2 2" xfId="42322" xr:uid="{BB6A3290-6E05-4793-9099-FD4E78D5E0D5}"/>
    <cellStyle name="Comma 4 2 3 2 7 2 3" xfId="31095" xr:uid="{D795BAF4-BB2A-478D-8487-E18919B85C0F}"/>
    <cellStyle name="Comma 4 2 3 2 7 3" xfId="14252" xr:uid="{20EB69B2-E577-45DA-8ADD-5138DE444D78}"/>
    <cellStyle name="Comma 4 2 3 2 7 3 2" xfId="36719" xr:uid="{4170F8D8-A842-4A74-A9AD-2D3A49AC604D}"/>
    <cellStyle name="Comma 4 2 3 2 7 4" xfId="25492" xr:uid="{7F353AFB-1A05-4EB9-80C6-45294DFEF144}"/>
    <cellStyle name="Comma 4 2 3 2 8" xfId="5839" xr:uid="{1CEB8DE3-A62A-4FC2-9883-3A96E015726E}"/>
    <cellStyle name="Comma 4 2 3 2 8 2" xfId="17067" xr:uid="{6E19504C-A616-415D-A904-5B305892A131}"/>
    <cellStyle name="Comma 4 2 3 2 8 2 2" xfId="39534" xr:uid="{382749DB-10E3-42D5-88B4-E253F5DE4A82}"/>
    <cellStyle name="Comma 4 2 3 2 8 3" xfId="28307" xr:uid="{CED19B41-CFBD-4782-917D-82ABD4BC8012}"/>
    <cellStyle name="Comma 4 2 3 2 9" xfId="11463" xr:uid="{AC6ED2B2-8868-4932-AAE9-5AE9141535F1}"/>
    <cellStyle name="Comma 4 2 3 2 9 2" xfId="33931" xr:uid="{0937EC1E-C53D-484E-AE65-8CA627E72E71}"/>
    <cellStyle name="Comma 4 2 3 3" xfId="652" xr:uid="{00000000-0005-0000-0000-000078060000}"/>
    <cellStyle name="Comma 4 2 3 3 2" xfId="1190" xr:uid="{00000000-0005-0000-0000-000079060000}"/>
    <cellStyle name="Comma 4 2 3 3 2 2" xfId="2270" xr:uid="{00000000-0005-0000-0000-00007A060000}"/>
    <cellStyle name="Comma 4 2 3 3 2 2 2" xfId="5059" xr:uid="{5D313EBF-9C98-4FCA-A15C-7A54D0FE53E0}"/>
    <cellStyle name="Comma 4 2 3 3 2 2 2 2" xfId="10662" xr:uid="{4B2A0801-C653-4C27-B806-95EA643438A5}"/>
    <cellStyle name="Comma 4 2 3 3 2 2 2 2 2" xfId="21890" xr:uid="{34920B40-0228-4C7D-A7BC-C181DEA8DCDB}"/>
    <cellStyle name="Comma 4 2 3 3 2 2 2 2 2 2" xfId="44357" xr:uid="{117ACFC4-223D-43E1-A35D-1D564D3081A8}"/>
    <cellStyle name="Comma 4 2 3 3 2 2 2 2 3" xfId="33130" xr:uid="{580A77F6-D885-4C35-916E-F76213960AA9}"/>
    <cellStyle name="Comma 4 2 3 3 2 2 2 3" xfId="16287" xr:uid="{6328FAF6-3001-4BBF-BCB3-5FC8B8F26015}"/>
    <cellStyle name="Comma 4 2 3 3 2 2 2 3 2" xfId="38754" xr:uid="{EAB7751E-417A-4605-909B-633E5CB4C67F}"/>
    <cellStyle name="Comma 4 2 3 3 2 2 2 4" xfId="27527" xr:uid="{AAF6C91B-D84C-4323-8385-DB8F24563A21}"/>
    <cellStyle name="Comma 4 2 3 3 2 2 3" xfId="7873" xr:uid="{B3A29407-29A7-47BC-9595-E00CE85DC7C0}"/>
    <cellStyle name="Comma 4 2 3 3 2 2 3 2" xfId="19101" xr:uid="{D433D1C3-03A0-4758-9FA5-1416C5C8FE84}"/>
    <cellStyle name="Comma 4 2 3 3 2 2 3 2 2" xfId="41568" xr:uid="{BE5D727F-01C8-4A8F-BAF7-1A52881D222D}"/>
    <cellStyle name="Comma 4 2 3 3 2 2 3 3" xfId="30341" xr:uid="{F05799B4-C377-4064-9418-6B6AAD2FD1E3}"/>
    <cellStyle name="Comma 4 2 3 3 2 2 4" xfId="13498" xr:uid="{37DE20C1-246E-4629-96BB-1E42B3A54B9C}"/>
    <cellStyle name="Comma 4 2 3 3 2 2 4 2" xfId="35965" xr:uid="{F27D3AF2-BC6A-46FE-8AD0-A27601A20ACD}"/>
    <cellStyle name="Comma 4 2 3 3 2 2 5" xfId="24738" xr:uid="{618127C4-71AA-43E2-890A-75368D1B62FA}"/>
    <cellStyle name="Comma 4 2 3 3 2 3" xfId="3979" xr:uid="{BFC4B96F-676F-417E-8239-2E4D9E8F67F4}"/>
    <cellStyle name="Comma 4 2 3 3 2 3 2" xfId="9582" xr:uid="{432581E8-6567-443F-8908-896702E527F9}"/>
    <cellStyle name="Comma 4 2 3 3 2 3 2 2" xfId="20810" xr:uid="{FBAB9E6C-635A-49F2-B1C4-45B09C6785D7}"/>
    <cellStyle name="Comma 4 2 3 3 2 3 2 2 2" xfId="43277" xr:uid="{ABE12FBC-9CD2-4079-B4E9-8F3A2D5EF312}"/>
    <cellStyle name="Comma 4 2 3 3 2 3 2 3" xfId="32050" xr:uid="{0B2CEC51-936B-4E4E-8ABC-29B12C595A60}"/>
    <cellStyle name="Comma 4 2 3 3 2 3 3" xfId="15207" xr:uid="{643333C4-7236-4DE7-879E-459542E8B243}"/>
    <cellStyle name="Comma 4 2 3 3 2 3 3 2" xfId="37674" xr:uid="{9A6EF537-5CEF-4042-87B6-AEE72DCA633D}"/>
    <cellStyle name="Comma 4 2 3 3 2 3 4" xfId="26447" xr:uid="{3C51E721-8F29-4B6D-BB37-D628B4F713B1}"/>
    <cellStyle name="Comma 4 2 3 3 2 4" xfId="6793" xr:uid="{6EF1380E-339D-416F-9284-4EE2A101A838}"/>
    <cellStyle name="Comma 4 2 3 3 2 4 2" xfId="18021" xr:uid="{3092F70B-20AD-4F82-816A-621B630ED383}"/>
    <cellStyle name="Comma 4 2 3 3 2 4 2 2" xfId="40488" xr:uid="{45359F77-DEB1-4561-8283-B70AD9B9228F}"/>
    <cellStyle name="Comma 4 2 3 3 2 4 3" xfId="29261" xr:uid="{02691A83-C780-44EF-98B7-E5553B54E5CB}"/>
    <cellStyle name="Comma 4 2 3 3 2 5" xfId="12418" xr:uid="{1821FCA4-DB2D-4EC0-928F-367BA6713FFF}"/>
    <cellStyle name="Comma 4 2 3 3 2 5 2" xfId="34885" xr:uid="{CCD89F3F-7DE6-4E34-A272-1F92A22556A8}"/>
    <cellStyle name="Comma 4 2 3 3 2 6" xfId="23658" xr:uid="{2B0C61D3-A077-4D56-9745-1101FFCCC6C7}"/>
    <cellStyle name="Comma 4 2 3 3 3" xfId="1732" xr:uid="{00000000-0005-0000-0000-00007B060000}"/>
    <cellStyle name="Comma 4 2 3 3 3 2" xfId="4521" xr:uid="{FE02D2F1-861D-4286-83AC-13A6BECE38CD}"/>
    <cellStyle name="Comma 4 2 3 3 3 2 2" xfId="10124" xr:uid="{82FE4B23-E0C4-4AC4-ADB8-03A60F4756D2}"/>
    <cellStyle name="Comma 4 2 3 3 3 2 2 2" xfId="21352" xr:uid="{BA533A42-FD1E-4B85-8398-3CC75C231750}"/>
    <cellStyle name="Comma 4 2 3 3 3 2 2 2 2" xfId="43819" xr:uid="{CA0AED8F-7781-4E99-957D-BC1E22081D4B}"/>
    <cellStyle name="Comma 4 2 3 3 3 2 2 3" xfId="32592" xr:uid="{EA051B18-EAE7-4410-87EF-71DE1A3D2DB1}"/>
    <cellStyle name="Comma 4 2 3 3 3 2 3" xfId="15749" xr:uid="{A8277240-40D4-4FFF-A05B-C92EDB43BADF}"/>
    <cellStyle name="Comma 4 2 3 3 3 2 3 2" xfId="38216" xr:uid="{C90E931F-C5D9-4C3F-86B9-FF6846988A55}"/>
    <cellStyle name="Comma 4 2 3 3 3 2 4" xfId="26989" xr:uid="{52F8B857-FF3D-447B-9C96-C4E8E88E378A}"/>
    <cellStyle name="Comma 4 2 3 3 3 3" xfId="7335" xr:uid="{BD322AC0-4AEA-47DD-B825-64C40BF4DC33}"/>
    <cellStyle name="Comma 4 2 3 3 3 3 2" xfId="18563" xr:uid="{19E7C933-12D2-4E34-BFAB-3C4BE7BA5665}"/>
    <cellStyle name="Comma 4 2 3 3 3 3 2 2" xfId="41030" xr:uid="{71C40B94-CEF5-4011-A2C7-85C79F18C11D}"/>
    <cellStyle name="Comma 4 2 3 3 3 3 3" xfId="29803" xr:uid="{0685B131-0520-4974-8F87-694846CBFD9F}"/>
    <cellStyle name="Comma 4 2 3 3 3 4" xfId="12960" xr:uid="{D293F96C-040E-40F3-9724-BA106ACA1D85}"/>
    <cellStyle name="Comma 4 2 3 3 3 4 2" xfId="35427" xr:uid="{0295093A-20B6-48BC-B4B9-004289CAEE0E}"/>
    <cellStyle name="Comma 4 2 3 3 3 5" xfId="24200" xr:uid="{0DF3460D-0DB6-45E1-B9C2-8A5D566F2208}"/>
    <cellStyle name="Comma 4 2 3 3 4" xfId="3441" xr:uid="{D33EAB92-8BDE-4656-AF45-1592D19DFF05}"/>
    <cellStyle name="Comma 4 2 3 3 4 2" xfId="9044" xr:uid="{AD77C5AA-8A53-4802-9578-37407B9DE587}"/>
    <cellStyle name="Comma 4 2 3 3 4 2 2" xfId="20272" xr:uid="{613E10EE-FE54-4D52-B6D8-E964E808CF1E}"/>
    <cellStyle name="Comma 4 2 3 3 4 2 2 2" xfId="42739" xr:uid="{E145AFFB-215C-4242-98BD-948B98953F2F}"/>
    <cellStyle name="Comma 4 2 3 3 4 2 3" xfId="31512" xr:uid="{335215B8-E352-4246-92DB-E107FBBA3951}"/>
    <cellStyle name="Comma 4 2 3 3 4 3" xfId="14669" xr:uid="{BBB4E587-0A47-41EC-85F0-3E6093387C40}"/>
    <cellStyle name="Comma 4 2 3 3 4 3 2" xfId="37136" xr:uid="{BE163C33-491C-4367-A547-22523BE24C17}"/>
    <cellStyle name="Comma 4 2 3 3 4 4" xfId="25909" xr:uid="{114DC793-69A9-4174-AF46-F18E5D1E0C17}"/>
    <cellStyle name="Comma 4 2 3 3 5" xfId="6255" xr:uid="{B1D2A370-5099-4775-A4D7-999883BB17F5}"/>
    <cellStyle name="Comma 4 2 3 3 5 2" xfId="17483" xr:uid="{D09D0E83-9F18-4ADB-A9E7-3BE17D43044D}"/>
    <cellStyle name="Comma 4 2 3 3 5 2 2" xfId="39950" xr:uid="{2BC301D5-11F8-452F-8A58-AB697C2AC211}"/>
    <cellStyle name="Comma 4 2 3 3 5 3" xfId="28723" xr:uid="{C8AC8945-EDB0-4E12-91D5-F4ADA041C9F1}"/>
    <cellStyle name="Comma 4 2 3 3 6" xfId="11880" xr:uid="{655B514A-7833-4BE1-940E-62E3B3E94B67}"/>
    <cellStyle name="Comma 4 2 3 3 6 2" xfId="34347" xr:uid="{D38064E3-A2AD-41E7-8740-354671FCC88A}"/>
    <cellStyle name="Comma 4 2 3 3 7" xfId="23120" xr:uid="{F5F268DF-02C4-4D47-9391-5837DA0016CD}"/>
    <cellStyle name="Comma 4 2 3 4" xfId="923" xr:uid="{00000000-0005-0000-0000-00007C060000}"/>
    <cellStyle name="Comma 4 2 3 4 2" xfId="2003" xr:uid="{00000000-0005-0000-0000-00007D060000}"/>
    <cellStyle name="Comma 4 2 3 4 2 2" xfId="4792" xr:uid="{9108056C-90F6-4176-843D-861ED1896903}"/>
    <cellStyle name="Comma 4 2 3 4 2 2 2" xfId="10395" xr:uid="{3008F13A-9318-4858-9B81-1555988DE5B3}"/>
    <cellStyle name="Comma 4 2 3 4 2 2 2 2" xfId="21623" xr:uid="{FF52D63D-8FD7-4951-9E13-654740EE7E86}"/>
    <cellStyle name="Comma 4 2 3 4 2 2 2 2 2" xfId="44090" xr:uid="{CAFCB017-A1D4-4184-854B-D753BA4418C4}"/>
    <cellStyle name="Comma 4 2 3 4 2 2 2 3" xfId="32863" xr:uid="{16B8E9F0-82BF-4B45-91D8-0CE27D820E3B}"/>
    <cellStyle name="Comma 4 2 3 4 2 2 3" xfId="16020" xr:uid="{666D6319-1F1A-4428-90B0-93159A9A4F1E}"/>
    <cellStyle name="Comma 4 2 3 4 2 2 3 2" xfId="38487" xr:uid="{97297210-DA7E-4E2F-AAE3-A44874384DDE}"/>
    <cellStyle name="Comma 4 2 3 4 2 2 4" xfId="27260" xr:uid="{B8B2AF04-4728-442F-821F-67CC5720470B}"/>
    <cellStyle name="Comma 4 2 3 4 2 3" xfId="7606" xr:uid="{E73F4B2E-4FF9-4161-856D-163932795E23}"/>
    <cellStyle name="Comma 4 2 3 4 2 3 2" xfId="18834" xr:uid="{2896E032-BB8C-45BD-8890-C8C9008F2C3F}"/>
    <cellStyle name="Comma 4 2 3 4 2 3 2 2" xfId="41301" xr:uid="{F01C7452-8639-4BA0-9482-13C851A92CF6}"/>
    <cellStyle name="Comma 4 2 3 4 2 3 3" xfId="30074" xr:uid="{93A4B1B1-CDF9-4631-922E-4B98B0671258}"/>
    <cellStyle name="Comma 4 2 3 4 2 4" xfId="13231" xr:uid="{BB17AE75-4F71-4771-A1C1-44F59962ED1E}"/>
    <cellStyle name="Comma 4 2 3 4 2 4 2" xfId="35698" xr:uid="{34F952E5-A423-4D1E-832A-E5F897A5D91B}"/>
    <cellStyle name="Comma 4 2 3 4 2 5" xfId="24471" xr:uid="{65460774-5EC0-4548-BA62-6110ADF97643}"/>
    <cellStyle name="Comma 4 2 3 4 3" xfId="3712" xr:uid="{29AAE453-415E-4CD5-90D3-FED8C21A9675}"/>
    <cellStyle name="Comma 4 2 3 4 3 2" xfId="9315" xr:uid="{93586E78-823B-4A57-84A0-AFE514790DD2}"/>
    <cellStyle name="Comma 4 2 3 4 3 2 2" xfId="20543" xr:uid="{0B21E4CD-204D-419C-A117-58BB0974C346}"/>
    <cellStyle name="Comma 4 2 3 4 3 2 2 2" xfId="43010" xr:uid="{289EF7DD-0320-4CED-89B8-C8C24D228C1C}"/>
    <cellStyle name="Comma 4 2 3 4 3 2 3" xfId="31783" xr:uid="{58CFCB5E-E181-4BC3-8C3B-93AE90A9E243}"/>
    <cellStyle name="Comma 4 2 3 4 3 3" xfId="14940" xr:uid="{0C6FE4BA-D4DE-42BE-BA6F-72E0D8751218}"/>
    <cellStyle name="Comma 4 2 3 4 3 3 2" xfId="37407" xr:uid="{0F82AC5D-B26F-45E1-81D5-32A59541BD25}"/>
    <cellStyle name="Comma 4 2 3 4 3 4" xfId="26180" xr:uid="{CD04B035-D11B-49D5-8FF4-35735ADCCD26}"/>
    <cellStyle name="Comma 4 2 3 4 4" xfId="6526" xr:uid="{65D91C8F-9450-4425-A540-31FA42B7D260}"/>
    <cellStyle name="Comma 4 2 3 4 4 2" xfId="17754" xr:uid="{6CA03AA9-73BB-4D00-8867-B375E807847E}"/>
    <cellStyle name="Comma 4 2 3 4 4 2 2" xfId="40221" xr:uid="{50309388-D7D1-4949-8DBA-A358901956F0}"/>
    <cellStyle name="Comma 4 2 3 4 4 3" xfId="28994" xr:uid="{F83112D5-A939-45CF-8DD5-04A59F0F1A46}"/>
    <cellStyle name="Comma 4 2 3 4 5" xfId="12151" xr:uid="{AF6FD46E-A5FB-4CCF-971B-64BB1B18379D}"/>
    <cellStyle name="Comma 4 2 3 4 5 2" xfId="34618" xr:uid="{756986C1-16B2-49E0-B188-C3C3370467AE}"/>
    <cellStyle name="Comma 4 2 3 4 6" xfId="23391" xr:uid="{913B6595-17B7-4F87-971F-A24A17234A00}"/>
    <cellStyle name="Comma 4 2 3 5" xfId="1465" xr:uid="{00000000-0005-0000-0000-00007E060000}"/>
    <cellStyle name="Comma 4 2 3 5 2" xfId="4254" xr:uid="{1C0B87AE-1235-405F-9F9D-AF7976485536}"/>
    <cellStyle name="Comma 4 2 3 5 2 2" xfId="9857" xr:uid="{CDB2D6C6-EB7F-4B6B-A6AA-306A3CD1FB02}"/>
    <cellStyle name="Comma 4 2 3 5 2 2 2" xfId="21085" xr:uid="{25E5F942-5F5A-4229-847D-E4C89DA19B06}"/>
    <cellStyle name="Comma 4 2 3 5 2 2 2 2" xfId="43552" xr:uid="{9C7AF4D5-07D1-43CE-BA76-68BFB50405A6}"/>
    <cellStyle name="Comma 4 2 3 5 2 2 3" xfId="32325" xr:uid="{A6A0FE1D-852E-4E66-83E7-DADAC888F986}"/>
    <cellStyle name="Comma 4 2 3 5 2 3" xfId="15482" xr:uid="{FE12BE07-7BAB-4A29-BB7E-E4E7E5EA53AA}"/>
    <cellStyle name="Comma 4 2 3 5 2 3 2" xfId="37949" xr:uid="{A9C6ED80-DCE4-4926-A3BD-E3A3338C84EB}"/>
    <cellStyle name="Comma 4 2 3 5 2 4" xfId="26722" xr:uid="{BB336398-9816-4465-8818-82F76888E47A}"/>
    <cellStyle name="Comma 4 2 3 5 3" xfId="7068" xr:uid="{13775E8E-A813-48AF-AE3F-5D829291ECD4}"/>
    <cellStyle name="Comma 4 2 3 5 3 2" xfId="18296" xr:uid="{8F68756D-0C66-4A68-B56C-B753835D3603}"/>
    <cellStyle name="Comma 4 2 3 5 3 2 2" xfId="40763" xr:uid="{D960C960-7F21-4526-A28E-32A1C990E886}"/>
    <cellStyle name="Comma 4 2 3 5 3 3" xfId="29536" xr:uid="{9ED287FD-32B3-4853-B907-4CA01D5C7484}"/>
    <cellStyle name="Comma 4 2 3 5 4" xfId="12693" xr:uid="{2F781672-D155-4DD9-B8E2-A7E03EBF5BCB}"/>
    <cellStyle name="Comma 4 2 3 5 4 2" xfId="35160" xr:uid="{5AB77DC5-29E0-40BB-897E-FB9383A0FCB9}"/>
    <cellStyle name="Comma 4 2 3 5 5" xfId="23933" xr:uid="{2CB3310F-9964-4CAC-AE59-8B4DF4C5D506}"/>
    <cellStyle name="Comma 4 2 3 6" xfId="2546" xr:uid="{00000000-0005-0000-0000-00007F060000}"/>
    <cellStyle name="Comma 4 2 3 6 2" xfId="5335" xr:uid="{098654DA-2184-4B85-91D0-75CDBA808E89}"/>
    <cellStyle name="Comma 4 2 3 6 2 2" xfId="10938" xr:uid="{B3219DAC-62F3-45D7-B0DF-15A804985371}"/>
    <cellStyle name="Comma 4 2 3 6 2 2 2" xfId="22166" xr:uid="{D04F9AC1-5B04-4E23-B22B-300CB6203C19}"/>
    <cellStyle name="Comma 4 2 3 6 2 2 2 2" xfId="44633" xr:uid="{668A8905-9C0C-4B5C-A153-E58C59AD6E4C}"/>
    <cellStyle name="Comma 4 2 3 6 2 2 3" xfId="33406" xr:uid="{CDDE1C8B-F5DC-47A5-AC81-952B05A21435}"/>
    <cellStyle name="Comma 4 2 3 6 2 3" xfId="16563" xr:uid="{2056C02D-73B5-4E00-938E-007BFF07CFAD}"/>
    <cellStyle name="Comma 4 2 3 6 2 3 2" xfId="39030" xr:uid="{B8133C07-EA4D-4671-9453-F51596304B49}"/>
    <cellStyle name="Comma 4 2 3 6 2 4" xfId="27803" xr:uid="{9DF32E9E-C836-4050-8CBF-0570B3B35083}"/>
    <cellStyle name="Comma 4 2 3 6 3" xfId="8149" xr:uid="{945D726E-8997-4D08-AC45-754080AB77CE}"/>
    <cellStyle name="Comma 4 2 3 6 3 2" xfId="19377" xr:uid="{732FF014-3B6A-491D-9709-BCB09FABFE52}"/>
    <cellStyle name="Comma 4 2 3 6 3 2 2" xfId="41844" xr:uid="{22E98739-22EF-45B9-8A07-B5D6F00040BC}"/>
    <cellStyle name="Comma 4 2 3 6 3 3" xfId="30617" xr:uid="{A25E6757-433B-4EA6-8FF9-1A9A19A83122}"/>
    <cellStyle name="Comma 4 2 3 6 4" xfId="13774" xr:uid="{5DDDD39E-6361-4121-8B58-0B2122F289CF}"/>
    <cellStyle name="Comma 4 2 3 6 4 2" xfId="36241" xr:uid="{12832EB1-8332-481D-8717-573711DB2E88}"/>
    <cellStyle name="Comma 4 2 3 6 5" xfId="25014" xr:uid="{C6AE3656-7DA1-4994-BCC9-D736A9C3E41E}"/>
    <cellStyle name="Comma 4 2 3 7" xfId="385" xr:uid="{00000000-0005-0000-0000-000080060000}"/>
    <cellStyle name="Comma 4 2 3 7 2" xfId="3174" xr:uid="{4BA2E0B9-1739-4D69-B940-87BBE4850296}"/>
    <cellStyle name="Comma 4 2 3 7 2 2" xfId="8777" xr:uid="{EF0C6E75-BB47-4E0C-A025-808157ED6307}"/>
    <cellStyle name="Comma 4 2 3 7 2 2 2" xfId="20005" xr:uid="{0720CFDE-A77D-4030-8FE6-559586B344D8}"/>
    <cellStyle name="Comma 4 2 3 7 2 2 2 2" xfId="42472" xr:uid="{D5247248-E84F-48DD-A859-AE86F7EF11B2}"/>
    <cellStyle name="Comma 4 2 3 7 2 2 3" xfId="31245" xr:uid="{B9B62EE1-7B1B-47F9-82C6-370664336113}"/>
    <cellStyle name="Comma 4 2 3 7 2 3" xfId="14402" xr:uid="{B5A6A401-8BEB-4942-8EAD-B009D347A912}"/>
    <cellStyle name="Comma 4 2 3 7 2 3 2" xfId="36869" xr:uid="{EB24F0A5-24BA-4CC6-B73A-1FFB5B50AF96}"/>
    <cellStyle name="Comma 4 2 3 7 2 4" xfId="25642" xr:uid="{5A5D8624-B7CA-41C8-9B9F-9634D639E644}"/>
    <cellStyle name="Comma 4 2 3 7 3" xfId="5988" xr:uid="{50C761F5-9714-4CE6-B116-838D19400223}"/>
    <cellStyle name="Comma 4 2 3 7 3 2" xfId="17216" xr:uid="{05625C36-A57F-421A-9689-92755A01979F}"/>
    <cellStyle name="Comma 4 2 3 7 3 2 2" xfId="39683" xr:uid="{17B4E971-C5DA-4FB6-B68C-488030132E8D}"/>
    <cellStyle name="Comma 4 2 3 7 3 3" xfId="28456" xr:uid="{D3ABC821-99E6-4DA4-961B-8055D48D5743}"/>
    <cellStyle name="Comma 4 2 3 7 4" xfId="11613" xr:uid="{629E3895-E61D-4DE6-8885-B838687BAB22}"/>
    <cellStyle name="Comma 4 2 3 7 4 2" xfId="34080" xr:uid="{17B66D6E-FAAF-4AAC-9FAE-7DA322905DA2}"/>
    <cellStyle name="Comma 4 2 3 7 5" xfId="22853" xr:uid="{8618D00C-A991-4F89-B721-F94D1F6C691A}"/>
    <cellStyle name="Comma 4 2 3 8" xfId="2898" xr:uid="{416A9936-F98D-4C8F-9E1B-8E69984CC321}"/>
    <cellStyle name="Comma 4 2 3 8 2" xfId="8501" xr:uid="{5F6B0827-3237-4BE4-B0E0-72B9FE46D6F0}"/>
    <cellStyle name="Comma 4 2 3 8 2 2" xfId="19729" xr:uid="{AF338A3F-7C03-403B-8FD3-88828FBC7C20}"/>
    <cellStyle name="Comma 4 2 3 8 2 2 2" xfId="42196" xr:uid="{87474A83-F89F-4A49-AF00-FB03B1D66D26}"/>
    <cellStyle name="Comma 4 2 3 8 2 3" xfId="30969" xr:uid="{33256574-7183-46E1-BD1E-9EE8B1C6A2E6}"/>
    <cellStyle name="Comma 4 2 3 8 3" xfId="14126" xr:uid="{30E0E5AF-84A3-43BB-8C62-62AD758D49B2}"/>
    <cellStyle name="Comma 4 2 3 8 3 2" xfId="36593" xr:uid="{A6D7BFF3-04F7-4A9E-B386-ADF600B58511}"/>
    <cellStyle name="Comma 4 2 3 8 4" xfId="25366" xr:uid="{B4B1C347-4AF1-4596-9E45-92D2B802A5C1}"/>
    <cellStyle name="Comma 4 2 3 9" xfId="5713" xr:uid="{8E5D28A7-2201-4406-AA7E-915D44681DF9}"/>
    <cellStyle name="Comma 4 2 3 9 2" xfId="16941" xr:uid="{A42ACAE8-0ABF-4257-9AE2-B2860BAE22A1}"/>
    <cellStyle name="Comma 4 2 3 9 2 2" xfId="39408" xr:uid="{8B563B44-2EE1-4DD0-A7F2-C5AB566F658B}"/>
    <cellStyle name="Comma 4 2 3 9 3" xfId="28181" xr:uid="{9CAABBED-6047-4521-BEA2-C8C0550D8863}"/>
    <cellStyle name="Comma 4 2 4" xfId="167" xr:uid="{00000000-0005-0000-0000-000081060000}"/>
    <cellStyle name="Comma 4 2 4 10" xfId="22640" xr:uid="{8F7AEDCC-D387-41A2-9484-F9B0D8C6EB0F}"/>
    <cellStyle name="Comma 4 2 4 2" xfId="714" xr:uid="{00000000-0005-0000-0000-000082060000}"/>
    <cellStyle name="Comma 4 2 4 2 2" xfId="1252" xr:uid="{00000000-0005-0000-0000-000083060000}"/>
    <cellStyle name="Comma 4 2 4 2 2 2" xfId="2332" xr:uid="{00000000-0005-0000-0000-000084060000}"/>
    <cellStyle name="Comma 4 2 4 2 2 2 2" xfId="5121" xr:uid="{1E310A62-4A97-4C3F-9182-C0BD352D7E29}"/>
    <cellStyle name="Comma 4 2 4 2 2 2 2 2" xfId="10724" xr:uid="{1EA01E32-D516-400B-A3A1-9A4D215163F2}"/>
    <cellStyle name="Comma 4 2 4 2 2 2 2 2 2" xfId="21952" xr:uid="{7FF09CCD-8050-4F1D-8AAC-9E2273ECCF76}"/>
    <cellStyle name="Comma 4 2 4 2 2 2 2 2 2 2" xfId="44419" xr:uid="{50A18898-5A07-464D-871C-0D0E91ED03BD}"/>
    <cellStyle name="Comma 4 2 4 2 2 2 2 2 3" xfId="33192" xr:uid="{6B3F5DD4-1E7C-4F57-8372-B1841034B116}"/>
    <cellStyle name="Comma 4 2 4 2 2 2 2 3" xfId="16349" xr:uid="{590FA66D-9E01-490D-B66B-AF386CBE2E68}"/>
    <cellStyle name="Comma 4 2 4 2 2 2 2 3 2" xfId="38816" xr:uid="{5FB66BE8-79D4-46B8-9814-DF95E79F4DB3}"/>
    <cellStyle name="Comma 4 2 4 2 2 2 2 4" xfId="27589" xr:uid="{60E5A974-B439-494A-AA6F-316443393933}"/>
    <cellStyle name="Comma 4 2 4 2 2 2 3" xfId="7935" xr:uid="{396416FE-FE09-4E04-88A7-DD70B1761290}"/>
    <cellStyle name="Comma 4 2 4 2 2 2 3 2" xfId="19163" xr:uid="{E0012A93-578C-4A1F-BA7F-D7A58C217E16}"/>
    <cellStyle name="Comma 4 2 4 2 2 2 3 2 2" xfId="41630" xr:uid="{B1A6D39A-5FCA-4D5F-A3AE-1201C3EAB87D}"/>
    <cellStyle name="Comma 4 2 4 2 2 2 3 3" xfId="30403" xr:uid="{3FA3DDFA-589A-4F71-912F-60227A48F063}"/>
    <cellStyle name="Comma 4 2 4 2 2 2 4" xfId="13560" xr:uid="{2526E711-9862-4D40-AB1B-D1F472485C2A}"/>
    <cellStyle name="Comma 4 2 4 2 2 2 4 2" xfId="36027" xr:uid="{40ACCF67-E2CE-4FFC-A112-6B789E07F79D}"/>
    <cellStyle name="Comma 4 2 4 2 2 2 5" xfId="24800" xr:uid="{3C62D9A5-A993-407D-94A3-860BB27487C1}"/>
    <cellStyle name="Comma 4 2 4 2 2 3" xfId="4041" xr:uid="{11E8A5E7-8FDA-47B3-A60D-E432A39171A3}"/>
    <cellStyle name="Comma 4 2 4 2 2 3 2" xfId="9644" xr:uid="{1490A43F-F6EB-46B9-9DEB-BEA18EF6428E}"/>
    <cellStyle name="Comma 4 2 4 2 2 3 2 2" xfId="20872" xr:uid="{2ABE5F03-8066-4FBE-9675-68EE460868E9}"/>
    <cellStyle name="Comma 4 2 4 2 2 3 2 2 2" xfId="43339" xr:uid="{C702B8D1-A500-4CF0-B78A-5E4943CA6760}"/>
    <cellStyle name="Comma 4 2 4 2 2 3 2 3" xfId="32112" xr:uid="{2B22AD9E-1FEC-4979-9E3F-717B1F9C2C35}"/>
    <cellStyle name="Comma 4 2 4 2 2 3 3" xfId="15269" xr:uid="{A0A1124F-CABD-412E-BA29-E2398617C16D}"/>
    <cellStyle name="Comma 4 2 4 2 2 3 3 2" xfId="37736" xr:uid="{F89E3009-0914-479C-90CD-1F9CCBC90BB0}"/>
    <cellStyle name="Comma 4 2 4 2 2 3 4" xfId="26509" xr:uid="{756AFA27-AE38-4EC0-9F55-B678CEDADA14}"/>
    <cellStyle name="Comma 4 2 4 2 2 4" xfId="6855" xr:uid="{34F01E3C-F151-42A3-ADD3-24F241FE8E0D}"/>
    <cellStyle name="Comma 4 2 4 2 2 4 2" xfId="18083" xr:uid="{2629AA72-697F-467C-A15A-13EE942AED63}"/>
    <cellStyle name="Comma 4 2 4 2 2 4 2 2" xfId="40550" xr:uid="{1EBDBD0A-664E-4E6C-9ADB-EBBC174F55D4}"/>
    <cellStyle name="Comma 4 2 4 2 2 4 3" xfId="29323" xr:uid="{42526212-4139-41F2-9497-74687A7C2BE1}"/>
    <cellStyle name="Comma 4 2 4 2 2 5" xfId="12480" xr:uid="{7242220B-A1A1-449B-A2F1-B262605A9789}"/>
    <cellStyle name="Comma 4 2 4 2 2 5 2" xfId="34947" xr:uid="{149AD172-6ABA-4659-99F8-60455906CF9F}"/>
    <cellStyle name="Comma 4 2 4 2 2 6" xfId="23720" xr:uid="{0E7329B8-76FF-4C2A-8E7E-534BF45D53B1}"/>
    <cellStyle name="Comma 4 2 4 2 3" xfId="1794" xr:uid="{00000000-0005-0000-0000-000085060000}"/>
    <cellStyle name="Comma 4 2 4 2 3 2" xfId="4583" xr:uid="{A0817A22-C807-4371-A8E8-61D289995EEA}"/>
    <cellStyle name="Comma 4 2 4 2 3 2 2" xfId="10186" xr:uid="{8C6F8938-8703-4F68-AA71-EF39C0C97722}"/>
    <cellStyle name="Comma 4 2 4 2 3 2 2 2" xfId="21414" xr:uid="{D57A73A0-B4BB-4C95-8259-D118B2933A57}"/>
    <cellStyle name="Comma 4 2 4 2 3 2 2 2 2" xfId="43881" xr:uid="{E2537514-624D-4EEF-9A14-43D0B2DB9D71}"/>
    <cellStyle name="Comma 4 2 4 2 3 2 2 3" xfId="32654" xr:uid="{72D79F36-6E75-4819-B8D7-BAD8A914A05A}"/>
    <cellStyle name="Comma 4 2 4 2 3 2 3" xfId="15811" xr:uid="{4C4E8824-244D-44CE-845C-BE819D8189B0}"/>
    <cellStyle name="Comma 4 2 4 2 3 2 3 2" xfId="38278" xr:uid="{98F9AAF0-C0FB-4C4E-82F2-9CCF9764064B}"/>
    <cellStyle name="Comma 4 2 4 2 3 2 4" xfId="27051" xr:uid="{F1625607-648D-4935-A988-9D720316F2C8}"/>
    <cellStyle name="Comma 4 2 4 2 3 3" xfId="7397" xr:uid="{A30CF275-3508-4372-9D7C-4667B51487EE}"/>
    <cellStyle name="Comma 4 2 4 2 3 3 2" xfId="18625" xr:uid="{C56DEDF0-DA96-4089-885C-BF1AC6B8E49B}"/>
    <cellStyle name="Comma 4 2 4 2 3 3 2 2" xfId="41092" xr:uid="{36D86C2F-AB4C-4F62-8924-442D25CCEE00}"/>
    <cellStyle name="Comma 4 2 4 2 3 3 3" xfId="29865" xr:uid="{8E2AAF12-FEC2-4C4E-8390-3DF810D51B40}"/>
    <cellStyle name="Comma 4 2 4 2 3 4" xfId="13022" xr:uid="{42FA6872-DDDF-4A0A-9018-5660976E6726}"/>
    <cellStyle name="Comma 4 2 4 2 3 4 2" xfId="35489" xr:uid="{AC7D7E3B-0C06-4514-8AD9-512767A506E0}"/>
    <cellStyle name="Comma 4 2 4 2 3 5" xfId="24262" xr:uid="{73E044D0-5B71-4EAC-B94C-72A58FCEB36B}"/>
    <cellStyle name="Comma 4 2 4 2 4" xfId="3503" xr:uid="{849FA5FD-0AAA-4999-81DD-1FA6B6456D61}"/>
    <cellStyle name="Comma 4 2 4 2 4 2" xfId="9106" xr:uid="{5B7A7EA8-8148-45B6-AC86-D68B68A1B589}"/>
    <cellStyle name="Comma 4 2 4 2 4 2 2" xfId="20334" xr:uid="{30A4C549-BFCE-478F-B344-113BC58F0697}"/>
    <cellStyle name="Comma 4 2 4 2 4 2 2 2" xfId="42801" xr:uid="{06AB7271-0517-40D2-98AA-45382B0DFE67}"/>
    <cellStyle name="Comma 4 2 4 2 4 2 3" xfId="31574" xr:uid="{B230E4D9-9C10-4F5A-82BC-B1319AFEEBCF}"/>
    <cellStyle name="Comma 4 2 4 2 4 3" xfId="14731" xr:uid="{C9543C00-108D-4BEF-BBA1-4979378BB89E}"/>
    <cellStyle name="Comma 4 2 4 2 4 3 2" xfId="37198" xr:uid="{2104731D-33B9-4447-B3E9-749ED2E7F9AF}"/>
    <cellStyle name="Comma 4 2 4 2 4 4" xfId="25971" xr:uid="{4D8372A5-C38D-4324-9692-F888C2B1AC92}"/>
    <cellStyle name="Comma 4 2 4 2 5" xfId="6317" xr:uid="{C9239858-683E-4D60-8280-C28012CBE848}"/>
    <cellStyle name="Comma 4 2 4 2 5 2" xfId="17545" xr:uid="{7C9EBAF3-7B51-4EAB-B0D5-37926CB7308E}"/>
    <cellStyle name="Comma 4 2 4 2 5 2 2" xfId="40012" xr:uid="{33E4B32E-F762-4690-86D3-80089EAA85C6}"/>
    <cellStyle name="Comma 4 2 4 2 5 3" xfId="28785" xr:uid="{7BB4EE2D-F13A-47FE-9B98-E61E2AC4048E}"/>
    <cellStyle name="Comma 4 2 4 2 6" xfId="11942" xr:uid="{ECCB91E6-0781-4978-BF3B-4C344109BFFD}"/>
    <cellStyle name="Comma 4 2 4 2 6 2" xfId="34409" xr:uid="{08ACFE83-4864-4EE6-A736-E3D3ED72C35E}"/>
    <cellStyle name="Comma 4 2 4 2 7" xfId="23182" xr:uid="{5DC390CC-CADA-4E50-8E44-AC702FBAF28F}"/>
    <cellStyle name="Comma 4 2 4 3" xfId="985" xr:uid="{00000000-0005-0000-0000-000086060000}"/>
    <cellStyle name="Comma 4 2 4 3 2" xfId="2065" xr:uid="{00000000-0005-0000-0000-000087060000}"/>
    <cellStyle name="Comma 4 2 4 3 2 2" xfId="4854" xr:uid="{82CA60F7-4531-4E81-BAF5-7BC2062C88FE}"/>
    <cellStyle name="Comma 4 2 4 3 2 2 2" xfId="10457" xr:uid="{85514BB5-5BD3-46BF-A2FF-C00EA96A79FB}"/>
    <cellStyle name="Comma 4 2 4 3 2 2 2 2" xfId="21685" xr:uid="{B5E170B9-E248-4889-BC2D-A8F9ADC16257}"/>
    <cellStyle name="Comma 4 2 4 3 2 2 2 2 2" xfId="44152" xr:uid="{7A983A4C-5C07-4F0A-9CF5-4EDCA4822ACD}"/>
    <cellStyle name="Comma 4 2 4 3 2 2 2 3" xfId="32925" xr:uid="{7EA6912D-386B-4A0A-9420-EA8DA2D96E79}"/>
    <cellStyle name="Comma 4 2 4 3 2 2 3" xfId="16082" xr:uid="{051679CE-B23A-4768-8D3D-440CBA0FD5F2}"/>
    <cellStyle name="Comma 4 2 4 3 2 2 3 2" xfId="38549" xr:uid="{8FDE753C-E23F-44E2-A471-1F88725F4E6E}"/>
    <cellStyle name="Comma 4 2 4 3 2 2 4" xfId="27322" xr:uid="{FB328459-E823-4574-AE14-79E4D6D5FDBE}"/>
    <cellStyle name="Comma 4 2 4 3 2 3" xfId="7668" xr:uid="{E3EDBB56-A0E4-4833-B676-AE88005498E1}"/>
    <cellStyle name="Comma 4 2 4 3 2 3 2" xfId="18896" xr:uid="{0C3A33F6-811C-438A-8D04-29232162079C}"/>
    <cellStyle name="Comma 4 2 4 3 2 3 2 2" xfId="41363" xr:uid="{C266F4AF-36AC-4E26-80FB-E5C8A6E4BF09}"/>
    <cellStyle name="Comma 4 2 4 3 2 3 3" xfId="30136" xr:uid="{DDFBAD8E-17A2-4F52-99C5-5B4CC4058CC4}"/>
    <cellStyle name="Comma 4 2 4 3 2 4" xfId="13293" xr:uid="{3BCB6681-F15C-431D-8937-49C476DCAB17}"/>
    <cellStyle name="Comma 4 2 4 3 2 4 2" xfId="35760" xr:uid="{80897BDE-80E5-4013-BE9D-C6854E98009C}"/>
    <cellStyle name="Comma 4 2 4 3 2 5" xfId="24533" xr:uid="{3E3D910E-9FCF-4038-8DE8-A38BBF31CD21}"/>
    <cellStyle name="Comma 4 2 4 3 3" xfId="3774" xr:uid="{8C5CE2CC-ADF5-4229-951C-1890A279A15C}"/>
    <cellStyle name="Comma 4 2 4 3 3 2" xfId="9377" xr:uid="{F314BA83-8156-4B21-AAC8-DB0277CBC6BD}"/>
    <cellStyle name="Comma 4 2 4 3 3 2 2" xfId="20605" xr:uid="{64D33B1D-3513-46D9-AC23-D18B74C5C3F6}"/>
    <cellStyle name="Comma 4 2 4 3 3 2 2 2" xfId="43072" xr:uid="{79BDDFED-497A-43B2-8C39-29BD6269CB39}"/>
    <cellStyle name="Comma 4 2 4 3 3 2 3" xfId="31845" xr:uid="{A660568D-6BDB-452F-8FE8-292B65E2BD77}"/>
    <cellStyle name="Comma 4 2 4 3 3 3" xfId="15002" xr:uid="{A493E250-8864-4649-9C2F-55A93C477B47}"/>
    <cellStyle name="Comma 4 2 4 3 3 3 2" xfId="37469" xr:uid="{BD207276-5CE4-4F22-8EBB-61E7D2DF15E4}"/>
    <cellStyle name="Comma 4 2 4 3 3 4" xfId="26242" xr:uid="{68ED1000-F59F-4C85-BA8A-1A26434DC349}"/>
    <cellStyle name="Comma 4 2 4 3 4" xfId="6588" xr:uid="{804E1CF8-0AB7-4D6D-99AD-43B5CE5F5AA6}"/>
    <cellStyle name="Comma 4 2 4 3 4 2" xfId="17816" xr:uid="{B4ADA736-2C01-4118-9B89-269C037A84D8}"/>
    <cellStyle name="Comma 4 2 4 3 4 2 2" xfId="40283" xr:uid="{C5EE81A2-DDDE-4FC6-A546-E3FF19240FDD}"/>
    <cellStyle name="Comma 4 2 4 3 4 3" xfId="29056" xr:uid="{70598C97-6CA9-4EF5-BA21-CBB23316F11B}"/>
    <cellStyle name="Comma 4 2 4 3 5" xfId="12213" xr:uid="{7908C5DF-9FDC-4FAE-BE1F-945B90CCBF0D}"/>
    <cellStyle name="Comma 4 2 4 3 5 2" xfId="34680" xr:uid="{8ADA87C6-8C68-43EA-8250-47F52BA5C799}"/>
    <cellStyle name="Comma 4 2 4 3 6" xfId="23453" xr:uid="{1A5A4F9B-CCE1-4069-8826-5F7F5EE70C44}"/>
    <cellStyle name="Comma 4 2 4 4" xfId="1527" xr:uid="{00000000-0005-0000-0000-000088060000}"/>
    <cellStyle name="Comma 4 2 4 4 2" xfId="4316" xr:uid="{D727482B-0047-4DB3-902E-902E7291990F}"/>
    <cellStyle name="Comma 4 2 4 4 2 2" xfId="9919" xr:uid="{D3FD18C2-1913-459E-BBC7-B1CD5CD11770}"/>
    <cellStyle name="Comma 4 2 4 4 2 2 2" xfId="21147" xr:uid="{D9B973A7-05E5-4DD8-9201-A367D244F3DC}"/>
    <cellStyle name="Comma 4 2 4 4 2 2 2 2" xfId="43614" xr:uid="{C7049B4E-FBD1-4DB5-A83D-FA43CA5EB4BE}"/>
    <cellStyle name="Comma 4 2 4 4 2 2 3" xfId="32387" xr:uid="{438940EE-6F38-4135-A8CA-6D5CA945A482}"/>
    <cellStyle name="Comma 4 2 4 4 2 3" xfId="15544" xr:uid="{6E1993EC-D17F-4353-BC59-E0874EC377B1}"/>
    <cellStyle name="Comma 4 2 4 4 2 3 2" xfId="38011" xr:uid="{87FF83F6-CEEF-4EF0-9CB0-C607366B5C92}"/>
    <cellStyle name="Comma 4 2 4 4 2 4" xfId="26784" xr:uid="{06504014-D797-47B2-91FD-1086C860A71F}"/>
    <cellStyle name="Comma 4 2 4 4 3" xfId="7130" xr:uid="{1298FD81-D5E1-4647-AA64-36E9D7F910A9}"/>
    <cellStyle name="Comma 4 2 4 4 3 2" xfId="18358" xr:uid="{53AA4E37-6571-4887-B64A-B524F04CE82E}"/>
    <cellStyle name="Comma 4 2 4 4 3 2 2" xfId="40825" xr:uid="{3C8AD911-5A88-4FF5-B1ED-4CD9763EF6A1}"/>
    <cellStyle name="Comma 4 2 4 4 3 3" xfId="29598" xr:uid="{F121C668-9B47-4B7C-81CD-2E021452C754}"/>
    <cellStyle name="Comma 4 2 4 4 4" xfId="12755" xr:uid="{65F7473B-D5B9-449E-8E5B-46E2AE844D37}"/>
    <cellStyle name="Comma 4 2 4 4 4 2" xfId="35222" xr:uid="{739A2E3C-DCC0-4D63-8C39-C1BCE4B123B5}"/>
    <cellStyle name="Comma 4 2 4 4 5" xfId="23995" xr:uid="{7B476CEB-0B08-43FE-80D0-ED1BC2F3173C}"/>
    <cellStyle name="Comma 4 2 4 5" xfId="2608" xr:uid="{00000000-0005-0000-0000-000089060000}"/>
    <cellStyle name="Comma 4 2 4 5 2" xfId="5397" xr:uid="{0A27E67E-36B0-42D3-AF81-415A34FB2FEC}"/>
    <cellStyle name="Comma 4 2 4 5 2 2" xfId="11000" xr:uid="{A1D44AE3-E747-4CCE-A911-0C23C45DD8E9}"/>
    <cellStyle name="Comma 4 2 4 5 2 2 2" xfId="22228" xr:uid="{25D29E84-6503-40D3-967B-2199A4E882B1}"/>
    <cellStyle name="Comma 4 2 4 5 2 2 2 2" xfId="44695" xr:uid="{FC79C61F-C8C4-4CDC-BB94-08FEDD0AF856}"/>
    <cellStyle name="Comma 4 2 4 5 2 2 3" xfId="33468" xr:uid="{12ECAA98-10F8-49CC-9EB8-57265D58800B}"/>
    <cellStyle name="Comma 4 2 4 5 2 3" xfId="16625" xr:uid="{3B365CB0-DD18-4E1E-89AA-798F71F3102F}"/>
    <cellStyle name="Comma 4 2 4 5 2 3 2" xfId="39092" xr:uid="{7945EACD-A84C-4D2C-A2CC-38DE258FCE59}"/>
    <cellStyle name="Comma 4 2 4 5 2 4" xfId="27865" xr:uid="{A51DB786-7D67-4983-9FC9-8BE9766F9723}"/>
    <cellStyle name="Comma 4 2 4 5 3" xfId="8211" xr:uid="{85F8E611-4BBF-40DB-8253-ADF7B8F662B6}"/>
    <cellStyle name="Comma 4 2 4 5 3 2" xfId="19439" xr:uid="{D9A798FE-3CEF-4601-A19A-3A4AA8FB1734}"/>
    <cellStyle name="Comma 4 2 4 5 3 2 2" xfId="41906" xr:uid="{A1DEC818-5590-4083-A7AC-179588B3BE6B}"/>
    <cellStyle name="Comma 4 2 4 5 3 3" xfId="30679" xr:uid="{AB1A194F-010B-48E5-BD83-44D2D26F45D5}"/>
    <cellStyle name="Comma 4 2 4 5 4" xfId="13836" xr:uid="{712E6505-70D1-4613-85C2-D1F4B49C4F43}"/>
    <cellStyle name="Comma 4 2 4 5 4 2" xfId="36303" xr:uid="{45F0BB55-672F-4725-9038-1CBCFD699479}"/>
    <cellStyle name="Comma 4 2 4 5 5" xfId="25076" xr:uid="{94CFEEC1-A6E4-4397-BDEB-7FC81692610E}"/>
    <cellStyle name="Comma 4 2 4 6" xfId="447" xr:uid="{00000000-0005-0000-0000-00008A060000}"/>
    <cellStyle name="Comma 4 2 4 6 2" xfId="3236" xr:uid="{7AC47247-7CDF-49BF-9244-1012BB653EE4}"/>
    <cellStyle name="Comma 4 2 4 6 2 2" xfId="8839" xr:uid="{C32B6C1F-7B38-4937-90D9-3990DF2C41EA}"/>
    <cellStyle name="Comma 4 2 4 6 2 2 2" xfId="20067" xr:uid="{7C239E47-2717-4364-9D66-C69553D86248}"/>
    <cellStyle name="Comma 4 2 4 6 2 2 2 2" xfId="42534" xr:uid="{7B11B67D-3F93-420E-96D5-0B676378ACA7}"/>
    <cellStyle name="Comma 4 2 4 6 2 2 3" xfId="31307" xr:uid="{1C1262A7-BA10-49C1-AD1F-31F4E8882FC5}"/>
    <cellStyle name="Comma 4 2 4 6 2 3" xfId="14464" xr:uid="{B2E4F318-EAE1-4A71-97B8-4F9470F94DDA}"/>
    <cellStyle name="Comma 4 2 4 6 2 3 2" xfId="36931" xr:uid="{734FCAD0-E7EF-4FFC-9932-A58EAC971411}"/>
    <cellStyle name="Comma 4 2 4 6 2 4" xfId="25704" xr:uid="{3A2EFCF9-F912-4006-9E2F-E7494B0C8321}"/>
    <cellStyle name="Comma 4 2 4 6 3" xfId="6050" xr:uid="{D88DAD82-D84B-49B1-BCE6-BF56A0B4425F}"/>
    <cellStyle name="Comma 4 2 4 6 3 2" xfId="17278" xr:uid="{1FBAC3A9-C9CA-4F8F-AAC7-9BD8E7CD0268}"/>
    <cellStyle name="Comma 4 2 4 6 3 2 2" xfId="39745" xr:uid="{1A4A13E3-0DF4-411F-A993-A67750D09EDC}"/>
    <cellStyle name="Comma 4 2 4 6 3 3" xfId="28518" xr:uid="{9F31C1A5-5C79-422E-9883-2BD523453632}"/>
    <cellStyle name="Comma 4 2 4 6 4" xfId="11675" xr:uid="{D32A6E10-796D-4C58-A673-1A5979DBD0C1}"/>
    <cellStyle name="Comma 4 2 4 6 4 2" xfId="34142" xr:uid="{DFE130A9-9233-4E58-8809-22A0E97F53B5}"/>
    <cellStyle name="Comma 4 2 4 6 5" xfId="22915" xr:uid="{58C3AC6A-7F23-4028-A01D-05801500293C}"/>
    <cellStyle name="Comma 4 2 4 7" xfId="2960" xr:uid="{1814E2D7-1DE7-4E8A-9571-088F72E117C5}"/>
    <cellStyle name="Comma 4 2 4 7 2" xfId="8563" xr:uid="{3CED7F4C-D54A-45D3-A2F8-5420ECB1C905}"/>
    <cellStyle name="Comma 4 2 4 7 2 2" xfId="19791" xr:uid="{2BF148AD-EF7B-43A8-B081-A1208FFB6362}"/>
    <cellStyle name="Comma 4 2 4 7 2 2 2" xfId="42258" xr:uid="{84B2F098-FC4E-47DF-923E-B06F110470E2}"/>
    <cellStyle name="Comma 4 2 4 7 2 3" xfId="31031" xr:uid="{B93E939D-DACE-49CE-BBD8-3E3992FF0ACD}"/>
    <cellStyle name="Comma 4 2 4 7 3" xfId="14188" xr:uid="{9A5FFF6B-F700-4D22-9DA3-CFE25243FA07}"/>
    <cellStyle name="Comma 4 2 4 7 3 2" xfId="36655" xr:uid="{73139E11-30A9-437C-B9CE-96D68B1871F1}"/>
    <cellStyle name="Comma 4 2 4 7 4" xfId="25428" xr:uid="{0801B159-308F-47EA-80AD-19B05B9152D6}"/>
    <cellStyle name="Comma 4 2 4 8" xfId="5775" xr:uid="{0126C85F-3EBB-4431-B5E1-63EB42ACD006}"/>
    <cellStyle name="Comma 4 2 4 8 2" xfId="17003" xr:uid="{7F9EB673-F472-4166-B79F-0623AB266E2B}"/>
    <cellStyle name="Comma 4 2 4 8 2 2" xfId="39470" xr:uid="{A5756BED-3A03-4A60-A78E-8497C9D87CBE}"/>
    <cellStyle name="Comma 4 2 4 8 3" xfId="28243" xr:uid="{F0A01724-5F7B-45DC-90F9-F8DEDAF12CCE}"/>
    <cellStyle name="Comma 4 2 4 9" xfId="11399" xr:uid="{231C5F0C-6654-4657-8C4A-54841DAAF345}"/>
    <cellStyle name="Comma 4 2 4 9 2" xfId="33867" xr:uid="{87E4D481-40FF-4117-9FF3-46E9E493D48A}"/>
    <cellStyle name="Comma 4 2 5" xfId="593" xr:uid="{00000000-0005-0000-0000-00008B060000}"/>
    <cellStyle name="Comma 4 2 5 2" xfId="1131" xr:uid="{00000000-0005-0000-0000-00008C060000}"/>
    <cellStyle name="Comma 4 2 5 2 2" xfId="2211" xr:uid="{00000000-0005-0000-0000-00008D060000}"/>
    <cellStyle name="Comma 4 2 5 2 2 2" xfId="5000" xr:uid="{E59B267B-9BED-4B4D-99CF-0DB8BD887039}"/>
    <cellStyle name="Comma 4 2 5 2 2 2 2" xfId="10603" xr:uid="{ADF1085E-FC50-4399-89AE-F6FE17F37B17}"/>
    <cellStyle name="Comma 4 2 5 2 2 2 2 2" xfId="21831" xr:uid="{C3C0A07B-B0DE-4CD9-B706-A181220B9547}"/>
    <cellStyle name="Comma 4 2 5 2 2 2 2 2 2" xfId="44298" xr:uid="{F14FBA00-F3A3-40AA-BBF3-A1FA2929094A}"/>
    <cellStyle name="Comma 4 2 5 2 2 2 2 3" xfId="33071" xr:uid="{F6CEED64-3388-447E-810F-A4FAC5973915}"/>
    <cellStyle name="Comma 4 2 5 2 2 2 3" xfId="16228" xr:uid="{BFDD35A9-C4A6-4F33-8E22-75802B277486}"/>
    <cellStyle name="Comma 4 2 5 2 2 2 3 2" xfId="38695" xr:uid="{B2E64E52-F906-4F46-95FC-9F9001186D52}"/>
    <cellStyle name="Comma 4 2 5 2 2 2 4" xfId="27468" xr:uid="{F78F6C30-B0AE-46DC-B3E7-91C36FC4ED3F}"/>
    <cellStyle name="Comma 4 2 5 2 2 3" xfId="7814" xr:uid="{D45ED955-35C5-49C2-914E-2E0F8C2D4517}"/>
    <cellStyle name="Comma 4 2 5 2 2 3 2" xfId="19042" xr:uid="{059CFD5D-EB7A-462D-8616-3695692E3347}"/>
    <cellStyle name="Comma 4 2 5 2 2 3 2 2" xfId="41509" xr:uid="{17B2B5A5-86AB-4327-8273-F78C30C8FB4F}"/>
    <cellStyle name="Comma 4 2 5 2 2 3 3" xfId="30282" xr:uid="{D0900D2B-6609-4D9A-8770-E0A563B5F9E4}"/>
    <cellStyle name="Comma 4 2 5 2 2 4" xfId="13439" xr:uid="{5B9CAA7A-9603-4597-A3DF-973D2BADD506}"/>
    <cellStyle name="Comma 4 2 5 2 2 4 2" xfId="35906" xr:uid="{E48B96E1-989D-4DD9-8C75-1B8B76315395}"/>
    <cellStyle name="Comma 4 2 5 2 2 5" xfId="24679" xr:uid="{5776D96E-3804-4E2E-84DF-290901A9357B}"/>
    <cellStyle name="Comma 4 2 5 2 3" xfId="3920" xr:uid="{54C4EB7D-6782-4F7F-B016-4E37EDF9340F}"/>
    <cellStyle name="Comma 4 2 5 2 3 2" xfId="9523" xr:uid="{5C8D04D4-E7A4-4960-92C2-AB445793CBA5}"/>
    <cellStyle name="Comma 4 2 5 2 3 2 2" xfId="20751" xr:uid="{B90F0B48-D457-42FB-B8C9-3950D295F631}"/>
    <cellStyle name="Comma 4 2 5 2 3 2 2 2" xfId="43218" xr:uid="{F991BB76-7945-4359-A7B8-95499DDBFB36}"/>
    <cellStyle name="Comma 4 2 5 2 3 2 3" xfId="31991" xr:uid="{F6E74D6F-1357-43C1-9950-D5E96CDE7CC2}"/>
    <cellStyle name="Comma 4 2 5 2 3 3" xfId="15148" xr:uid="{00BB360F-BC43-4529-AAA2-FA136B07DE7C}"/>
    <cellStyle name="Comma 4 2 5 2 3 3 2" xfId="37615" xr:uid="{496DE40D-7883-4752-BF9C-6B01FE70CE6F}"/>
    <cellStyle name="Comma 4 2 5 2 3 4" xfId="26388" xr:uid="{031002EE-B147-4E4E-BD50-EF6D875DFB85}"/>
    <cellStyle name="Comma 4 2 5 2 4" xfId="6734" xr:uid="{0921A313-AF9C-4BD7-B8FC-4F095E333714}"/>
    <cellStyle name="Comma 4 2 5 2 4 2" xfId="17962" xr:uid="{6322053E-1A39-48F9-AC6B-DB47A7373212}"/>
    <cellStyle name="Comma 4 2 5 2 4 2 2" xfId="40429" xr:uid="{E1E0189B-1904-425C-8392-B22C5DCBDB59}"/>
    <cellStyle name="Comma 4 2 5 2 4 3" xfId="29202" xr:uid="{00723362-8D29-43F8-8BCB-7A609BE08B64}"/>
    <cellStyle name="Comma 4 2 5 2 5" xfId="12359" xr:uid="{E58F9B1F-237C-4EE9-8C5B-060F9C74689A}"/>
    <cellStyle name="Comma 4 2 5 2 5 2" xfId="34826" xr:uid="{0B60C7DC-2D48-4159-B05B-66F45688A118}"/>
    <cellStyle name="Comma 4 2 5 2 6" xfId="23599" xr:uid="{14D8C400-DC88-483D-8FA2-13EEBF791384}"/>
    <cellStyle name="Comma 4 2 5 3" xfId="1673" xr:uid="{00000000-0005-0000-0000-00008E060000}"/>
    <cellStyle name="Comma 4 2 5 3 2" xfId="4462" xr:uid="{1DB11F87-2ED7-4EA6-85E4-0C8CF0EE934C}"/>
    <cellStyle name="Comma 4 2 5 3 2 2" xfId="10065" xr:uid="{C61F28B3-21C9-4326-BB3E-E31393F14AB6}"/>
    <cellStyle name="Comma 4 2 5 3 2 2 2" xfId="21293" xr:uid="{E98D7C8B-BA2A-45B2-ACD1-32CAD7724E4E}"/>
    <cellStyle name="Comma 4 2 5 3 2 2 2 2" xfId="43760" xr:uid="{DA97A005-E300-4836-8B21-A4BB5C535720}"/>
    <cellStyle name="Comma 4 2 5 3 2 2 3" xfId="32533" xr:uid="{07ACA279-0E70-48AF-9209-7331CCC17BDE}"/>
    <cellStyle name="Comma 4 2 5 3 2 3" xfId="15690" xr:uid="{44BE920C-F8CE-4677-A255-F322884B383C}"/>
    <cellStyle name="Comma 4 2 5 3 2 3 2" xfId="38157" xr:uid="{18DA0168-A5CE-418A-AE45-86FA08C9F92D}"/>
    <cellStyle name="Comma 4 2 5 3 2 4" xfId="26930" xr:uid="{1A5D6601-096F-47E7-A69D-C5A3D1CFC096}"/>
    <cellStyle name="Comma 4 2 5 3 3" xfId="7276" xr:uid="{C10F7BDF-7327-4E4A-8A52-A1A0D91CD133}"/>
    <cellStyle name="Comma 4 2 5 3 3 2" xfId="18504" xr:uid="{5E4A385F-9E05-4CC3-AE6D-B3434071B5B9}"/>
    <cellStyle name="Comma 4 2 5 3 3 2 2" xfId="40971" xr:uid="{1F717217-0F31-4D8B-823C-AF0E92527A2D}"/>
    <cellStyle name="Comma 4 2 5 3 3 3" xfId="29744" xr:uid="{BC516725-EF34-4E45-B4A7-6B7C2E12A4F0}"/>
    <cellStyle name="Comma 4 2 5 3 4" xfId="12901" xr:uid="{B5B4DC08-899B-4A8D-878C-6FB0C7CBB049}"/>
    <cellStyle name="Comma 4 2 5 3 4 2" xfId="35368" xr:uid="{71A1B987-E391-4DC1-9D0A-764546DE9A8E}"/>
    <cellStyle name="Comma 4 2 5 3 5" xfId="24141" xr:uid="{BE9EC3AF-F20C-4707-B238-76A690EFFB47}"/>
    <cellStyle name="Comma 4 2 5 4" xfId="3382" xr:uid="{992DD126-DD97-4D2A-87C2-88A378A6ED66}"/>
    <cellStyle name="Comma 4 2 5 4 2" xfId="8985" xr:uid="{CB534884-8F2E-47EF-A3E5-A7D7704AE4AC}"/>
    <cellStyle name="Comma 4 2 5 4 2 2" xfId="20213" xr:uid="{075F660F-B0E1-4EC2-878E-81EE665EE455}"/>
    <cellStyle name="Comma 4 2 5 4 2 2 2" xfId="42680" xr:uid="{9E01A8BB-2691-4E14-A4F3-93F51F1583A3}"/>
    <cellStyle name="Comma 4 2 5 4 2 3" xfId="31453" xr:uid="{5B089F64-0DB0-4263-B939-F7A074807320}"/>
    <cellStyle name="Comma 4 2 5 4 3" xfId="14610" xr:uid="{2B809293-4553-472D-AB0A-85BBCC20C283}"/>
    <cellStyle name="Comma 4 2 5 4 3 2" xfId="37077" xr:uid="{1C8834CD-6D93-4D53-AFDF-C4EAD23263FE}"/>
    <cellStyle name="Comma 4 2 5 4 4" xfId="25850" xr:uid="{A5689CF9-B67E-43C1-A3CB-0464646CA621}"/>
    <cellStyle name="Comma 4 2 5 5" xfId="6196" xr:uid="{F0D01720-E35D-4FE1-8F6C-57CFEA0D56EF}"/>
    <cellStyle name="Comma 4 2 5 5 2" xfId="17424" xr:uid="{9AA61A96-0AC2-4B8E-A530-4F69A5EF6134}"/>
    <cellStyle name="Comma 4 2 5 5 2 2" xfId="39891" xr:uid="{F8D0A1F4-E562-4E13-959D-16D5E8FC6CC2}"/>
    <cellStyle name="Comma 4 2 5 5 3" xfId="28664" xr:uid="{5351E66C-820B-4A99-A6E0-E0AB05C5A90F}"/>
    <cellStyle name="Comma 4 2 5 6" xfId="11821" xr:uid="{B3011CCE-89FF-4D67-B67C-2E61346C27AC}"/>
    <cellStyle name="Comma 4 2 5 6 2" xfId="34288" xr:uid="{57571F12-42F7-4068-AADA-C50E1DAD30AA}"/>
    <cellStyle name="Comma 4 2 5 7" xfId="23061" xr:uid="{4AD564AA-7AB6-4A71-8CF1-58D67E4AA470}"/>
    <cellStyle name="Comma 4 2 6" xfId="864" xr:uid="{00000000-0005-0000-0000-00008F060000}"/>
    <cellStyle name="Comma 4 2 6 2" xfId="1944" xr:uid="{00000000-0005-0000-0000-000090060000}"/>
    <cellStyle name="Comma 4 2 6 2 2" xfId="4733" xr:uid="{BCDC1966-02DC-4419-BB34-94D39FACBE6B}"/>
    <cellStyle name="Comma 4 2 6 2 2 2" xfId="10336" xr:uid="{92C72AFD-41A7-45EE-9928-9A5A1F39BA76}"/>
    <cellStyle name="Comma 4 2 6 2 2 2 2" xfId="21564" xr:uid="{E3832EAD-5E18-4D05-A493-71B972BAB443}"/>
    <cellStyle name="Comma 4 2 6 2 2 2 2 2" xfId="44031" xr:uid="{5CC9EAF7-CE72-4E80-90F2-0D8D474D22D1}"/>
    <cellStyle name="Comma 4 2 6 2 2 2 3" xfId="32804" xr:uid="{BEFA02E5-ACAD-41FC-9788-59B8A987C686}"/>
    <cellStyle name="Comma 4 2 6 2 2 3" xfId="15961" xr:uid="{2994A1E9-6818-4127-AA4D-C5BAFDAF0FFB}"/>
    <cellStyle name="Comma 4 2 6 2 2 3 2" xfId="38428" xr:uid="{8D8E9052-6007-43B0-B9DA-24DDC4D89E83}"/>
    <cellStyle name="Comma 4 2 6 2 2 4" xfId="27201" xr:uid="{FE2C0831-D139-4F1D-87E7-8CE2E2C9D023}"/>
    <cellStyle name="Comma 4 2 6 2 3" xfId="7547" xr:uid="{6BCD474C-0776-4DFA-85A5-F2419A4E619B}"/>
    <cellStyle name="Comma 4 2 6 2 3 2" xfId="18775" xr:uid="{BF8A5E11-504B-4391-8991-3F3297ADF0D6}"/>
    <cellStyle name="Comma 4 2 6 2 3 2 2" xfId="41242" xr:uid="{432F82DE-9604-4B48-944D-8DC7351D2BE0}"/>
    <cellStyle name="Comma 4 2 6 2 3 3" xfId="30015" xr:uid="{E7860E28-E5AC-4FA5-A365-B1F125634E01}"/>
    <cellStyle name="Comma 4 2 6 2 4" xfId="13172" xr:uid="{CD447826-1457-45F4-9FA9-E1BC1A9E6951}"/>
    <cellStyle name="Comma 4 2 6 2 4 2" xfId="35639" xr:uid="{188E0FB0-F409-4D9A-9168-F5E7B92E03A4}"/>
    <cellStyle name="Comma 4 2 6 2 5" xfId="24412" xr:uid="{238B2F70-DF0B-4D1D-9F67-C0747C62B2C4}"/>
    <cellStyle name="Comma 4 2 6 3" xfId="3653" xr:uid="{8917C1BF-9691-4E34-A2F9-E1075839A7D4}"/>
    <cellStyle name="Comma 4 2 6 3 2" xfId="9256" xr:uid="{24DECD25-3B5C-4217-A8EE-4C6DCA4FAC06}"/>
    <cellStyle name="Comma 4 2 6 3 2 2" xfId="20484" xr:uid="{6C14A8E8-AAAE-4D12-96D7-A11F22B7B539}"/>
    <cellStyle name="Comma 4 2 6 3 2 2 2" xfId="42951" xr:uid="{75201417-4C5E-45CE-8AD2-5AD7B0276D4E}"/>
    <cellStyle name="Comma 4 2 6 3 2 3" xfId="31724" xr:uid="{5D6AC117-35DA-45A8-B978-DA5168767892}"/>
    <cellStyle name="Comma 4 2 6 3 3" xfId="14881" xr:uid="{A28456D9-CF86-4D35-A25E-10D03979DC46}"/>
    <cellStyle name="Comma 4 2 6 3 3 2" xfId="37348" xr:uid="{543B1846-094E-43A9-A85A-02C36C20EFB2}"/>
    <cellStyle name="Comma 4 2 6 3 4" xfId="26121" xr:uid="{097E74B5-9C0D-463F-A592-143280EAF312}"/>
    <cellStyle name="Comma 4 2 6 4" xfId="6467" xr:uid="{7BD99BD6-5D3F-4B28-A62E-20B3394324BD}"/>
    <cellStyle name="Comma 4 2 6 4 2" xfId="17695" xr:uid="{6ED9852E-D310-41ED-966C-E289BB4EF850}"/>
    <cellStyle name="Comma 4 2 6 4 2 2" xfId="40162" xr:uid="{F14988FD-7931-4DB6-AB9E-7D0A091F0A22}"/>
    <cellStyle name="Comma 4 2 6 4 3" xfId="28935" xr:uid="{5E3ED591-17F5-4976-BB7F-1629284E01C0}"/>
    <cellStyle name="Comma 4 2 6 5" xfId="12092" xr:uid="{A67C2C0B-AA5F-4C8B-A96C-337D9E4CA1B9}"/>
    <cellStyle name="Comma 4 2 6 5 2" xfId="34559" xr:uid="{6230158F-8ED6-4C1E-A1F7-49C67D509118}"/>
    <cellStyle name="Comma 4 2 6 6" xfId="23332" xr:uid="{1FCE860C-DDB9-4489-B895-06C8F6448865}"/>
    <cellStyle name="Comma 4 2 7" xfId="1406" xr:uid="{00000000-0005-0000-0000-000091060000}"/>
    <cellStyle name="Comma 4 2 7 2" xfId="4195" xr:uid="{391C23CB-9790-4776-B1FD-D8D24D68BAB1}"/>
    <cellStyle name="Comma 4 2 7 2 2" xfId="9798" xr:uid="{D05F8C91-A08F-4D17-A333-A5B02261FF7B}"/>
    <cellStyle name="Comma 4 2 7 2 2 2" xfId="21026" xr:uid="{B3DF29FD-36B8-4719-9B93-7DB649A5D71C}"/>
    <cellStyle name="Comma 4 2 7 2 2 2 2" xfId="43493" xr:uid="{A01D3684-1CB2-4D7F-BD13-D90356E6253F}"/>
    <cellStyle name="Comma 4 2 7 2 2 3" xfId="32266" xr:uid="{CCF93D24-4833-4739-81CF-ADC96F2ECED7}"/>
    <cellStyle name="Comma 4 2 7 2 3" xfId="15423" xr:uid="{1AD6A1AD-08F7-4A12-980B-40E899AA2352}"/>
    <cellStyle name="Comma 4 2 7 2 3 2" xfId="37890" xr:uid="{9826A9D1-005A-45EB-B7DE-B900D7C06290}"/>
    <cellStyle name="Comma 4 2 7 2 4" xfId="26663" xr:uid="{67DF538C-C81C-443C-9772-DE1126F74E38}"/>
    <cellStyle name="Comma 4 2 7 3" xfId="7009" xr:uid="{50E10C45-F840-4E76-9971-6F49B3647A04}"/>
    <cellStyle name="Comma 4 2 7 3 2" xfId="18237" xr:uid="{051C8D0B-7A62-4F08-A911-F512031A6108}"/>
    <cellStyle name="Comma 4 2 7 3 2 2" xfId="40704" xr:uid="{2273A3A2-5CE7-4583-BFE7-9C51282EEEEE}"/>
    <cellStyle name="Comma 4 2 7 3 3" xfId="29477" xr:uid="{E655BB56-8F20-4939-9C42-540579DBBE0C}"/>
    <cellStyle name="Comma 4 2 7 4" xfId="12634" xr:uid="{8BDC8E19-B665-4BF1-B1B1-47EBEA419128}"/>
    <cellStyle name="Comma 4 2 7 4 2" xfId="35101" xr:uid="{9EEA7276-EFB7-4DBD-9A70-D0A17847AA02}"/>
    <cellStyle name="Comma 4 2 7 5" xfId="23874" xr:uid="{6B67CD8B-8E41-40E8-98FA-821E3E8E2701}"/>
    <cellStyle name="Comma 4 2 8" xfId="2487" xr:uid="{00000000-0005-0000-0000-000092060000}"/>
    <cellStyle name="Comma 4 2 8 2" xfId="5276" xr:uid="{29E88C98-7A90-47F6-9D2C-47AB31734BB7}"/>
    <cellStyle name="Comma 4 2 8 2 2" xfId="10879" xr:uid="{DC05DA41-4126-4830-B50D-185338CE69D9}"/>
    <cellStyle name="Comma 4 2 8 2 2 2" xfId="22107" xr:uid="{C65AF47D-52E7-41E4-B5CB-E9D07550D7C3}"/>
    <cellStyle name="Comma 4 2 8 2 2 2 2" xfId="44574" xr:uid="{6E5959D3-7D5A-4976-B26B-93E1109168F1}"/>
    <cellStyle name="Comma 4 2 8 2 2 3" xfId="33347" xr:uid="{DA0C4E86-B101-431D-841F-E84961360E80}"/>
    <cellStyle name="Comma 4 2 8 2 3" xfId="16504" xr:uid="{9AB56BC4-6724-435D-80E9-15E59077A1D0}"/>
    <cellStyle name="Comma 4 2 8 2 3 2" xfId="38971" xr:uid="{E3AFDECA-B565-4FB0-809A-39BC0140F56B}"/>
    <cellStyle name="Comma 4 2 8 2 4" xfId="27744" xr:uid="{183DAD8E-8E1C-4ED4-B457-C46DF10E14B2}"/>
    <cellStyle name="Comma 4 2 8 3" xfId="8090" xr:uid="{88163E89-4032-4CAF-BCF6-41FEB395A7B7}"/>
    <cellStyle name="Comma 4 2 8 3 2" xfId="19318" xr:uid="{F51755A8-A8AD-4012-8DF1-4F8907D78072}"/>
    <cellStyle name="Comma 4 2 8 3 2 2" xfId="41785" xr:uid="{8A8673B1-2F29-497F-8D33-8D2CB1B53458}"/>
    <cellStyle name="Comma 4 2 8 3 3" xfId="30558" xr:uid="{255D76EB-7978-491D-86C0-352DEFE28917}"/>
    <cellStyle name="Comma 4 2 8 4" xfId="13715" xr:uid="{DB27A1EE-4E16-4266-8670-2F00F3DCC074}"/>
    <cellStyle name="Comma 4 2 8 4 2" xfId="36182" xr:uid="{5C0AD921-61A7-4606-81E6-1AB88A5C0CCC}"/>
    <cellStyle name="Comma 4 2 8 5" xfId="24955" xr:uid="{1D78B71E-187F-4A03-8FB7-31FECC176754}"/>
    <cellStyle name="Comma 4 2 9" xfId="326" xr:uid="{00000000-0005-0000-0000-000093060000}"/>
    <cellStyle name="Comma 4 2 9 2" xfId="3115" xr:uid="{D9D6BA82-6A24-4C27-A223-0568E66AC488}"/>
    <cellStyle name="Comma 4 2 9 2 2" xfId="8718" xr:uid="{C8321CAC-4437-4753-9FBF-4D2A7F838CD3}"/>
    <cellStyle name="Comma 4 2 9 2 2 2" xfId="19946" xr:uid="{F84135E7-07A4-4E18-8D7D-B1DABA84F398}"/>
    <cellStyle name="Comma 4 2 9 2 2 2 2" xfId="42413" xr:uid="{45E3F7C6-9A67-4A54-BBF3-8B380AD00E78}"/>
    <cellStyle name="Comma 4 2 9 2 2 3" xfId="31186" xr:uid="{0B0F4A79-B982-408A-A9B3-F769FC863E63}"/>
    <cellStyle name="Comma 4 2 9 2 3" xfId="14343" xr:uid="{7A420619-104C-4AEF-B6A0-D17E2E1B6E36}"/>
    <cellStyle name="Comma 4 2 9 2 3 2" xfId="36810" xr:uid="{AC4EC9BC-4A85-49FB-AE58-3FF73E9C38FB}"/>
    <cellStyle name="Comma 4 2 9 2 4" xfId="25583" xr:uid="{519DA0D7-A762-4F3F-886B-D16E0747505D}"/>
    <cellStyle name="Comma 4 2 9 3" xfId="5929" xr:uid="{138F24E5-9B07-428F-8FDB-6F6962EF189B}"/>
    <cellStyle name="Comma 4 2 9 3 2" xfId="17157" xr:uid="{4FE42ECB-C1B3-461D-A3FE-6CD07295416D}"/>
    <cellStyle name="Comma 4 2 9 3 2 2" xfId="39624" xr:uid="{93D8D9E5-14FA-4484-B4BD-191EA760BF27}"/>
    <cellStyle name="Comma 4 2 9 3 3" xfId="28397" xr:uid="{9AF5F241-31F1-463E-B5FE-E3B54DC1B2E5}"/>
    <cellStyle name="Comma 4 2 9 4" xfId="11554" xr:uid="{71DE7032-73A4-466F-802E-0BB4C210FF07}"/>
    <cellStyle name="Comma 4 2 9 4 2" xfId="34021" xr:uid="{22FB2B0D-06F9-4D49-AAFA-6E2619DD10CB}"/>
    <cellStyle name="Comma 4 2 9 5" xfId="22794" xr:uid="{CC3F8B46-32F5-4D0C-8020-93870B6FBF2F}"/>
    <cellStyle name="Comma 4 3" xfId="60" xr:uid="{00000000-0005-0000-0000-000094060000}"/>
    <cellStyle name="Comma 4 3 10" xfId="5668" xr:uid="{ED93DFD9-C32C-485C-A401-5BBC3BDAA282}"/>
    <cellStyle name="Comma 4 3 10 2" xfId="16896" xr:uid="{2419A270-1061-4979-8215-9B9812797686}"/>
    <cellStyle name="Comma 4 3 10 2 2" xfId="39363" xr:uid="{3FAC8176-AF5A-4C54-8E54-49BA9059152E}"/>
    <cellStyle name="Comma 4 3 10 3" xfId="28136" xr:uid="{D4B981D9-9DAD-465F-9D0E-F8982DD9E0AC}"/>
    <cellStyle name="Comma 4 3 11" xfId="11292" xr:uid="{B4245E98-0E91-4F57-A55B-54DFA00E62E2}"/>
    <cellStyle name="Comma 4 3 11 2" xfId="33760" xr:uid="{8B8C838C-94BE-4046-81D3-D7577467D8E0}"/>
    <cellStyle name="Comma 4 3 12" xfId="22533" xr:uid="{839CFDE4-7C1E-46ED-9418-15336F4ADE64}"/>
    <cellStyle name="Comma 4 3 2" xfId="122" xr:uid="{00000000-0005-0000-0000-000095060000}"/>
    <cellStyle name="Comma 4 3 2 10" xfId="11354" xr:uid="{A95081C2-36D6-4AD8-8B3A-F05BD80BDEA7}"/>
    <cellStyle name="Comma 4 3 2 10 2" xfId="33822" xr:uid="{9FFEF191-9A45-4F3C-A5FA-BAEED6667719}"/>
    <cellStyle name="Comma 4 3 2 11" xfId="22595" xr:uid="{26CDC321-1608-441B-A2D8-0183BA89929D}"/>
    <cellStyle name="Comma 4 3 2 2" xfId="248" xr:uid="{00000000-0005-0000-0000-000096060000}"/>
    <cellStyle name="Comma 4 3 2 2 10" xfId="22721" xr:uid="{CA7A42D2-803F-4E42-B03A-0248A190633B}"/>
    <cellStyle name="Comma 4 3 2 2 2" xfId="795" xr:uid="{00000000-0005-0000-0000-000097060000}"/>
    <cellStyle name="Comma 4 3 2 2 2 2" xfId="1333" xr:uid="{00000000-0005-0000-0000-000098060000}"/>
    <cellStyle name="Comma 4 3 2 2 2 2 2" xfId="2413" xr:uid="{00000000-0005-0000-0000-000099060000}"/>
    <cellStyle name="Comma 4 3 2 2 2 2 2 2" xfId="5202" xr:uid="{BC8DA0FD-2AB2-4C23-9DA1-DAA7E2C392E3}"/>
    <cellStyle name="Comma 4 3 2 2 2 2 2 2 2" xfId="10805" xr:uid="{1AAE933D-2CFC-426C-B346-47DC105E63D4}"/>
    <cellStyle name="Comma 4 3 2 2 2 2 2 2 2 2" xfId="22033" xr:uid="{99ACA777-0988-4AD9-ADFC-847916558527}"/>
    <cellStyle name="Comma 4 3 2 2 2 2 2 2 2 2 2" xfId="44500" xr:uid="{977768FD-3B5D-4AEC-BEAF-9955FBD3874E}"/>
    <cellStyle name="Comma 4 3 2 2 2 2 2 2 2 3" xfId="33273" xr:uid="{9328734F-1ECC-4A5B-AEA7-60161A726A97}"/>
    <cellStyle name="Comma 4 3 2 2 2 2 2 2 3" xfId="16430" xr:uid="{FF240E03-4F90-42FF-9AB2-2FA59EBC3A3C}"/>
    <cellStyle name="Comma 4 3 2 2 2 2 2 2 3 2" xfId="38897" xr:uid="{A7173796-144C-4C45-8629-EC79A8837EDC}"/>
    <cellStyle name="Comma 4 3 2 2 2 2 2 2 4" xfId="27670" xr:uid="{2CEB4A4E-B66B-4C67-AEAE-90EE098B1DEC}"/>
    <cellStyle name="Comma 4 3 2 2 2 2 2 3" xfId="8016" xr:uid="{320E7B8D-A38E-4FF4-890B-12B6B128C334}"/>
    <cellStyle name="Comma 4 3 2 2 2 2 2 3 2" xfId="19244" xr:uid="{47851754-A4D5-4753-9A58-9890A25616A3}"/>
    <cellStyle name="Comma 4 3 2 2 2 2 2 3 2 2" xfId="41711" xr:uid="{C47068DA-A264-4D2C-AAA2-3E2BC5F16589}"/>
    <cellStyle name="Comma 4 3 2 2 2 2 2 3 3" xfId="30484" xr:uid="{D81E92E4-55AD-4086-9FE8-20DA3A6851D1}"/>
    <cellStyle name="Comma 4 3 2 2 2 2 2 4" xfId="13641" xr:uid="{28113A59-19B4-44A2-9166-DE8B6890738C}"/>
    <cellStyle name="Comma 4 3 2 2 2 2 2 4 2" xfId="36108" xr:uid="{AF774D7F-5598-45E5-AC23-CB66EA51A93D}"/>
    <cellStyle name="Comma 4 3 2 2 2 2 2 5" xfId="24881" xr:uid="{37EF7410-F52A-490D-B8D0-1E7DC88A901B}"/>
    <cellStyle name="Comma 4 3 2 2 2 2 3" xfId="4122" xr:uid="{AC2665FE-E5ED-4DFE-9AC0-1C9616B92FA7}"/>
    <cellStyle name="Comma 4 3 2 2 2 2 3 2" xfId="9725" xr:uid="{3C3C63F9-8362-4C1C-BF81-AB6D17474834}"/>
    <cellStyle name="Comma 4 3 2 2 2 2 3 2 2" xfId="20953" xr:uid="{E6C800AC-4553-4D77-A46D-9CB8014B267F}"/>
    <cellStyle name="Comma 4 3 2 2 2 2 3 2 2 2" xfId="43420" xr:uid="{C393D424-4111-4175-B044-1B051A4D0269}"/>
    <cellStyle name="Comma 4 3 2 2 2 2 3 2 3" xfId="32193" xr:uid="{4E7C0638-5EDE-407D-8D35-2ACA3A540BB1}"/>
    <cellStyle name="Comma 4 3 2 2 2 2 3 3" xfId="15350" xr:uid="{30F4E1A9-CC15-475F-BE0F-0A527E305DD2}"/>
    <cellStyle name="Comma 4 3 2 2 2 2 3 3 2" xfId="37817" xr:uid="{4E093630-6825-476A-B7D8-D159B4D77BDA}"/>
    <cellStyle name="Comma 4 3 2 2 2 2 3 4" xfId="26590" xr:uid="{D14F34B7-DCC8-465E-8097-FCD7F5DF6E97}"/>
    <cellStyle name="Comma 4 3 2 2 2 2 4" xfId="6936" xr:uid="{3B2AE71B-50A9-4E49-A8D2-F1EA252A0528}"/>
    <cellStyle name="Comma 4 3 2 2 2 2 4 2" xfId="18164" xr:uid="{A6D3ED21-E7A3-460F-96F1-6A2FE0516EEE}"/>
    <cellStyle name="Comma 4 3 2 2 2 2 4 2 2" xfId="40631" xr:uid="{C2C70ADA-29EA-4A5F-B3DD-8B3B24D64675}"/>
    <cellStyle name="Comma 4 3 2 2 2 2 4 3" xfId="29404" xr:uid="{1D5D5B9C-FFD4-47BA-A02B-80F3165409F2}"/>
    <cellStyle name="Comma 4 3 2 2 2 2 5" xfId="12561" xr:uid="{0E03440B-0E91-4B61-995D-AFB6AA92D2C6}"/>
    <cellStyle name="Comma 4 3 2 2 2 2 5 2" xfId="35028" xr:uid="{8F316513-FFE2-4EAF-A441-4F23BF8C7CD0}"/>
    <cellStyle name="Comma 4 3 2 2 2 2 6" xfId="23801" xr:uid="{44ADD567-6F98-48D3-95F3-68829D38A18B}"/>
    <cellStyle name="Comma 4 3 2 2 2 3" xfId="1875" xr:uid="{00000000-0005-0000-0000-00009A060000}"/>
    <cellStyle name="Comma 4 3 2 2 2 3 2" xfId="4664" xr:uid="{CB08DADA-AB91-4C77-AB83-E17DF56513D9}"/>
    <cellStyle name="Comma 4 3 2 2 2 3 2 2" xfId="10267" xr:uid="{2097E01F-5245-4EC1-8362-C2C9CC6D36B8}"/>
    <cellStyle name="Comma 4 3 2 2 2 3 2 2 2" xfId="21495" xr:uid="{29BA0BE8-C804-4DE1-8C34-CC6D53E04583}"/>
    <cellStyle name="Comma 4 3 2 2 2 3 2 2 2 2" xfId="43962" xr:uid="{4A49BFB4-0D59-4E82-A791-CC54245F349B}"/>
    <cellStyle name="Comma 4 3 2 2 2 3 2 2 3" xfId="32735" xr:uid="{9F302061-721B-40A8-8706-771F1BF6BB1B}"/>
    <cellStyle name="Comma 4 3 2 2 2 3 2 3" xfId="15892" xr:uid="{2EEC4C4B-958C-40B7-8935-6237B76775DF}"/>
    <cellStyle name="Comma 4 3 2 2 2 3 2 3 2" xfId="38359" xr:uid="{46088113-CFA0-454E-ACBD-C488F1E74DF5}"/>
    <cellStyle name="Comma 4 3 2 2 2 3 2 4" xfId="27132" xr:uid="{32F03E76-9C30-46E5-B42C-6192F821AEA5}"/>
    <cellStyle name="Comma 4 3 2 2 2 3 3" xfId="7478" xr:uid="{DE53325C-6C5A-46F9-876F-37383DFA3EB8}"/>
    <cellStyle name="Comma 4 3 2 2 2 3 3 2" xfId="18706" xr:uid="{1B99F8F9-266B-4FC4-83B2-EA7FB9831FE5}"/>
    <cellStyle name="Comma 4 3 2 2 2 3 3 2 2" xfId="41173" xr:uid="{2C88C805-F1E2-49E8-99FE-AAA7798DC56B}"/>
    <cellStyle name="Comma 4 3 2 2 2 3 3 3" xfId="29946" xr:uid="{4DCA4440-B030-4591-95B4-0C8E67E67013}"/>
    <cellStyle name="Comma 4 3 2 2 2 3 4" xfId="13103" xr:uid="{C4978788-DD8F-4646-A8BB-CDE6C3402100}"/>
    <cellStyle name="Comma 4 3 2 2 2 3 4 2" xfId="35570" xr:uid="{587E0EC4-D198-4785-810E-74744B7B4D89}"/>
    <cellStyle name="Comma 4 3 2 2 2 3 5" xfId="24343" xr:uid="{22B09273-13B4-4045-A62C-5EFFE59A1A69}"/>
    <cellStyle name="Comma 4 3 2 2 2 4" xfId="3584" xr:uid="{D31679AF-FAFE-484C-AA85-7FAA4B08CA92}"/>
    <cellStyle name="Comma 4 3 2 2 2 4 2" xfId="9187" xr:uid="{08880753-60B8-47F1-81D9-5FD279FCBB60}"/>
    <cellStyle name="Comma 4 3 2 2 2 4 2 2" xfId="20415" xr:uid="{1D2C2395-5FD5-477B-BE31-E1028A65A91F}"/>
    <cellStyle name="Comma 4 3 2 2 2 4 2 2 2" xfId="42882" xr:uid="{8D69E320-ABC9-4813-9372-D3EB5DD047EF}"/>
    <cellStyle name="Comma 4 3 2 2 2 4 2 3" xfId="31655" xr:uid="{EB72236F-7EA2-4A55-8D77-551C3709D7E8}"/>
    <cellStyle name="Comma 4 3 2 2 2 4 3" xfId="14812" xr:uid="{8324C20A-B139-477C-A216-B556A6027AC0}"/>
    <cellStyle name="Comma 4 3 2 2 2 4 3 2" xfId="37279" xr:uid="{34785DE3-1435-41EF-AA49-FA650935C38A}"/>
    <cellStyle name="Comma 4 3 2 2 2 4 4" xfId="26052" xr:uid="{B6252708-A568-4E34-BFA1-FBBFA05BD628}"/>
    <cellStyle name="Comma 4 3 2 2 2 5" xfId="6398" xr:uid="{C8F518E8-3674-48C6-9766-1FA9F3A1AEC2}"/>
    <cellStyle name="Comma 4 3 2 2 2 5 2" xfId="17626" xr:uid="{B809C102-E21F-4937-8D5F-60931B3C8A33}"/>
    <cellStyle name="Comma 4 3 2 2 2 5 2 2" xfId="40093" xr:uid="{B4CA4949-F924-49D3-9F9D-57C293DC3144}"/>
    <cellStyle name="Comma 4 3 2 2 2 5 3" xfId="28866" xr:uid="{CF393202-0069-4493-8765-A3461978EFF5}"/>
    <cellStyle name="Comma 4 3 2 2 2 6" xfId="12023" xr:uid="{828F8AD8-0252-4613-8424-C8DE5C87D190}"/>
    <cellStyle name="Comma 4 3 2 2 2 6 2" xfId="34490" xr:uid="{E12A2FF6-7C70-486C-A73F-8CD49332D236}"/>
    <cellStyle name="Comma 4 3 2 2 2 7" xfId="23263" xr:uid="{3127DE70-EF89-4C47-9B68-A59EB3ADBF43}"/>
    <cellStyle name="Comma 4 3 2 2 3" xfId="1066" xr:uid="{00000000-0005-0000-0000-00009B060000}"/>
    <cellStyle name="Comma 4 3 2 2 3 2" xfId="2146" xr:uid="{00000000-0005-0000-0000-00009C060000}"/>
    <cellStyle name="Comma 4 3 2 2 3 2 2" xfId="4935" xr:uid="{CCD476A2-1764-43B6-AF3F-9FB0FC76240D}"/>
    <cellStyle name="Comma 4 3 2 2 3 2 2 2" xfId="10538" xr:uid="{0D213D23-B4E9-47E9-99FA-95A59619C7E3}"/>
    <cellStyle name="Comma 4 3 2 2 3 2 2 2 2" xfId="21766" xr:uid="{B438C945-8DEF-40F5-A29A-39904EB1B07D}"/>
    <cellStyle name="Comma 4 3 2 2 3 2 2 2 2 2" xfId="44233" xr:uid="{750D61F5-1D44-43CC-8772-99BF1BB22E0B}"/>
    <cellStyle name="Comma 4 3 2 2 3 2 2 2 3" xfId="33006" xr:uid="{6D276194-0CFE-4D37-B536-4E0ED1D76B0A}"/>
    <cellStyle name="Comma 4 3 2 2 3 2 2 3" xfId="16163" xr:uid="{6D7AE97B-C5F4-49CC-AD69-4725B9F59318}"/>
    <cellStyle name="Comma 4 3 2 2 3 2 2 3 2" xfId="38630" xr:uid="{CA6D378B-2038-420D-A4B2-209B163AAE0A}"/>
    <cellStyle name="Comma 4 3 2 2 3 2 2 4" xfId="27403" xr:uid="{832BFA53-4F21-47CF-9D4E-D1B33F89A498}"/>
    <cellStyle name="Comma 4 3 2 2 3 2 3" xfId="7749" xr:uid="{08C3681B-D8EB-4BCA-A37E-68ED9A5E01A4}"/>
    <cellStyle name="Comma 4 3 2 2 3 2 3 2" xfId="18977" xr:uid="{093C8B54-B207-44BE-9666-128D8980E712}"/>
    <cellStyle name="Comma 4 3 2 2 3 2 3 2 2" xfId="41444" xr:uid="{07F91CEE-1800-472E-AFD4-CD1E0EF74BE0}"/>
    <cellStyle name="Comma 4 3 2 2 3 2 3 3" xfId="30217" xr:uid="{855F11BE-06E5-4C6A-ACC0-7299D4D496F3}"/>
    <cellStyle name="Comma 4 3 2 2 3 2 4" xfId="13374" xr:uid="{D634BB11-81A1-41D7-AC5E-18BE58286380}"/>
    <cellStyle name="Comma 4 3 2 2 3 2 4 2" xfId="35841" xr:uid="{9F89EC9B-3475-4A17-9E27-6FD6DD2AD8AA}"/>
    <cellStyle name="Comma 4 3 2 2 3 2 5" xfId="24614" xr:uid="{A570450B-C516-4C12-871D-EF739285D505}"/>
    <cellStyle name="Comma 4 3 2 2 3 3" xfId="3855" xr:uid="{1E1E8FA6-A045-4524-A423-7645F31875AE}"/>
    <cellStyle name="Comma 4 3 2 2 3 3 2" xfId="9458" xr:uid="{41FEECF4-7525-4390-8E99-1714F3BC99C9}"/>
    <cellStyle name="Comma 4 3 2 2 3 3 2 2" xfId="20686" xr:uid="{EBA5F6D6-6AD6-41E1-8A33-F424A6B7AD15}"/>
    <cellStyle name="Comma 4 3 2 2 3 3 2 2 2" xfId="43153" xr:uid="{BF2431E3-15F7-4B50-A1B5-07ABC12731C7}"/>
    <cellStyle name="Comma 4 3 2 2 3 3 2 3" xfId="31926" xr:uid="{1EC6349B-6246-449C-AE69-1D7793C7CD1C}"/>
    <cellStyle name="Comma 4 3 2 2 3 3 3" xfId="15083" xr:uid="{BA8E41BA-9E3D-44C4-BB43-9A3428D48FDE}"/>
    <cellStyle name="Comma 4 3 2 2 3 3 3 2" xfId="37550" xr:uid="{9EE6E5AB-5C87-4BE4-933C-9D4807F3B190}"/>
    <cellStyle name="Comma 4 3 2 2 3 3 4" xfId="26323" xr:uid="{341840A3-F1D5-44E0-9EF3-2228F3EEC5F4}"/>
    <cellStyle name="Comma 4 3 2 2 3 4" xfId="6669" xr:uid="{D10DB9E6-5FD4-4B1A-9397-F345F912CA24}"/>
    <cellStyle name="Comma 4 3 2 2 3 4 2" xfId="17897" xr:uid="{AE1E0BFA-0538-4C96-A7BC-921D21EDA53E}"/>
    <cellStyle name="Comma 4 3 2 2 3 4 2 2" xfId="40364" xr:uid="{4AB01D09-7570-4340-BEFA-FEB42F172518}"/>
    <cellStyle name="Comma 4 3 2 2 3 4 3" xfId="29137" xr:uid="{4CB2F19D-AAA4-4069-B6FF-21181DBD8DE7}"/>
    <cellStyle name="Comma 4 3 2 2 3 5" xfId="12294" xr:uid="{1B771755-ED50-4A18-AA66-5D19989F03EE}"/>
    <cellStyle name="Comma 4 3 2 2 3 5 2" xfId="34761" xr:uid="{6B1CE81E-A41A-4D78-9266-EE996B1C3A15}"/>
    <cellStyle name="Comma 4 3 2 2 3 6" xfId="23534" xr:uid="{72D6ED2C-2C8B-49DF-82CC-CFE1AE68203E}"/>
    <cellStyle name="Comma 4 3 2 2 4" xfId="1608" xr:uid="{00000000-0005-0000-0000-00009D060000}"/>
    <cellStyle name="Comma 4 3 2 2 4 2" xfId="4397" xr:uid="{27ED7992-4173-4D28-8E85-F27DB17E0801}"/>
    <cellStyle name="Comma 4 3 2 2 4 2 2" xfId="10000" xr:uid="{7FD71AE8-B7A7-4A1F-86A7-B452BCD3B9BC}"/>
    <cellStyle name="Comma 4 3 2 2 4 2 2 2" xfId="21228" xr:uid="{90DD600E-9832-4B0A-88CF-1B10F008ED2D}"/>
    <cellStyle name="Comma 4 3 2 2 4 2 2 2 2" xfId="43695" xr:uid="{D6813E79-3822-47A1-AD57-A85BDDAD8460}"/>
    <cellStyle name="Comma 4 3 2 2 4 2 2 3" xfId="32468" xr:uid="{6BC69A22-9F81-4D9A-BA88-4463023018FB}"/>
    <cellStyle name="Comma 4 3 2 2 4 2 3" xfId="15625" xr:uid="{8CF689EF-701C-4CC7-8D95-E3E06D11C5B3}"/>
    <cellStyle name="Comma 4 3 2 2 4 2 3 2" xfId="38092" xr:uid="{97E0DF7F-A39C-4609-99F6-5A3C7B019C2E}"/>
    <cellStyle name="Comma 4 3 2 2 4 2 4" xfId="26865" xr:uid="{3BCF8BC0-C501-4F7A-A91E-B5198A2576C1}"/>
    <cellStyle name="Comma 4 3 2 2 4 3" xfId="7211" xr:uid="{3D019403-A72A-42FF-A09C-89DAAD834C0A}"/>
    <cellStyle name="Comma 4 3 2 2 4 3 2" xfId="18439" xr:uid="{DDC78314-2647-4743-8D63-015452C41DCD}"/>
    <cellStyle name="Comma 4 3 2 2 4 3 2 2" xfId="40906" xr:uid="{4D52A146-DAE3-425D-9FD9-FF7A0C42734C}"/>
    <cellStyle name="Comma 4 3 2 2 4 3 3" xfId="29679" xr:uid="{87989E4B-3D09-4D95-998B-A259277E9EA5}"/>
    <cellStyle name="Comma 4 3 2 2 4 4" xfId="12836" xr:uid="{A457A800-A588-4BEE-9947-1EEFED1FB7D8}"/>
    <cellStyle name="Comma 4 3 2 2 4 4 2" xfId="35303" xr:uid="{ECB9513C-5108-47A8-B41A-5140487EBB6F}"/>
    <cellStyle name="Comma 4 3 2 2 4 5" xfId="24076" xr:uid="{7C5334E4-EA19-47BD-97F5-C7C8E67181FC}"/>
    <cellStyle name="Comma 4 3 2 2 5" xfId="2689" xr:uid="{00000000-0005-0000-0000-00009E060000}"/>
    <cellStyle name="Comma 4 3 2 2 5 2" xfId="5478" xr:uid="{9A149EDF-85FE-4437-8929-77935DD068BF}"/>
    <cellStyle name="Comma 4 3 2 2 5 2 2" xfId="11081" xr:uid="{03249970-4B59-4D3B-AF80-B46DB61B623B}"/>
    <cellStyle name="Comma 4 3 2 2 5 2 2 2" xfId="22309" xr:uid="{E19F2D57-AC98-406E-ACA1-2C0F61014677}"/>
    <cellStyle name="Comma 4 3 2 2 5 2 2 2 2" xfId="44776" xr:uid="{C4E184EA-5B48-4FF9-A556-52549586554A}"/>
    <cellStyle name="Comma 4 3 2 2 5 2 2 3" xfId="33549" xr:uid="{BEC77298-6DEA-4031-B3EB-6F6D65B55EA7}"/>
    <cellStyle name="Comma 4 3 2 2 5 2 3" xfId="16706" xr:uid="{89316740-90F7-4ECC-96E0-0EBFA9825406}"/>
    <cellStyle name="Comma 4 3 2 2 5 2 3 2" xfId="39173" xr:uid="{6FF9A7D6-4770-4309-BC0E-1EE04B74DDD2}"/>
    <cellStyle name="Comma 4 3 2 2 5 2 4" xfId="27946" xr:uid="{42CBB722-6B32-4632-91B8-4A7D63460BF4}"/>
    <cellStyle name="Comma 4 3 2 2 5 3" xfId="8292" xr:uid="{E470A739-6CD2-44E8-8044-ED4AC554B776}"/>
    <cellStyle name="Comma 4 3 2 2 5 3 2" xfId="19520" xr:uid="{DDE18B34-E52B-4DE8-AC08-69F5D0AEB292}"/>
    <cellStyle name="Comma 4 3 2 2 5 3 2 2" xfId="41987" xr:uid="{276E4369-A925-445B-B449-49B4E177ABA2}"/>
    <cellStyle name="Comma 4 3 2 2 5 3 3" xfId="30760" xr:uid="{0DACBF30-3126-4DA0-B51F-6BB218C59B5D}"/>
    <cellStyle name="Comma 4 3 2 2 5 4" xfId="13917" xr:uid="{748230E4-06B5-417F-892C-0D91F0C45420}"/>
    <cellStyle name="Comma 4 3 2 2 5 4 2" xfId="36384" xr:uid="{2C4244D4-8DD5-43FD-B525-3BE67224A030}"/>
    <cellStyle name="Comma 4 3 2 2 5 5" xfId="25157" xr:uid="{15BB7134-614D-4C41-A4F9-DA19B8400815}"/>
    <cellStyle name="Comma 4 3 2 2 6" xfId="528" xr:uid="{00000000-0005-0000-0000-00009F060000}"/>
    <cellStyle name="Comma 4 3 2 2 6 2" xfId="3317" xr:uid="{45EAFD18-D139-4610-A8D7-A9C06FCC213E}"/>
    <cellStyle name="Comma 4 3 2 2 6 2 2" xfId="8920" xr:uid="{5FA7B8A6-74D4-4FB3-B7A8-72460264EB7B}"/>
    <cellStyle name="Comma 4 3 2 2 6 2 2 2" xfId="20148" xr:uid="{740807F0-19CB-4F5B-A894-76F31E7BEEC8}"/>
    <cellStyle name="Comma 4 3 2 2 6 2 2 2 2" xfId="42615" xr:uid="{7C27C888-61C0-466C-A304-60281F79DDB0}"/>
    <cellStyle name="Comma 4 3 2 2 6 2 2 3" xfId="31388" xr:uid="{18F6BD17-2A4C-4837-AC0C-F2017AFEAA58}"/>
    <cellStyle name="Comma 4 3 2 2 6 2 3" xfId="14545" xr:uid="{9EE4610E-DC88-400C-9FF2-B02CC1AD2805}"/>
    <cellStyle name="Comma 4 3 2 2 6 2 3 2" xfId="37012" xr:uid="{649F3BD6-762F-4D3C-BEFD-D0917CBD31F4}"/>
    <cellStyle name="Comma 4 3 2 2 6 2 4" xfId="25785" xr:uid="{B0F06E2F-47FC-42C0-A56A-2905B5160468}"/>
    <cellStyle name="Comma 4 3 2 2 6 3" xfId="6131" xr:uid="{29DB2902-523A-45D5-97F8-3245975D0FAB}"/>
    <cellStyle name="Comma 4 3 2 2 6 3 2" xfId="17359" xr:uid="{47F78517-9772-452B-8645-16D6EE56CA90}"/>
    <cellStyle name="Comma 4 3 2 2 6 3 2 2" xfId="39826" xr:uid="{E3D04936-E682-4DD7-A210-7F70E8063D89}"/>
    <cellStyle name="Comma 4 3 2 2 6 3 3" xfId="28599" xr:uid="{D795A46C-13BC-458A-B66F-2628EBDEFAE7}"/>
    <cellStyle name="Comma 4 3 2 2 6 4" xfId="11756" xr:uid="{E5C6AFCE-6D24-4A2C-AC45-E5378DE78E4E}"/>
    <cellStyle name="Comma 4 3 2 2 6 4 2" xfId="34223" xr:uid="{FF3E565A-1435-4F39-A081-47DF0315144A}"/>
    <cellStyle name="Comma 4 3 2 2 6 5" xfId="22996" xr:uid="{95F08A57-922A-455C-9A3C-18E2641120B4}"/>
    <cellStyle name="Comma 4 3 2 2 7" xfId="3041" xr:uid="{653B9068-CADF-4A44-B875-09A823C469A2}"/>
    <cellStyle name="Comma 4 3 2 2 7 2" xfId="8644" xr:uid="{A8B46F8D-8546-4C66-86FC-4631EB5C4E57}"/>
    <cellStyle name="Comma 4 3 2 2 7 2 2" xfId="19872" xr:uid="{CF4F13FA-1DFC-41FC-AB46-F24DDE7DA0CF}"/>
    <cellStyle name="Comma 4 3 2 2 7 2 2 2" xfId="42339" xr:uid="{E2AF0D90-BDCF-42B4-8A4B-F15AE8670141}"/>
    <cellStyle name="Comma 4 3 2 2 7 2 3" xfId="31112" xr:uid="{A745556E-6477-4235-8C89-9315C5156084}"/>
    <cellStyle name="Comma 4 3 2 2 7 3" xfId="14269" xr:uid="{FA51A84C-4EEE-483A-9865-175FEE3C8E37}"/>
    <cellStyle name="Comma 4 3 2 2 7 3 2" xfId="36736" xr:uid="{A3FCD752-1FAE-4469-A277-2410AD2CE4D6}"/>
    <cellStyle name="Comma 4 3 2 2 7 4" xfId="25509" xr:uid="{E27ABC2F-D861-4F5F-8D05-14CC549382A4}"/>
    <cellStyle name="Comma 4 3 2 2 8" xfId="5856" xr:uid="{A35829FE-D36A-448A-9FC2-03A3A0242E9A}"/>
    <cellStyle name="Comma 4 3 2 2 8 2" xfId="17084" xr:uid="{735E153F-EB66-4032-B1EF-426B91ADD70C}"/>
    <cellStyle name="Comma 4 3 2 2 8 2 2" xfId="39551" xr:uid="{52E9F5DC-5653-4CD2-BE35-D18B26F5F0B2}"/>
    <cellStyle name="Comma 4 3 2 2 8 3" xfId="28324" xr:uid="{3C6252CF-D30E-4392-BDCD-D62FB9C0F982}"/>
    <cellStyle name="Comma 4 3 2 2 9" xfId="11480" xr:uid="{4EBA5A08-1EEC-4F40-8D45-D08B4F57B2DD}"/>
    <cellStyle name="Comma 4 3 2 2 9 2" xfId="33948" xr:uid="{F1AD0778-76C4-43A6-9D64-43B739E7E299}"/>
    <cellStyle name="Comma 4 3 2 3" xfId="669" xr:uid="{00000000-0005-0000-0000-0000A0060000}"/>
    <cellStyle name="Comma 4 3 2 3 2" xfId="1207" xr:uid="{00000000-0005-0000-0000-0000A1060000}"/>
    <cellStyle name="Comma 4 3 2 3 2 2" xfId="2287" xr:uid="{00000000-0005-0000-0000-0000A2060000}"/>
    <cellStyle name="Comma 4 3 2 3 2 2 2" xfId="5076" xr:uid="{6FD3109A-E3B2-45E3-8703-AF16FEE9A1B4}"/>
    <cellStyle name="Comma 4 3 2 3 2 2 2 2" xfId="10679" xr:uid="{629296A7-D27D-4355-A5FE-25B5AA0E62B5}"/>
    <cellStyle name="Comma 4 3 2 3 2 2 2 2 2" xfId="21907" xr:uid="{329B734A-C0DC-4E32-8273-4888A8559217}"/>
    <cellStyle name="Comma 4 3 2 3 2 2 2 2 2 2" xfId="44374" xr:uid="{0162E557-1CBE-454F-81C9-B93D92AB7D46}"/>
    <cellStyle name="Comma 4 3 2 3 2 2 2 2 3" xfId="33147" xr:uid="{89D37129-84F9-4C49-9E55-D64953F87C17}"/>
    <cellStyle name="Comma 4 3 2 3 2 2 2 3" xfId="16304" xr:uid="{1F8E66C9-48A8-4A43-919A-9CBFEF1559CD}"/>
    <cellStyle name="Comma 4 3 2 3 2 2 2 3 2" xfId="38771" xr:uid="{CEA8731D-3396-4252-99EE-73F4411DA242}"/>
    <cellStyle name="Comma 4 3 2 3 2 2 2 4" xfId="27544" xr:uid="{78600100-8919-4278-92C8-B84527020ABD}"/>
    <cellStyle name="Comma 4 3 2 3 2 2 3" xfId="7890" xr:uid="{5F4C0861-E31C-4474-A17E-51B3F4F2DA0C}"/>
    <cellStyle name="Comma 4 3 2 3 2 2 3 2" xfId="19118" xr:uid="{79A527C5-93BB-4E26-9467-C62FB48D16A9}"/>
    <cellStyle name="Comma 4 3 2 3 2 2 3 2 2" xfId="41585" xr:uid="{B2EAC1F5-1E7C-45DA-B75B-074E4B957176}"/>
    <cellStyle name="Comma 4 3 2 3 2 2 3 3" xfId="30358" xr:uid="{B8114C1F-D1FD-47F6-8434-909B09A755D4}"/>
    <cellStyle name="Comma 4 3 2 3 2 2 4" xfId="13515" xr:uid="{54464C8F-2783-42A2-B4E0-FAA2FFD99ECA}"/>
    <cellStyle name="Comma 4 3 2 3 2 2 4 2" xfId="35982" xr:uid="{6E0589D5-4E46-45FD-B0D9-395806F668B7}"/>
    <cellStyle name="Comma 4 3 2 3 2 2 5" xfId="24755" xr:uid="{BB6CEB70-944C-4F78-989E-C1B8303F3951}"/>
    <cellStyle name="Comma 4 3 2 3 2 3" xfId="3996" xr:uid="{EB33D906-6CF7-4E85-8720-700B8E2F5071}"/>
    <cellStyle name="Comma 4 3 2 3 2 3 2" xfId="9599" xr:uid="{7D55C41F-9E47-45E8-A93A-03805AD47AF3}"/>
    <cellStyle name="Comma 4 3 2 3 2 3 2 2" xfId="20827" xr:uid="{6ED92015-86F0-4738-9188-ED339F4C1CB9}"/>
    <cellStyle name="Comma 4 3 2 3 2 3 2 2 2" xfId="43294" xr:uid="{FC2A22EC-8A7C-498A-97A0-DEA668743B28}"/>
    <cellStyle name="Comma 4 3 2 3 2 3 2 3" xfId="32067" xr:uid="{9F0D8642-84BE-440F-ACCA-E172EAAD006E}"/>
    <cellStyle name="Comma 4 3 2 3 2 3 3" xfId="15224" xr:uid="{09423B72-93E3-424F-8E24-FAFD481AE537}"/>
    <cellStyle name="Comma 4 3 2 3 2 3 3 2" xfId="37691" xr:uid="{9FE15393-113A-410B-B192-5F212831FD16}"/>
    <cellStyle name="Comma 4 3 2 3 2 3 4" xfId="26464" xr:uid="{9C68D00B-68EF-4123-A64A-18CBA3C6F737}"/>
    <cellStyle name="Comma 4 3 2 3 2 4" xfId="6810" xr:uid="{45DBE5FB-E412-42B3-8E4E-6634FF5C7114}"/>
    <cellStyle name="Comma 4 3 2 3 2 4 2" xfId="18038" xr:uid="{9850DAEE-CBD9-40DD-B230-3D4E138586CF}"/>
    <cellStyle name="Comma 4 3 2 3 2 4 2 2" xfId="40505" xr:uid="{1E2B38E2-7A59-4D63-A373-ABF450018AAF}"/>
    <cellStyle name="Comma 4 3 2 3 2 4 3" xfId="29278" xr:uid="{9A018CAA-F8FD-4E74-9CE5-33471C013389}"/>
    <cellStyle name="Comma 4 3 2 3 2 5" xfId="12435" xr:uid="{53D6FAA6-81DE-4EC8-9846-1F2E84A01181}"/>
    <cellStyle name="Comma 4 3 2 3 2 5 2" xfId="34902" xr:uid="{FBBD3513-7726-4901-9448-DE7223F37D3A}"/>
    <cellStyle name="Comma 4 3 2 3 2 6" xfId="23675" xr:uid="{D572894A-F164-49C4-AF89-58ACC3545B52}"/>
    <cellStyle name="Comma 4 3 2 3 3" xfId="1749" xr:uid="{00000000-0005-0000-0000-0000A3060000}"/>
    <cellStyle name="Comma 4 3 2 3 3 2" xfId="4538" xr:uid="{0D27D32D-E9F8-4C84-B8B7-43ABBACD1EFF}"/>
    <cellStyle name="Comma 4 3 2 3 3 2 2" xfId="10141" xr:uid="{BE8E2F31-5C29-42D7-874C-DBC355FBE5B9}"/>
    <cellStyle name="Comma 4 3 2 3 3 2 2 2" xfId="21369" xr:uid="{0FC726FE-9666-4E2E-8700-9BC41910B690}"/>
    <cellStyle name="Comma 4 3 2 3 3 2 2 2 2" xfId="43836" xr:uid="{670E9AB8-1F3E-45D7-A5AF-57F318EB5FFE}"/>
    <cellStyle name="Comma 4 3 2 3 3 2 2 3" xfId="32609" xr:uid="{E6BEC0DE-CC0E-4E12-8A5E-CCA538ABD8A5}"/>
    <cellStyle name="Comma 4 3 2 3 3 2 3" xfId="15766" xr:uid="{3A27B2F4-330D-4C5E-B09E-EEAE7771543A}"/>
    <cellStyle name="Comma 4 3 2 3 3 2 3 2" xfId="38233" xr:uid="{DC0AAB8F-C127-465A-8047-582CF19456B3}"/>
    <cellStyle name="Comma 4 3 2 3 3 2 4" xfId="27006" xr:uid="{E5DD8037-D2FD-48C5-80A8-682D9843784C}"/>
    <cellStyle name="Comma 4 3 2 3 3 3" xfId="7352" xr:uid="{DF659264-D53A-4CDC-AD9F-67395FE23AEE}"/>
    <cellStyle name="Comma 4 3 2 3 3 3 2" xfId="18580" xr:uid="{903E4EAE-0B96-4B5E-A9D9-55D048090F2C}"/>
    <cellStyle name="Comma 4 3 2 3 3 3 2 2" xfId="41047" xr:uid="{5B52C26F-58E6-4A8F-9FEB-32942F9F9264}"/>
    <cellStyle name="Comma 4 3 2 3 3 3 3" xfId="29820" xr:uid="{0A55303A-C3D8-47F5-8FC4-A9B749D25E8F}"/>
    <cellStyle name="Comma 4 3 2 3 3 4" xfId="12977" xr:uid="{E3BDEA3F-7C03-435E-9B83-A7F550B0E5D7}"/>
    <cellStyle name="Comma 4 3 2 3 3 4 2" xfId="35444" xr:uid="{89C7FFDA-A6EC-474B-9A8D-23C0C707DC9E}"/>
    <cellStyle name="Comma 4 3 2 3 3 5" xfId="24217" xr:uid="{883514C3-6A64-4C05-9989-E6AACD1CD911}"/>
    <cellStyle name="Comma 4 3 2 3 4" xfId="3458" xr:uid="{0D51D14C-E0AB-4B8D-919C-92E6615A3027}"/>
    <cellStyle name="Comma 4 3 2 3 4 2" xfId="9061" xr:uid="{C20780A7-F7D2-41E1-A1EF-0C8A036F6169}"/>
    <cellStyle name="Comma 4 3 2 3 4 2 2" xfId="20289" xr:uid="{0A9CD9F0-3FB2-4747-87CF-AC8DF71F36F4}"/>
    <cellStyle name="Comma 4 3 2 3 4 2 2 2" xfId="42756" xr:uid="{7DBB3E8C-4407-4487-81BB-60458338F931}"/>
    <cellStyle name="Comma 4 3 2 3 4 2 3" xfId="31529" xr:uid="{9F956D02-3248-4745-BFBF-C0479EAEC504}"/>
    <cellStyle name="Comma 4 3 2 3 4 3" xfId="14686" xr:uid="{975581D6-C8D4-4D1D-AAB9-5AC46C2D939F}"/>
    <cellStyle name="Comma 4 3 2 3 4 3 2" xfId="37153" xr:uid="{6A59C3FC-2D7A-4A5A-86E6-E9F1F27A5228}"/>
    <cellStyle name="Comma 4 3 2 3 4 4" xfId="25926" xr:uid="{51B56568-A168-4762-A948-4B62A3776B2F}"/>
    <cellStyle name="Comma 4 3 2 3 5" xfId="6272" xr:uid="{B9006C36-FAE4-41C4-AC35-900928B3F117}"/>
    <cellStyle name="Comma 4 3 2 3 5 2" xfId="17500" xr:uid="{C9830715-5C7B-4553-8804-21127501C4AB}"/>
    <cellStyle name="Comma 4 3 2 3 5 2 2" xfId="39967" xr:uid="{E1C06F6A-F13F-464E-8B5C-7BFA9C9E0FB1}"/>
    <cellStyle name="Comma 4 3 2 3 5 3" xfId="28740" xr:uid="{69A45F94-340B-4FCB-A503-A58231E59479}"/>
    <cellStyle name="Comma 4 3 2 3 6" xfId="11897" xr:uid="{6D5C7FBB-ED64-4333-8BAB-45731B638AAC}"/>
    <cellStyle name="Comma 4 3 2 3 6 2" xfId="34364" xr:uid="{B325FD44-0A89-43A3-A249-E68101F2C700}"/>
    <cellStyle name="Comma 4 3 2 3 7" xfId="23137" xr:uid="{FA466C14-35A4-487C-9271-70B39A32F84D}"/>
    <cellStyle name="Comma 4 3 2 4" xfId="940" xr:uid="{00000000-0005-0000-0000-0000A4060000}"/>
    <cellStyle name="Comma 4 3 2 4 2" xfId="2020" xr:uid="{00000000-0005-0000-0000-0000A5060000}"/>
    <cellStyle name="Comma 4 3 2 4 2 2" xfId="4809" xr:uid="{3168631C-71DA-4AEA-A145-82EB36116215}"/>
    <cellStyle name="Comma 4 3 2 4 2 2 2" xfId="10412" xr:uid="{1A739879-37C9-4776-8E43-B5260E88CF13}"/>
    <cellStyle name="Comma 4 3 2 4 2 2 2 2" xfId="21640" xr:uid="{3F96B62A-BFC2-4680-A330-C8BFB453618E}"/>
    <cellStyle name="Comma 4 3 2 4 2 2 2 2 2" xfId="44107" xr:uid="{F516988D-8E10-4950-9A02-7C1FB60AB3EC}"/>
    <cellStyle name="Comma 4 3 2 4 2 2 2 3" xfId="32880" xr:uid="{422C91B3-19B7-4835-B9BC-DB33187C64BE}"/>
    <cellStyle name="Comma 4 3 2 4 2 2 3" xfId="16037" xr:uid="{DC1094A4-7EDF-4C5A-A5D4-AC1BBEB7EA95}"/>
    <cellStyle name="Comma 4 3 2 4 2 2 3 2" xfId="38504" xr:uid="{BCE80A4F-CDE8-4F2E-A655-DC9F7559BEAF}"/>
    <cellStyle name="Comma 4 3 2 4 2 2 4" xfId="27277" xr:uid="{8D2DDEE7-95BD-471F-A558-9F954C50DC92}"/>
    <cellStyle name="Comma 4 3 2 4 2 3" xfId="7623" xr:uid="{88FEAE71-AB83-4C2A-A78F-A74DA0F740AE}"/>
    <cellStyle name="Comma 4 3 2 4 2 3 2" xfId="18851" xr:uid="{94BE22D9-C3F5-4A01-AA9C-4E74C2456784}"/>
    <cellStyle name="Comma 4 3 2 4 2 3 2 2" xfId="41318" xr:uid="{A754C5FC-CE62-4AB6-B0D8-8A9520471E4C}"/>
    <cellStyle name="Comma 4 3 2 4 2 3 3" xfId="30091" xr:uid="{208D89C7-4579-4530-AAD1-231E9D9109C9}"/>
    <cellStyle name="Comma 4 3 2 4 2 4" xfId="13248" xr:uid="{D7BB9C92-67C1-4C34-B4E1-3975EF1750B5}"/>
    <cellStyle name="Comma 4 3 2 4 2 4 2" xfId="35715" xr:uid="{144CAC4E-5C0F-4FB0-BC19-169D313ADD61}"/>
    <cellStyle name="Comma 4 3 2 4 2 5" xfId="24488" xr:uid="{F498F856-4421-408A-B1C8-5E714B69CF63}"/>
    <cellStyle name="Comma 4 3 2 4 3" xfId="3729" xr:uid="{7B8CB7B5-2ACB-4A3E-A023-0E45A0F30AF5}"/>
    <cellStyle name="Comma 4 3 2 4 3 2" xfId="9332" xr:uid="{C1A208EA-E0F7-4626-BF21-0307BD0335A7}"/>
    <cellStyle name="Comma 4 3 2 4 3 2 2" xfId="20560" xr:uid="{3448DC90-F3AA-4366-85F0-3E69B46ACEB1}"/>
    <cellStyle name="Comma 4 3 2 4 3 2 2 2" xfId="43027" xr:uid="{6F4C1C6F-432F-4643-96A4-ACA9B0FA033D}"/>
    <cellStyle name="Comma 4 3 2 4 3 2 3" xfId="31800" xr:uid="{59B3059B-6B53-4171-A8F7-DF19CC957E48}"/>
    <cellStyle name="Comma 4 3 2 4 3 3" xfId="14957" xr:uid="{8110B2CC-EE93-4CCA-BB2C-B24E78BE7DFC}"/>
    <cellStyle name="Comma 4 3 2 4 3 3 2" xfId="37424" xr:uid="{D0834EEB-E185-4D38-AB20-138AB6200D30}"/>
    <cellStyle name="Comma 4 3 2 4 3 4" xfId="26197" xr:uid="{ED4C4F4A-9DFE-4256-BD44-6ABC117430B6}"/>
    <cellStyle name="Comma 4 3 2 4 4" xfId="6543" xr:uid="{4F5B629C-470A-4514-861E-695531F57428}"/>
    <cellStyle name="Comma 4 3 2 4 4 2" xfId="17771" xr:uid="{FC0D1388-1002-425D-A3F9-D83FC2820138}"/>
    <cellStyle name="Comma 4 3 2 4 4 2 2" xfId="40238" xr:uid="{5AD7D235-5195-423F-9301-60B1AB5498AC}"/>
    <cellStyle name="Comma 4 3 2 4 4 3" xfId="29011" xr:uid="{79D212B4-3A8E-4CB7-8161-DBA16A1CC5A3}"/>
    <cellStyle name="Comma 4 3 2 4 5" xfId="12168" xr:uid="{BE6A1A95-EB34-4B63-B8FB-D121150E1B43}"/>
    <cellStyle name="Comma 4 3 2 4 5 2" xfId="34635" xr:uid="{B061B37F-7A0B-4780-98CA-F41231002D2E}"/>
    <cellStyle name="Comma 4 3 2 4 6" xfId="23408" xr:uid="{54C9C19D-D1A3-456C-BC60-820EA31BCA45}"/>
    <cellStyle name="Comma 4 3 2 5" xfId="1482" xr:uid="{00000000-0005-0000-0000-0000A6060000}"/>
    <cellStyle name="Comma 4 3 2 5 2" xfId="4271" xr:uid="{FBEB177C-4E76-4A5E-8907-F9BB72258EF1}"/>
    <cellStyle name="Comma 4 3 2 5 2 2" xfId="9874" xr:uid="{42D518DE-275C-4DD0-83B0-2DA8F085275C}"/>
    <cellStyle name="Comma 4 3 2 5 2 2 2" xfId="21102" xr:uid="{94B43469-C56D-4229-BDC5-96249EB07508}"/>
    <cellStyle name="Comma 4 3 2 5 2 2 2 2" xfId="43569" xr:uid="{5328BF29-F343-4E57-9F1B-F70A9302772E}"/>
    <cellStyle name="Comma 4 3 2 5 2 2 3" xfId="32342" xr:uid="{AC7DCA7A-F16D-4758-B572-FBED91A5FF18}"/>
    <cellStyle name="Comma 4 3 2 5 2 3" xfId="15499" xr:uid="{4600A8C5-245A-4025-8D5E-CCA2636AE977}"/>
    <cellStyle name="Comma 4 3 2 5 2 3 2" xfId="37966" xr:uid="{A832B1F9-85E6-4E8D-BF36-141791009D92}"/>
    <cellStyle name="Comma 4 3 2 5 2 4" xfId="26739" xr:uid="{2184FD51-D487-4984-B5AB-BDE31D46F40D}"/>
    <cellStyle name="Comma 4 3 2 5 3" xfId="7085" xr:uid="{A052D5C9-F891-47D3-BBDF-ABF7AB297220}"/>
    <cellStyle name="Comma 4 3 2 5 3 2" xfId="18313" xr:uid="{719E93A5-3611-4F18-A689-426EFA3442CE}"/>
    <cellStyle name="Comma 4 3 2 5 3 2 2" xfId="40780" xr:uid="{657D5E1C-BCE4-42B4-9907-C8F8D0B94F71}"/>
    <cellStyle name="Comma 4 3 2 5 3 3" xfId="29553" xr:uid="{DA259CB2-D579-430E-A314-8206DACDD18B}"/>
    <cellStyle name="Comma 4 3 2 5 4" xfId="12710" xr:uid="{94805959-6C4A-4E24-82AD-72A85881FC09}"/>
    <cellStyle name="Comma 4 3 2 5 4 2" xfId="35177" xr:uid="{E1911528-D3BA-42B9-9405-C9C059EF0B1B}"/>
    <cellStyle name="Comma 4 3 2 5 5" xfId="23950" xr:uid="{9A970CC6-7EA5-400F-82F7-3750E9F33923}"/>
    <cellStyle name="Comma 4 3 2 6" xfId="2563" xr:uid="{00000000-0005-0000-0000-0000A7060000}"/>
    <cellStyle name="Comma 4 3 2 6 2" xfId="5352" xr:uid="{EE33CC40-7476-4E22-A65F-7711ACD79381}"/>
    <cellStyle name="Comma 4 3 2 6 2 2" xfId="10955" xr:uid="{9B0310D4-ABC3-4C16-8E24-24603D53D43D}"/>
    <cellStyle name="Comma 4 3 2 6 2 2 2" xfId="22183" xr:uid="{593C8BF9-C9A3-43CC-9E27-E335096AF10A}"/>
    <cellStyle name="Comma 4 3 2 6 2 2 2 2" xfId="44650" xr:uid="{19E1D5D2-A03C-43AD-BCAB-DB871293AF7F}"/>
    <cellStyle name="Comma 4 3 2 6 2 2 3" xfId="33423" xr:uid="{3DBD39F4-551E-48A5-BDAC-4C17F0E095EB}"/>
    <cellStyle name="Comma 4 3 2 6 2 3" xfId="16580" xr:uid="{F4DCC603-B294-4B13-914A-5B595412741D}"/>
    <cellStyle name="Comma 4 3 2 6 2 3 2" xfId="39047" xr:uid="{93FFCA9B-70BA-403B-A36C-98D8A815B3EC}"/>
    <cellStyle name="Comma 4 3 2 6 2 4" xfId="27820" xr:uid="{FC04E406-31BA-4133-9631-25DDBE2CE460}"/>
    <cellStyle name="Comma 4 3 2 6 3" xfId="8166" xr:uid="{E954014A-FEDA-4319-BB9A-34347CFBE08C}"/>
    <cellStyle name="Comma 4 3 2 6 3 2" xfId="19394" xr:uid="{39D7E88F-BDFF-4F69-A20A-508D1BE23E13}"/>
    <cellStyle name="Comma 4 3 2 6 3 2 2" xfId="41861" xr:uid="{96246076-03CA-438E-A8DE-D2CF0EFFAE39}"/>
    <cellStyle name="Comma 4 3 2 6 3 3" xfId="30634" xr:uid="{23AC613C-49F8-4BB4-AA24-6AD35BA92FAD}"/>
    <cellStyle name="Comma 4 3 2 6 4" xfId="13791" xr:uid="{A02D20CE-12A3-4BBC-B6DF-76FE93A9EB35}"/>
    <cellStyle name="Comma 4 3 2 6 4 2" xfId="36258" xr:uid="{5FAF8574-B908-4F82-ACC3-EE19CF541908}"/>
    <cellStyle name="Comma 4 3 2 6 5" xfId="25031" xr:uid="{7B976716-5E17-491B-92B9-EE3887E3740F}"/>
    <cellStyle name="Comma 4 3 2 7" xfId="402" xr:uid="{00000000-0005-0000-0000-0000A8060000}"/>
    <cellStyle name="Comma 4 3 2 7 2" xfId="3191" xr:uid="{6DA52961-F8BB-47F9-8A7D-33C336A0C124}"/>
    <cellStyle name="Comma 4 3 2 7 2 2" xfId="8794" xr:uid="{A617F48E-516F-460A-BC6B-E82D2FBCFE01}"/>
    <cellStyle name="Comma 4 3 2 7 2 2 2" xfId="20022" xr:uid="{85FDA2E2-23E0-4194-A1DF-82A4944CF882}"/>
    <cellStyle name="Comma 4 3 2 7 2 2 2 2" xfId="42489" xr:uid="{DC92D55B-E494-4958-B7F3-38359AD55C80}"/>
    <cellStyle name="Comma 4 3 2 7 2 2 3" xfId="31262" xr:uid="{791E1888-04FE-49FD-8AAC-5458A5BB049D}"/>
    <cellStyle name="Comma 4 3 2 7 2 3" xfId="14419" xr:uid="{6535CED3-AB03-4D25-B1CE-BB4EA7B56CDF}"/>
    <cellStyle name="Comma 4 3 2 7 2 3 2" xfId="36886" xr:uid="{7D40992E-4DBE-4854-94F7-406EF97BA9AD}"/>
    <cellStyle name="Comma 4 3 2 7 2 4" xfId="25659" xr:uid="{DD57B383-6BFF-4ABD-9A5C-76B1AFC1D787}"/>
    <cellStyle name="Comma 4 3 2 7 3" xfId="6005" xr:uid="{AA1D6375-2A8F-467F-BDC8-1100406072ED}"/>
    <cellStyle name="Comma 4 3 2 7 3 2" xfId="17233" xr:uid="{C0F6A1BE-B62B-489A-94B2-9E9156F5A740}"/>
    <cellStyle name="Comma 4 3 2 7 3 2 2" xfId="39700" xr:uid="{B504E185-51A4-469E-AC7E-394EF86CBCD4}"/>
    <cellStyle name="Comma 4 3 2 7 3 3" xfId="28473" xr:uid="{B3D3C3C3-39E3-4A5F-87EA-C87406CBEBD6}"/>
    <cellStyle name="Comma 4 3 2 7 4" xfId="11630" xr:uid="{A7DC5B97-D304-49DE-BB18-78364F5D2481}"/>
    <cellStyle name="Comma 4 3 2 7 4 2" xfId="34097" xr:uid="{D77EC788-1AA1-42E3-83B8-9047E286E382}"/>
    <cellStyle name="Comma 4 3 2 7 5" xfId="22870" xr:uid="{0367A6E4-CBB1-4E09-BA3B-C8356A57B2A7}"/>
    <cellStyle name="Comma 4 3 2 8" xfId="2915" xr:uid="{5BB75E8B-B71E-461A-B618-71E491B0BA47}"/>
    <cellStyle name="Comma 4 3 2 8 2" xfId="8518" xr:uid="{4945AC70-C8E8-4B22-9F62-6516EE680F51}"/>
    <cellStyle name="Comma 4 3 2 8 2 2" xfId="19746" xr:uid="{F0C5FF96-0124-4C0E-9EDF-1B03D09247F5}"/>
    <cellStyle name="Comma 4 3 2 8 2 2 2" xfId="42213" xr:uid="{15DA7BA0-9653-465D-B943-8784907EF91D}"/>
    <cellStyle name="Comma 4 3 2 8 2 3" xfId="30986" xr:uid="{EC1DC6AD-2816-4198-BC41-9A2457DDD148}"/>
    <cellStyle name="Comma 4 3 2 8 3" xfId="14143" xr:uid="{F3879196-9B1B-463E-9934-84EE0D70CE48}"/>
    <cellStyle name="Comma 4 3 2 8 3 2" xfId="36610" xr:uid="{33A50DCB-3508-42EE-A529-E08992E3C8D1}"/>
    <cellStyle name="Comma 4 3 2 8 4" xfId="25383" xr:uid="{F51085A0-4045-403E-A3E6-DFCF38913EE4}"/>
    <cellStyle name="Comma 4 3 2 9" xfId="5730" xr:uid="{441228C2-6772-4883-AC3A-770BE8C4FBDD}"/>
    <cellStyle name="Comma 4 3 2 9 2" xfId="16958" xr:uid="{F8A21A39-573E-46C8-A871-D11EB577DB2A}"/>
    <cellStyle name="Comma 4 3 2 9 2 2" xfId="39425" xr:uid="{FCC2C3EF-239B-4030-AF98-9DBA32E7BE93}"/>
    <cellStyle name="Comma 4 3 2 9 3" xfId="28198" xr:uid="{5AD06F60-DDD6-4A96-A5A0-6D86BF542EB3}"/>
    <cellStyle name="Comma 4 3 3" xfId="184" xr:uid="{00000000-0005-0000-0000-0000A9060000}"/>
    <cellStyle name="Comma 4 3 3 10" xfId="22657" xr:uid="{2E8527C7-6E5B-42F2-A5D8-ED0E8F445BFC}"/>
    <cellStyle name="Comma 4 3 3 2" xfId="731" xr:uid="{00000000-0005-0000-0000-0000AA060000}"/>
    <cellStyle name="Comma 4 3 3 2 2" xfId="1269" xr:uid="{00000000-0005-0000-0000-0000AB060000}"/>
    <cellStyle name="Comma 4 3 3 2 2 2" xfId="2349" xr:uid="{00000000-0005-0000-0000-0000AC060000}"/>
    <cellStyle name="Comma 4 3 3 2 2 2 2" xfId="5138" xr:uid="{930B76DF-B436-41C1-9D68-926D41583DB8}"/>
    <cellStyle name="Comma 4 3 3 2 2 2 2 2" xfId="10741" xr:uid="{20E866F8-8F0B-41B1-8193-4EFA60946762}"/>
    <cellStyle name="Comma 4 3 3 2 2 2 2 2 2" xfId="21969" xr:uid="{18B3DAEF-052C-4C62-923F-0D37C44CC438}"/>
    <cellStyle name="Comma 4 3 3 2 2 2 2 2 2 2" xfId="44436" xr:uid="{7515B3E7-FFAD-4B89-8A5E-9B1BD11E1D38}"/>
    <cellStyle name="Comma 4 3 3 2 2 2 2 2 3" xfId="33209" xr:uid="{67D9E6BC-A55D-4906-8A95-3D46DBDBA80C}"/>
    <cellStyle name="Comma 4 3 3 2 2 2 2 3" xfId="16366" xr:uid="{71D7316C-667F-4365-83AC-000B60E6AEDD}"/>
    <cellStyle name="Comma 4 3 3 2 2 2 2 3 2" xfId="38833" xr:uid="{DC7F05DF-6AEF-41AC-A564-422CFE8D93B2}"/>
    <cellStyle name="Comma 4 3 3 2 2 2 2 4" xfId="27606" xr:uid="{7EAA946E-FB5B-4ED4-B543-B7ACF13D15D2}"/>
    <cellStyle name="Comma 4 3 3 2 2 2 3" xfId="7952" xr:uid="{C95DF573-C884-4DDA-9D89-069ABD597AA2}"/>
    <cellStyle name="Comma 4 3 3 2 2 2 3 2" xfId="19180" xr:uid="{BF28D88F-B214-4E78-A394-933141F94943}"/>
    <cellStyle name="Comma 4 3 3 2 2 2 3 2 2" xfId="41647" xr:uid="{0E8D80E7-D667-4DC7-AD36-61B9888DF2DF}"/>
    <cellStyle name="Comma 4 3 3 2 2 2 3 3" xfId="30420" xr:uid="{FF0213AE-9243-48B4-8307-0F2D3559981A}"/>
    <cellStyle name="Comma 4 3 3 2 2 2 4" xfId="13577" xr:uid="{EB7C57AE-27E0-48D6-BA12-E27F9DEAF55B}"/>
    <cellStyle name="Comma 4 3 3 2 2 2 4 2" xfId="36044" xr:uid="{F16D8230-9883-4EE9-B89D-1DFF1FD44D39}"/>
    <cellStyle name="Comma 4 3 3 2 2 2 5" xfId="24817" xr:uid="{FF44BBD0-18D5-471E-91E5-E0C878B63EE7}"/>
    <cellStyle name="Comma 4 3 3 2 2 3" xfId="4058" xr:uid="{D4B6AF2D-1631-413E-8620-810217B375A9}"/>
    <cellStyle name="Comma 4 3 3 2 2 3 2" xfId="9661" xr:uid="{BDEAC32F-70D1-48D8-BBCE-4D2F48C55903}"/>
    <cellStyle name="Comma 4 3 3 2 2 3 2 2" xfId="20889" xr:uid="{2CDF8106-1FA8-4728-BC0B-17BAD49B96F9}"/>
    <cellStyle name="Comma 4 3 3 2 2 3 2 2 2" xfId="43356" xr:uid="{38268135-6EF0-4BD9-A51C-570AE0F17F7B}"/>
    <cellStyle name="Comma 4 3 3 2 2 3 2 3" xfId="32129" xr:uid="{8EDEE2B1-D802-4F34-B306-14E8A9FA677F}"/>
    <cellStyle name="Comma 4 3 3 2 2 3 3" xfId="15286" xr:uid="{0E6710C0-9DE4-46F1-98FE-2F9A4FCF693A}"/>
    <cellStyle name="Comma 4 3 3 2 2 3 3 2" xfId="37753" xr:uid="{9168F739-2619-4D46-AB5C-C4F8AECB5B68}"/>
    <cellStyle name="Comma 4 3 3 2 2 3 4" xfId="26526" xr:uid="{69A45A92-8A23-4DBC-B749-901FA9428E86}"/>
    <cellStyle name="Comma 4 3 3 2 2 4" xfId="6872" xr:uid="{C12AE30E-0C08-4178-AEEE-A3377BF3271F}"/>
    <cellStyle name="Comma 4 3 3 2 2 4 2" xfId="18100" xr:uid="{0855733C-F89B-438D-B64A-369AA2E0D529}"/>
    <cellStyle name="Comma 4 3 3 2 2 4 2 2" xfId="40567" xr:uid="{D1FE580C-98A8-4B39-89CF-170843BF83B2}"/>
    <cellStyle name="Comma 4 3 3 2 2 4 3" xfId="29340" xr:uid="{65DA427D-B7FB-492B-92DD-0C59C9A1F063}"/>
    <cellStyle name="Comma 4 3 3 2 2 5" xfId="12497" xr:uid="{93554555-9840-4B19-86BA-58A7297A053F}"/>
    <cellStyle name="Comma 4 3 3 2 2 5 2" xfId="34964" xr:uid="{83087B3F-D14F-4F19-846F-EAF031552216}"/>
    <cellStyle name="Comma 4 3 3 2 2 6" xfId="23737" xr:uid="{FE22C239-F7A3-4749-BD7D-C8DDFABAFEC5}"/>
    <cellStyle name="Comma 4 3 3 2 3" xfId="1811" xr:uid="{00000000-0005-0000-0000-0000AD060000}"/>
    <cellStyle name="Comma 4 3 3 2 3 2" xfId="4600" xr:uid="{E7B68D01-AB68-48D0-9A43-269C21342E6D}"/>
    <cellStyle name="Comma 4 3 3 2 3 2 2" xfId="10203" xr:uid="{5DF2CC87-B5F4-43CF-8136-D0869970F935}"/>
    <cellStyle name="Comma 4 3 3 2 3 2 2 2" xfId="21431" xr:uid="{F6073D13-7F01-4FC7-96CA-CF61705B0196}"/>
    <cellStyle name="Comma 4 3 3 2 3 2 2 2 2" xfId="43898" xr:uid="{34220081-915F-4986-A8F8-5D7C419FEFF5}"/>
    <cellStyle name="Comma 4 3 3 2 3 2 2 3" xfId="32671" xr:uid="{4C408FD2-ABE4-4726-8C54-AA8C63A5B52A}"/>
    <cellStyle name="Comma 4 3 3 2 3 2 3" xfId="15828" xr:uid="{69575863-A9CC-411E-AC46-2D3B2E43DE03}"/>
    <cellStyle name="Comma 4 3 3 2 3 2 3 2" xfId="38295" xr:uid="{02832ADD-295F-4873-BD3F-993E66EC091D}"/>
    <cellStyle name="Comma 4 3 3 2 3 2 4" xfId="27068" xr:uid="{2FB82C5F-846E-4A01-8F23-2DEB36061CB9}"/>
    <cellStyle name="Comma 4 3 3 2 3 3" xfId="7414" xr:uid="{256FB07C-7104-4C6E-AB63-A52704630E36}"/>
    <cellStyle name="Comma 4 3 3 2 3 3 2" xfId="18642" xr:uid="{B1C5454F-769E-42AC-9AEF-FB8DE568E818}"/>
    <cellStyle name="Comma 4 3 3 2 3 3 2 2" xfId="41109" xr:uid="{F0084607-4825-4774-8AB7-8012525AC8F7}"/>
    <cellStyle name="Comma 4 3 3 2 3 3 3" xfId="29882" xr:uid="{4CF1912F-736A-4E61-9DE8-8D26281D1FB6}"/>
    <cellStyle name="Comma 4 3 3 2 3 4" xfId="13039" xr:uid="{B817C72E-8576-4B4B-B339-72E59E54A584}"/>
    <cellStyle name="Comma 4 3 3 2 3 4 2" xfId="35506" xr:uid="{0A4FEC79-6D15-4572-9C03-FB173D6781D0}"/>
    <cellStyle name="Comma 4 3 3 2 3 5" xfId="24279" xr:uid="{A5964678-3C89-47DF-BD6A-CB9B7245CA00}"/>
    <cellStyle name="Comma 4 3 3 2 4" xfId="3520" xr:uid="{615A8930-EC4C-4803-B664-4845C73102BA}"/>
    <cellStyle name="Comma 4 3 3 2 4 2" xfId="9123" xr:uid="{F4130398-0183-4489-8BDA-36BD8C9A40A3}"/>
    <cellStyle name="Comma 4 3 3 2 4 2 2" xfId="20351" xr:uid="{4D0532F3-19A9-49F2-944A-ECBE9D0D453F}"/>
    <cellStyle name="Comma 4 3 3 2 4 2 2 2" xfId="42818" xr:uid="{38FE9824-8023-45EF-AC17-14D1080F95A1}"/>
    <cellStyle name="Comma 4 3 3 2 4 2 3" xfId="31591" xr:uid="{A0135CA9-945B-423B-BA40-B7E65FA824D3}"/>
    <cellStyle name="Comma 4 3 3 2 4 3" xfId="14748" xr:uid="{B676EA7F-D0B2-4C56-8512-8C0E7BAE00D7}"/>
    <cellStyle name="Comma 4 3 3 2 4 3 2" xfId="37215" xr:uid="{0C033151-AFE0-423E-95FB-36CDE078A6B4}"/>
    <cellStyle name="Comma 4 3 3 2 4 4" xfId="25988" xr:uid="{499E3D45-646F-428D-94F6-036F37729E8D}"/>
    <cellStyle name="Comma 4 3 3 2 5" xfId="6334" xr:uid="{7D7B8D17-4980-474F-9593-0DF773015DB0}"/>
    <cellStyle name="Comma 4 3 3 2 5 2" xfId="17562" xr:uid="{FDC0F3DD-123F-4746-8984-46D9D8194B89}"/>
    <cellStyle name="Comma 4 3 3 2 5 2 2" xfId="40029" xr:uid="{4D4E0DD7-228F-45AC-9169-7AACEC3B414F}"/>
    <cellStyle name="Comma 4 3 3 2 5 3" xfId="28802" xr:uid="{B7FE6829-3654-4D74-8060-6DDF4DC006D6}"/>
    <cellStyle name="Comma 4 3 3 2 6" xfId="11959" xr:uid="{856FAD93-4855-4B88-AE60-29D400C750BB}"/>
    <cellStyle name="Comma 4 3 3 2 6 2" xfId="34426" xr:uid="{1C5AC373-E158-4539-8AE7-ADD23C958D06}"/>
    <cellStyle name="Comma 4 3 3 2 7" xfId="23199" xr:uid="{907893B4-16E0-4309-9E6B-6C984333F26A}"/>
    <cellStyle name="Comma 4 3 3 3" xfId="1002" xr:uid="{00000000-0005-0000-0000-0000AE060000}"/>
    <cellStyle name="Comma 4 3 3 3 2" xfId="2082" xr:uid="{00000000-0005-0000-0000-0000AF060000}"/>
    <cellStyle name="Comma 4 3 3 3 2 2" xfId="4871" xr:uid="{9B5A61BC-88BF-4BFF-889D-5909E6D0286B}"/>
    <cellStyle name="Comma 4 3 3 3 2 2 2" xfId="10474" xr:uid="{B9B4185A-D55B-48E1-80BC-2057C280A0CB}"/>
    <cellStyle name="Comma 4 3 3 3 2 2 2 2" xfId="21702" xr:uid="{3CB88639-F154-46FC-AB74-6C2FAFC24957}"/>
    <cellStyle name="Comma 4 3 3 3 2 2 2 2 2" xfId="44169" xr:uid="{AC475985-C936-4CF5-848C-9801657B162A}"/>
    <cellStyle name="Comma 4 3 3 3 2 2 2 3" xfId="32942" xr:uid="{582B4A0F-9288-4981-BABD-A303955B695F}"/>
    <cellStyle name="Comma 4 3 3 3 2 2 3" xfId="16099" xr:uid="{776A1402-9D17-4F40-AEEF-996C5BD4BB3C}"/>
    <cellStyle name="Comma 4 3 3 3 2 2 3 2" xfId="38566" xr:uid="{8A829296-1D0E-40D6-97E9-C5AA8C49A726}"/>
    <cellStyle name="Comma 4 3 3 3 2 2 4" xfId="27339" xr:uid="{A141EA3E-E805-4AED-9F42-9BD7426DF66C}"/>
    <cellStyle name="Comma 4 3 3 3 2 3" xfId="7685" xr:uid="{52E55269-1597-45D2-8E62-312E625AC0E5}"/>
    <cellStyle name="Comma 4 3 3 3 2 3 2" xfId="18913" xr:uid="{0D2E7488-6295-4877-8C60-2B621C1AF84F}"/>
    <cellStyle name="Comma 4 3 3 3 2 3 2 2" xfId="41380" xr:uid="{CBEA5E3A-77F5-4A8C-B0DC-D008645BD8E4}"/>
    <cellStyle name="Comma 4 3 3 3 2 3 3" xfId="30153" xr:uid="{2F46AD39-AF35-4419-A23F-750567D29353}"/>
    <cellStyle name="Comma 4 3 3 3 2 4" xfId="13310" xr:uid="{5EABA6B3-5273-4B96-BC49-D71DBA024B1F}"/>
    <cellStyle name="Comma 4 3 3 3 2 4 2" xfId="35777" xr:uid="{229CEBF2-3791-4782-96B5-F939823730D7}"/>
    <cellStyle name="Comma 4 3 3 3 2 5" xfId="24550" xr:uid="{3DADB7F2-CDE4-4EC8-9A29-785D1989398F}"/>
    <cellStyle name="Comma 4 3 3 3 3" xfId="3791" xr:uid="{5731A5A2-ED1F-4B8A-AB6A-070C40A3B40F}"/>
    <cellStyle name="Comma 4 3 3 3 3 2" xfId="9394" xr:uid="{A8F3CEF5-492C-4AA8-AE0A-C0CA06C32C60}"/>
    <cellStyle name="Comma 4 3 3 3 3 2 2" xfId="20622" xr:uid="{8D22E6CB-6F22-475D-8195-0404F6834C1B}"/>
    <cellStyle name="Comma 4 3 3 3 3 2 2 2" xfId="43089" xr:uid="{285BE2D0-1A75-4523-81DF-8ECBD1D3E353}"/>
    <cellStyle name="Comma 4 3 3 3 3 2 3" xfId="31862" xr:uid="{54F4BCA3-34B5-4D9F-B793-2F0F6AB88A85}"/>
    <cellStyle name="Comma 4 3 3 3 3 3" xfId="15019" xr:uid="{E8A36520-2F8C-4562-8EA3-7D077F27E9D7}"/>
    <cellStyle name="Comma 4 3 3 3 3 3 2" xfId="37486" xr:uid="{FB2FBA4A-D23A-49BD-B735-46F7E19D629F}"/>
    <cellStyle name="Comma 4 3 3 3 3 4" xfId="26259" xr:uid="{B888AB72-AC93-48CD-B703-8072D7564493}"/>
    <cellStyle name="Comma 4 3 3 3 4" xfId="6605" xr:uid="{D2668C8C-AEFA-4AF9-A4B9-5DAA8006A83F}"/>
    <cellStyle name="Comma 4 3 3 3 4 2" xfId="17833" xr:uid="{9FBFE7A5-FFCB-4744-BEE3-285A9F16A364}"/>
    <cellStyle name="Comma 4 3 3 3 4 2 2" xfId="40300" xr:uid="{902C3E62-7963-4AED-BC6C-11A20EA7DE6F}"/>
    <cellStyle name="Comma 4 3 3 3 4 3" xfId="29073" xr:uid="{A64DD7A9-60CC-4C4F-A87B-01F7E8D697C7}"/>
    <cellStyle name="Comma 4 3 3 3 5" xfId="12230" xr:uid="{AB701F71-83AE-4E2E-951B-5044F7AFB3D2}"/>
    <cellStyle name="Comma 4 3 3 3 5 2" xfId="34697" xr:uid="{8CBEA82A-C65D-46C9-80E3-877CFB60CF3A}"/>
    <cellStyle name="Comma 4 3 3 3 6" xfId="23470" xr:uid="{A1723A59-05F1-4186-8235-8841D456DD6B}"/>
    <cellStyle name="Comma 4 3 3 4" xfId="1544" xr:uid="{00000000-0005-0000-0000-0000B0060000}"/>
    <cellStyle name="Comma 4 3 3 4 2" xfId="4333" xr:uid="{C1885A0E-C55A-4C01-94C2-1EF9006B8BDA}"/>
    <cellStyle name="Comma 4 3 3 4 2 2" xfId="9936" xr:uid="{86F02389-799A-4A1A-852C-CAC2102141F1}"/>
    <cellStyle name="Comma 4 3 3 4 2 2 2" xfId="21164" xr:uid="{441A59D5-8A0D-473B-B0CB-442484FAE472}"/>
    <cellStyle name="Comma 4 3 3 4 2 2 2 2" xfId="43631" xr:uid="{5DF0E0AC-235D-4478-B0B0-4BA6D2533322}"/>
    <cellStyle name="Comma 4 3 3 4 2 2 3" xfId="32404" xr:uid="{77B028C1-0264-4809-925A-064DF289A728}"/>
    <cellStyle name="Comma 4 3 3 4 2 3" xfId="15561" xr:uid="{A66A2B3C-094B-4505-BB63-6B7842B358BB}"/>
    <cellStyle name="Comma 4 3 3 4 2 3 2" xfId="38028" xr:uid="{1F4555D6-77A1-41E0-AE04-4863319153A7}"/>
    <cellStyle name="Comma 4 3 3 4 2 4" xfId="26801" xr:uid="{4C175FC9-74C3-4999-8D48-B12A534517BC}"/>
    <cellStyle name="Comma 4 3 3 4 3" xfId="7147" xr:uid="{939964CA-24E7-4AC3-834F-92077556835F}"/>
    <cellStyle name="Comma 4 3 3 4 3 2" xfId="18375" xr:uid="{1077C653-1BDE-41C0-A821-1FB03A46E887}"/>
    <cellStyle name="Comma 4 3 3 4 3 2 2" xfId="40842" xr:uid="{91A778B0-9FF8-4973-8296-AC130E7601F3}"/>
    <cellStyle name="Comma 4 3 3 4 3 3" xfId="29615" xr:uid="{CBE82565-98E7-4AFC-877B-9C812CA0C3A9}"/>
    <cellStyle name="Comma 4 3 3 4 4" xfId="12772" xr:uid="{AB671B5A-6F27-4D17-AF17-53D0C241B28E}"/>
    <cellStyle name="Comma 4 3 3 4 4 2" xfId="35239" xr:uid="{3DC6A5FD-8C5D-4073-9F0C-97A849CA86C8}"/>
    <cellStyle name="Comma 4 3 3 4 5" xfId="24012" xr:uid="{4045E6C7-52FB-4F7F-BAE1-D23BFDE1D82D}"/>
    <cellStyle name="Comma 4 3 3 5" xfId="2625" xr:uid="{00000000-0005-0000-0000-0000B1060000}"/>
    <cellStyle name="Comma 4 3 3 5 2" xfId="5414" xr:uid="{21563849-035F-4E0D-9C09-C088B3090495}"/>
    <cellStyle name="Comma 4 3 3 5 2 2" xfId="11017" xr:uid="{A7E57159-48E5-4A5C-BDF6-F43B3F442814}"/>
    <cellStyle name="Comma 4 3 3 5 2 2 2" xfId="22245" xr:uid="{35A6E783-2034-4869-921B-825B8FD13165}"/>
    <cellStyle name="Comma 4 3 3 5 2 2 2 2" xfId="44712" xr:uid="{9C3CB11A-4102-4F60-A3ED-91B9B28E88AF}"/>
    <cellStyle name="Comma 4 3 3 5 2 2 3" xfId="33485" xr:uid="{45AA3C4A-8BF3-41EF-AE87-82B0D2E77EAB}"/>
    <cellStyle name="Comma 4 3 3 5 2 3" xfId="16642" xr:uid="{223B946F-79C9-4411-AAE8-AC3A90E5094F}"/>
    <cellStyle name="Comma 4 3 3 5 2 3 2" xfId="39109" xr:uid="{E5C25716-9985-4A1E-861C-F673C7D9B24D}"/>
    <cellStyle name="Comma 4 3 3 5 2 4" xfId="27882" xr:uid="{BFE8F737-AF02-4526-A9FB-4BAAAA8DCB68}"/>
    <cellStyle name="Comma 4 3 3 5 3" xfId="8228" xr:uid="{CB779EA8-C834-4513-9B94-540E1BB171AB}"/>
    <cellStyle name="Comma 4 3 3 5 3 2" xfId="19456" xr:uid="{30577772-25F8-46C0-B381-005B63834CFF}"/>
    <cellStyle name="Comma 4 3 3 5 3 2 2" xfId="41923" xr:uid="{65078945-CE85-4C08-986A-1C701A5155FD}"/>
    <cellStyle name="Comma 4 3 3 5 3 3" xfId="30696" xr:uid="{BB3BBC93-D25F-4053-8A64-C317C1A0C7E1}"/>
    <cellStyle name="Comma 4 3 3 5 4" xfId="13853" xr:uid="{C1759244-923A-43BB-914B-A969EAB8FA60}"/>
    <cellStyle name="Comma 4 3 3 5 4 2" xfId="36320" xr:uid="{93757759-EF0E-4408-995E-09D9C92DDA1E}"/>
    <cellStyle name="Comma 4 3 3 5 5" xfId="25093" xr:uid="{593AB204-CFA5-4E66-8908-AA0461264572}"/>
    <cellStyle name="Comma 4 3 3 6" xfId="464" xr:uid="{00000000-0005-0000-0000-0000B2060000}"/>
    <cellStyle name="Comma 4 3 3 6 2" xfId="3253" xr:uid="{5D92F211-6044-40EC-BF44-5B1289332A64}"/>
    <cellStyle name="Comma 4 3 3 6 2 2" xfId="8856" xr:uid="{6BFCD258-F75E-42C7-AE06-D9D04265B029}"/>
    <cellStyle name="Comma 4 3 3 6 2 2 2" xfId="20084" xr:uid="{25228150-A949-49E4-90DF-4792D387ED18}"/>
    <cellStyle name="Comma 4 3 3 6 2 2 2 2" xfId="42551" xr:uid="{84A7D46E-19C0-4B0B-81E9-A3C6DB056A6B}"/>
    <cellStyle name="Comma 4 3 3 6 2 2 3" xfId="31324" xr:uid="{C07D9E62-FBDB-4040-A1E8-0590004CD84A}"/>
    <cellStyle name="Comma 4 3 3 6 2 3" xfId="14481" xr:uid="{4658983E-93D2-44D4-8B6E-83217A205F2D}"/>
    <cellStyle name="Comma 4 3 3 6 2 3 2" xfId="36948" xr:uid="{FADA512D-C406-4CE0-986E-B1D0C6D2CBDD}"/>
    <cellStyle name="Comma 4 3 3 6 2 4" xfId="25721" xr:uid="{A472AEF5-70C9-4CEB-80D7-D9D5B3374C50}"/>
    <cellStyle name="Comma 4 3 3 6 3" xfId="6067" xr:uid="{05EE98AD-52F2-4239-A785-21D27347F932}"/>
    <cellStyle name="Comma 4 3 3 6 3 2" xfId="17295" xr:uid="{6362B732-1031-486A-BA42-8132355BDD3E}"/>
    <cellStyle name="Comma 4 3 3 6 3 2 2" xfId="39762" xr:uid="{E9E92053-9655-406D-9060-363663EBC0F2}"/>
    <cellStyle name="Comma 4 3 3 6 3 3" xfId="28535" xr:uid="{39575F87-6BB3-467A-A647-0D922807AA6C}"/>
    <cellStyle name="Comma 4 3 3 6 4" xfId="11692" xr:uid="{93BD9EEB-6F2D-4D50-A5E9-278833D6E1C3}"/>
    <cellStyle name="Comma 4 3 3 6 4 2" xfId="34159" xr:uid="{082FA888-2997-45EE-BC3E-C1C62B267DCC}"/>
    <cellStyle name="Comma 4 3 3 6 5" xfId="22932" xr:uid="{DA71733B-0037-4328-8BA8-B792B807BA32}"/>
    <cellStyle name="Comma 4 3 3 7" xfId="2977" xr:uid="{4129606F-4F17-487B-91D5-03E1DBD7E26E}"/>
    <cellStyle name="Comma 4 3 3 7 2" xfId="8580" xr:uid="{170213C9-A4E3-4AD7-8B09-13C19BDF49F3}"/>
    <cellStyle name="Comma 4 3 3 7 2 2" xfId="19808" xr:uid="{E9A50DD9-F916-4A38-850F-F82A50A4FCDE}"/>
    <cellStyle name="Comma 4 3 3 7 2 2 2" xfId="42275" xr:uid="{75CA072E-A138-483A-AB6F-44DD04BB5EC4}"/>
    <cellStyle name="Comma 4 3 3 7 2 3" xfId="31048" xr:uid="{4B1706F8-9E87-4F63-B5BC-DB5856C749F4}"/>
    <cellStyle name="Comma 4 3 3 7 3" xfId="14205" xr:uid="{F33E120E-306B-4A66-9753-A39D622B5669}"/>
    <cellStyle name="Comma 4 3 3 7 3 2" xfId="36672" xr:uid="{6EDBB247-F153-471E-AF6C-06380105544D}"/>
    <cellStyle name="Comma 4 3 3 7 4" xfId="25445" xr:uid="{51673D43-5F00-4ED4-B833-357FD656A6A5}"/>
    <cellStyle name="Comma 4 3 3 8" xfId="5792" xr:uid="{EF91F7A6-9D06-46B0-9640-F30FC13D08A8}"/>
    <cellStyle name="Comma 4 3 3 8 2" xfId="17020" xr:uid="{EB90BF03-E14A-4863-9816-8BB80C245603}"/>
    <cellStyle name="Comma 4 3 3 8 2 2" xfId="39487" xr:uid="{D4DA1A26-7F7F-43D5-AC68-9A7E00C4098A}"/>
    <cellStyle name="Comma 4 3 3 8 3" xfId="28260" xr:uid="{25A84D72-10A1-4E7F-9B43-057D1BDB2D2B}"/>
    <cellStyle name="Comma 4 3 3 9" xfId="11416" xr:uid="{6A790564-5E80-460A-A6FB-AA4F21D2A7D7}"/>
    <cellStyle name="Comma 4 3 3 9 2" xfId="33884" xr:uid="{3F2A8BF1-13C9-4086-B885-C5BA95D94A93}"/>
    <cellStyle name="Comma 4 3 4" xfId="607" xr:uid="{00000000-0005-0000-0000-0000B3060000}"/>
    <cellStyle name="Comma 4 3 4 2" xfId="1145" xr:uid="{00000000-0005-0000-0000-0000B4060000}"/>
    <cellStyle name="Comma 4 3 4 2 2" xfId="2225" xr:uid="{00000000-0005-0000-0000-0000B5060000}"/>
    <cellStyle name="Comma 4 3 4 2 2 2" xfId="5014" xr:uid="{87F46A19-D29F-4191-995F-120659692F04}"/>
    <cellStyle name="Comma 4 3 4 2 2 2 2" xfId="10617" xr:uid="{4FE2E1C5-F956-4864-9A93-D86C23F95975}"/>
    <cellStyle name="Comma 4 3 4 2 2 2 2 2" xfId="21845" xr:uid="{0429FBCB-322C-4614-B623-0FF065F6338D}"/>
    <cellStyle name="Comma 4 3 4 2 2 2 2 2 2" xfId="44312" xr:uid="{B37DFAA0-BB9B-45F8-9E28-4545F2918A23}"/>
    <cellStyle name="Comma 4 3 4 2 2 2 2 3" xfId="33085" xr:uid="{45C7E447-F112-49C3-A299-E74F69413AB9}"/>
    <cellStyle name="Comma 4 3 4 2 2 2 3" xfId="16242" xr:uid="{95526257-80E9-4269-92B2-3C0F1FE9AC6D}"/>
    <cellStyle name="Comma 4 3 4 2 2 2 3 2" xfId="38709" xr:uid="{E78EE07C-0D4E-4E29-A2F3-869EDAE75DF3}"/>
    <cellStyle name="Comma 4 3 4 2 2 2 4" xfId="27482" xr:uid="{0EA8A5F5-C3C1-4F4E-99C1-48D04B2D4210}"/>
    <cellStyle name="Comma 4 3 4 2 2 3" xfId="7828" xr:uid="{CD115018-DC93-4AAA-A615-CF6F081F79C2}"/>
    <cellStyle name="Comma 4 3 4 2 2 3 2" xfId="19056" xr:uid="{B6434DAA-B178-4FF2-AD30-C27B1F35A10E}"/>
    <cellStyle name="Comma 4 3 4 2 2 3 2 2" xfId="41523" xr:uid="{8B62ABB7-71AD-4A02-8210-BE8831E5C6C8}"/>
    <cellStyle name="Comma 4 3 4 2 2 3 3" xfId="30296" xr:uid="{BE825C16-20B1-4C47-9D11-320F1E458569}"/>
    <cellStyle name="Comma 4 3 4 2 2 4" xfId="13453" xr:uid="{83792FCD-FEDD-4EBF-A88D-6644D08AD528}"/>
    <cellStyle name="Comma 4 3 4 2 2 4 2" xfId="35920" xr:uid="{25249310-1FF6-453D-88E3-F98DEF267089}"/>
    <cellStyle name="Comma 4 3 4 2 2 5" xfId="24693" xr:uid="{BA4BCFDF-2E90-450F-8F72-11336120015C}"/>
    <cellStyle name="Comma 4 3 4 2 3" xfId="3934" xr:uid="{EAFE373B-A2DB-43BE-AE20-9F26D23B04B5}"/>
    <cellStyle name="Comma 4 3 4 2 3 2" xfId="9537" xr:uid="{EA0E4DB9-A2BD-429B-9BBF-472C43F53C10}"/>
    <cellStyle name="Comma 4 3 4 2 3 2 2" xfId="20765" xr:uid="{0AA3A4A1-59E7-41D4-9749-B62D038BA875}"/>
    <cellStyle name="Comma 4 3 4 2 3 2 2 2" xfId="43232" xr:uid="{0E4F02CC-9223-4776-BD37-532997E600EF}"/>
    <cellStyle name="Comma 4 3 4 2 3 2 3" xfId="32005" xr:uid="{3680BB3F-7AE2-4488-92BC-E08D7017829A}"/>
    <cellStyle name="Comma 4 3 4 2 3 3" xfId="15162" xr:uid="{84E1484E-C672-4053-A636-C90806A7AA3A}"/>
    <cellStyle name="Comma 4 3 4 2 3 3 2" xfId="37629" xr:uid="{B12692E8-D95B-46E0-A2A1-431CC7429AD9}"/>
    <cellStyle name="Comma 4 3 4 2 3 4" xfId="26402" xr:uid="{B56352B8-5466-4108-8B07-99E55E94562F}"/>
    <cellStyle name="Comma 4 3 4 2 4" xfId="6748" xr:uid="{96424234-20FF-41EC-A0E1-25C4C57267F3}"/>
    <cellStyle name="Comma 4 3 4 2 4 2" xfId="17976" xr:uid="{816E0FC9-9FDB-4DE5-A7A3-B592648F654A}"/>
    <cellStyle name="Comma 4 3 4 2 4 2 2" xfId="40443" xr:uid="{C31862A4-4E25-4F30-AAB7-82EBB952BBD5}"/>
    <cellStyle name="Comma 4 3 4 2 4 3" xfId="29216" xr:uid="{8FA20AED-B955-485D-82C7-9D891C5E2BFA}"/>
    <cellStyle name="Comma 4 3 4 2 5" xfId="12373" xr:uid="{78BF208F-8C89-4FB1-BFA7-C0C43AB09445}"/>
    <cellStyle name="Comma 4 3 4 2 5 2" xfId="34840" xr:uid="{7DD353A1-439B-4E72-8FFC-0FD5956654F2}"/>
    <cellStyle name="Comma 4 3 4 2 6" xfId="23613" xr:uid="{848FA614-A659-421C-9B7D-434B6C3A6926}"/>
    <cellStyle name="Comma 4 3 4 3" xfId="1687" xr:uid="{00000000-0005-0000-0000-0000B6060000}"/>
    <cellStyle name="Comma 4 3 4 3 2" xfId="4476" xr:uid="{EDC9CD88-0F02-4776-A805-EEFD08DB671E}"/>
    <cellStyle name="Comma 4 3 4 3 2 2" xfId="10079" xr:uid="{346E77F0-3B56-4185-B94C-2562F139BADA}"/>
    <cellStyle name="Comma 4 3 4 3 2 2 2" xfId="21307" xr:uid="{00D25960-41BC-4171-832D-5A891FB0A2E6}"/>
    <cellStyle name="Comma 4 3 4 3 2 2 2 2" xfId="43774" xr:uid="{2081E59D-3AE6-40EF-BDCF-7A15B983DE98}"/>
    <cellStyle name="Comma 4 3 4 3 2 2 3" xfId="32547" xr:uid="{6386A0FC-2FA7-4793-92A7-661DDD259CC3}"/>
    <cellStyle name="Comma 4 3 4 3 2 3" xfId="15704" xr:uid="{5605D6EE-E954-4C67-BECB-5C4718044E2D}"/>
    <cellStyle name="Comma 4 3 4 3 2 3 2" xfId="38171" xr:uid="{D697FEEF-A1D9-49A0-B023-8480265BE749}"/>
    <cellStyle name="Comma 4 3 4 3 2 4" xfId="26944" xr:uid="{E52469CF-3D8C-432D-8401-CB3C121531DA}"/>
    <cellStyle name="Comma 4 3 4 3 3" xfId="7290" xr:uid="{1709EE36-3659-4266-B394-22078BE5DFCD}"/>
    <cellStyle name="Comma 4 3 4 3 3 2" xfId="18518" xr:uid="{D4687C46-D7C6-4FB7-801A-C596093FA963}"/>
    <cellStyle name="Comma 4 3 4 3 3 2 2" xfId="40985" xr:uid="{3845AF9C-5B83-44B6-973A-4543DEF0AED8}"/>
    <cellStyle name="Comma 4 3 4 3 3 3" xfId="29758" xr:uid="{0CBC9220-6507-4E1C-ABDD-8447D040FC79}"/>
    <cellStyle name="Comma 4 3 4 3 4" xfId="12915" xr:uid="{F4760E66-677A-4862-9702-060C20A71B39}"/>
    <cellStyle name="Comma 4 3 4 3 4 2" xfId="35382" xr:uid="{054C19AF-F1AE-48D0-A498-79CAC98D3DB4}"/>
    <cellStyle name="Comma 4 3 4 3 5" xfId="24155" xr:uid="{88E8CCCA-BC60-4745-BE78-226B9D0B9065}"/>
    <cellStyle name="Comma 4 3 4 4" xfId="3396" xr:uid="{4D39F788-2F9A-4CC4-A697-B86FA9CF850C}"/>
    <cellStyle name="Comma 4 3 4 4 2" xfId="8999" xr:uid="{8AA03301-8C26-4E68-BF12-57B1954326C9}"/>
    <cellStyle name="Comma 4 3 4 4 2 2" xfId="20227" xr:uid="{D288595A-E234-450F-BE31-8E0A777EBA12}"/>
    <cellStyle name="Comma 4 3 4 4 2 2 2" xfId="42694" xr:uid="{7E856C47-FBB5-4D84-B973-29544273D6F6}"/>
    <cellStyle name="Comma 4 3 4 4 2 3" xfId="31467" xr:uid="{76D715D2-FB0A-4D77-B644-80472BF31E1B}"/>
    <cellStyle name="Comma 4 3 4 4 3" xfId="14624" xr:uid="{D165F00B-14DA-4369-8F00-CEDAA958841C}"/>
    <cellStyle name="Comma 4 3 4 4 3 2" xfId="37091" xr:uid="{F43E84F0-95E2-4B7E-B18B-9B5FE8E4342A}"/>
    <cellStyle name="Comma 4 3 4 4 4" xfId="25864" xr:uid="{63096020-FC60-4F97-BDBB-5F7992D1F448}"/>
    <cellStyle name="Comma 4 3 4 5" xfId="6210" xr:uid="{4E48AB01-AD96-4B9B-8082-CF487FD81DD1}"/>
    <cellStyle name="Comma 4 3 4 5 2" xfId="17438" xr:uid="{BCA07B77-68AD-4C8E-81C0-A21D06535495}"/>
    <cellStyle name="Comma 4 3 4 5 2 2" xfId="39905" xr:uid="{C1D5AFD2-9E7C-4CEB-AE87-B63437AC52F4}"/>
    <cellStyle name="Comma 4 3 4 5 3" xfId="28678" xr:uid="{34E10C99-9BED-4E6B-8734-66255A0E372E}"/>
    <cellStyle name="Comma 4 3 4 6" xfId="11835" xr:uid="{2B9C7B07-8863-4071-BA10-F68B02D16F7C}"/>
    <cellStyle name="Comma 4 3 4 6 2" xfId="34302" xr:uid="{DD03181C-5097-4F2E-8EB1-86A5E9E9F1AA}"/>
    <cellStyle name="Comma 4 3 4 7" xfId="23075" xr:uid="{9E9080CF-1ECA-4377-8683-C13D14F9C2E6}"/>
    <cellStyle name="Comma 4 3 5" xfId="878" xr:uid="{00000000-0005-0000-0000-0000B7060000}"/>
    <cellStyle name="Comma 4 3 5 2" xfId="1958" xr:uid="{00000000-0005-0000-0000-0000B8060000}"/>
    <cellStyle name="Comma 4 3 5 2 2" xfId="4747" xr:uid="{37DC9BC5-C2A0-4BEC-BD71-14B0501CEADA}"/>
    <cellStyle name="Comma 4 3 5 2 2 2" xfId="10350" xr:uid="{D37E3847-2990-4590-9864-53BCA997A944}"/>
    <cellStyle name="Comma 4 3 5 2 2 2 2" xfId="21578" xr:uid="{44AC5851-2395-4474-B19C-4204D8B532C3}"/>
    <cellStyle name="Comma 4 3 5 2 2 2 2 2" xfId="44045" xr:uid="{F5A227EB-1D0B-47AD-BD4E-13709E14652D}"/>
    <cellStyle name="Comma 4 3 5 2 2 2 3" xfId="32818" xr:uid="{2D37B2FD-BC94-4B48-97D5-78FCC520592C}"/>
    <cellStyle name="Comma 4 3 5 2 2 3" xfId="15975" xr:uid="{53FB84E1-2510-47BB-917E-68B91FCD035A}"/>
    <cellStyle name="Comma 4 3 5 2 2 3 2" xfId="38442" xr:uid="{38BD277E-4EF2-4756-A33F-FE239505638D}"/>
    <cellStyle name="Comma 4 3 5 2 2 4" xfId="27215" xr:uid="{F0FF335B-B964-4334-B836-C36465BB4FA5}"/>
    <cellStyle name="Comma 4 3 5 2 3" xfId="7561" xr:uid="{809F6208-811F-44D3-A54C-38599BE6D726}"/>
    <cellStyle name="Comma 4 3 5 2 3 2" xfId="18789" xr:uid="{38573E78-1104-482F-9644-E5016BA90009}"/>
    <cellStyle name="Comma 4 3 5 2 3 2 2" xfId="41256" xr:uid="{6257218B-7EB9-47E7-8FCB-4B72400BFC91}"/>
    <cellStyle name="Comma 4 3 5 2 3 3" xfId="30029" xr:uid="{CD2C3121-3A0D-4FD9-9A05-FBA7D407B899}"/>
    <cellStyle name="Comma 4 3 5 2 4" xfId="13186" xr:uid="{EC36921D-2888-4FC3-85C2-E50B67FB0C4A}"/>
    <cellStyle name="Comma 4 3 5 2 4 2" xfId="35653" xr:uid="{21252505-A69C-44BF-BDAC-C499BAF5A13D}"/>
    <cellStyle name="Comma 4 3 5 2 5" xfId="24426" xr:uid="{FDFAA6C5-3A76-4AC0-9B3F-CC23B765B6A9}"/>
    <cellStyle name="Comma 4 3 5 3" xfId="3667" xr:uid="{E0587E24-11D8-4BA5-ADE1-361F9C7DCB39}"/>
    <cellStyle name="Comma 4 3 5 3 2" xfId="9270" xr:uid="{A4E204F6-4EB3-4C81-B880-F9E709E70C59}"/>
    <cellStyle name="Comma 4 3 5 3 2 2" xfId="20498" xr:uid="{3822611F-CA32-4189-8F44-E7EFA7458C4E}"/>
    <cellStyle name="Comma 4 3 5 3 2 2 2" xfId="42965" xr:uid="{3499ABEC-E6F5-4CF6-A403-D1AA451929D6}"/>
    <cellStyle name="Comma 4 3 5 3 2 3" xfId="31738" xr:uid="{EAB880B5-4808-4513-B51F-F4D342BB545C}"/>
    <cellStyle name="Comma 4 3 5 3 3" xfId="14895" xr:uid="{73AAC46A-C309-41DD-9BE9-AB9C656F8A87}"/>
    <cellStyle name="Comma 4 3 5 3 3 2" xfId="37362" xr:uid="{62F60917-A364-41FE-9271-A5DA5CDFEF59}"/>
    <cellStyle name="Comma 4 3 5 3 4" xfId="26135" xr:uid="{A8E62666-948A-4EA1-A55E-E8A279CBE18D}"/>
    <cellStyle name="Comma 4 3 5 4" xfId="6481" xr:uid="{D486C5A9-A134-407C-A730-ACF9363177C2}"/>
    <cellStyle name="Comma 4 3 5 4 2" xfId="17709" xr:uid="{8171A0C5-296A-42AB-9290-486B686C64B0}"/>
    <cellStyle name="Comma 4 3 5 4 2 2" xfId="40176" xr:uid="{66CF4EC0-A4D6-4366-84E9-CF25D4D29084}"/>
    <cellStyle name="Comma 4 3 5 4 3" xfId="28949" xr:uid="{7660F484-A1FF-44C4-A30A-042409A8DD94}"/>
    <cellStyle name="Comma 4 3 5 5" xfId="12106" xr:uid="{21E997E6-69DE-4E75-9B09-3976EDDAEA80}"/>
    <cellStyle name="Comma 4 3 5 5 2" xfId="34573" xr:uid="{53543624-9AFB-4BD7-968F-733DA0ACF7C7}"/>
    <cellStyle name="Comma 4 3 5 6" xfId="23346" xr:uid="{23D939F5-3A56-4EEC-8856-94D99B723000}"/>
    <cellStyle name="Comma 4 3 6" xfId="1420" xr:uid="{00000000-0005-0000-0000-0000B9060000}"/>
    <cellStyle name="Comma 4 3 6 2" xfId="4209" xr:uid="{F140421E-B317-4AB6-942B-C820D368DF3D}"/>
    <cellStyle name="Comma 4 3 6 2 2" xfId="9812" xr:uid="{C01516DD-290E-401A-A4B0-494635AAB1CF}"/>
    <cellStyle name="Comma 4 3 6 2 2 2" xfId="21040" xr:uid="{38A1CF63-81E6-4848-87EA-EA9FC09DF3A4}"/>
    <cellStyle name="Comma 4 3 6 2 2 2 2" xfId="43507" xr:uid="{21D47DD6-1893-4F34-A5D6-14CDAA5A15CC}"/>
    <cellStyle name="Comma 4 3 6 2 2 3" xfId="32280" xr:uid="{F159FB58-4AB7-4F27-BFC1-007E894675B8}"/>
    <cellStyle name="Comma 4 3 6 2 3" xfId="15437" xr:uid="{6DF2E35E-92A9-44EE-8B3B-324352D5D5CC}"/>
    <cellStyle name="Comma 4 3 6 2 3 2" xfId="37904" xr:uid="{E81ADFF2-F6B7-4E3F-BBA9-3BE8A9CC565A}"/>
    <cellStyle name="Comma 4 3 6 2 4" xfId="26677" xr:uid="{A597AD83-95BA-4D19-AEC7-1730506146A7}"/>
    <cellStyle name="Comma 4 3 6 3" xfId="7023" xr:uid="{BD666E36-C501-44E7-942C-D16D233E3A5D}"/>
    <cellStyle name="Comma 4 3 6 3 2" xfId="18251" xr:uid="{4B5804BA-2A56-48B9-8D73-61C5E708A328}"/>
    <cellStyle name="Comma 4 3 6 3 2 2" xfId="40718" xr:uid="{CE69A05E-24CF-45F5-936C-FFFBF202861E}"/>
    <cellStyle name="Comma 4 3 6 3 3" xfId="29491" xr:uid="{B360B6B2-86B2-4F1D-AF25-57781F9552BF}"/>
    <cellStyle name="Comma 4 3 6 4" xfId="12648" xr:uid="{0077DB26-97A7-4DB1-B0B7-C0EA43D2506B}"/>
    <cellStyle name="Comma 4 3 6 4 2" xfId="35115" xr:uid="{B25C0F67-CB40-4FD9-9769-8337D84D1357}"/>
    <cellStyle name="Comma 4 3 6 5" xfId="23888" xr:uid="{17192F06-2996-42AA-A241-DC220F52CB78}"/>
    <cellStyle name="Comma 4 3 7" xfId="2501" xr:uid="{00000000-0005-0000-0000-0000BA060000}"/>
    <cellStyle name="Comma 4 3 7 2" xfId="5290" xr:uid="{CE157AD1-FD6E-4F9E-933A-4853A1C68CAE}"/>
    <cellStyle name="Comma 4 3 7 2 2" xfId="10893" xr:uid="{F6FD257C-6EC9-49A2-8F6B-E457FAC13E5B}"/>
    <cellStyle name="Comma 4 3 7 2 2 2" xfId="22121" xr:uid="{1D459AE1-1546-42D1-9624-39C7DA3855E9}"/>
    <cellStyle name="Comma 4 3 7 2 2 2 2" xfId="44588" xr:uid="{438266B1-9D9E-49F0-A5AA-30302B675A1A}"/>
    <cellStyle name="Comma 4 3 7 2 2 3" xfId="33361" xr:uid="{9C1A52AA-C561-4428-B235-45A24554C4CC}"/>
    <cellStyle name="Comma 4 3 7 2 3" xfId="16518" xr:uid="{3A835A28-1225-4A40-B7DB-9549201DB744}"/>
    <cellStyle name="Comma 4 3 7 2 3 2" xfId="38985" xr:uid="{AA5D6BBC-B049-4952-BC0B-C40C1111B59D}"/>
    <cellStyle name="Comma 4 3 7 2 4" xfId="27758" xr:uid="{FAA520EA-4AF4-421B-BA26-1112CF9EFF08}"/>
    <cellStyle name="Comma 4 3 7 3" xfId="8104" xr:uid="{777C5AF1-0820-4E6F-87C8-719471157F03}"/>
    <cellStyle name="Comma 4 3 7 3 2" xfId="19332" xr:uid="{A3BB9983-F141-407E-8C39-A341F6B52E52}"/>
    <cellStyle name="Comma 4 3 7 3 2 2" xfId="41799" xr:uid="{AFDDA1E5-B320-448F-9DD9-401BC3DA50AD}"/>
    <cellStyle name="Comma 4 3 7 3 3" xfId="30572" xr:uid="{A42D8935-2373-4044-826E-1938A3A5B248}"/>
    <cellStyle name="Comma 4 3 7 4" xfId="13729" xr:uid="{917B779D-A442-4DFA-85C1-AA2C432F7BAA}"/>
    <cellStyle name="Comma 4 3 7 4 2" xfId="36196" xr:uid="{A5B90793-9C60-4B49-8294-1FA22BBFCFFB}"/>
    <cellStyle name="Comma 4 3 7 5" xfId="24969" xr:uid="{5285B493-542C-4F82-8009-E2A30DFD222E}"/>
    <cellStyle name="Comma 4 3 8" xfId="340" xr:uid="{00000000-0005-0000-0000-0000BB060000}"/>
    <cellStyle name="Comma 4 3 8 2" xfId="3129" xr:uid="{0C21B74F-4DA8-41F6-AD22-2F42CCBB0903}"/>
    <cellStyle name="Comma 4 3 8 2 2" xfId="8732" xr:uid="{CC836F57-3BD1-487D-9220-BEAEB4DF34F7}"/>
    <cellStyle name="Comma 4 3 8 2 2 2" xfId="19960" xr:uid="{DFDD1202-DA5B-46D7-8260-274D6259D2E9}"/>
    <cellStyle name="Comma 4 3 8 2 2 2 2" xfId="42427" xr:uid="{6C981624-15B4-40E9-9476-DCE64789E9C3}"/>
    <cellStyle name="Comma 4 3 8 2 2 3" xfId="31200" xr:uid="{F7A99FC9-112F-43B9-819A-0E88AC76B1A2}"/>
    <cellStyle name="Comma 4 3 8 2 3" xfId="14357" xr:uid="{13181E99-4A0D-4485-98B3-75431B307E79}"/>
    <cellStyle name="Comma 4 3 8 2 3 2" xfId="36824" xr:uid="{EDDB7F38-DDF1-49DC-8840-1A3CF289EB30}"/>
    <cellStyle name="Comma 4 3 8 2 4" xfId="25597" xr:uid="{E77C66D3-EC2C-41D1-94BE-460200D652D6}"/>
    <cellStyle name="Comma 4 3 8 3" xfId="5943" xr:uid="{43ADEA1B-ECDF-45FB-A45B-A0A0AFD1ED93}"/>
    <cellStyle name="Comma 4 3 8 3 2" xfId="17171" xr:uid="{A38AA023-0709-491D-B22F-089A12237B2F}"/>
    <cellStyle name="Comma 4 3 8 3 2 2" xfId="39638" xr:uid="{A2F73193-32D3-4466-9DE1-2B831A6FCBD6}"/>
    <cellStyle name="Comma 4 3 8 3 3" xfId="28411" xr:uid="{308CB497-95BF-4ECA-AC2A-139AEDD09008}"/>
    <cellStyle name="Comma 4 3 8 4" xfId="11568" xr:uid="{00FF93FC-AD8C-41BA-84AF-8AEB757B109A}"/>
    <cellStyle name="Comma 4 3 8 4 2" xfId="34035" xr:uid="{E75C0D95-EFEA-4C82-9344-9C0B2E549943}"/>
    <cellStyle name="Comma 4 3 8 5" xfId="22808" xr:uid="{418BFA28-FE61-4261-B84D-DEACAE3DFAEC}"/>
    <cellStyle name="Comma 4 3 9" xfId="2853" xr:uid="{22E50AF6-C889-4068-B55C-720682946620}"/>
    <cellStyle name="Comma 4 3 9 2" xfId="8456" xr:uid="{9DD8613C-CEFC-4BD8-8FE6-AB15FB35BC8A}"/>
    <cellStyle name="Comma 4 3 9 2 2" xfId="19684" xr:uid="{DDEA091B-8128-4D95-B966-400BA846EC1E}"/>
    <cellStyle name="Comma 4 3 9 2 2 2" xfId="42151" xr:uid="{45CCACDC-007D-4087-808A-FB9B5B9D4C56}"/>
    <cellStyle name="Comma 4 3 9 2 3" xfId="30924" xr:uid="{3C454BCD-5ACB-4D71-82CF-8F952AF07357}"/>
    <cellStyle name="Comma 4 3 9 3" xfId="14081" xr:uid="{2EF53D5D-2607-4E20-929E-9A65B1D2F88F}"/>
    <cellStyle name="Comma 4 3 9 3 2" xfId="36548" xr:uid="{8CA88A11-669A-47DA-BA7E-FA1DB2ECD7F3}"/>
    <cellStyle name="Comma 4 3 9 4" xfId="25321" xr:uid="{FE0FD727-225B-4B86-8DBF-E0D8DC0B68BF}"/>
    <cellStyle name="Comma 4 4" xfId="90" xr:uid="{00000000-0005-0000-0000-0000BC060000}"/>
    <cellStyle name="Comma 4 4 10" xfId="11322" xr:uid="{D5484B90-5136-4931-AD4D-F6278C050794}"/>
    <cellStyle name="Comma 4 4 10 2" xfId="33790" xr:uid="{39EA39DF-5348-4BC1-8844-785EF6011833}"/>
    <cellStyle name="Comma 4 4 11" xfId="22563" xr:uid="{FA53817E-621F-459B-A1E3-34C2C026D1C2}"/>
    <cellStyle name="Comma 4 4 2" xfId="216" xr:uid="{00000000-0005-0000-0000-0000BD060000}"/>
    <cellStyle name="Comma 4 4 2 10" xfId="22689" xr:uid="{3417C2F1-501C-4F47-B9E0-1E719E921B2A}"/>
    <cellStyle name="Comma 4 4 2 2" xfId="763" xr:uid="{00000000-0005-0000-0000-0000BE060000}"/>
    <cellStyle name="Comma 4 4 2 2 2" xfId="1301" xr:uid="{00000000-0005-0000-0000-0000BF060000}"/>
    <cellStyle name="Comma 4 4 2 2 2 2" xfId="2381" xr:uid="{00000000-0005-0000-0000-0000C0060000}"/>
    <cellStyle name="Comma 4 4 2 2 2 2 2" xfId="5170" xr:uid="{FFC3D1F6-C754-40CB-BD13-EA9078BC10C7}"/>
    <cellStyle name="Comma 4 4 2 2 2 2 2 2" xfId="10773" xr:uid="{36ACC936-C887-4AE6-B5B7-279070218FE9}"/>
    <cellStyle name="Comma 4 4 2 2 2 2 2 2 2" xfId="22001" xr:uid="{9D58350F-1956-49EE-927D-4CC37ED2919B}"/>
    <cellStyle name="Comma 4 4 2 2 2 2 2 2 2 2" xfId="44468" xr:uid="{D51E5A87-7A81-4615-8F21-AD55A46AF684}"/>
    <cellStyle name="Comma 4 4 2 2 2 2 2 2 3" xfId="33241" xr:uid="{F5F1CA5A-6E9E-432A-A207-9C61DC8D590C}"/>
    <cellStyle name="Comma 4 4 2 2 2 2 2 3" xfId="16398" xr:uid="{66DB3F3A-549F-4174-A2A6-B1374117551A}"/>
    <cellStyle name="Comma 4 4 2 2 2 2 2 3 2" xfId="38865" xr:uid="{DC24E019-5AF4-4AE6-877D-16EDC7B3A83E}"/>
    <cellStyle name="Comma 4 4 2 2 2 2 2 4" xfId="27638" xr:uid="{CA9839D2-1766-4F2F-9A26-C1D0B3A71BD3}"/>
    <cellStyle name="Comma 4 4 2 2 2 2 3" xfId="7984" xr:uid="{D5731092-FDE5-4C37-B351-B623B4CD026F}"/>
    <cellStyle name="Comma 4 4 2 2 2 2 3 2" xfId="19212" xr:uid="{397BC11C-BFBA-428E-9E37-94B2578687CB}"/>
    <cellStyle name="Comma 4 4 2 2 2 2 3 2 2" xfId="41679" xr:uid="{0735DA08-953C-4952-8AF9-A3309E064FA5}"/>
    <cellStyle name="Comma 4 4 2 2 2 2 3 3" xfId="30452" xr:uid="{C06EE86B-2D69-4FC1-9955-42FC3FAAABF4}"/>
    <cellStyle name="Comma 4 4 2 2 2 2 4" xfId="13609" xr:uid="{2CE777A6-C9DD-4FBC-ACCF-6D1F866C25DA}"/>
    <cellStyle name="Comma 4 4 2 2 2 2 4 2" xfId="36076" xr:uid="{FDFF143F-D8C1-46A7-AA3D-2D247DB4DFF2}"/>
    <cellStyle name="Comma 4 4 2 2 2 2 5" xfId="24849" xr:uid="{5399661A-C2D7-401C-A4E0-D14945BCC3FA}"/>
    <cellStyle name="Comma 4 4 2 2 2 3" xfId="4090" xr:uid="{0EB1A4D5-D9EC-4480-AEBC-AB4953F40F2A}"/>
    <cellStyle name="Comma 4 4 2 2 2 3 2" xfId="9693" xr:uid="{A70DF367-61A4-4FA3-A26C-7E6183037266}"/>
    <cellStyle name="Comma 4 4 2 2 2 3 2 2" xfId="20921" xr:uid="{8D94442E-A8DF-447D-BCB1-6B6BE2E58B1E}"/>
    <cellStyle name="Comma 4 4 2 2 2 3 2 2 2" xfId="43388" xr:uid="{901ABEE8-0883-4269-BA6E-D0A71EC1A60D}"/>
    <cellStyle name="Comma 4 4 2 2 2 3 2 3" xfId="32161" xr:uid="{CED288D3-00D4-451D-BA55-7385F11D1D87}"/>
    <cellStyle name="Comma 4 4 2 2 2 3 3" xfId="15318" xr:uid="{0925157D-1622-4D21-B894-2BEE48F74060}"/>
    <cellStyle name="Comma 4 4 2 2 2 3 3 2" xfId="37785" xr:uid="{1F8FF73E-11AF-4917-9E09-C85246A6ACB3}"/>
    <cellStyle name="Comma 4 4 2 2 2 3 4" xfId="26558" xr:uid="{6E80FEFD-C71C-4FB1-8AEC-1FAF219E4FA8}"/>
    <cellStyle name="Comma 4 4 2 2 2 4" xfId="6904" xr:uid="{A4A622AF-7D09-44C7-8EAE-ADE7046FC35D}"/>
    <cellStyle name="Comma 4 4 2 2 2 4 2" xfId="18132" xr:uid="{DC4918AB-7019-47C7-8243-6A43239A4C5C}"/>
    <cellStyle name="Comma 4 4 2 2 2 4 2 2" xfId="40599" xr:uid="{14DFFB02-E9AB-4762-B9EA-C7F318B819EA}"/>
    <cellStyle name="Comma 4 4 2 2 2 4 3" xfId="29372" xr:uid="{70A8E9F4-FBA0-43D3-BB24-CC998452F584}"/>
    <cellStyle name="Comma 4 4 2 2 2 5" xfId="12529" xr:uid="{64B5FE76-78CE-4E8A-8106-456DB00ADED8}"/>
    <cellStyle name="Comma 4 4 2 2 2 5 2" xfId="34996" xr:uid="{05FAFEC8-69D7-40AC-85FA-984C1EDB6394}"/>
    <cellStyle name="Comma 4 4 2 2 2 6" xfId="23769" xr:uid="{F9E79A55-4D18-4320-8431-BD083E429759}"/>
    <cellStyle name="Comma 4 4 2 2 3" xfId="1843" xr:uid="{00000000-0005-0000-0000-0000C1060000}"/>
    <cellStyle name="Comma 4 4 2 2 3 2" xfId="4632" xr:uid="{A9AA698D-0898-4FCA-A76F-AF1094F1E19A}"/>
    <cellStyle name="Comma 4 4 2 2 3 2 2" xfId="10235" xr:uid="{815E22B0-6025-4961-91CA-9D02EE132AC7}"/>
    <cellStyle name="Comma 4 4 2 2 3 2 2 2" xfId="21463" xr:uid="{80029D59-D9D4-4C98-B3D8-89C3B9E54098}"/>
    <cellStyle name="Comma 4 4 2 2 3 2 2 2 2" xfId="43930" xr:uid="{33BDFB5A-C2C7-4160-BC43-B985B8D27950}"/>
    <cellStyle name="Comma 4 4 2 2 3 2 2 3" xfId="32703" xr:uid="{858542B8-9D58-4602-8DAB-625F26AB32E7}"/>
    <cellStyle name="Comma 4 4 2 2 3 2 3" xfId="15860" xr:uid="{39DB07DA-C0A3-4E48-8C29-3A201575287C}"/>
    <cellStyle name="Comma 4 4 2 2 3 2 3 2" xfId="38327" xr:uid="{9C69AC1A-052A-4A2F-BFF6-0CE14C0B8D66}"/>
    <cellStyle name="Comma 4 4 2 2 3 2 4" xfId="27100" xr:uid="{58CDCFA7-04C7-444E-99DC-527489F504E8}"/>
    <cellStyle name="Comma 4 4 2 2 3 3" xfId="7446" xr:uid="{B6FFF3A3-5C95-421B-8FC7-CB07DC527D43}"/>
    <cellStyle name="Comma 4 4 2 2 3 3 2" xfId="18674" xr:uid="{E04865F0-685A-40A5-B391-9427061BC366}"/>
    <cellStyle name="Comma 4 4 2 2 3 3 2 2" xfId="41141" xr:uid="{263CDC9D-6DF4-46BB-9E3A-A5A9BB01DC0D}"/>
    <cellStyle name="Comma 4 4 2 2 3 3 3" xfId="29914" xr:uid="{40186123-3D1A-4847-9321-9A4111556F9C}"/>
    <cellStyle name="Comma 4 4 2 2 3 4" xfId="13071" xr:uid="{89F52EF4-955C-41A7-848C-BA7B53F8E1AD}"/>
    <cellStyle name="Comma 4 4 2 2 3 4 2" xfId="35538" xr:uid="{A9E66D8D-7980-4A8E-AFFF-DADD63BAF43E}"/>
    <cellStyle name="Comma 4 4 2 2 3 5" xfId="24311" xr:uid="{E0C83767-1CB1-4725-B8B9-D7321F118E8C}"/>
    <cellStyle name="Comma 4 4 2 2 4" xfId="3552" xr:uid="{F39B8E59-56D1-4EF9-AF59-2A9365A113AC}"/>
    <cellStyle name="Comma 4 4 2 2 4 2" xfId="9155" xr:uid="{4FC88C17-F9CC-4665-AB84-22819F984671}"/>
    <cellStyle name="Comma 4 4 2 2 4 2 2" xfId="20383" xr:uid="{54C8AF82-9E3C-4DC7-984F-B037C0746E23}"/>
    <cellStyle name="Comma 4 4 2 2 4 2 2 2" xfId="42850" xr:uid="{C84D4F32-2484-42BB-AAC7-0ADD9E10C53C}"/>
    <cellStyle name="Comma 4 4 2 2 4 2 3" xfId="31623" xr:uid="{290C8107-72FD-48B8-8A8D-9FDBE3CF7124}"/>
    <cellStyle name="Comma 4 4 2 2 4 3" xfId="14780" xr:uid="{6ED5ECE1-E969-400F-8B50-43123446CC13}"/>
    <cellStyle name="Comma 4 4 2 2 4 3 2" xfId="37247" xr:uid="{02ECA5CF-8FA4-41C6-874F-BD801A122405}"/>
    <cellStyle name="Comma 4 4 2 2 4 4" xfId="26020" xr:uid="{DDF5F69C-09CF-48B1-8A49-E943A2079DEC}"/>
    <cellStyle name="Comma 4 4 2 2 5" xfId="6366" xr:uid="{348B925D-2E59-4CD3-BB17-A355BEDF9738}"/>
    <cellStyle name="Comma 4 4 2 2 5 2" xfId="17594" xr:uid="{A1220307-8071-4099-AE93-AF5D67D0562F}"/>
    <cellStyle name="Comma 4 4 2 2 5 2 2" xfId="40061" xr:uid="{B120B8CF-EBD8-4C35-94DD-5FA4C25CE99D}"/>
    <cellStyle name="Comma 4 4 2 2 5 3" xfId="28834" xr:uid="{E942D9D7-6B04-402E-86D5-958C0B524E8B}"/>
    <cellStyle name="Comma 4 4 2 2 6" xfId="11991" xr:uid="{B015D464-438E-45B7-A05D-D721B4F7D5F9}"/>
    <cellStyle name="Comma 4 4 2 2 6 2" xfId="34458" xr:uid="{267B601B-76A6-433C-B527-C123B46CFC51}"/>
    <cellStyle name="Comma 4 4 2 2 7" xfId="23231" xr:uid="{8551123A-8CDD-457E-A650-8D6E1782C6C5}"/>
    <cellStyle name="Comma 4 4 2 3" xfId="1034" xr:uid="{00000000-0005-0000-0000-0000C2060000}"/>
    <cellStyle name="Comma 4 4 2 3 2" xfId="2114" xr:uid="{00000000-0005-0000-0000-0000C3060000}"/>
    <cellStyle name="Comma 4 4 2 3 2 2" xfId="4903" xr:uid="{E466EC83-5038-4F7E-B83C-00B6E1EED3EB}"/>
    <cellStyle name="Comma 4 4 2 3 2 2 2" xfId="10506" xr:uid="{18FA19EE-3547-4DEC-B385-3F749B55EF1C}"/>
    <cellStyle name="Comma 4 4 2 3 2 2 2 2" xfId="21734" xr:uid="{C6460863-3205-40AA-BEA6-05B352820ED3}"/>
    <cellStyle name="Comma 4 4 2 3 2 2 2 2 2" xfId="44201" xr:uid="{56225F54-5133-4B62-A2AD-EE0D469B8FBC}"/>
    <cellStyle name="Comma 4 4 2 3 2 2 2 3" xfId="32974" xr:uid="{43F25532-ECC6-4F69-988D-CF7B8B433782}"/>
    <cellStyle name="Comma 4 4 2 3 2 2 3" xfId="16131" xr:uid="{2A72E247-A107-4981-8DDF-314BF9625323}"/>
    <cellStyle name="Comma 4 4 2 3 2 2 3 2" xfId="38598" xr:uid="{21F20950-FB3A-410C-AB50-87C0DABE507C}"/>
    <cellStyle name="Comma 4 4 2 3 2 2 4" xfId="27371" xr:uid="{BC5692E1-684E-433E-A413-E61C90738BB4}"/>
    <cellStyle name="Comma 4 4 2 3 2 3" xfId="7717" xr:uid="{67F65797-6C16-46B0-8BEC-CA2D28F8D93A}"/>
    <cellStyle name="Comma 4 4 2 3 2 3 2" xfId="18945" xr:uid="{83A09361-A232-4BD7-8D20-C51D0DD061DF}"/>
    <cellStyle name="Comma 4 4 2 3 2 3 2 2" xfId="41412" xr:uid="{2F484D33-E002-40A5-9920-B7511C226C15}"/>
    <cellStyle name="Comma 4 4 2 3 2 3 3" xfId="30185" xr:uid="{0EFC6775-089B-4F9D-ADC6-A4E2658D2DAD}"/>
    <cellStyle name="Comma 4 4 2 3 2 4" xfId="13342" xr:uid="{E25EBD19-E5C0-4BED-BB1B-F3CC1D33A1FC}"/>
    <cellStyle name="Comma 4 4 2 3 2 4 2" xfId="35809" xr:uid="{0CAD0E08-192C-4CC0-9EA2-63CB295109E2}"/>
    <cellStyle name="Comma 4 4 2 3 2 5" xfId="24582" xr:uid="{DC445573-C977-419F-B1F8-D7308C2161F3}"/>
    <cellStyle name="Comma 4 4 2 3 3" xfId="3823" xr:uid="{A4681DEF-FFE0-40A7-BF41-0A4EFECE5B6B}"/>
    <cellStyle name="Comma 4 4 2 3 3 2" xfId="9426" xr:uid="{3A205709-191E-4B4B-B0DF-07F91019FE8E}"/>
    <cellStyle name="Comma 4 4 2 3 3 2 2" xfId="20654" xr:uid="{94C42047-A36A-4C04-90DD-E8F70AC24199}"/>
    <cellStyle name="Comma 4 4 2 3 3 2 2 2" xfId="43121" xr:uid="{6D54E528-96E5-44BA-8271-1993DFE3D5AC}"/>
    <cellStyle name="Comma 4 4 2 3 3 2 3" xfId="31894" xr:uid="{CEEE725C-EFE0-46AB-A321-EE00D91D516D}"/>
    <cellStyle name="Comma 4 4 2 3 3 3" xfId="15051" xr:uid="{9895E4BA-E98D-4070-BB81-E78E0AEA9764}"/>
    <cellStyle name="Comma 4 4 2 3 3 3 2" xfId="37518" xr:uid="{567A5973-E8CC-4CF8-90DF-2BAC316C600F}"/>
    <cellStyle name="Comma 4 4 2 3 3 4" xfId="26291" xr:uid="{1A394C01-37F6-4ABB-9BEC-42CF07611A86}"/>
    <cellStyle name="Comma 4 4 2 3 4" xfId="6637" xr:uid="{39DA4631-0AC7-4C4B-95E8-2F6AE6CF7543}"/>
    <cellStyle name="Comma 4 4 2 3 4 2" xfId="17865" xr:uid="{9805DD77-1022-4ED1-81D6-515B5A985324}"/>
    <cellStyle name="Comma 4 4 2 3 4 2 2" xfId="40332" xr:uid="{5A554121-11C0-4A01-B73E-C40A26CABD62}"/>
    <cellStyle name="Comma 4 4 2 3 4 3" xfId="29105" xr:uid="{AC03974B-8C83-4A77-8B88-3825F82C8EB0}"/>
    <cellStyle name="Comma 4 4 2 3 5" xfId="12262" xr:uid="{48359F16-AC44-4A96-9A31-660B2A173DED}"/>
    <cellStyle name="Comma 4 4 2 3 5 2" xfId="34729" xr:uid="{B4AC740D-4DEB-4F1F-92F0-8B376625EE1F}"/>
    <cellStyle name="Comma 4 4 2 3 6" xfId="23502" xr:uid="{34215EA0-CE0E-4144-88B6-2587DD74EE19}"/>
    <cellStyle name="Comma 4 4 2 4" xfId="1576" xr:uid="{00000000-0005-0000-0000-0000C4060000}"/>
    <cellStyle name="Comma 4 4 2 4 2" xfId="4365" xr:uid="{BB4E16DF-7DA3-4187-A6C0-005C67E0CE4D}"/>
    <cellStyle name="Comma 4 4 2 4 2 2" xfId="9968" xr:uid="{7F4A395F-8628-4FCC-8D7F-251609A58445}"/>
    <cellStyle name="Comma 4 4 2 4 2 2 2" xfId="21196" xr:uid="{2632D820-70B7-459E-9B7C-300DAA5C3377}"/>
    <cellStyle name="Comma 4 4 2 4 2 2 2 2" xfId="43663" xr:uid="{41340DC4-5E4C-408B-845E-6B7CF6077CC8}"/>
    <cellStyle name="Comma 4 4 2 4 2 2 3" xfId="32436" xr:uid="{B1E2671E-A2C8-4233-9124-104C98D1F97B}"/>
    <cellStyle name="Comma 4 4 2 4 2 3" xfId="15593" xr:uid="{D9CAD3A8-C5EA-43F6-BBAC-57ECDB9F5D47}"/>
    <cellStyle name="Comma 4 4 2 4 2 3 2" xfId="38060" xr:uid="{19C85DE3-2306-48C7-B1E1-BC3C76C9B7D7}"/>
    <cellStyle name="Comma 4 4 2 4 2 4" xfId="26833" xr:uid="{DEE6082A-726E-43F7-A54E-F33C9CD56433}"/>
    <cellStyle name="Comma 4 4 2 4 3" xfId="7179" xr:uid="{7706CC58-1CF4-4E9F-A95B-06A24DD10539}"/>
    <cellStyle name="Comma 4 4 2 4 3 2" xfId="18407" xr:uid="{3E621BDC-34F9-4E15-8D34-20A34D62A0A4}"/>
    <cellStyle name="Comma 4 4 2 4 3 2 2" xfId="40874" xr:uid="{464E9353-2A83-4509-B8D1-E4DDA6BB0D5B}"/>
    <cellStyle name="Comma 4 4 2 4 3 3" xfId="29647" xr:uid="{94DF66E0-5EB2-43E6-AC34-66C161A69DEB}"/>
    <cellStyle name="Comma 4 4 2 4 4" xfId="12804" xr:uid="{10E0BDFE-BB3A-4119-952C-D796736760D5}"/>
    <cellStyle name="Comma 4 4 2 4 4 2" xfId="35271" xr:uid="{82802FC6-3DFF-4112-9520-CD632EA7B564}"/>
    <cellStyle name="Comma 4 4 2 4 5" xfId="24044" xr:uid="{F0B4359A-031D-409B-9E39-D741745851CD}"/>
    <cellStyle name="Comma 4 4 2 5" xfId="2657" xr:uid="{00000000-0005-0000-0000-0000C5060000}"/>
    <cellStyle name="Comma 4 4 2 5 2" xfId="5446" xr:uid="{F8DE3842-3889-45EE-891A-C957CF95876C}"/>
    <cellStyle name="Comma 4 4 2 5 2 2" xfId="11049" xr:uid="{266CEE8A-1EC7-46D0-8709-015819876B59}"/>
    <cellStyle name="Comma 4 4 2 5 2 2 2" xfId="22277" xr:uid="{31201855-33A7-4E48-98CE-633393341611}"/>
    <cellStyle name="Comma 4 4 2 5 2 2 2 2" xfId="44744" xr:uid="{696BE7A2-A20F-4D17-9107-1728C691925E}"/>
    <cellStyle name="Comma 4 4 2 5 2 2 3" xfId="33517" xr:uid="{A6E160FD-8B87-4CBE-B364-25D32434F190}"/>
    <cellStyle name="Comma 4 4 2 5 2 3" xfId="16674" xr:uid="{6EEE7055-5611-4599-9C34-A4126B4E1F80}"/>
    <cellStyle name="Comma 4 4 2 5 2 3 2" xfId="39141" xr:uid="{F528FE65-97A2-4999-ACBC-EEB0DCD80935}"/>
    <cellStyle name="Comma 4 4 2 5 2 4" xfId="27914" xr:uid="{02557EC8-AE12-47E1-B4AC-D7B2D4EE5DAF}"/>
    <cellStyle name="Comma 4 4 2 5 3" xfId="8260" xr:uid="{2D6A5736-38D8-4D4D-BAA6-D0FBD6691A0C}"/>
    <cellStyle name="Comma 4 4 2 5 3 2" xfId="19488" xr:uid="{C2C49D44-0B6B-47D4-8992-B5506A13F07B}"/>
    <cellStyle name="Comma 4 4 2 5 3 2 2" xfId="41955" xr:uid="{B829D152-C698-4CEA-85A6-5C942C724CEE}"/>
    <cellStyle name="Comma 4 4 2 5 3 3" xfId="30728" xr:uid="{971769C3-5515-4B09-9536-C3949B4AE8EE}"/>
    <cellStyle name="Comma 4 4 2 5 4" xfId="13885" xr:uid="{220B1FBD-7579-45AE-B3D7-3AE4F8C2727E}"/>
    <cellStyle name="Comma 4 4 2 5 4 2" xfId="36352" xr:uid="{B19563B7-42BC-4A35-8151-47056A616BFF}"/>
    <cellStyle name="Comma 4 4 2 5 5" xfId="25125" xr:uid="{BD1C55C2-72EA-4663-88A2-B82E5E759078}"/>
    <cellStyle name="Comma 4 4 2 6" xfId="496" xr:uid="{00000000-0005-0000-0000-0000C6060000}"/>
    <cellStyle name="Comma 4 4 2 6 2" xfId="3285" xr:uid="{4FCAABD1-85E6-46E6-909F-AB574446CB69}"/>
    <cellStyle name="Comma 4 4 2 6 2 2" xfId="8888" xr:uid="{FE9E64F5-C0C7-4AEB-B03A-B5E040A74A28}"/>
    <cellStyle name="Comma 4 4 2 6 2 2 2" xfId="20116" xr:uid="{7C003B23-768D-40A6-AFCB-E32B9A3ADBE3}"/>
    <cellStyle name="Comma 4 4 2 6 2 2 2 2" xfId="42583" xr:uid="{AA678E41-165E-4532-83CD-1EC126F23DF5}"/>
    <cellStyle name="Comma 4 4 2 6 2 2 3" xfId="31356" xr:uid="{285EE428-8255-4EA7-89E4-B55E2BE161E2}"/>
    <cellStyle name="Comma 4 4 2 6 2 3" xfId="14513" xr:uid="{AAE56D7F-0617-4C90-A8FD-DD373DDE27EE}"/>
    <cellStyle name="Comma 4 4 2 6 2 3 2" xfId="36980" xr:uid="{862A0F24-F870-434C-95F5-E4F16522A968}"/>
    <cellStyle name="Comma 4 4 2 6 2 4" xfId="25753" xr:uid="{6FDD0D60-9CE5-4D17-9930-D52976634CA2}"/>
    <cellStyle name="Comma 4 4 2 6 3" xfId="6099" xr:uid="{3A4FB92D-77F5-439A-8C83-A48264DA8659}"/>
    <cellStyle name="Comma 4 4 2 6 3 2" xfId="17327" xr:uid="{52EAC221-05E1-4FEE-B58D-CE222612E431}"/>
    <cellStyle name="Comma 4 4 2 6 3 2 2" xfId="39794" xr:uid="{B5269FE6-14CD-43C1-B86C-1B0798065D78}"/>
    <cellStyle name="Comma 4 4 2 6 3 3" xfId="28567" xr:uid="{E506927C-6EBD-4F49-98D7-BF5D57F6DE27}"/>
    <cellStyle name="Comma 4 4 2 6 4" xfId="11724" xr:uid="{491DE736-D3F5-44ED-98D1-1C2BF1C736EC}"/>
    <cellStyle name="Comma 4 4 2 6 4 2" xfId="34191" xr:uid="{AC035873-27B4-4F3C-A81F-5AC288D70503}"/>
    <cellStyle name="Comma 4 4 2 6 5" xfId="22964" xr:uid="{E7627AC5-DB53-4F1F-AC2D-EC7160A72722}"/>
    <cellStyle name="Comma 4 4 2 7" xfId="3009" xr:uid="{4FCC3B42-D1F7-4A00-85FE-A09BCD416D7A}"/>
    <cellStyle name="Comma 4 4 2 7 2" xfId="8612" xr:uid="{781C9E37-A172-4632-8208-BFC6BAEA47AB}"/>
    <cellStyle name="Comma 4 4 2 7 2 2" xfId="19840" xr:uid="{76EBFCCC-76E8-4384-BDCF-FE9B6EB605BE}"/>
    <cellStyle name="Comma 4 4 2 7 2 2 2" xfId="42307" xr:uid="{9F46B01C-84B7-4702-BD1D-40601B73E9C0}"/>
    <cellStyle name="Comma 4 4 2 7 2 3" xfId="31080" xr:uid="{D272BDEA-24D8-48FB-AF54-C7BF0B3C22D0}"/>
    <cellStyle name="Comma 4 4 2 7 3" xfId="14237" xr:uid="{85A96406-6DE4-462A-803D-9FE186B0DFFC}"/>
    <cellStyle name="Comma 4 4 2 7 3 2" xfId="36704" xr:uid="{7DB57EC5-6AA7-4651-A33D-AEA3AFCBDA98}"/>
    <cellStyle name="Comma 4 4 2 7 4" xfId="25477" xr:uid="{3F2F7741-35FA-468A-93B6-BCC9AAA1B1FB}"/>
    <cellStyle name="Comma 4 4 2 8" xfId="5824" xr:uid="{A5CCD3E8-D2AA-4FEB-A8BC-366FFB80B1F7}"/>
    <cellStyle name="Comma 4 4 2 8 2" xfId="17052" xr:uid="{93CC12EC-3930-4C49-894C-3F4AAB564CA9}"/>
    <cellStyle name="Comma 4 4 2 8 2 2" xfId="39519" xr:uid="{25CC2291-06D5-4A13-A038-539CC7132486}"/>
    <cellStyle name="Comma 4 4 2 8 3" xfId="28292" xr:uid="{7A1A5929-60F4-4E89-99BD-0159F7B9F94C}"/>
    <cellStyle name="Comma 4 4 2 9" xfId="11448" xr:uid="{6E1605C0-9C3D-4334-83A3-594C4B497BB0}"/>
    <cellStyle name="Comma 4 4 2 9 2" xfId="33916" xr:uid="{060260EB-51D9-48B0-9514-4E62511118C8}"/>
    <cellStyle name="Comma 4 4 3" xfId="637" xr:uid="{00000000-0005-0000-0000-0000C7060000}"/>
    <cellStyle name="Comma 4 4 3 2" xfId="1175" xr:uid="{00000000-0005-0000-0000-0000C8060000}"/>
    <cellStyle name="Comma 4 4 3 2 2" xfId="2255" xr:uid="{00000000-0005-0000-0000-0000C9060000}"/>
    <cellStyle name="Comma 4 4 3 2 2 2" xfId="5044" xr:uid="{597478FC-3F35-4225-8743-43A560B48EB3}"/>
    <cellStyle name="Comma 4 4 3 2 2 2 2" xfId="10647" xr:uid="{22B830D0-D22E-4EB3-BD08-B8E887A4C310}"/>
    <cellStyle name="Comma 4 4 3 2 2 2 2 2" xfId="21875" xr:uid="{E9883F6E-417D-4EB9-A32F-CE4E0DBF24EA}"/>
    <cellStyle name="Comma 4 4 3 2 2 2 2 2 2" xfId="44342" xr:uid="{AF40702A-FD2F-4221-A9A8-2EAAAC80F5B2}"/>
    <cellStyle name="Comma 4 4 3 2 2 2 2 3" xfId="33115" xr:uid="{6BAB273D-D5EB-4506-9D39-B273729BC110}"/>
    <cellStyle name="Comma 4 4 3 2 2 2 3" xfId="16272" xr:uid="{EC433030-A88C-448C-8529-961F26446F35}"/>
    <cellStyle name="Comma 4 4 3 2 2 2 3 2" xfId="38739" xr:uid="{78F5F658-0B06-43BF-9826-F70693975907}"/>
    <cellStyle name="Comma 4 4 3 2 2 2 4" xfId="27512" xr:uid="{1077C127-85E0-401E-97A2-2C495D8543A4}"/>
    <cellStyle name="Comma 4 4 3 2 2 3" xfId="7858" xr:uid="{0D1EFE92-A584-4305-8F75-8B71E0B9FA9F}"/>
    <cellStyle name="Comma 4 4 3 2 2 3 2" xfId="19086" xr:uid="{370A2356-0F13-4EC6-A4E9-193CB154D5D4}"/>
    <cellStyle name="Comma 4 4 3 2 2 3 2 2" xfId="41553" xr:uid="{61F2FFAF-8883-46F7-9841-49FED4CB5A9E}"/>
    <cellStyle name="Comma 4 4 3 2 2 3 3" xfId="30326" xr:uid="{5EEFA9D0-E2D1-4569-BA23-CC89202D8334}"/>
    <cellStyle name="Comma 4 4 3 2 2 4" xfId="13483" xr:uid="{AF1A8983-45F1-4F4D-9AC4-40928565CF49}"/>
    <cellStyle name="Comma 4 4 3 2 2 4 2" xfId="35950" xr:uid="{DA6A7DB1-1BDC-4BEE-9ECA-9B84AB52388F}"/>
    <cellStyle name="Comma 4 4 3 2 2 5" xfId="24723" xr:uid="{5517C5DE-40B2-4380-B6CB-2259FBF3E884}"/>
    <cellStyle name="Comma 4 4 3 2 3" xfId="3964" xr:uid="{CFEDA1FE-A917-454E-9B58-ED9609F053FE}"/>
    <cellStyle name="Comma 4 4 3 2 3 2" xfId="9567" xr:uid="{3415C6B1-61B9-44F1-B72A-64FD203D44A6}"/>
    <cellStyle name="Comma 4 4 3 2 3 2 2" xfId="20795" xr:uid="{29B6EF0C-6908-4841-BFFB-1D6974CB8B44}"/>
    <cellStyle name="Comma 4 4 3 2 3 2 2 2" xfId="43262" xr:uid="{026D0B9A-93A8-4C54-90CE-DDE92AAC849B}"/>
    <cellStyle name="Comma 4 4 3 2 3 2 3" xfId="32035" xr:uid="{FAC881D4-A591-48F5-894B-695C7FBC289F}"/>
    <cellStyle name="Comma 4 4 3 2 3 3" xfId="15192" xr:uid="{541613D9-CAEF-4D7B-BAF0-98F1718CFC03}"/>
    <cellStyle name="Comma 4 4 3 2 3 3 2" xfId="37659" xr:uid="{11F0C36E-828A-45A4-9479-24247AECEDA2}"/>
    <cellStyle name="Comma 4 4 3 2 3 4" xfId="26432" xr:uid="{EAE2D997-7366-4D2A-8AE0-04AD4C82E4DD}"/>
    <cellStyle name="Comma 4 4 3 2 4" xfId="6778" xr:uid="{54A9E4D1-3F8A-41A1-8A48-0E07A910F0B4}"/>
    <cellStyle name="Comma 4 4 3 2 4 2" xfId="18006" xr:uid="{87970803-F1B5-48B8-A7B6-10E581523102}"/>
    <cellStyle name="Comma 4 4 3 2 4 2 2" xfId="40473" xr:uid="{8CB677A9-0A4F-4185-9732-14245E3A85BB}"/>
    <cellStyle name="Comma 4 4 3 2 4 3" xfId="29246" xr:uid="{42B856B9-FE35-4883-9F27-A4ADD7C7B16F}"/>
    <cellStyle name="Comma 4 4 3 2 5" xfId="12403" xr:uid="{CD48A878-364F-47AF-B3B6-4AEEE5995462}"/>
    <cellStyle name="Comma 4 4 3 2 5 2" xfId="34870" xr:uid="{4BB218EA-4956-49A9-B622-C6FE04E420D3}"/>
    <cellStyle name="Comma 4 4 3 2 6" xfId="23643" xr:uid="{14F6E415-08F3-4931-AB8C-3DE15BB3C775}"/>
    <cellStyle name="Comma 4 4 3 3" xfId="1717" xr:uid="{00000000-0005-0000-0000-0000CA060000}"/>
    <cellStyle name="Comma 4 4 3 3 2" xfId="4506" xr:uid="{4B563F22-1DBB-4FF5-B9FC-93EA1993A06A}"/>
    <cellStyle name="Comma 4 4 3 3 2 2" xfId="10109" xr:uid="{C5FAE65F-2C42-4458-8C67-A78F191050DA}"/>
    <cellStyle name="Comma 4 4 3 3 2 2 2" xfId="21337" xr:uid="{00B2E6D6-CF2A-4912-8D58-8646133F826D}"/>
    <cellStyle name="Comma 4 4 3 3 2 2 2 2" xfId="43804" xr:uid="{6C8EDB2C-2677-4532-8A6C-7549D6063E21}"/>
    <cellStyle name="Comma 4 4 3 3 2 2 3" xfId="32577" xr:uid="{062DC0BE-089A-415C-899E-72D92F4ED18F}"/>
    <cellStyle name="Comma 4 4 3 3 2 3" xfId="15734" xr:uid="{2081BAC9-D1C2-4587-9AED-1B7ECA4436F9}"/>
    <cellStyle name="Comma 4 4 3 3 2 3 2" xfId="38201" xr:uid="{44AC0E80-A305-429B-8344-ABD0F22342EE}"/>
    <cellStyle name="Comma 4 4 3 3 2 4" xfId="26974" xr:uid="{8BEACF30-B91A-4829-BCED-6B3D1E104318}"/>
    <cellStyle name="Comma 4 4 3 3 3" xfId="7320" xr:uid="{92621243-B48C-4982-A04C-B759D90EB1CE}"/>
    <cellStyle name="Comma 4 4 3 3 3 2" xfId="18548" xr:uid="{2DA508D4-8F6C-4D05-8874-7B42A47F7375}"/>
    <cellStyle name="Comma 4 4 3 3 3 2 2" xfId="41015" xr:uid="{8C923202-5E08-401B-B6E8-F697CB778A1F}"/>
    <cellStyle name="Comma 4 4 3 3 3 3" xfId="29788" xr:uid="{96283165-EE01-47E7-B049-EB7FF9A98956}"/>
    <cellStyle name="Comma 4 4 3 3 4" xfId="12945" xr:uid="{10D490EE-DEE7-4C15-81BC-51541695C4DC}"/>
    <cellStyle name="Comma 4 4 3 3 4 2" xfId="35412" xr:uid="{518FF37C-6DEC-4839-9172-4077B496B6E3}"/>
    <cellStyle name="Comma 4 4 3 3 5" xfId="24185" xr:uid="{613FA9F1-4A8C-472F-9B61-9991251DC965}"/>
    <cellStyle name="Comma 4 4 3 4" xfId="3426" xr:uid="{018CAED4-770D-4EF5-9F2F-CBEDDB1706E7}"/>
    <cellStyle name="Comma 4 4 3 4 2" xfId="9029" xr:uid="{65046672-699A-4EB2-9044-A37593801733}"/>
    <cellStyle name="Comma 4 4 3 4 2 2" xfId="20257" xr:uid="{7A2407CA-3FF0-4D85-820F-4EE05B7B5CA6}"/>
    <cellStyle name="Comma 4 4 3 4 2 2 2" xfId="42724" xr:uid="{FBD52B22-C25A-4EEB-96C9-B9094FD96F06}"/>
    <cellStyle name="Comma 4 4 3 4 2 3" xfId="31497" xr:uid="{A48D379E-4B1E-4FAD-BB14-2B41BA2CA554}"/>
    <cellStyle name="Comma 4 4 3 4 3" xfId="14654" xr:uid="{45CF5C18-6408-42D6-81F8-0C9AE7114FED}"/>
    <cellStyle name="Comma 4 4 3 4 3 2" xfId="37121" xr:uid="{F360BB70-1B17-4E43-B843-78685A13E2D7}"/>
    <cellStyle name="Comma 4 4 3 4 4" xfId="25894" xr:uid="{13F859BF-D6B6-4154-B437-20310C9124B5}"/>
    <cellStyle name="Comma 4 4 3 5" xfId="6240" xr:uid="{840C5A7E-A10D-4EB5-BB59-207E633C4BF8}"/>
    <cellStyle name="Comma 4 4 3 5 2" xfId="17468" xr:uid="{0C975D3C-AFC3-49CC-9B06-29D6172BE589}"/>
    <cellStyle name="Comma 4 4 3 5 2 2" xfId="39935" xr:uid="{3EBEDCE1-BC1E-4519-89CF-649347126F87}"/>
    <cellStyle name="Comma 4 4 3 5 3" xfId="28708" xr:uid="{D8AE1825-E1AA-4571-9C30-48BDD0C7F79E}"/>
    <cellStyle name="Comma 4 4 3 6" xfId="11865" xr:uid="{F86A6FCB-39C2-40F6-BF23-8C8B2A86912B}"/>
    <cellStyle name="Comma 4 4 3 6 2" xfId="34332" xr:uid="{12C3B728-318D-4680-B17D-9E4E5035A3A8}"/>
    <cellStyle name="Comma 4 4 3 7" xfId="23105" xr:uid="{D8EA0EA4-4E0D-436E-91EF-FB9D20655E08}"/>
    <cellStyle name="Comma 4 4 4" xfId="908" xr:uid="{00000000-0005-0000-0000-0000CB060000}"/>
    <cellStyle name="Comma 4 4 4 2" xfId="1988" xr:uid="{00000000-0005-0000-0000-0000CC060000}"/>
    <cellStyle name="Comma 4 4 4 2 2" xfId="4777" xr:uid="{60BB1E84-E4B1-448D-9BEE-DB3EE25E5E44}"/>
    <cellStyle name="Comma 4 4 4 2 2 2" xfId="10380" xr:uid="{D79C4FFD-B3BF-4816-A3DD-2117705C34EB}"/>
    <cellStyle name="Comma 4 4 4 2 2 2 2" xfId="21608" xr:uid="{215B71C4-01C5-431B-98E2-DA6133975672}"/>
    <cellStyle name="Comma 4 4 4 2 2 2 2 2" xfId="44075" xr:uid="{30A4CB24-3C7B-4B27-83F8-51BDAA8E79C1}"/>
    <cellStyle name="Comma 4 4 4 2 2 2 3" xfId="32848" xr:uid="{F6FCD2CF-8522-4928-85D0-30CF6B27C5C4}"/>
    <cellStyle name="Comma 4 4 4 2 2 3" xfId="16005" xr:uid="{9B55F278-9086-4126-9940-0B210990EFCC}"/>
    <cellStyle name="Comma 4 4 4 2 2 3 2" xfId="38472" xr:uid="{D06DC1C4-2441-4FD4-AE5F-8A2168C233FE}"/>
    <cellStyle name="Comma 4 4 4 2 2 4" xfId="27245" xr:uid="{52678FB5-677F-4F31-9725-00013FDEB3BA}"/>
    <cellStyle name="Comma 4 4 4 2 3" xfId="7591" xr:uid="{4A404CA8-634C-4734-B62E-45918E11A098}"/>
    <cellStyle name="Comma 4 4 4 2 3 2" xfId="18819" xr:uid="{D6CEB0B6-EFAD-4977-9CD6-2E5BB866E084}"/>
    <cellStyle name="Comma 4 4 4 2 3 2 2" xfId="41286" xr:uid="{90226125-7B1A-4FE3-9DC5-73467B80D162}"/>
    <cellStyle name="Comma 4 4 4 2 3 3" xfId="30059" xr:uid="{BE9D7AFA-5B58-4181-AA49-6C6FF8DE7EEA}"/>
    <cellStyle name="Comma 4 4 4 2 4" xfId="13216" xr:uid="{1A43953D-B004-4895-A2E4-21FE10425C4F}"/>
    <cellStyle name="Comma 4 4 4 2 4 2" xfId="35683" xr:uid="{771EE088-82F7-4BAD-80D6-02A66A787E51}"/>
    <cellStyle name="Comma 4 4 4 2 5" xfId="24456" xr:uid="{9CEDF662-3BF3-4C92-BBF4-F075D452B07C}"/>
    <cellStyle name="Comma 4 4 4 3" xfId="3697" xr:uid="{0088996D-D23E-4570-A852-19254ECEB3C3}"/>
    <cellStyle name="Comma 4 4 4 3 2" xfId="9300" xr:uid="{0D76EA3E-F482-4E05-8D3E-45DBE8677F8E}"/>
    <cellStyle name="Comma 4 4 4 3 2 2" xfId="20528" xr:uid="{39936F26-D23B-4C49-8B1B-F9E06F567524}"/>
    <cellStyle name="Comma 4 4 4 3 2 2 2" xfId="42995" xr:uid="{49DCEB6A-6E04-4202-812A-0B1E72C1DC1E}"/>
    <cellStyle name="Comma 4 4 4 3 2 3" xfId="31768" xr:uid="{C988E95C-4ABF-456E-94BF-EDC67B8E237E}"/>
    <cellStyle name="Comma 4 4 4 3 3" xfId="14925" xr:uid="{26C76D69-FE04-4907-ADF6-7837684454E8}"/>
    <cellStyle name="Comma 4 4 4 3 3 2" xfId="37392" xr:uid="{A4033972-6538-4BEB-BB9D-B57D92AEAE8A}"/>
    <cellStyle name="Comma 4 4 4 3 4" xfId="26165" xr:uid="{E3C0EB15-2F6A-4F58-A209-876C573B74BE}"/>
    <cellStyle name="Comma 4 4 4 4" xfId="6511" xr:uid="{2F3C80EE-BBF1-4343-B5DA-CB5A85CF1480}"/>
    <cellStyle name="Comma 4 4 4 4 2" xfId="17739" xr:uid="{1DCFCF7D-5487-4561-9BBE-34E8A6E0C7DD}"/>
    <cellStyle name="Comma 4 4 4 4 2 2" xfId="40206" xr:uid="{6DFF016E-331E-4B80-B6BA-85D6E8CA2376}"/>
    <cellStyle name="Comma 4 4 4 4 3" xfId="28979" xr:uid="{F589144F-BD21-43EA-8050-F20A53480616}"/>
    <cellStyle name="Comma 4 4 4 5" xfId="12136" xr:uid="{117F0C49-CB8F-4567-84E5-9AE5B65BC795}"/>
    <cellStyle name="Comma 4 4 4 5 2" xfId="34603" xr:uid="{11BCE059-1757-44A4-A8BE-8D3FF2B5894F}"/>
    <cellStyle name="Comma 4 4 4 6" xfId="23376" xr:uid="{1A41173F-F38B-44C9-8992-48A73C7CDAE5}"/>
    <cellStyle name="Comma 4 4 5" xfId="1450" xr:uid="{00000000-0005-0000-0000-0000CD060000}"/>
    <cellStyle name="Comma 4 4 5 2" xfId="4239" xr:uid="{245B9D1E-853D-4D94-A989-F610FEBB7C8F}"/>
    <cellStyle name="Comma 4 4 5 2 2" xfId="9842" xr:uid="{239EE66C-053B-4F1C-8B8D-439535506103}"/>
    <cellStyle name="Comma 4 4 5 2 2 2" xfId="21070" xr:uid="{CBB8F28A-EA4D-42F9-B23F-83C1195A4866}"/>
    <cellStyle name="Comma 4 4 5 2 2 2 2" xfId="43537" xr:uid="{F933C8C6-3CB5-4A23-B17D-B6DD17C23046}"/>
    <cellStyle name="Comma 4 4 5 2 2 3" xfId="32310" xr:uid="{AC59B809-7B73-4CA1-B25B-CE8EA39D2E37}"/>
    <cellStyle name="Comma 4 4 5 2 3" xfId="15467" xr:uid="{64B07A30-5ED8-4865-8A40-2B5ADC91130F}"/>
    <cellStyle name="Comma 4 4 5 2 3 2" xfId="37934" xr:uid="{45808DFC-670D-4541-B7F3-EF61430652F6}"/>
    <cellStyle name="Comma 4 4 5 2 4" xfId="26707" xr:uid="{F008E082-5732-4FB2-A0B9-FD1D0837EA0D}"/>
    <cellStyle name="Comma 4 4 5 3" xfId="7053" xr:uid="{697E5B21-CEC8-4262-B1A6-241A314AFCD9}"/>
    <cellStyle name="Comma 4 4 5 3 2" xfId="18281" xr:uid="{DD429791-983B-49C5-BD52-F2839D9C4B4D}"/>
    <cellStyle name="Comma 4 4 5 3 2 2" xfId="40748" xr:uid="{F916BB16-F9EB-475A-8C67-12B08DCA50EB}"/>
    <cellStyle name="Comma 4 4 5 3 3" xfId="29521" xr:uid="{87AE50C6-9E51-4047-B11D-0E38C064C7A1}"/>
    <cellStyle name="Comma 4 4 5 4" xfId="12678" xr:uid="{FD85F5AE-0AF2-4AE2-8D50-AF67573162AD}"/>
    <cellStyle name="Comma 4 4 5 4 2" xfId="35145" xr:uid="{191721EF-92EA-415A-AAF8-F521B1F268C3}"/>
    <cellStyle name="Comma 4 4 5 5" xfId="23918" xr:uid="{620E61BE-6EEE-439E-BEEF-5A625E751EF3}"/>
    <cellStyle name="Comma 4 4 6" xfId="2531" xr:uid="{00000000-0005-0000-0000-0000CE060000}"/>
    <cellStyle name="Comma 4 4 6 2" xfId="5320" xr:uid="{9EBDCE3B-FE25-4E71-A58A-2588A5B406EC}"/>
    <cellStyle name="Comma 4 4 6 2 2" xfId="10923" xr:uid="{F054C8FE-1C6D-4135-BD2D-4FB60C96B350}"/>
    <cellStyle name="Comma 4 4 6 2 2 2" xfId="22151" xr:uid="{D5475375-0AC3-4D81-A56C-32A8B6E6990F}"/>
    <cellStyle name="Comma 4 4 6 2 2 2 2" xfId="44618" xr:uid="{525E766C-9D96-4E7A-AF5F-6649B59C45DB}"/>
    <cellStyle name="Comma 4 4 6 2 2 3" xfId="33391" xr:uid="{0920646E-6C45-46A9-A984-0242E100D592}"/>
    <cellStyle name="Comma 4 4 6 2 3" xfId="16548" xr:uid="{A1176FEE-A3FC-4E00-A695-606BA60E3C3A}"/>
    <cellStyle name="Comma 4 4 6 2 3 2" xfId="39015" xr:uid="{FD866FFD-A344-4F28-9CCC-B8FA327B1FEB}"/>
    <cellStyle name="Comma 4 4 6 2 4" xfId="27788" xr:uid="{D53A9C48-F0D1-44B5-94AA-C10E4C31DFC4}"/>
    <cellStyle name="Comma 4 4 6 3" xfId="8134" xr:uid="{1C8A2E1F-7C6B-41CE-B2F7-CA5A6E7082D3}"/>
    <cellStyle name="Comma 4 4 6 3 2" xfId="19362" xr:uid="{0A66E06E-6A98-4D5C-A885-DC885E221E2A}"/>
    <cellStyle name="Comma 4 4 6 3 2 2" xfId="41829" xr:uid="{593738CD-030D-4BB3-AA44-8FA1A551E92F}"/>
    <cellStyle name="Comma 4 4 6 3 3" xfId="30602" xr:uid="{C84EB5D8-E7F8-4146-AEB2-CCA115A10051}"/>
    <cellStyle name="Comma 4 4 6 4" xfId="13759" xr:uid="{2DF5DDFB-08AD-42E0-864B-3962B5AB9C6A}"/>
    <cellStyle name="Comma 4 4 6 4 2" xfId="36226" xr:uid="{47E4CAC2-4040-4AB2-B70A-FFE639B7800B}"/>
    <cellStyle name="Comma 4 4 6 5" xfId="24999" xr:uid="{461E35BC-8B85-4DF2-BCA6-F72D76A59DC1}"/>
    <cellStyle name="Comma 4 4 7" xfId="370" xr:uid="{00000000-0005-0000-0000-0000CF060000}"/>
    <cellStyle name="Comma 4 4 7 2" xfId="3159" xr:uid="{5F026E5B-EDB6-43AB-ACDF-65D650D41A29}"/>
    <cellStyle name="Comma 4 4 7 2 2" xfId="8762" xr:uid="{153534F2-5E67-4678-9503-B94F5646079E}"/>
    <cellStyle name="Comma 4 4 7 2 2 2" xfId="19990" xr:uid="{AE0C33C3-F7D7-4867-8556-0D85B79C4DEA}"/>
    <cellStyle name="Comma 4 4 7 2 2 2 2" xfId="42457" xr:uid="{C97BF30C-61B8-482F-A02C-BCA830E1378A}"/>
    <cellStyle name="Comma 4 4 7 2 2 3" xfId="31230" xr:uid="{36BF5CE0-9B3A-40B9-BCA7-599E98B1BAA7}"/>
    <cellStyle name="Comma 4 4 7 2 3" xfId="14387" xr:uid="{354AAE7D-6643-4321-8F70-4D693A04DA6D}"/>
    <cellStyle name="Comma 4 4 7 2 3 2" xfId="36854" xr:uid="{5566FD84-76A3-463E-8E7A-2A73BAFBADF9}"/>
    <cellStyle name="Comma 4 4 7 2 4" xfId="25627" xr:uid="{7F3319EC-0D18-451B-8B26-0A89063633A0}"/>
    <cellStyle name="Comma 4 4 7 3" xfId="5973" xr:uid="{DD78A3AF-1B1B-4C8C-9659-AA78181CD91D}"/>
    <cellStyle name="Comma 4 4 7 3 2" xfId="17201" xr:uid="{CBB1F2BD-35C7-455E-80F6-CD8ED29A6FD4}"/>
    <cellStyle name="Comma 4 4 7 3 2 2" xfId="39668" xr:uid="{64E0C2BB-0433-49E8-97A5-1C2A9589C983}"/>
    <cellStyle name="Comma 4 4 7 3 3" xfId="28441" xr:uid="{D012F1CB-51F6-481B-A0CD-93A95544CAEA}"/>
    <cellStyle name="Comma 4 4 7 4" xfId="11598" xr:uid="{71BB0E15-7383-4010-87EB-05B39A52CEB1}"/>
    <cellStyle name="Comma 4 4 7 4 2" xfId="34065" xr:uid="{04DFF5E6-196D-4BED-9003-03D879BE1AAE}"/>
    <cellStyle name="Comma 4 4 7 5" xfId="22838" xr:uid="{BBCA3E2A-279B-48C1-B330-B6AD5707A845}"/>
    <cellStyle name="Comma 4 4 8" xfId="2883" xr:uid="{AE2432E7-59EC-4DFD-843F-5DF6254C8FE1}"/>
    <cellStyle name="Comma 4 4 8 2" xfId="8486" xr:uid="{47595742-1490-4301-BA33-B73961A91B5F}"/>
    <cellStyle name="Comma 4 4 8 2 2" xfId="19714" xr:uid="{C4A06252-295A-4E35-87C9-8BD2D208B9C3}"/>
    <cellStyle name="Comma 4 4 8 2 2 2" xfId="42181" xr:uid="{F3453E80-9EB6-422D-92F9-59AB45AF7FAD}"/>
    <cellStyle name="Comma 4 4 8 2 3" xfId="30954" xr:uid="{F425F7D2-1409-47D0-A576-0DF6B8C9AA4D}"/>
    <cellStyle name="Comma 4 4 8 3" xfId="14111" xr:uid="{C37FB01F-1833-423B-82AB-7803938CDF5E}"/>
    <cellStyle name="Comma 4 4 8 3 2" xfId="36578" xr:uid="{182B7047-449D-4DCC-9B11-47191AB84C1F}"/>
    <cellStyle name="Comma 4 4 8 4" xfId="25351" xr:uid="{950D4D3C-431C-4FC3-ACCA-1E55C0E311AE}"/>
    <cellStyle name="Comma 4 4 9" xfId="5698" xr:uid="{6419B532-D782-42E6-BAEF-368C9BC0478B}"/>
    <cellStyle name="Comma 4 4 9 2" xfId="16926" xr:uid="{270AC85C-BD69-4800-8F21-5343184B1975}"/>
    <cellStyle name="Comma 4 4 9 2 2" xfId="39393" xr:uid="{8D68F099-B8B7-4BBC-B2FE-48D5CF2CD537}"/>
    <cellStyle name="Comma 4 4 9 3" xfId="28166" xr:uid="{4069036B-78A9-4E64-B5A0-40EC52421425}"/>
    <cellStyle name="Comma 4 5" xfId="152" xr:uid="{00000000-0005-0000-0000-0000D0060000}"/>
    <cellStyle name="Comma 4 5 10" xfId="22625" xr:uid="{5A05C4F8-B998-4673-91DC-3EDAF319555D}"/>
    <cellStyle name="Comma 4 5 2" xfId="699" xr:uid="{00000000-0005-0000-0000-0000D1060000}"/>
    <cellStyle name="Comma 4 5 2 2" xfId="1237" xr:uid="{00000000-0005-0000-0000-0000D2060000}"/>
    <cellStyle name="Comma 4 5 2 2 2" xfId="2317" xr:uid="{00000000-0005-0000-0000-0000D3060000}"/>
    <cellStyle name="Comma 4 5 2 2 2 2" xfId="5106" xr:uid="{CAE4F5E5-C8D2-4BB0-A954-E37FBB0ECC15}"/>
    <cellStyle name="Comma 4 5 2 2 2 2 2" xfId="10709" xr:uid="{0040689F-D683-498A-B83D-2F77B21DF966}"/>
    <cellStyle name="Comma 4 5 2 2 2 2 2 2" xfId="21937" xr:uid="{57AC2527-1D67-4F90-B926-0095DBD37F4B}"/>
    <cellStyle name="Comma 4 5 2 2 2 2 2 2 2" xfId="44404" xr:uid="{66BD55A6-D0AA-42AF-B4D9-7C3E0B0E1D8B}"/>
    <cellStyle name="Comma 4 5 2 2 2 2 2 3" xfId="33177" xr:uid="{90B2F69D-E0B5-4A90-82DA-DBC3249BE0C2}"/>
    <cellStyle name="Comma 4 5 2 2 2 2 3" xfId="16334" xr:uid="{98595563-90C7-4E8F-B121-F9FAD63F38EA}"/>
    <cellStyle name="Comma 4 5 2 2 2 2 3 2" xfId="38801" xr:uid="{D4299BEC-6E39-4157-AF6C-D142DF819998}"/>
    <cellStyle name="Comma 4 5 2 2 2 2 4" xfId="27574" xr:uid="{5F13203E-5924-4D3D-8D4F-AF2D4ECA95F8}"/>
    <cellStyle name="Comma 4 5 2 2 2 3" xfId="7920" xr:uid="{33510259-A50A-48DA-AB7A-FBC4B21EAE1E}"/>
    <cellStyle name="Comma 4 5 2 2 2 3 2" xfId="19148" xr:uid="{F4EC93E5-572C-4A00-9773-064BA574B0A6}"/>
    <cellStyle name="Comma 4 5 2 2 2 3 2 2" xfId="41615" xr:uid="{B5055E73-0606-4D79-B796-68BC1D379008}"/>
    <cellStyle name="Comma 4 5 2 2 2 3 3" xfId="30388" xr:uid="{B5BFC70A-C41B-40EB-A2B6-3E0628F87E08}"/>
    <cellStyle name="Comma 4 5 2 2 2 4" xfId="13545" xr:uid="{CA201B0F-89DC-4099-BD0D-E8A5A7701493}"/>
    <cellStyle name="Comma 4 5 2 2 2 4 2" xfId="36012" xr:uid="{85FECB97-3241-42F2-A5B2-2519A855688E}"/>
    <cellStyle name="Comma 4 5 2 2 2 5" xfId="24785" xr:uid="{70C8002F-CA5B-42CE-83BE-61AB3A037566}"/>
    <cellStyle name="Comma 4 5 2 2 3" xfId="4026" xr:uid="{F28487F2-CBC7-4827-ADEF-0F0E02E6C45C}"/>
    <cellStyle name="Comma 4 5 2 2 3 2" xfId="9629" xr:uid="{4A102B6E-B38B-4484-932F-CB2B779571C3}"/>
    <cellStyle name="Comma 4 5 2 2 3 2 2" xfId="20857" xr:uid="{0A43A368-7F86-4AF8-BDA1-3392E5B739D2}"/>
    <cellStyle name="Comma 4 5 2 2 3 2 2 2" xfId="43324" xr:uid="{1423C9FF-6542-4BED-899B-E436A2BA77AC}"/>
    <cellStyle name="Comma 4 5 2 2 3 2 3" xfId="32097" xr:uid="{0C9DEBD8-F22C-4CA5-8D14-20BD4B851FE8}"/>
    <cellStyle name="Comma 4 5 2 2 3 3" xfId="15254" xr:uid="{06C3341A-BE82-4019-9C3C-EE5652E6794E}"/>
    <cellStyle name="Comma 4 5 2 2 3 3 2" xfId="37721" xr:uid="{1D91C2DD-00BC-48D7-8EE0-BD2642178E33}"/>
    <cellStyle name="Comma 4 5 2 2 3 4" xfId="26494" xr:uid="{9A45E095-FEBD-4808-9E59-E8B2F509B53C}"/>
    <cellStyle name="Comma 4 5 2 2 4" xfId="6840" xr:uid="{18D1EA6D-3180-41A7-A1DB-FA5D8F26D9AB}"/>
    <cellStyle name="Comma 4 5 2 2 4 2" xfId="18068" xr:uid="{4ED90975-FD29-4988-8EBC-BC7533C8363A}"/>
    <cellStyle name="Comma 4 5 2 2 4 2 2" xfId="40535" xr:uid="{2E62BDAA-C6EF-483D-90D6-0DB5030A859A}"/>
    <cellStyle name="Comma 4 5 2 2 4 3" xfId="29308" xr:uid="{80499877-67FD-41E6-B61D-07EE8B672847}"/>
    <cellStyle name="Comma 4 5 2 2 5" xfId="12465" xr:uid="{E17CB65C-FE0F-4C2F-90F0-4D61ABEFD0F9}"/>
    <cellStyle name="Comma 4 5 2 2 5 2" xfId="34932" xr:uid="{22B5BBAA-A0DD-40F4-9784-2B948ED57051}"/>
    <cellStyle name="Comma 4 5 2 2 6" xfId="23705" xr:uid="{77DBFB0F-7AB0-4F46-9ED4-EF5F5523812F}"/>
    <cellStyle name="Comma 4 5 2 3" xfId="1779" xr:uid="{00000000-0005-0000-0000-0000D4060000}"/>
    <cellStyle name="Comma 4 5 2 3 2" xfId="4568" xr:uid="{662E9D48-69BA-4F36-A98E-DD7E1AA78088}"/>
    <cellStyle name="Comma 4 5 2 3 2 2" xfId="10171" xr:uid="{5EBB8AFE-74ED-4DA0-ABA7-CC2C44A69B74}"/>
    <cellStyle name="Comma 4 5 2 3 2 2 2" xfId="21399" xr:uid="{D44A8D20-27ED-483D-81E0-90907C4EE88D}"/>
    <cellStyle name="Comma 4 5 2 3 2 2 2 2" xfId="43866" xr:uid="{DA70ED4A-2A38-466C-A2B4-9711287994EC}"/>
    <cellStyle name="Comma 4 5 2 3 2 2 3" xfId="32639" xr:uid="{02D55333-D90A-4EE0-BF6C-AD66D056EC30}"/>
    <cellStyle name="Comma 4 5 2 3 2 3" xfId="15796" xr:uid="{40586FD3-6035-4DA7-9C2C-7BAE0027BB65}"/>
    <cellStyle name="Comma 4 5 2 3 2 3 2" xfId="38263" xr:uid="{191DFF38-1264-41E7-B856-93B49D2B9721}"/>
    <cellStyle name="Comma 4 5 2 3 2 4" xfId="27036" xr:uid="{1D8B5408-C308-4361-A6D7-492C68AC8B60}"/>
    <cellStyle name="Comma 4 5 2 3 3" xfId="7382" xr:uid="{CCD5528E-D52A-4E55-B93E-A8181CD5DC4A}"/>
    <cellStyle name="Comma 4 5 2 3 3 2" xfId="18610" xr:uid="{5EAEBB85-F293-456F-865F-D651E324EB80}"/>
    <cellStyle name="Comma 4 5 2 3 3 2 2" xfId="41077" xr:uid="{51612CDE-C17A-441C-8A02-4AD1BA970052}"/>
    <cellStyle name="Comma 4 5 2 3 3 3" xfId="29850" xr:uid="{C94F6D74-C640-4F32-B9A9-87B1C59ED512}"/>
    <cellStyle name="Comma 4 5 2 3 4" xfId="13007" xr:uid="{842EADE5-14A7-47D9-B301-4B6E8A77E1FE}"/>
    <cellStyle name="Comma 4 5 2 3 4 2" xfId="35474" xr:uid="{3BA48D6F-D3ED-40AF-A54C-ACF71C93E69B}"/>
    <cellStyle name="Comma 4 5 2 3 5" xfId="24247" xr:uid="{3CE07A57-A612-4DEE-9DEA-95924EF4DBCA}"/>
    <cellStyle name="Comma 4 5 2 4" xfId="3488" xr:uid="{ACF8E2F8-302A-42AF-98BB-54B4D83A7084}"/>
    <cellStyle name="Comma 4 5 2 4 2" xfId="9091" xr:uid="{E000EC52-F1D0-47FC-AC5E-0F2B0D67D0F6}"/>
    <cellStyle name="Comma 4 5 2 4 2 2" xfId="20319" xr:uid="{14876323-3A66-4702-A779-3DBC0D81E6D1}"/>
    <cellStyle name="Comma 4 5 2 4 2 2 2" xfId="42786" xr:uid="{2CB44FE0-D2A9-42F3-92F2-32A3D88DD06C}"/>
    <cellStyle name="Comma 4 5 2 4 2 3" xfId="31559" xr:uid="{588B1551-3A2D-4102-8385-61DA1DE9C1EF}"/>
    <cellStyle name="Comma 4 5 2 4 3" xfId="14716" xr:uid="{0187F5BE-7F9E-4FE2-B43C-757F5C63337A}"/>
    <cellStyle name="Comma 4 5 2 4 3 2" xfId="37183" xr:uid="{26069BCC-F794-41A8-A840-18A079DD170F}"/>
    <cellStyle name="Comma 4 5 2 4 4" xfId="25956" xr:uid="{A216844F-F6D2-4D1B-A5FF-46346DD8473C}"/>
    <cellStyle name="Comma 4 5 2 5" xfId="6302" xr:uid="{58701603-2EBF-4CAB-8D9F-655F6A78AF65}"/>
    <cellStyle name="Comma 4 5 2 5 2" xfId="17530" xr:uid="{1656A5FE-29BA-4D14-B85F-E0C0714A5ED5}"/>
    <cellStyle name="Comma 4 5 2 5 2 2" xfId="39997" xr:uid="{7A3D0DA9-0978-4421-A702-A8D4F619DCCA}"/>
    <cellStyle name="Comma 4 5 2 5 3" xfId="28770" xr:uid="{F0D72828-8776-4100-9F79-CF5267C29982}"/>
    <cellStyle name="Comma 4 5 2 6" xfId="11927" xr:uid="{E4720152-4AFE-4CD2-9684-F74788A4A256}"/>
    <cellStyle name="Comma 4 5 2 6 2" xfId="34394" xr:uid="{998A1C98-EA3E-4A0A-810A-28328053F74F}"/>
    <cellStyle name="Comma 4 5 2 7" xfId="23167" xr:uid="{9CC52619-473F-49BF-B272-7DDF23571B48}"/>
    <cellStyle name="Comma 4 5 3" xfId="970" xr:uid="{00000000-0005-0000-0000-0000D5060000}"/>
    <cellStyle name="Comma 4 5 3 2" xfId="2050" xr:uid="{00000000-0005-0000-0000-0000D6060000}"/>
    <cellStyle name="Comma 4 5 3 2 2" xfId="4839" xr:uid="{BFA3EF23-7E12-4C15-A291-5981CBCF1242}"/>
    <cellStyle name="Comma 4 5 3 2 2 2" xfId="10442" xr:uid="{AE713454-DDC3-46E6-B4EE-F93E86593E93}"/>
    <cellStyle name="Comma 4 5 3 2 2 2 2" xfId="21670" xr:uid="{CE26D8BE-72EE-4D4D-A95D-E6B48F535F42}"/>
    <cellStyle name="Comma 4 5 3 2 2 2 2 2" xfId="44137" xr:uid="{0002C769-1BE3-4170-B89D-754FCF3860AA}"/>
    <cellStyle name="Comma 4 5 3 2 2 2 3" xfId="32910" xr:uid="{13433819-0989-492C-A4A3-0744ACC59B09}"/>
    <cellStyle name="Comma 4 5 3 2 2 3" xfId="16067" xr:uid="{4F79283F-7F50-48C8-BF7D-AF0CEDC19C3F}"/>
    <cellStyle name="Comma 4 5 3 2 2 3 2" xfId="38534" xr:uid="{83B81C88-35E5-4AF1-864D-8FF462D243E7}"/>
    <cellStyle name="Comma 4 5 3 2 2 4" xfId="27307" xr:uid="{72FAD2CC-65D2-456A-82B7-D1F948D56C75}"/>
    <cellStyle name="Comma 4 5 3 2 3" xfId="7653" xr:uid="{F6A4987B-2111-4062-BADB-71A048DAEACD}"/>
    <cellStyle name="Comma 4 5 3 2 3 2" xfId="18881" xr:uid="{7264C73B-ED61-4A98-BC5D-8CA4543878C9}"/>
    <cellStyle name="Comma 4 5 3 2 3 2 2" xfId="41348" xr:uid="{82161333-AACB-4C28-BE58-8D86EE5D1F94}"/>
    <cellStyle name="Comma 4 5 3 2 3 3" xfId="30121" xr:uid="{A8DC0C92-2211-4E69-A3E0-E469DF69AFC4}"/>
    <cellStyle name="Comma 4 5 3 2 4" xfId="13278" xr:uid="{026C64C4-1877-4B7C-AC47-4BCEFC4D3FA1}"/>
    <cellStyle name="Comma 4 5 3 2 4 2" xfId="35745" xr:uid="{D9FD2CBA-EC06-4254-A9FB-E27B9E594529}"/>
    <cellStyle name="Comma 4 5 3 2 5" xfId="24518" xr:uid="{6876D49A-9E04-44D3-8B66-EAEC825C7AC5}"/>
    <cellStyle name="Comma 4 5 3 3" xfId="3759" xr:uid="{0D17E77B-E0CA-4370-9C5C-F76B7FFB1C99}"/>
    <cellStyle name="Comma 4 5 3 3 2" xfId="9362" xr:uid="{1E57B384-A178-4CAD-918F-AD41EF4D5783}"/>
    <cellStyle name="Comma 4 5 3 3 2 2" xfId="20590" xr:uid="{565F22D9-FEFE-4D50-899C-025BB99254F8}"/>
    <cellStyle name="Comma 4 5 3 3 2 2 2" xfId="43057" xr:uid="{C2BC90F6-9354-4782-8333-0533EC5338C7}"/>
    <cellStyle name="Comma 4 5 3 3 2 3" xfId="31830" xr:uid="{B3DD2D1E-0131-4E7A-8289-965416811108}"/>
    <cellStyle name="Comma 4 5 3 3 3" xfId="14987" xr:uid="{FA7F6E3C-5889-436A-A813-08C65197A10A}"/>
    <cellStyle name="Comma 4 5 3 3 3 2" xfId="37454" xr:uid="{9536C4CE-E1D7-4D27-8370-F153B7D4B653}"/>
    <cellStyle name="Comma 4 5 3 3 4" xfId="26227" xr:uid="{67ADBE69-DCBB-4624-876D-D486470E396A}"/>
    <cellStyle name="Comma 4 5 3 4" xfId="6573" xr:uid="{A4190B50-41E8-4965-A484-9EA2742E8DC1}"/>
    <cellStyle name="Comma 4 5 3 4 2" xfId="17801" xr:uid="{79D06048-6018-4CF7-951F-629962C9A79F}"/>
    <cellStyle name="Comma 4 5 3 4 2 2" xfId="40268" xr:uid="{BE3458B2-1502-44A8-9BC7-D671C2A0EECE}"/>
    <cellStyle name="Comma 4 5 3 4 3" xfId="29041" xr:uid="{236F7B00-6F63-43A9-A9E4-0BE8B900294D}"/>
    <cellStyle name="Comma 4 5 3 5" xfId="12198" xr:uid="{DE192EBA-199A-443C-B94E-5631E2686B2C}"/>
    <cellStyle name="Comma 4 5 3 5 2" xfId="34665" xr:uid="{CF7F5A9C-DA51-4899-8007-11BAE9D09F80}"/>
    <cellStyle name="Comma 4 5 3 6" xfId="23438" xr:uid="{5CE075A8-753D-4B77-9F00-927D5610C792}"/>
    <cellStyle name="Comma 4 5 4" xfId="1512" xr:uid="{00000000-0005-0000-0000-0000D7060000}"/>
    <cellStyle name="Comma 4 5 4 2" xfId="4301" xr:uid="{E638D143-259E-4EDC-A323-E7CF3ED318A1}"/>
    <cellStyle name="Comma 4 5 4 2 2" xfId="9904" xr:uid="{43135478-7EF3-4BD7-9D86-9E408A0AD507}"/>
    <cellStyle name="Comma 4 5 4 2 2 2" xfId="21132" xr:uid="{84646AEF-ADAE-4AE2-AAE3-C29897CFBDED}"/>
    <cellStyle name="Comma 4 5 4 2 2 2 2" xfId="43599" xr:uid="{91FE6440-FFF9-4099-87B0-46E6D27947BB}"/>
    <cellStyle name="Comma 4 5 4 2 2 3" xfId="32372" xr:uid="{FC5780D0-DDF0-4CA0-9F56-047B538D8EF6}"/>
    <cellStyle name="Comma 4 5 4 2 3" xfId="15529" xr:uid="{61C1FEED-FA17-4B3C-9F4D-534CC77D4B4C}"/>
    <cellStyle name="Comma 4 5 4 2 3 2" xfId="37996" xr:uid="{1C2E1A2F-43CE-490E-9D06-0C0E92E96C03}"/>
    <cellStyle name="Comma 4 5 4 2 4" xfId="26769" xr:uid="{B478B1D8-E875-4968-B4D0-18074EC2CAD3}"/>
    <cellStyle name="Comma 4 5 4 3" xfId="7115" xr:uid="{4945C1F5-3DF1-4B42-8222-22D369BAF0AF}"/>
    <cellStyle name="Comma 4 5 4 3 2" xfId="18343" xr:uid="{C5805EC4-3FE6-4D28-81A7-B3E033A71901}"/>
    <cellStyle name="Comma 4 5 4 3 2 2" xfId="40810" xr:uid="{F42AC7D1-BFFE-4EAF-AC22-A43436CCCBD7}"/>
    <cellStyle name="Comma 4 5 4 3 3" xfId="29583" xr:uid="{0DF90845-5AB6-4D76-85B4-F86CDB6D6F26}"/>
    <cellStyle name="Comma 4 5 4 4" xfId="12740" xr:uid="{514EC93E-4F3C-40E2-A213-163A21DF0C48}"/>
    <cellStyle name="Comma 4 5 4 4 2" xfId="35207" xr:uid="{BE9701B7-DFD5-4FAA-804A-A8E2F727B6C5}"/>
    <cellStyle name="Comma 4 5 4 5" xfId="23980" xr:uid="{AC235B38-41F6-4835-8644-50605639490D}"/>
    <cellStyle name="Comma 4 5 5" xfId="2593" xr:uid="{00000000-0005-0000-0000-0000D8060000}"/>
    <cellStyle name="Comma 4 5 5 2" xfId="5382" xr:uid="{DA524756-3A2B-475A-98BE-0E7519C8AFF7}"/>
    <cellStyle name="Comma 4 5 5 2 2" xfId="10985" xr:uid="{2178A25C-0708-4B38-A6F5-C6EDE22C4149}"/>
    <cellStyle name="Comma 4 5 5 2 2 2" xfId="22213" xr:uid="{91F05C56-DCFF-4136-A6C6-D7387F760A06}"/>
    <cellStyle name="Comma 4 5 5 2 2 2 2" xfId="44680" xr:uid="{4CE23A64-3064-48B5-BF88-C91134BCD3B1}"/>
    <cellStyle name="Comma 4 5 5 2 2 3" xfId="33453" xr:uid="{6FF0F287-A097-4B89-ADEA-4B6925F3C68E}"/>
    <cellStyle name="Comma 4 5 5 2 3" xfId="16610" xr:uid="{21D2C8A8-1A83-4318-9310-B7C6605A562B}"/>
    <cellStyle name="Comma 4 5 5 2 3 2" xfId="39077" xr:uid="{8410A774-6181-417F-9739-E5CC9F50AF12}"/>
    <cellStyle name="Comma 4 5 5 2 4" xfId="27850" xr:uid="{4BE39F8F-C0EB-43A3-AB93-4630F53FD945}"/>
    <cellStyle name="Comma 4 5 5 3" xfId="8196" xr:uid="{2628486A-999D-4308-A14E-B9B897405D0A}"/>
    <cellStyle name="Comma 4 5 5 3 2" xfId="19424" xr:uid="{A6B21D05-FD90-4D4D-8F56-94E09CD31D97}"/>
    <cellStyle name="Comma 4 5 5 3 2 2" xfId="41891" xr:uid="{EB01BCDF-F55B-458D-BA53-0572CE0A1ED7}"/>
    <cellStyle name="Comma 4 5 5 3 3" xfId="30664" xr:uid="{52F71FB5-DEF0-449D-A2D1-20D09083E95B}"/>
    <cellStyle name="Comma 4 5 5 4" xfId="13821" xr:uid="{9716E4C6-85B2-434D-B66C-5B7F364448AF}"/>
    <cellStyle name="Comma 4 5 5 4 2" xfId="36288" xr:uid="{C9BCCC6A-7A27-45E5-B5C5-862436515E5F}"/>
    <cellStyle name="Comma 4 5 5 5" xfId="25061" xr:uid="{25EFC703-D6D1-4771-B0ED-D64434937B05}"/>
    <cellStyle name="Comma 4 5 6" xfId="432" xr:uid="{00000000-0005-0000-0000-0000D9060000}"/>
    <cellStyle name="Comma 4 5 6 2" xfId="3221" xr:uid="{E08E9D6C-7755-4CC7-8BE7-F0FF9F352D54}"/>
    <cellStyle name="Comma 4 5 6 2 2" xfId="8824" xr:uid="{B1F927A6-0B18-4456-9628-960FB35C2D3A}"/>
    <cellStyle name="Comma 4 5 6 2 2 2" xfId="20052" xr:uid="{6D7CDD8C-F7A6-410F-A96A-8F8E9C48C44F}"/>
    <cellStyle name="Comma 4 5 6 2 2 2 2" xfId="42519" xr:uid="{00BF6F7C-7A6C-4B95-932B-626237EC93D0}"/>
    <cellStyle name="Comma 4 5 6 2 2 3" xfId="31292" xr:uid="{3DE0A17B-0250-4022-9AEB-C4E596445CE3}"/>
    <cellStyle name="Comma 4 5 6 2 3" xfId="14449" xr:uid="{4D7F5EC7-F559-499A-B160-50400E39B7E7}"/>
    <cellStyle name="Comma 4 5 6 2 3 2" xfId="36916" xr:uid="{38CC3832-B7E1-4A68-B0AE-D09ECAB31E6D}"/>
    <cellStyle name="Comma 4 5 6 2 4" xfId="25689" xr:uid="{574C9CF1-CBF3-42E7-9C36-B0981306AE4B}"/>
    <cellStyle name="Comma 4 5 6 3" xfId="6035" xr:uid="{5C10A788-36C5-42A4-A51E-7ADEFC0C7161}"/>
    <cellStyle name="Comma 4 5 6 3 2" xfId="17263" xr:uid="{E1963614-2585-486A-8D69-3DCEB1A475F7}"/>
    <cellStyle name="Comma 4 5 6 3 2 2" xfId="39730" xr:uid="{3D351196-F9C2-4BF4-BE0C-08277E1071A2}"/>
    <cellStyle name="Comma 4 5 6 3 3" xfId="28503" xr:uid="{928233BC-8913-4578-81DF-B06396802A58}"/>
    <cellStyle name="Comma 4 5 6 4" xfId="11660" xr:uid="{DBD4DF1B-CE0C-446E-92A2-7096B4617653}"/>
    <cellStyle name="Comma 4 5 6 4 2" xfId="34127" xr:uid="{6862AF00-B787-475B-98E3-26578BA36F9F}"/>
    <cellStyle name="Comma 4 5 6 5" xfId="22900" xr:uid="{3614838A-D15E-423C-A1C6-51C9A33EAE65}"/>
    <cellStyle name="Comma 4 5 7" xfId="2945" xr:uid="{DD6D5F42-4890-4D62-9586-74310C064E80}"/>
    <cellStyle name="Comma 4 5 7 2" xfId="8548" xr:uid="{D97D8329-815C-4EB8-9DF2-30A03C5A57AE}"/>
    <cellStyle name="Comma 4 5 7 2 2" xfId="19776" xr:uid="{07F9E2F8-ECF6-4636-92B2-43B164D548A4}"/>
    <cellStyle name="Comma 4 5 7 2 2 2" xfId="42243" xr:uid="{65FEE128-FD50-4757-9E2D-5EF104FA00A8}"/>
    <cellStyle name="Comma 4 5 7 2 3" xfId="31016" xr:uid="{733F9D56-D171-4DC1-ACEA-B0AAFF21A1E5}"/>
    <cellStyle name="Comma 4 5 7 3" xfId="14173" xr:uid="{FE6CB7D4-A466-4D2D-8812-485EBBC27569}"/>
    <cellStyle name="Comma 4 5 7 3 2" xfId="36640" xr:uid="{F41E98AD-8E58-4132-B967-D8056D297DE1}"/>
    <cellStyle name="Comma 4 5 7 4" xfId="25413" xr:uid="{E87F1879-CB4E-4236-9E68-AEB031F5C0B0}"/>
    <cellStyle name="Comma 4 5 8" xfId="5760" xr:uid="{7F9BB760-E791-4653-BDEA-B4BBF1301415}"/>
    <cellStyle name="Comma 4 5 8 2" xfId="16988" xr:uid="{9AD9B86E-334F-42FF-BB17-BB861C6C6C64}"/>
    <cellStyle name="Comma 4 5 8 2 2" xfId="39455" xr:uid="{2A838E30-BA66-420C-9720-F1D6B7AD5FC0}"/>
    <cellStyle name="Comma 4 5 8 3" xfId="28228" xr:uid="{9BC8FB3B-FC3D-49EE-9152-5A38E460FCAD}"/>
    <cellStyle name="Comma 4 5 9" xfId="11384" xr:uid="{CC8F3066-F113-4919-B7C8-A9D25860801D}"/>
    <cellStyle name="Comma 4 5 9 2" xfId="33852" xr:uid="{96255E7E-39E9-4542-83D3-E22F1DB2FAA3}"/>
    <cellStyle name="Comma 4 6" xfId="580" xr:uid="{00000000-0005-0000-0000-0000DA060000}"/>
    <cellStyle name="Comma 4 6 2" xfId="1118" xr:uid="{00000000-0005-0000-0000-0000DB060000}"/>
    <cellStyle name="Comma 4 6 2 2" xfId="2198" xr:uid="{00000000-0005-0000-0000-0000DC060000}"/>
    <cellStyle name="Comma 4 6 2 2 2" xfId="4987" xr:uid="{D7AA506B-F6DB-481A-A6C1-531BC3EE1536}"/>
    <cellStyle name="Comma 4 6 2 2 2 2" xfId="10590" xr:uid="{583052A0-C5C6-46AD-87F5-433A72F2E00A}"/>
    <cellStyle name="Comma 4 6 2 2 2 2 2" xfId="21818" xr:uid="{5145D210-7764-437D-8FD1-F8689B872993}"/>
    <cellStyle name="Comma 4 6 2 2 2 2 2 2" xfId="44285" xr:uid="{6D296A72-3A94-425F-9006-D1D5A3048B73}"/>
    <cellStyle name="Comma 4 6 2 2 2 2 3" xfId="33058" xr:uid="{826F0FCB-615A-4BC8-9EB3-0D23665F34AF}"/>
    <cellStyle name="Comma 4 6 2 2 2 3" xfId="16215" xr:uid="{72EE63AD-4085-40E3-BA25-4EA4C3CE8023}"/>
    <cellStyle name="Comma 4 6 2 2 2 3 2" xfId="38682" xr:uid="{A0F81980-A152-4AA3-8D2D-5CCEA9DCDEE4}"/>
    <cellStyle name="Comma 4 6 2 2 2 4" xfId="27455" xr:uid="{49A58C1E-B028-46FA-AF15-C04E3F723B92}"/>
    <cellStyle name="Comma 4 6 2 2 3" xfId="7801" xr:uid="{F6EE68A0-CD42-4E70-8DDB-5D2E89CC0236}"/>
    <cellStyle name="Comma 4 6 2 2 3 2" xfId="19029" xr:uid="{69468F4C-7A1B-4AB0-8524-24E387B8CF38}"/>
    <cellStyle name="Comma 4 6 2 2 3 2 2" xfId="41496" xr:uid="{06D6B04C-5D6E-4DF9-A880-359D5FB5A78D}"/>
    <cellStyle name="Comma 4 6 2 2 3 3" xfId="30269" xr:uid="{044648A8-ED98-44D3-8BE9-1DD85313DA99}"/>
    <cellStyle name="Comma 4 6 2 2 4" xfId="13426" xr:uid="{71726528-3BDD-45C6-86F8-945F5D948CD7}"/>
    <cellStyle name="Comma 4 6 2 2 4 2" xfId="35893" xr:uid="{A0510678-58EB-4A80-9227-397DC1BE6E6A}"/>
    <cellStyle name="Comma 4 6 2 2 5" xfId="24666" xr:uid="{2B1D9E33-CACD-4BE9-A191-715975F335B1}"/>
    <cellStyle name="Comma 4 6 2 3" xfId="3907" xr:uid="{C2EF7A06-A97B-4B78-8603-F505F713316C}"/>
    <cellStyle name="Comma 4 6 2 3 2" xfId="9510" xr:uid="{65071708-A950-4460-A587-DB88836B9738}"/>
    <cellStyle name="Comma 4 6 2 3 2 2" xfId="20738" xr:uid="{2B839806-AF8F-4325-889D-19947CCAFFB8}"/>
    <cellStyle name="Comma 4 6 2 3 2 2 2" xfId="43205" xr:uid="{4B62C2F1-F423-4E78-9F8E-4E55F58766BE}"/>
    <cellStyle name="Comma 4 6 2 3 2 3" xfId="31978" xr:uid="{5E1FD2B8-DE27-40C6-AE51-70AF3A92B0D3}"/>
    <cellStyle name="Comma 4 6 2 3 3" xfId="15135" xr:uid="{76B980B5-D483-4DA5-A335-402F3F4714EB}"/>
    <cellStyle name="Comma 4 6 2 3 3 2" xfId="37602" xr:uid="{73090F2D-391B-44F8-8040-49A815043AA2}"/>
    <cellStyle name="Comma 4 6 2 3 4" xfId="26375" xr:uid="{655EDC65-BB61-42C8-B059-324CEB995F69}"/>
    <cellStyle name="Comma 4 6 2 4" xfId="6721" xr:uid="{508EC2F9-8D1C-4C07-8EAD-3CA0605B1998}"/>
    <cellStyle name="Comma 4 6 2 4 2" xfId="17949" xr:uid="{B6E61406-1D23-425E-88AA-8C95CA8EEF26}"/>
    <cellStyle name="Comma 4 6 2 4 2 2" xfId="40416" xr:uid="{8674D58D-69F4-4072-98A3-602255A5B330}"/>
    <cellStyle name="Comma 4 6 2 4 3" xfId="29189" xr:uid="{F675F7C7-0185-40A9-AE6E-05EE8FEBDD8D}"/>
    <cellStyle name="Comma 4 6 2 5" xfId="12346" xr:uid="{F66687D5-CE5D-4CB6-84C5-D1706BAE2E66}"/>
    <cellStyle name="Comma 4 6 2 5 2" xfId="34813" xr:uid="{8557EAA8-5BF8-49F1-B7D5-F124ADC36B0D}"/>
    <cellStyle name="Comma 4 6 2 6" xfId="23586" xr:uid="{DBB376F7-6CAA-4535-BA99-B5C015E746A8}"/>
    <cellStyle name="Comma 4 6 3" xfId="1660" xr:uid="{00000000-0005-0000-0000-0000DD060000}"/>
    <cellStyle name="Comma 4 6 3 2" xfId="4449" xr:uid="{DCC83624-9B49-420E-8B3E-57B22372A6E9}"/>
    <cellStyle name="Comma 4 6 3 2 2" xfId="10052" xr:uid="{C3E28668-F9CC-45EC-8207-98628B667982}"/>
    <cellStyle name="Comma 4 6 3 2 2 2" xfId="21280" xr:uid="{4CE081A5-1877-48B1-AC99-73C575BEA6FC}"/>
    <cellStyle name="Comma 4 6 3 2 2 2 2" xfId="43747" xr:uid="{06EAB698-A881-49D4-8C7C-4CDB14862A46}"/>
    <cellStyle name="Comma 4 6 3 2 2 3" xfId="32520" xr:uid="{11815127-178B-4A2F-BF71-872D58DF7670}"/>
    <cellStyle name="Comma 4 6 3 2 3" xfId="15677" xr:uid="{F666AA2B-60BA-474A-B852-FEE79B1E6C06}"/>
    <cellStyle name="Comma 4 6 3 2 3 2" xfId="38144" xr:uid="{DA9F2160-3BEA-4002-8B2F-3016A0A6A894}"/>
    <cellStyle name="Comma 4 6 3 2 4" xfId="26917" xr:uid="{DDE6C934-C689-484B-BCA0-5BB9C6C170CF}"/>
    <cellStyle name="Comma 4 6 3 3" xfId="7263" xr:uid="{A1F873CF-3F87-4398-8EEE-961141BD8181}"/>
    <cellStyle name="Comma 4 6 3 3 2" xfId="18491" xr:uid="{A196C914-CA4C-4CF2-9FA3-30559A973346}"/>
    <cellStyle name="Comma 4 6 3 3 2 2" xfId="40958" xr:uid="{FF31FE26-BCD2-4850-A429-162400FD23AF}"/>
    <cellStyle name="Comma 4 6 3 3 3" xfId="29731" xr:uid="{DB36A45B-0D4F-4E95-B4F6-195CAC0932FD}"/>
    <cellStyle name="Comma 4 6 3 4" xfId="12888" xr:uid="{09EDF19D-5B49-43F5-9B91-25B865984E16}"/>
    <cellStyle name="Comma 4 6 3 4 2" xfId="35355" xr:uid="{B41B2BFB-BEB0-4372-B037-E6AEAED69058}"/>
    <cellStyle name="Comma 4 6 3 5" xfId="24128" xr:uid="{A7C1DDE3-A114-437C-8DED-A6F9771CD609}"/>
    <cellStyle name="Comma 4 6 4" xfId="3369" xr:uid="{76BE8DC2-765F-4D99-845C-28DAB161131D}"/>
    <cellStyle name="Comma 4 6 4 2" xfId="8972" xr:uid="{7B5B0BD5-9B7B-412E-BEEF-9A2BF4714EE9}"/>
    <cellStyle name="Comma 4 6 4 2 2" xfId="20200" xr:uid="{7F460104-CDBC-4FD8-A0E0-80AC8308D32B}"/>
    <cellStyle name="Comma 4 6 4 2 2 2" xfId="42667" xr:uid="{CF24051C-F271-4ED2-99CB-79580725A3D1}"/>
    <cellStyle name="Comma 4 6 4 2 3" xfId="31440" xr:uid="{2E131CC6-2765-4072-AAFB-3BD6C7220118}"/>
    <cellStyle name="Comma 4 6 4 3" xfId="14597" xr:uid="{081EA2B8-82E0-40D8-8839-6FCD1A0A3E31}"/>
    <cellStyle name="Comma 4 6 4 3 2" xfId="37064" xr:uid="{93A6F5FD-1157-4053-A51F-E7D6A16B793D}"/>
    <cellStyle name="Comma 4 6 4 4" xfId="25837" xr:uid="{A2E32492-85FF-486A-A83D-3239B99F7DB4}"/>
    <cellStyle name="Comma 4 6 5" xfId="6183" xr:uid="{8851A341-1FAD-45ED-9FF4-B12DE3331E5E}"/>
    <cellStyle name="Comma 4 6 5 2" xfId="17411" xr:uid="{94497A2D-034F-4F8C-81C1-656DA446B941}"/>
    <cellStyle name="Comma 4 6 5 2 2" xfId="39878" xr:uid="{4FEB4CA2-0EA5-4382-91BE-DAFEA8AFECD7}"/>
    <cellStyle name="Comma 4 6 5 3" xfId="28651" xr:uid="{1F2D4AF0-DA44-4A8F-B2BE-318180D4C948}"/>
    <cellStyle name="Comma 4 6 6" xfId="11808" xr:uid="{3E5B1486-CFE0-428C-8A4F-A34D8E6194CB}"/>
    <cellStyle name="Comma 4 6 6 2" xfId="34275" xr:uid="{54A7F6C7-0016-4501-9D1A-BFE7A730E96B}"/>
    <cellStyle name="Comma 4 6 7" xfId="23048" xr:uid="{63B52453-6C9C-41DE-B443-91DEDA324794}"/>
    <cellStyle name="Comma 4 7" xfId="851" xr:uid="{00000000-0005-0000-0000-0000DE060000}"/>
    <cellStyle name="Comma 4 7 2" xfId="1931" xr:uid="{00000000-0005-0000-0000-0000DF060000}"/>
    <cellStyle name="Comma 4 7 2 2" xfId="4720" xr:uid="{4CE99EAA-FDDE-4283-8C4B-306B3F8C573D}"/>
    <cellStyle name="Comma 4 7 2 2 2" xfId="10323" xr:uid="{2D0CD5E8-21AE-4885-8651-3DA9CFB01507}"/>
    <cellStyle name="Comma 4 7 2 2 2 2" xfId="21551" xr:uid="{F3F1DCD3-B8AD-44AA-BE03-AF107158F080}"/>
    <cellStyle name="Comma 4 7 2 2 2 2 2" xfId="44018" xr:uid="{6EE0D08B-E0A0-442F-BC0A-A047779B2991}"/>
    <cellStyle name="Comma 4 7 2 2 2 3" xfId="32791" xr:uid="{45A06021-69C0-48C2-95D1-4AB00CD708E2}"/>
    <cellStyle name="Comma 4 7 2 2 3" xfId="15948" xr:uid="{C04E3107-AE47-419E-9217-61A2E876C444}"/>
    <cellStyle name="Comma 4 7 2 2 3 2" xfId="38415" xr:uid="{DB92FCB4-A246-4474-97C8-CA9C8BE1578A}"/>
    <cellStyle name="Comma 4 7 2 2 4" xfId="27188" xr:uid="{41A86C59-FE29-42EE-9F79-C35962AA2C78}"/>
    <cellStyle name="Comma 4 7 2 3" xfId="7534" xr:uid="{370FF7EC-FA1F-4EE8-B584-66B6055A3204}"/>
    <cellStyle name="Comma 4 7 2 3 2" xfId="18762" xr:uid="{F3F1F0E8-5716-4035-9427-ED77C345F438}"/>
    <cellStyle name="Comma 4 7 2 3 2 2" xfId="41229" xr:uid="{FC68824F-C7C6-4BA4-862F-E9175BEA9E7E}"/>
    <cellStyle name="Comma 4 7 2 3 3" xfId="30002" xr:uid="{2D29C365-C8DE-419E-82B0-06C9C31F6433}"/>
    <cellStyle name="Comma 4 7 2 4" xfId="13159" xr:uid="{50763C6F-E321-4017-B9D6-7C38288DDFE0}"/>
    <cellStyle name="Comma 4 7 2 4 2" xfId="35626" xr:uid="{8B070754-1971-4547-BE21-7A292540E396}"/>
    <cellStyle name="Comma 4 7 2 5" xfId="24399" xr:uid="{71B72152-A58F-42B6-8160-11F41EFB30EE}"/>
    <cellStyle name="Comma 4 7 3" xfId="3640" xr:uid="{4DAFBCA2-10D0-407E-96D3-E261B9E7C7D3}"/>
    <cellStyle name="Comma 4 7 3 2" xfId="9243" xr:uid="{6B60A679-C07A-49CD-AD55-5CEC2C9A97BC}"/>
    <cellStyle name="Comma 4 7 3 2 2" xfId="20471" xr:uid="{D3DEFE06-94C4-4ADE-B6F1-D76C57934D19}"/>
    <cellStyle name="Comma 4 7 3 2 2 2" xfId="42938" xr:uid="{94742604-55B9-42D1-909B-C55037FC3256}"/>
    <cellStyle name="Comma 4 7 3 2 3" xfId="31711" xr:uid="{24E40750-1B4D-4B7D-82CE-533F3211882C}"/>
    <cellStyle name="Comma 4 7 3 3" xfId="14868" xr:uid="{48BA4504-0F09-4C74-BD09-9E06CEF6CEE2}"/>
    <cellStyle name="Comma 4 7 3 3 2" xfId="37335" xr:uid="{2AB0F217-A601-475F-9250-CF40A31A0B0E}"/>
    <cellStyle name="Comma 4 7 3 4" xfId="26108" xr:uid="{FF6A57A4-C080-4909-8B28-9E65F50A1BD9}"/>
    <cellStyle name="Comma 4 7 4" xfId="6454" xr:uid="{9BE924B9-B4F2-4BF1-B07F-E2E76A0DEE72}"/>
    <cellStyle name="Comma 4 7 4 2" xfId="17682" xr:uid="{08237BA0-F55C-430F-BB3F-F86C20937CBC}"/>
    <cellStyle name="Comma 4 7 4 2 2" xfId="40149" xr:uid="{02DECA2B-02F7-44AC-BE0F-7F32C2D59F79}"/>
    <cellStyle name="Comma 4 7 4 3" xfId="28922" xr:uid="{F741741A-2C5D-460B-AFAA-DB5279993499}"/>
    <cellStyle name="Comma 4 7 5" xfId="12079" xr:uid="{2CE7EEB9-C88A-432E-A6EE-7C5ADD4E30F7}"/>
    <cellStyle name="Comma 4 7 5 2" xfId="34546" xr:uid="{866267F8-0980-4759-8560-15AE59B5FFE7}"/>
    <cellStyle name="Comma 4 7 6" xfId="23319" xr:uid="{BB88665F-B59D-475B-8DCA-6494EEA1A165}"/>
    <cellStyle name="Comma 4 8" xfId="1393" xr:uid="{00000000-0005-0000-0000-0000E0060000}"/>
    <cellStyle name="Comma 4 8 2" xfId="4182" xr:uid="{E48DFE74-CEB4-4863-938F-5290B5124264}"/>
    <cellStyle name="Comma 4 8 2 2" xfId="9785" xr:uid="{11E84C8F-F46E-4BBF-83C5-DBC3FD47BD23}"/>
    <cellStyle name="Comma 4 8 2 2 2" xfId="21013" xr:uid="{1A8B302F-F579-4ACF-8748-1D307D92E91D}"/>
    <cellStyle name="Comma 4 8 2 2 2 2" xfId="43480" xr:uid="{2BA50E91-1422-4DF0-B69C-40010FA40BA1}"/>
    <cellStyle name="Comma 4 8 2 2 3" xfId="32253" xr:uid="{09C60D8C-44E0-4682-9BF0-2940999A7F0E}"/>
    <cellStyle name="Comma 4 8 2 3" xfId="15410" xr:uid="{F095527D-EB64-4885-9E89-4418A44A1C32}"/>
    <cellStyle name="Comma 4 8 2 3 2" xfId="37877" xr:uid="{B8060E83-9E89-4789-8610-81F305B60BEA}"/>
    <cellStyle name="Comma 4 8 2 4" xfId="26650" xr:uid="{8A6A1774-03C5-4AAB-8337-A37408D62594}"/>
    <cellStyle name="Comma 4 8 3" xfId="6996" xr:uid="{1061183C-40B0-4BD0-8576-FECCE2360706}"/>
    <cellStyle name="Comma 4 8 3 2" xfId="18224" xr:uid="{9D744F29-99E6-44D2-A2C6-32992899F294}"/>
    <cellStyle name="Comma 4 8 3 2 2" xfId="40691" xr:uid="{76B129A9-998A-4A55-96E9-FD8F1D683E6C}"/>
    <cellStyle name="Comma 4 8 3 3" xfId="29464" xr:uid="{4DC5AEFD-B227-4447-840D-82A8EF1EAB50}"/>
    <cellStyle name="Comma 4 8 4" xfId="12621" xr:uid="{F67FF359-FD41-4219-ADD7-DC8F45A30A78}"/>
    <cellStyle name="Comma 4 8 4 2" xfId="35088" xr:uid="{9FC1DE86-FCB1-4A06-BA2B-84539F1EC107}"/>
    <cellStyle name="Comma 4 8 5" xfId="23861" xr:uid="{82955987-975E-4B73-9376-C6DEF9B9644C}"/>
    <cellStyle name="Comma 4 9" xfId="2474" xr:uid="{00000000-0005-0000-0000-0000E1060000}"/>
    <cellStyle name="Comma 4 9 2" xfId="5263" xr:uid="{98BBF539-C769-4D69-A36F-7F6E6901173A}"/>
    <cellStyle name="Comma 4 9 2 2" xfId="10866" xr:uid="{6FFD3372-94FD-4BF1-B94E-63C00097030C}"/>
    <cellStyle name="Comma 4 9 2 2 2" xfId="22094" xr:uid="{7BE0D36F-CA20-4AA5-A830-95203F7E783B}"/>
    <cellStyle name="Comma 4 9 2 2 2 2" xfId="44561" xr:uid="{59D124EF-E41D-4E0D-94DA-43E6543B8606}"/>
    <cellStyle name="Comma 4 9 2 2 3" xfId="33334" xr:uid="{1E9A0854-699F-4BED-B8EE-353C067B6999}"/>
    <cellStyle name="Comma 4 9 2 3" xfId="16491" xr:uid="{9A5C9DAB-F58C-4CB2-9BB5-F28CF957C4FE}"/>
    <cellStyle name="Comma 4 9 2 3 2" xfId="38958" xr:uid="{78B54A9C-679D-408C-845D-D4334C85F161}"/>
    <cellStyle name="Comma 4 9 2 4" xfId="27731" xr:uid="{FBB619EF-E947-46E8-87CF-D21AE5D711AA}"/>
    <cellStyle name="Comma 4 9 3" xfId="8077" xr:uid="{9425A160-5D6A-483F-AB14-0F9A71353E77}"/>
    <cellStyle name="Comma 4 9 3 2" xfId="19305" xr:uid="{C6B25370-242F-440A-8611-18BCA0B66EFE}"/>
    <cellStyle name="Comma 4 9 3 2 2" xfId="41772" xr:uid="{F34485BF-2147-4549-B54C-2D4AAA4FE0E0}"/>
    <cellStyle name="Comma 4 9 3 3" xfId="30545" xr:uid="{10480DE0-268A-4DC0-879E-CA08392EDE97}"/>
    <cellStyle name="Comma 4 9 4" xfId="13702" xr:uid="{FFD99B80-D3DE-4040-A155-3C535BD2844F}"/>
    <cellStyle name="Comma 4 9 4 2" xfId="36169" xr:uid="{40094A51-A47E-4A66-9BC5-FD686ED4F617}"/>
    <cellStyle name="Comma 4 9 5" xfId="24942" xr:uid="{AF50A420-A680-403E-93B6-F4D2AF6EFCC0}"/>
    <cellStyle name="Comma 40" xfId="2733" xr:uid="{00000000-0005-0000-0000-0000E2060000}"/>
    <cellStyle name="Comma 40 2" xfId="5522" xr:uid="{2575892C-24F5-4F87-9060-CB506456AD9D}"/>
    <cellStyle name="Comma 40 2 2" xfId="11125" xr:uid="{EF909AB7-AB89-4E22-87BE-BBF6332139FF}"/>
    <cellStyle name="Comma 40 2 2 2" xfId="22353" xr:uid="{1803CC1B-5D50-4023-A851-E83CC1273627}"/>
    <cellStyle name="Comma 40 2 2 2 2" xfId="44820" xr:uid="{7A75FC1D-ED3A-464E-8457-7B2A43DFEEBC}"/>
    <cellStyle name="Comma 40 2 2 3" xfId="33593" xr:uid="{3D807B31-89EE-4EE5-A74C-CBCC1B7C5E63}"/>
    <cellStyle name="Comma 40 2 3" xfId="16750" xr:uid="{9165EB0F-2528-4A15-9C0A-BCA755CF5887}"/>
    <cellStyle name="Comma 40 2 3 2" xfId="39217" xr:uid="{F7EE6EBA-CED8-487A-9FA2-678DF71B6743}"/>
    <cellStyle name="Comma 40 2 4" xfId="27990" xr:uid="{34722811-0B32-4738-ACD0-BA58C0BA1F04}"/>
    <cellStyle name="Comma 40 3" xfId="8336" xr:uid="{0B5BFE18-882A-4AED-94F3-D18AD5D67277}"/>
    <cellStyle name="Comma 40 3 2" xfId="19564" xr:uid="{E85B418C-524B-47D4-96B1-B79169ECCA61}"/>
    <cellStyle name="Comma 40 3 2 2" xfId="42031" xr:uid="{933C35AF-ED69-49A8-BF95-B873586E2654}"/>
    <cellStyle name="Comma 40 3 3" xfId="30804" xr:uid="{45E68048-2C4B-4274-8464-582BE44194A1}"/>
    <cellStyle name="Comma 40 4" xfId="13961" xr:uid="{9FC72ACD-D81B-45D5-8616-70A22FCCEEB4}"/>
    <cellStyle name="Comma 40 4 2" xfId="36428" xr:uid="{67F3F82F-ADB9-4635-83FA-F5037F113935}"/>
    <cellStyle name="Comma 40 5" xfId="25201" xr:uid="{7880F2A3-3A36-416B-A33E-319A11DD30D3}"/>
    <cellStyle name="Comma 41" xfId="2735" xr:uid="{00000000-0005-0000-0000-0000E3060000}"/>
    <cellStyle name="Comma 41 2" xfId="5524" xr:uid="{CE3B2B32-05A7-4793-8D10-51585E7F5E55}"/>
    <cellStyle name="Comma 41 2 2" xfId="11127" xr:uid="{D34C58AC-D286-49D6-946C-188B07D065EA}"/>
    <cellStyle name="Comma 41 2 2 2" xfId="22355" xr:uid="{B01DC493-E11B-4C67-9649-A17850418799}"/>
    <cellStyle name="Comma 41 2 2 2 2" xfId="44822" xr:uid="{0CA1D8B9-0A7D-4485-AB1C-B0528DAFD353}"/>
    <cellStyle name="Comma 41 2 2 3" xfId="33595" xr:uid="{F4E6D0CF-C927-4236-A8BB-C861BC53C096}"/>
    <cellStyle name="Comma 41 2 3" xfId="16752" xr:uid="{78114F4E-30C0-4FA3-9E56-77FBFAAFDA7A}"/>
    <cellStyle name="Comma 41 2 3 2" xfId="39219" xr:uid="{626C4892-722B-41F3-AA24-8DB1860791C6}"/>
    <cellStyle name="Comma 41 2 4" xfId="27992" xr:uid="{D1883251-82E4-4361-909C-06B5A470942E}"/>
    <cellStyle name="Comma 41 3" xfId="8338" xr:uid="{0E7CCD21-37C8-4E5C-B372-5E498E3CEFDA}"/>
    <cellStyle name="Comma 41 3 2" xfId="19566" xr:uid="{DD9439B0-2FC9-4AB0-B546-93C86A5984AC}"/>
    <cellStyle name="Comma 41 3 2 2" xfId="42033" xr:uid="{7A95DE35-0969-4ABC-80AB-1CFD587838EF}"/>
    <cellStyle name="Comma 41 3 3" xfId="30806" xr:uid="{7F7CC870-B123-45A4-AE0A-733B0FA4BDE6}"/>
    <cellStyle name="Comma 41 4" xfId="13963" xr:uid="{5BAAF794-CAA6-487D-8077-B213DF205604}"/>
    <cellStyle name="Comma 41 4 2" xfId="36430" xr:uid="{120EB697-FE3B-4149-A52F-303E48798D7E}"/>
    <cellStyle name="Comma 41 5" xfId="25203" xr:uid="{889FA4BD-0806-43E2-A97D-23F7F9E95AC7}"/>
    <cellStyle name="Comma 42" xfId="2734" xr:uid="{00000000-0005-0000-0000-0000E4060000}"/>
    <cellStyle name="Comma 42 2" xfId="5523" xr:uid="{92A1A5C0-6196-41AE-AF0F-20D4CE85152D}"/>
    <cellStyle name="Comma 42 2 2" xfId="11126" xr:uid="{33E5632C-49FD-424C-8E90-54BE11E45BDB}"/>
    <cellStyle name="Comma 42 2 2 2" xfId="22354" xr:uid="{ABC21C34-9AF6-498C-B412-D1E89F24D1EF}"/>
    <cellStyle name="Comma 42 2 2 2 2" xfId="44821" xr:uid="{64A68A09-CA99-499D-92AF-C7CA31D11D73}"/>
    <cellStyle name="Comma 42 2 2 3" xfId="33594" xr:uid="{AC9C563C-FC8E-4D7C-A095-C218431489AA}"/>
    <cellStyle name="Comma 42 2 3" xfId="16751" xr:uid="{62EB6848-C4B1-468E-9BAA-4C528B6E9E8D}"/>
    <cellStyle name="Comma 42 2 3 2" xfId="39218" xr:uid="{F39F3DB9-44DB-4BC7-8E74-C9C9781D912F}"/>
    <cellStyle name="Comma 42 2 4" xfId="27991" xr:uid="{ECB1A365-ED92-4AE0-8BF5-55691B95FC71}"/>
    <cellStyle name="Comma 42 3" xfId="8337" xr:uid="{46092F82-02DF-41D5-BA88-A811B01A7267}"/>
    <cellStyle name="Comma 42 3 2" xfId="19565" xr:uid="{51429422-B041-4490-8A91-2C1E00A00EE5}"/>
    <cellStyle name="Comma 42 3 2 2" xfId="42032" xr:uid="{BC4AF2B0-7B12-4B6B-BB0D-856B03BD1E25}"/>
    <cellStyle name="Comma 42 3 3" xfId="30805" xr:uid="{91A277C8-89B8-4D52-9C1F-BF555E6BD9E3}"/>
    <cellStyle name="Comma 42 4" xfId="13962" xr:uid="{A5D33FC6-7231-488E-8B21-027A0F9BA462}"/>
    <cellStyle name="Comma 42 4 2" xfId="36429" xr:uid="{D9AA2E9C-6306-4CAF-AD1B-9E3C74022E00}"/>
    <cellStyle name="Comma 42 5" xfId="25202" xr:uid="{BF8521B9-8E19-4396-A7CB-6FE43FBFB505}"/>
    <cellStyle name="Comma 43" xfId="2748" xr:uid="{00000000-0005-0000-0000-0000E5060000}"/>
    <cellStyle name="Comma 43 2" xfId="5537" xr:uid="{2DCC5A5A-6B1F-4005-8D5A-43942A11958F}"/>
    <cellStyle name="Comma 43 2 2" xfId="11140" xr:uid="{31FF2DFF-F991-4460-8738-E2DAF8A9ED7B}"/>
    <cellStyle name="Comma 43 2 2 2" xfId="22368" xr:uid="{2E73D769-F2DE-4391-B8D5-38BAD9219692}"/>
    <cellStyle name="Comma 43 2 2 2 2" xfId="44835" xr:uid="{459DD5B8-A239-4DA3-A169-99F6165B7398}"/>
    <cellStyle name="Comma 43 2 2 3" xfId="33608" xr:uid="{6263A7B8-6E71-41C7-B1BF-696024FE035D}"/>
    <cellStyle name="Comma 43 2 3" xfId="16765" xr:uid="{8DD6D4EB-F768-4878-95DF-111127FA5443}"/>
    <cellStyle name="Comma 43 2 3 2" xfId="39232" xr:uid="{6AD4CA08-14F0-47C6-9F4C-AD8A11B36615}"/>
    <cellStyle name="Comma 43 2 4" xfId="28005" xr:uid="{86D79759-80CE-4A03-9C3B-F81352449F26}"/>
    <cellStyle name="Comma 43 3" xfId="8351" xr:uid="{E62CB293-07C2-4847-80DE-B9952C08A9D2}"/>
    <cellStyle name="Comma 43 3 2" xfId="19579" xr:uid="{E9E40B99-3B26-4260-B2FB-8C193983AE32}"/>
    <cellStyle name="Comma 43 3 2 2" xfId="42046" xr:uid="{19C7C2D7-BD22-4A55-B999-6E6B639EC98B}"/>
    <cellStyle name="Comma 43 3 3" xfId="30819" xr:uid="{A83625F4-DC80-4EC5-8BAF-FA5B9347C8FE}"/>
    <cellStyle name="Comma 43 4" xfId="13976" xr:uid="{C7D32637-48F9-4C2D-A9FF-B11DD0FC7117}"/>
    <cellStyle name="Comma 43 4 2" xfId="36443" xr:uid="{04A48126-FB11-4BF5-86CB-52CA123EF6C3}"/>
    <cellStyle name="Comma 43 5" xfId="25216" xr:uid="{A4E39386-8D76-412F-8097-68C7DB84FF9D}"/>
    <cellStyle name="Comma 44" xfId="2737" xr:uid="{00000000-0005-0000-0000-0000E6060000}"/>
    <cellStyle name="Comma 44 2" xfId="5526" xr:uid="{1A572B20-C54F-4791-ADF7-1F8EDC793817}"/>
    <cellStyle name="Comma 44 2 2" xfId="11129" xr:uid="{55F187B8-8C35-4BDF-91B2-CF42A5C63587}"/>
    <cellStyle name="Comma 44 2 2 2" xfId="22357" xr:uid="{7E82B364-EC0F-47FC-BC03-7017B61C30DD}"/>
    <cellStyle name="Comma 44 2 2 2 2" xfId="44824" xr:uid="{84C07735-735C-4396-8A5E-C39334B8215C}"/>
    <cellStyle name="Comma 44 2 2 3" xfId="33597" xr:uid="{32184BE0-160A-473A-8491-EB6649118FA6}"/>
    <cellStyle name="Comma 44 2 3" xfId="16754" xr:uid="{70164FB5-115B-474B-AD35-7A4E6EA7E4B2}"/>
    <cellStyle name="Comma 44 2 3 2" xfId="39221" xr:uid="{9F9439A7-BAF3-40B7-80E1-CB1F95A1FD9F}"/>
    <cellStyle name="Comma 44 2 4" xfId="27994" xr:uid="{9B65D626-FA05-4152-9DC9-A20AF6E1721A}"/>
    <cellStyle name="Comma 44 3" xfId="8340" xr:uid="{F4D69EA9-B773-4296-8E07-7F2D49C5316B}"/>
    <cellStyle name="Comma 44 3 2" xfId="19568" xr:uid="{812FB4C8-DE22-457D-BCFB-13C614D68786}"/>
    <cellStyle name="Comma 44 3 2 2" xfId="42035" xr:uid="{510F7466-8B27-4B30-95B7-6D0C17EF3D89}"/>
    <cellStyle name="Comma 44 3 3" xfId="30808" xr:uid="{67E25399-EBAF-48D8-AE60-35EEF9CF3A94}"/>
    <cellStyle name="Comma 44 4" xfId="13965" xr:uid="{C79EE0E7-B8AC-4441-97A2-80C29FC89AA5}"/>
    <cellStyle name="Comma 44 4 2" xfId="36432" xr:uid="{2D8E99E7-6399-4DD2-8EA2-E623B5585464}"/>
    <cellStyle name="Comma 44 5" xfId="25205" xr:uid="{DF3B66EB-4AAB-4397-8F38-085A892C378B}"/>
    <cellStyle name="Comma 45" xfId="2736" xr:uid="{00000000-0005-0000-0000-0000E7060000}"/>
    <cellStyle name="Comma 45 2" xfId="5525" xr:uid="{BA8678CF-7329-4E23-BA7C-C0AA0CF6F148}"/>
    <cellStyle name="Comma 45 2 2" xfId="11128" xr:uid="{17CEA1C3-26B5-44C7-A684-B83603DB6DD0}"/>
    <cellStyle name="Comma 45 2 2 2" xfId="22356" xr:uid="{8EFBE712-0BB3-402D-88A7-F7C6D6355E4A}"/>
    <cellStyle name="Comma 45 2 2 2 2" xfId="44823" xr:uid="{A4270922-4F8C-44EA-A3CE-A8D1D75CF53C}"/>
    <cellStyle name="Comma 45 2 2 3" xfId="33596" xr:uid="{8F060137-7611-4F09-A339-B68173D3F888}"/>
    <cellStyle name="Comma 45 2 3" xfId="16753" xr:uid="{2D4742DD-E4BE-4620-A068-7067145004FD}"/>
    <cellStyle name="Comma 45 2 3 2" xfId="39220" xr:uid="{76886B13-7262-4EAD-AEE3-E2E41D6FE4B5}"/>
    <cellStyle name="Comma 45 2 4" xfId="27993" xr:uid="{E158BCB4-2715-4B2E-A463-9240D7AD860B}"/>
    <cellStyle name="Comma 45 3" xfId="8339" xr:uid="{99FA73AB-112C-4E75-8520-7E8C55ACAD99}"/>
    <cellStyle name="Comma 45 3 2" xfId="19567" xr:uid="{3C46C677-7206-4EE5-8EF8-3841ED9D38A3}"/>
    <cellStyle name="Comma 45 3 2 2" xfId="42034" xr:uid="{2314055D-C5AD-4386-BF5F-0C68435A9AEF}"/>
    <cellStyle name="Comma 45 3 3" xfId="30807" xr:uid="{433346E2-C921-4189-AC6F-99659767B4BA}"/>
    <cellStyle name="Comma 45 4" xfId="13964" xr:uid="{23F8A0E9-CE00-42CB-88F9-941342B416D9}"/>
    <cellStyle name="Comma 45 4 2" xfId="36431" xr:uid="{EF3E684C-A7DD-493C-9DA5-6CB9FE564381}"/>
    <cellStyle name="Comma 45 5" xfId="25204" xr:uid="{50AB065E-F1DA-496A-9238-42DE70A469A4}"/>
    <cellStyle name="Comma 46" xfId="2740" xr:uid="{00000000-0005-0000-0000-0000E8060000}"/>
    <cellStyle name="Comma 46 2" xfId="5529" xr:uid="{A6842B60-DB59-4097-B1D8-BA6F40A572DF}"/>
    <cellStyle name="Comma 46 2 2" xfId="11132" xr:uid="{3AE57190-E034-4647-8B85-51EEA16EB4FE}"/>
    <cellStyle name="Comma 46 2 2 2" xfId="22360" xr:uid="{6C03BAE7-3DCA-4515-AD22-2EDDA821C6AC}"/>
    <cellStyle name="Comma 46 2 2 2 2" xfId="44827" xr:uid="{D1239F5F-2438-40D1-B9A4-0943BCBD65E6}"/>
    <cellStyle name="Comma 46 2 2 3" xfId="33600" xr:uid="{B2A65B51-8DDD-413D-AD12-753A791DC55E}"/>
    <cellStyle name="Comma 46 2 3" xfId="16757" xr:uid="{962261F0-5262-40D7-876D-0A401E12B44F}"/>
    <cellStyle name="Comma 46 2 3 2" xfId="39224" xr:uid="{9D116EFA-1D98-4948-BDB7-C2F855EF517B}"/>
    <cellStyle name="Comma 46 2 4" xfId="27997" xr:uid="{088FA80D-1B24-42B2-B984-3015F03B328B}"/>
    <cellStyle name="Comma 46 3" xfId="8343" xr:uid="{B691D136-AA2C-4223-ADD7-753E33B1D967}"/>
    <cellStyle name="Comma 46 3 2" xfId="19571" xr:uid="{0737B030-F1AB-48E1-B3E5-7B6A0BD77B44}"/>
    <cellStyle name="Comma 46 3 2 2" xfId="42038" xr:uid="{BE3B1789-32C0-4A12-B0CF-F68913C691E5}"/>
    <cellStyle name="Comma 46 3 3" xfId="30811" xr:uid="{F18A38D6-5B5D-4548-8E80-F7D1359742D0}"/>
    <cellStyle name="Comma 46 4" xfId="13968" xr:uid="{211100DA-AD23-447D-923A-B2DCA1B7EEAA}"/>
    <cellStyle name="Comma 46 4 2" xfId="36435" xr:uid="{D72E7ACD-1284-402E-888E-D35312205F34}"/>
    <cellStyle name="Comma 46 5" xfId="25208" xr:uid="{851583C4-131C-459A-9013-2E359BC84B6C}"/>
    <cellStyle name="Comma 47" xfId="2739" xr:uid="{00000000-0005-0000-0000-0000E9060000}"/>
    <cellStyle name="Comma 47 2" xfId="5528" xr:uid="{A2E518F0-C6A1-4DBB-968D-F5DB206E3EC7}"/>
    <cellStyle name="Comma 47 2 2" xfId="11131" xr:uid="{381F6899-EB1B-445E-9274-6D5B662682BE}"/>
    <cellStyle name="Comma 47 2 2 2" xfId="22359" xr:uid="{9C72FF0F-1858-4055-A3D4-682F32BE9773}"/>
    <cellStyle name="Comma 47 2 2 2 2" xfId="44826" xr:uid="{3D64F565-519F-45DA-B82C-7076CBEAAD97}"/>
    <cellStyle name="Comma 47 2 2 3" xfId="33599" xr:uid="{EB407247-B9DA-4823-8082-EE864DA9181B}"/>
    <cellStyle name="Comma 47 2 3" xfId="16756" xr:uid="{CC302638-995B-4178-8A1B-E241E81647BB}"/>
    <cellStyle name="Comma 47 2 3 2" xfId="39223" xr:uid="{B0997734-3440-4C55-AAA7-9D8659E8D473}"/>
    <cellStyle name="Comma 47 2 4" xfId="27996" xr:uid="{3014DFDE-E1AF-4444-8636-ABCA8C9CE819}"/>
    <cellStyle name="Comma 47 3" xfId="8342" xr:uid="{0AFA1ED0-2D92-4235-8C5D-ADD1C448E7AC}"/>
    <cellStyle name="Comma 47 3 2" xfId="19570" xr:uid="{C8E878BD-FBFD-4306-A403-16627929846D}"/>
    <cellStyle name="Comma 47 3 2 2" xfId="42037" xr:uid="{58BD8CDA-DBFD-4477-87D7-C19EC9A325C8}"/>
    <cellStyle name="Comma 47 3 3" xfId="30810" xr:uid="{16833A36-4EDC-4659-846C-E68497731EAB}"/>
    <cellStyle name="Comma 47 4" xfId="13967" xr:uid="{106EDC06-00C7-4F2B-85CF-F58EB72FA87D}"/>
    <cellStyle name="Comma 47 4 2" xfId="36434" xr:uid="{81200855-FF3F-4124-AC94-8965BFE0AF09}"/>
    <cellStyle name="Comma 47 5" xfId="25207" xr:uid="{46F7B3A3-D258-45D1-90B8-A29E0D765049}"/>
    <cellStyle name="Comma 48" xfId="2744" xr:uid="{00000000-0005-0000-0000-0000EA060000}"/>
    <cellStyle name="Comma 48 2" xfId="5533" xr:uid="{FC1985A2-38DA-4450-B5D2-A3D8A029A61F}"/>
    <cellStyle name="Comma 48 2 2" xfId="11136" xr:uid="{67F2A0B7-111D-4074-A2C1-D7F326006195}"/>
    <cellStyle name="Comma 48 2 2 2" xfId="22364" xr:uid="{D372A038-E7A4-4DFF-82DA-00A3C43CCC16}"/>
    <cellStyle name="Comma 48 2 2 2 2" xfId="44831" xr:uid="{8FA43438-EEA5-4EC1-92FE-4766C753A472}"/>
    <cellStyle name="Comma 48 2 2 3" xfId="33604" xr:uid="{71609B9E-E28E-4994-9A99-589D294FF6A8}"/>
    <cellStyle name="Comma 48 2 3" xfId="16761" xr:uid="{514B9AE1-403A-4171-B551-A1E7581C3AAC}"/>
    <cellStyle name="Comma 48 2 3 2" xfId="39228" xr:uid="{9228D7ED-2895-4446-A9E4-96F209F288C1}"/>
    <cellStyle name="Comma 48 2 4" xfId="28001" xr:uid="{C59F8ABE-21ED-4BBE-8663-6C6D7CE879D1}"/>
    <cellStyle name="Comma 48 3" xfId="8347" xr:uid="{3430F5DC-675E-401E-BCFE-35BC4C065B1F}"/>
    <cellStyle name="Comma 48 3 2" xfId="19575" xr:uid="{70B95D29-EEE9-4B51-8D82-4D941AAB4BE7}"/>
    <cellStyle name="Comma 48 3 2 2" xfId="42042" xr:uid="{33ACE710-5F0C-4C26-8BFA-A8BDA2D6227B}"/>
    <cellStyle name="Comma 48 3 3" xfId="30815" xr:uid="{B08FE95D-8F74-4488-BCB8-7B9AF317175B}"/>
    <cellStyle name="Comma 48 4" xfId="13972" xr:uid="{E12E3421-6EE1-4575-95E5-AAD07DC91FD2}"/>
    <cellStyle name="Comma 48 4 2" xfId="36439" xr:uid="{C91AAE75-E2C9-44C1-B32B-786210CBD4F8}"/>
    <cellStyle name="Comma 48 5" xfId="25212" xr:uid="{505CEFC5-E7F3-4CB4-91A1-596FDCA0A96B}"/>
    <cellStyle name="Comma 49" xfId="2743" xr:uid="{00000000-0005-0000-0000-0000EB060000}"/>
    <cellStyle name="Comma 49 2" xfId="5532" xr:uid="{C27D53DE-7C5D-477D-AAFF-7B32D77CB3B7}"/>
    <cellStyle name="Comma 49 2 2" xfId="11135" xr:uid="{A38EDE47-5021-4E44-9978-929033EA8943}"/>
    <cellStyle name="Comma 49 2 2 2" xfId="22363" xr:uid="{EED43D51-11AF-4A4D-9869-3922488B51C7}"/>
    <cellStyle name="Comma 49 2 2 2 2" xfId="44830" xr:uid="{90BC8AD0-E143-4485-965A-32FAC9962B48}"/>
    <cellStyle name="Comma 49 2 2 3" xfId="33603" xr:uid="{1C9DCB60-8A3B-444B-BD06-92EB08331ADD}"/>
    <cellStyle name="Comma 49 2 3" xfId="16760" xr:uid="{11D9452C-5612-47C7-9EFA-D11D20BDE8EE}"/>
    <cellStyle name="Comma 49 2 3 2" xfId="39227" xr:uid="{91F6FB7A-2C47-4798-A1B6-0EAE4AEE97D3}"/>
    <cellStyle name="Comma 49 2 4" xfId="28000" xr:uid="{C9638957-7859-4332-B94C-3F42AD1F91A0}"/>
    <cellStyle name="Comma 49 3" xfId="8346" xr:uid="{B7509EA7-B0A7-4331-8682-861A39B93D31}"/>
    <cellStyle name="Comma 49 3 2" xfId="19574" xr:uid="{DF4DA9D8-B8AA-43BD-BC4F-E6ECD1E68294}"/>
    <cellStyle name="Comma 49 3 2 2" xfId="42041" xr:uid="{873F3759-5893-44F5-BFDE-84CA36E96FE8}"/>
    <cellStyle name="Comma 49 3 3" xfId="30814" xr:uid="{2CE4D358-4B5D-4DF1-8C78-3C254ABD18EC}"/>
    <cellStyle name="Comma 49 4" xfId="13971" xr:uid="{6309A179-D294-44DD-A3A6-F9F1B4ECAA2F}"/>
    <cellStyle name="Comma 49 4 2" xfId="36438" xr:uid="{C7C51034-6453-4B29-8C7B-947702982BA6}"/>
    <cellStyle name="Comma 49 5" xfId="25211" xr:uid="{4D24381C-963A-4495-9302-5AA0C600D3BC}"/>
    <cellStyle name="Comma 5" xfId="21" xr:uid="{00000000-0005-0000-0000-0000EC060000}"/>
    <cellStyle name="Comma 5 10" xfId="314" xr:uid="{00000000-0005-0000-0000-0000ED060000}"/>
    <cellStyle name="Comma 5 10 2" xfId="3103" xr:uid="{A2D6A10D-CBDB-4C47-A472-18A746990712}"/>
    <cellStyle name="Comma 5 10 2 2" xfId="8706" xr:uid="{D0EF9F61-DE53-4D94-A9F0-CEA0238B0E55}"/>
    <cellStyle name="Comma 5 10 2 2 2" xfId="19934" xr:uid="{E3FCD4DA-B853-47F2-A70E-E6F1B5C18F3B}"/>
    <cellStyle name="Comma 5 10 2 2 2 2" xfId="42401" xr:uid="{E69A193E-52EF-48B3-BE5D-F57C708C2B6C}"/>
    <cellStyle name="Comma 5 10 2 2 3" xfId="31174" xr:uid="{F3B21133-C782-4823-8BAD-34FDB6696BB9}"/>
    <cellStyle name="Comma 5 10 2 3" xfId="14331" xr:uid="{DAA010C8-9123-445B-A12F-0D6D660FE0CD}"/>
    <cellStyle name="Comma 5 10 2 3 2" xfId="36798" xr:uid="{ED3CAC07-6327-4E46-B998-1BDE87BF035A}"/>
    <cellStyle name="Comma 5 10 2 4" xfId="25571" xr:uid="{5F8B884C-F8B7-4148-876D-2401F8DE45DE}"/>
    <cellStyle name="Comma 5 10 3" xfId="5917" xr:uid="{237888D3-68B3-48EC-A807-DB167548C824}"/>
    <cellStyle name="Comma 5 10 3 2" xfId="17145" xr:uid="{53ED8D94-7EDD-4E0F-A710-1217D168AF4A}"/>
    <cellStyle name="Comma 5 10 3 2 2" xfId="39612" xr:uid="{B140463B-CEBA-4E0E-86BE-EAAFF8844DF6}"/>
    <cellStyle name="Comma 5 10 3 3" xfId="28385" xr:uid="{24E17E87-0DF5-4DD8-8976-FD11EAD8DBEA}"/>
    <cellStyle name="Comma 5 10 4" xfId="11542" xr:uid="{265F217F-4B73-484D-8145-BE5002269A0A}"/>
    <cellStyle name="Comma 5 10 4 2" xfId="34009" xr:uid="{9A35091E-C73D-4721-AF4D-4606E8C2FB1D}"/>
    <cellStyle name="Comma 5 10 5" xfId="22782" xr:uid="{6BAD69F0-D383-4EE8-8A10-97263E5B4341}"/>
    <cellStyle name="Comma 5 11" xfId="2827" xr:uid="{4B354D17-2D79-4433-8CF7-FBD056F8C6F7}"/>
    <cellStyle name="Comma 5 11 2" xfId="8430" xr:uid="{BD825E96-45C7-4929-B6F7-C8AE233DB032}"/>
    <cellStyle name="Comma 5 11 2 2" xfId="19658" xr:uid="{82971EA0-96A4-47DB-B56E-0E114A58D37F}"/>
    <cellStyle name="Comma 5 11 2 2 2" xfId="42125" xr:uid="{515C9B77-C276-4DEE-92B6-DCBF17B907FC}"/>
    <cellStyle name="Comma 5 11 2 3" xfId="30898" xr:uid="{57F9CAB0-55C5-4620-8DA3-DBDE55AB21EC}"/>
    <cellStyle name="Comma 5 11 3" xfId="14055" xr:uid="{519025C2-4B07-4647-BDA1-4B98D692484C}"/>
    <cellStyle name="Comma 5 11 3 2" xfId="36522" xr:uid="{EB0F871F-0A25-440A-8B86-DB70E7DAAB38}"/>
    <cellStyle name="Comma 5 11 4" xfId="25295" xr:uid="{58AB1CFF-03B3-483E-A34F-8523BB8401D9}"/>
    <cellStyle name="Comma 5 12" xfId="5642" xr:uid="{79A0D98C-6F83-4123-A947-2547458FAA2C}"/>
    <cellStyle name="Comma 5 12 2" xfId="16870" xr:uid="{209CC7E5-F193-4FD1-8772-538EE6E13D89}"/>
    <cellStyle name="Comma 5 12 2 2" xfId="39337" xr:uid="{7E05F26A-AA5C-4861-ABD0-CED8D84512D9}"/>
    <cellStyle name="Comma 5 12 3" xfId="28110" xr:uid="{1EFB73C7-0497-48EC-9083-15CE1E0CC8E5}"/>
    <cellStyle name="Comma 5 13" xfId="11266" xr:uid="{676E5409-5C97-4A7D-82F6-9A777A37FB5C}"/>
    <cellStyle name="Comma 5 13 2" xfId="33734" xr:uid="{1CB52404-139B-4B06-8B65-67686F6905C0}"/>
    <cellStyle name="Comma 5 14" xfId="22507" xr:uid="{81E93929-499F-4A2E-882A-D04743E78AF0}"/>
    <cellStyle name="Comma 5 2" xfId="47" xr:uid="{00000000-0005-0000-0000-0000EE060000}"/>
    <cellStyle name="Comma 5 2 10" xfId="2840" xr:uid="{57A4A94D-0C25-48B3-9837-5A2BB1F8C38A}"/>
    <cellStyle name="Comma 5 2 10 2" xfId="8443" xr:uid="{C9D6CD57-C950-4477-BCFC-88A1FCE8B47C}"/>
    <cellStyle name="Comma 5 2 10 2 2" xfId="19671" xr:uid="{1A79BF4C-1519-45E0-B610-33F5BB85C756}"/>
    <cellStyle name="Comma 5 2 10 2 2 2" xfId="42138" xr:uid="{0982EF21-4B3E-42B9-A861-FB8BAB97B87B}"/>
    <cellStyle name="Comma 5 2 10 2 3" xfId="30911" xr:uid="{A5633E19-6E64-45B4-9094-D614154928DC}"/>
    <cellStyle name="Comma 5 2 10 3" xfId="14068" xr:uid="{EA5AD5FB-C5A9-474A-8433-45C888DD95B3}"/>
    <cellStyle name="Comma 5 2 10 3 2" xfId="36535" xr:uid="{ECEE1050-2F73-4051-A39A-25805B0D71C1}"/>
    <cellStyle name="Comma 5 2 10 4" xfId="25308" xr:uid="{E62B8328-F213-4540-988E-BA0C40DC62BF}"/>
    <cellStyle name="Comma 5 2 11" xfId="5655" xr:uid="{403457E6-2A58-459B-82D4-5FC30087953F}"/>
    <cellStyle name="Comma 5 2 11 2" xfId="16883" xr:uid="{1636F091-F661-41A0-A0AE-E85A1C2E80BD}"/>
    <cellStyle name="Comma 5 2 11 2 2" xfId="39350" xr:uid="{F9C6F659-7A17-4046-BDCC-11840FCBD349}"/>
    <cellStyle name="Comma 5 2 11 3" xfId="28123" xr:uid="{2B111573-59BE-4DF0-82E6-6225DA11ECDF}"/>
    <cellStyle name="Comma 5 2 12" xfId="11279" xr:uid="{2D2D9A29-35A5-44A0-9BAD-3C889AA6804F}"/>
    <cellStyle name="Comma 5 2 12 2" xfId="33747" xr:uid="{93F4329F-DAE6-4AED-95B5-1BF324D7A3B8}"/>
    <cellStyle name="Comma 5 2 13" xfId="22520" xr:uid="{2962C01A-4A5B-4BF1-9597-650D8F203A22}"/>
    <cellStyle name="Comma 5 2 2" xfId="76" xr:uid="{00000000-0005-0000-0000-0000EF060000}"/>
    <cellStyle name="Comma 5 2 2 10" xfId="5684" xr:uid="{425EE33F-0C84-4890-982B-246DC3A39B47}"/>
    <cellStyle name="Comma 5 2 2 10 2" xfId="16912" xr:uid="{85E0AEBC-510A-44F6-A02D-F69333CD2E08}"/>
    <cellStyle name="Comma 5 2 2 10 2 2" xfId="39379" xr:uid="{A35F9ECC-FC81-41FF-8F08-157CF30B4CF3}"/>
    <cellStyle name="Comma 5 2 2 10 3" xfId="28152" xr:uid="{74D67003-8E87-4FD3-B749-5E143116F1B7}"/>
    <cellStyle name="Comma 5 2 2 11" xfId="11308" xr:uid="{0F3DDFEB-16B7-49D7-BC49-541F0E7BEE95}"/>
    <cellStyle name="Comma 5 2 2 11 2" xfId="33776" xr:uid="{AE4895E4-C9AA-4E68-A313-26A84B2801FF}"/>
    <cellStyle name="Comma 5 2 2 12" xfId="22549" xr:uid="{95C2D4ED-B73F-4861-8B64-C01408A361EE}"/>
    <cellStyle name="Comma 5 2 2 2" xfId="138" xr:uid="{00000000-0005-0000-0000-0000F0060000}"/>
    <cellStyle name="Comma 5 2 2 2 10" xfId="11370" xr:uid="{C97DDD15-FF32-45EE-B38D-3605A1F9FF8D}"/>
    <cellStyle name="Comma 5 2 2 2 10 2" xfId="33838" xr:uid="{E43BFC56-123C-4FA4-BC88-8536711425AF}"/>
    <cellStyle name="Comma 5 2 2 2 11" xfId="22611" xr:uid="{F3F53E69-980B-4B31-8625-1253A1B569D9}"/>
    <cellStyle name="Comma 5 2 2 2 2" xfId="264" xr:uid="{00000000-0005-0000-0000-0000F1060000}"/>
    <cellStyle name="Comma 5 2 2 2 2 10" xfId="22737" xr:uid="{2094A988-10B7-4D00-BC61-D29FB7A12E30}"/>
    <cellStyle name="Comma 5 2 2 2 2 2" xfId="811" xr:uid="{00000000-0005-0000-0000-0000F2060000}"/>
    <cellStyle name="Comma 5 2 2 2 2 2 2" xfId="1349" xr:uid="{00000000-0005-0000-0000-0000F3060000}"/>
    <cellStyle name="Comma 5 2 2 2 2 2 2 2" xfId="2429" xr:uid="{00000000-0005-0000-0000-0000F4060000}"/>
    <cellStyle name="Comma 5 2 2 2 2 2 2 2 2" xfId="5218" xr:uid="{021D85E0-B932-4108-BCAB-91CBAC99F629}"/>
    <cellStyle name="Comma 5 2 2 2 2 2 2 2 2 2" xfId="10821" xr:uid="{99D9334E-40EA-4361-94EB-BD18B9D77438}"/>
    <cellStyle name="Comma 5 2 2 2 2 2 2 2 2 2 2" xfId="22049" xr:uid="{BE2D6486-ABEF-43C4-AEA5-384D69C126AB}"/>
    <cellStyle name="Comma 5 2 2 2 2 2 2 2 2 2 2 2" xfId="44516" xr:uid="{3D54D94B-E882-4B8B-9CFA-5D9F1694D308}"/>
    <cellStyle name="Comma 5 2 2 2 2 2 2 2 2 2 3" xfId="33289" xr:uid="{E554BD91-2D2D-46F8-A992-FF5C3A4846C0}"/>
    <cellStyle name="Comma 5 2 2 2 2 2 2 2 2 3" xfId="16446" xr:uid="{24F7C246-CA6C-4EC0-9CE2-3AD2B485A53A}"/>
    <cellStyle name="Comma 5 2 2 2 2 2 2 2 2 3 2" xfId="38913" xr:uid="{705D625B-A269-4A8E-92E4-4EAD873E7267}"/>
    <cellStyle name="Comma 5 2 2 2 2 2 2 2 2 4" xfId="27686" xr:uid="{8F957FF6-BA8A-4172-85C5-307398C5440D}"/>
    <cellStyle name="Comma 5 2 2 2 2 2 2 2 3" xfId="8032" xr:uid="{85DC6840-78F9-495C-984D-42EE24EEC845}"/>
    <cellStyle name="Comma 5 2 2 2 2 2 2 2 3 2" xfId="19260" xr:uid="{18DF5E4C-1EE3-4CEF-AC56-31D11B8078AB}"/>
    <cellStyle name="Comma 5 2 2 2 2 2 2 2 3 2 2" xfId="41727" xr:uid="{ED90B514-247F-4561-9FCF-943D46FAC01C}"/>
    <cellStyle name="Comma 5 2 2 2 2 2 2 2 3 3" xfId="30500" xr:uid="{C346E720-C2A0-4FF2-B5CC-DAB8B537D8D8}"/>
    <cellStyle name="Comma 5 2 2 2 2 2 2 2 4" xfId="13657" xr:uid="{23D9B43E-4B7A-43E2-87B7-6372097D697E}"/>
    <cellStyle name="Comma 5 2 2 2 2 2 2 2 4 2" xfId="36124" xr:uid="{8F58B504-6A2F-43C8-B0B3-02A9D597E140}"/>
    <cellStyle name="Comma 5 2 2 2 2 2 2 2 5" xfId="24897" xr:uid="{3CA4BC59-7E32-40F9-B652-9D81989E316E}"/>
    <cellStyle name="Comma 5 2 2 2 2 2 2 3" xfId="4138" xr:uid="{BBCF4BA2-28B3-4058-8E5C-D02B60B83508}"/>
    <cellStyle name="Comma 5 2 2 2 2 2 2 3 2" xfId="9741" xr:uid="{070C4AFD-D76F-4263-99D1-3594E94C4441}"/>
    <cellStyle name="Comma 5 2 2 2 2 2 2 3 2 2" xfId="20969" xr:uid="{8673E027-64A1-4786-BA4D-BBEFD125D157}"/>
    <cellStyle name="Comma 5 2 2 2 2 2 2 3 2 2 2" xfId="43436" xr:uid="{95FD0E7A-A478-4535-BF9C-C110DBD1EB85}"/>
    <cellStyle name="Comma 5 2 2 2 2 2 2 3 2 3" xfId="32209" xr:uid="{551C20DD-67FD-418E-B5EF-6C723FE67423}"/>
    <cellStyle name="Comma 5 2 2 2 2 2 2 3 3" xfId="15366" xr:uid="{17B6C388-1509-4C38-917C-53115F16F603}"/>
    <cellStyle name="Comma 5 2 2 2 2 2 2 3 3 2" xfId="37833" xr:uid="{D095D97D-A98B-4B1B-A206-C4CDF03A38F7}"/>
    <cellStyle name="Comma 5 2 2 2 2 2 2 3 4" xfId="26606" xr:uid="{A030433C-9959-41D2-8B0B-68A7ECCEB0C8}"/>
    <cellStyle name="Comma 5 2 2 2 2 2 2 4" xfId="6952" xr:uid="{A5C608B0-8041-4C71-9AF9-31738B9825A7}"/>
    <cellStyle name="Comma 5 2 2 2 2 2 2 4 2" xfId="18180" xr:uid="{343B0739-B28E-4ED7-8FC3-166F06CCEBAA}"/>
    <cellStyle name="Comma 5 2 2 2 2 2 2 4 2 2" xfId="40647" xr:uid="{301A07DD-1A8E-471B-81B0-777A9D37448C}"/>
    <cellStyle name="Comma 5 2 2 2 2 2 2 4 3" xfId="29420" xr:uid="{7B00DB54-CBBF-4925-91C3-14C9DC939D06}"/>
    <cellStyle name="Comma 5 2 2 2 2 2 2 5" xfId="12577" xr:uid="{559AE9F6-1812-4B36-82E7-ABC286C09AB7}"/>
    <cellStyle name="Comma 5 2 2 2 2 2 2 5 2" xfId="35044" xr:uid="{94804D65-76AC-4932-A956-DE524A5F90B7}"/>
    <cellStyle name="Comma 5 2 2 2 2 2 2 6" xfId="23817" xr:uid="{B7034235-4B0E-4DD7-AB06-C584CAAAC91B}"/>
    <cellStyle name="Comma 5 2 2 2 2 2 3" xfId="1891" xr:uid="{00000000-0005-0000-0000-0000F5060000}"/>
    <cellStyle name="Comma 5 2 2 2 2 2 3 2" xfId="4680" xr:uid="{70611290-8B27-4503-9D01-E17B714159D8}"/>
    <cellStyle name="Comma 5 2 2 2 2 2 3 2 2" xfId="10283" xr:uid="{1B3A3150-FC8B-4064-842C-B5B5D9E2762A}"/>
    <cellStyle name="Comma 5 2 2 2 2 2 3 2 2 2" xfId="21511" xr:uid="{E804604B-C071-48C8-9D41-3A24DC706CE0}"/>
    <cellStyle name="Comma 5 2 2 2 2 2 3 2 2 2 2" xfId="43978" xr:uid="{CA8CA20F-1B39-4FF0-B340-93035286B54C}"/>
    <cellStyle name="Comma 5 2 2 2 2 2 3 2 2 3" xfId="32751" xr:uid="{3F8D1DF5-8656-4853-ACB4-9D1580A552EF}"/>
    <cellStyle name="Comma 5 2 2 2 2 2 3 2 3" xfId="15908" xr:uid="{AAD5E498-FC1D-4564-AD5D-AAEAE9C7E579}"/>
    <cellStyle name="Comma 5 2 2 2 2 2 3 2 3 2" xfId="38375" xr:uid="{D0E92844-1F9D-479C-A0CB-0FB64E5153C1}"/>
    <cellStyle name="Comma 5 2 2 2 2 2 3 2 4" xfId="27148" xr:uid="{D8F3BC57-CC00-4401-ACB6-9B99EE5BA1E8}"/>
    <cellStyle name="Comma 5 2 2 2 2 2 3 3" xfId="7494" xr:uid="{AB858D0F-1DBB-4D35-8C43-55C85C8C21D6}"/>
    <cellStyle name="Comma 5 2 2 2 2 2 3 3 2" xfId="18722" xr:uid="{2A7A5182-6C82-44C4-B86B-CE850861958E}"/>
    <cellStyle name="Comma 5 2 2 2 2 2 3 3 2 2" xfId="41189" xr:uid="{4F646E2C-4471-419E-BAA0-72FBB6E0CDB9}"/>
    <cellStyle name="Comma 5 2 2 2 2 2 3 3 3" xfId="29962" xr:uid="{ED9E47C3-60AF-4420-A837-4B5597AB8540}"/>
    <cellStyle name="Comma 5 2 2 2 2 2 3 4" xfId="13119" xr:uid="{0D50B228-F7E7-48C9-8333-E85193F7E966}"/>
    <cellStyle name="Comma 5 2 2 2 2 2 3 4 2" xfId="35586" xr:uid="{7DDEC2CB-A127-416D-8E97-265B4AFAC020}"/>
    <cellStyle name="Comma 5 2 2 2 2 2 3 5" xfId="24359" xr:uid="{636225DC-EE4E-41F1-8F2F-E38EF8CD0098}"/>
    <cellStyle name="Comma 5 2 2 2 2 2 4" xfId="3600" xr:uid="{A762FE72-5163-45C2-8CC1-15E3853247CC}"/>
    <cellStyle name="Comma 5 2 2 2 2 2 4 2" xfId="9203" xr:uid="{7CF7C32E-9D0D-407F-B754-C4ECD6A26F20}"/>
    <cellStyle name="Comma 5 2 2 2 2 2 4 2 2" xfId="20431" xr:uid="{14210085-7C0C-41CB-A0F3-4503AC07B7F8}"/>
    <cellStyle name="Comma 5 2 2 2 2 2 4 2 2 2" xfId="42898" xr:uid="{3EB38B9B-E0F5-4240-A21A-190977227203}"/>
    <cellStyle name="Comma 5 2 2 2 2 2 4 2 3" xfId="31671" xr:uid="{008CD7FE-45AD-424F-944F-36EC680614C4}"/>
    <cellStyle name="Comma 5 2 2 2 2 2 4 3" xfId="14828" xr:uid="{09FB4848-D462-496B-A817-047411620709}"/>
    <cellStyle name="Comma 5 2 2 2 2 2 4 3 2" xfId="37295" xr:uid="{70A765D8-3E15-4156-AA71-731C53E22A23}"/>
    <cellStyle name="Comma 5 2 2 2 2 2 4 4" xfId="26068" xr:uid="{7FF78BF6-F9E1-433D-BB98-2FF5C3C90A6B}"/>
    <cellStyle name="Comma 5 2 2 2 2 2 5" xfId="6414" xr:uid="{E20003AB-E1A0-4176-B593-3FA01FE2851A}"/>
    <cellStyle name="Comma 5 2 2 2 2 2 5 2" xfId="17642" xr:uid="{EC6A9F6F-57F7-4EF7-9CE3-477B97B7E7FB}"/>
    <cellStyle name="Comma 5 2 2 2 2 2 5 2 2" xfId="40109" xr:uid="{D7FA435B-DDB1-4D49-8B79-06576B9B90A3}"/>
    <cellStyle name="Comma 5 2 2 2 2 2 5 3" xfId="28882" xr:uid="{B5CDA20F-FCD6-4EA0-910C-BEC120814BA4}"/>
    <cellStyle name="Comma 5 2 2 2 2 2 6" xfId="12039" xr:uid="{7B15E1CC-7FD5-4E1A-8D37-48CF1FAD1954}"/>
    <cellStyle name="Comma 5 2 2 2 2 2 6 2" xfId="34506" xr:uid="{4231C0E5-169B-4B8C-A96F-6297A8E81F1F}"/>
    <cellStyle name="Comma 5 2 2 2 2 2 7" xfId="23279" xr:uid="{F139C88A-88EF-4FCF-8B6D-B9F386EE4692}"/>
    <cellStyle name="Comma 5 2 2 2 2 3" xfId="1082" xr:uid="{00000000-0005-0000-0000-0000F6060000}"/>
    <cellStyle name="Comma 5 2 2 2 2 3 2" xfId="2162" xr:uid="{00000000-0005-0000-0000-0000F7060000}"/>
    <cellStyle name="Comma 5 2 2 2 2 3 2 2" xfId="4951" xr:uid="{7C88AEA4-FEE4-4614-843A-E627BA550451}"/>
    <cellStyle name="Comma 5 2 2 2 2 3 2 2 2" xfId="10554" xr:uid="{7B74A8CD-9924-42A1-938D-33E9C8050255}"/>
    <cellStyle name="Comma 5 2 2 2 2 3 2 2 2 2" xfId="21782" xr:uid="{1C117F3E-00FA-4A56-9BF5-90A2CAB1CC55}"/>
    <cellStyle name="Comma 5 2 2 2 2 3 2 2 2 2 2" xfId="44249" xr:uid="{9F321306-8695-4049-A533-46CBE30B8724}"/>
    <cellStyle name="Comma 5 2 2 2 2 3 2 2 2 3" xfId="33022" xr:uid="{8C405C0F-30D3-47CF-A22D-FD8148BF91DC}"/>
    <cellStyle name="Comma 5 2 2 2 2 3 2 2 3" xfId="16179" xr:uid="{384B7BC1-E90B-4905-AC69-8ABA48BEFF48}"/>
    <cellStyle name="Comma 5 2 2 2 2 3 2 2 3 2" xfId="38646" xr:uid="{4261EB57-B0FC-4006-935D-F9FF3F31C95F}"/>
    <cellStyle name="Comma 5 2 2 2 2 3 2 2 4" xfId="27419" xr:uid="{561BA81D-519E-4CBA-A187-DC64EA24B2B3}"/>
    <cellStyle name="Comma 5 2 2 2 2 3 2 3" xfId="7765" xr:uid="{6E886DCD-CED2-4280-873F-F5C0D9CA0A5A}"/>
    <cellStyle name="Comma 5 2 2 2 2 3 2 3 2" xfId="18993" xr:uid="{2BECD716-BEAD-40AA-B8EF-8F35682B8B36}"/>
    <cellStyle name="Comma 5 2 2 2 2 3 2 3 2 2" xfId="41460" xr:uid="{664788E4-36B2-4FA3-9F38-1956BEA03401}"/>
    <cellStyle name="Comma 5 2 2 2 2 3 2 3 3" xfId="30233" xr:uid="{A6CCA86F-24CC-4F89-872A-7046DAEB4DB1}"/>
    <cellStyle name="Comma 5 2 2 2 2 3 2 4" xfId="13390" xr:uid="{E5D9EE51-984D-4798-9C81-8A7502818A85}"/>
    <cellStyle name="Comma 5 2 2 2 2 3 2 4 2" xfId="35857" xr:uid="{6977648E-6D87-4318-A397-B6598A26D1FD}"/>
    <cellStyle name="Comma 5 2 2 2 2 3 2 5" xfId="24630" xr:uid="{249E16CD-22CA-4CD5-A0FF-F71FC2209D16}"/>
    <cellStyle name="Comma 5 2 2 2 2 3 3" xfId="3871" xr:uid="{E73A3702-A143-4709-B40E-5D186E55C599}"/>
    <cellStyle name="Comma 5 2 2 2 2 3 3 2" xfId="9474" xr:uid="{9784E4CC-B649-469E-8FFE-E19CE362CF31}"/>
    <cellStyle name="Comma 5 2 2 2 2 3 3 2 2" xfId="20702" xr:uid="{4FFC11DC-AB80-48EF-AFF5-CB29A7900A18}"/>
    <cellStyle name="Comma 5 2 2 2 2 3 3 2 2 2" xfId="43169" xr:uid="{9FC011EA-2BD6-4085-AAFF-F66B7415CE70}"/>
    <cellStyle name="Comma 5 2 2 2 2 3 3 2 3" xfId="31942" xr:uid="{AA66811D-E575-41DF-91C0-C80615A984D3}"/>
    <cellStyle name="Comma 5 2 2 2 2 3 3 3" xfId="15099" xr:uid="{6193580C-AE43-47A6-A410-57B509D1D811}"/>
    <cellStyle name="Comma 5 2 2 2 2 3 3 3 2" xfId="37566" xr:uid="{FB6DBE2E-072E-427D-84D5-A8B57FB9AD00}"/>
    <cellStyle name="Comma 5 2 2 2 2 3 3 4" xfId="26339" xr:uid="{A7356373-6B1C-461A-AD92-DBE9D459322F}"/>
    <cellStyle name="Comma 5 2 2 2 2 3 4" xfId="6685" xr:uid="{8609E213-FAF9-4B38-BD9F-5E792BEB6BB5}"/>
    <cellStyle name="Comma 5 2 2 2 2 3 4 2" xfId="17913" xr:uid="{8FC1B12F-230F-4579-A423-42CF5F0C580B}"/>
    <cellStyle name="Comma 5 2 2 2 2 3 4 2 2" xfId="40380" xr:uid="{ECAB7D93-0A69-48A5-8B0F-34DEC1DCD5AE}"/>
    <cellStyle name="Comma 5 2 2 2 2 3 4 3" xfId="29153" xr:uid="{02922B5C-1265-4C35-9046-A3EEC3A7481A}"/>
    <cellStyle name="Comma 5 2 2 2 2 3 5" xfId="12310" xr:uid="{B8A93C74-8C08-403F-BF5B-0149B4FD6B83}"/>
    <cellStyle name="Comma 5 2 2 2 2 3 5 2" xfId="34777" xr:uid="{A1257EFA-7F8A-4CEF-8F46-852A2EC3EE08}"/>
    <cellStyle name="Comma 5 2 2 2 2 3 6" xfId="23550" xr:uid="{8FF9467F-25DF-4C0F-A3BF-D8171F08108D}"/>
    <cellStyle name="Comma 5 2 2 2 2 4" xfId="1624" xr:uid="{00000000-0005-0000-0000-0000F8060000}"/>
    <cellStyle name="Comma 5 2 2 2 2 4 2" xfId="4413" xr:uid="{5DB6E947-6E93-4593-BD10-E3D00AEF76D8}"/>
    <cellStyle name="Comma 5 2 2 2 2 4 2 2" xfId="10016" xr:uid="{3F80A72E-9D76-406B-8920-6E2D65F50CF3}"/>
    <cellStyle name="Comma 5 2 2 2 2 4 2 2 2" xfId="21244" xr:uid="{AD5A639F-0C0C-4BAF-86BF-E727A1250739}"/>
    <cellStyle name="Comma 5 2 2 2 2 4 2 2 2 2" xfId="43711" xr:uid="{C6FAD27E-38FB-4625-8E20-C2D108E8D041}"/>
    <cellStyle name="Comma 5 2 2 2 2 4 2 2 3" xfId="32484" xr:uid="{509BC703-E937-42D3-8F7E-55D9EB7A48ED}"/>
    <cellStyle name="Comma 5 2 2 2 2 4 2 3" xfId="15641" xr:uid="{BC517231-955D-4C69-8176-5B1999B61BBE}"/>
    <cellStyle name="Comma 5 2 2 2 2 4 2 3 2" xfId="38108" xr:uid="{22471ACA-16A5-42FC-A605-2DFBB559E48B}"/>
    <cellStyle name="Comma 5 2 2 2 2 4 2 4" xfId="26881" xr:uid="{4570F928-3117-434F-B402-94151FE45D4E}"/>
    <cellStyle name="Comma 5 2 2 2 2 4 3" xfId="7227" xr:uid="{E429F4A4-93FA-4700-AE69-4D0802329812}"/>
    <cellStyle name="Comma 5 2 2 2 2 4 3 2" xfId="18455" xr:uid="{19E47A79-6CF9-4CD8-A484-06A91A18BB40}"/>
    <cellStyle name="Comma 5 2 2 2 2 4 3 2 2" xfId="40922" xr:uid="{18AD7B23-5AA1-4160-906A-FB1C9251B37C}"/>
    <cellStyle name="Comma 5 2 2 2 2 4 3 3" xfId="29695" xr:uid="{1A6AEE87-8994-4192-A538-444B45AB769E}"/>
    <cellStyle name="Comma 5 2 2 2 2 4 4" xfId="12852" xr:uid="{CCC43F6D-D0C4-4630-8FD9-BF59939B0BBC}"/>
    <cellStyle name="Comma 5 2 2 2 2 4 4 2" xfId="35319" xr:uid="{FBA5D404-365B-48C1-8D9B-6C88AAA76260}"/>
    <cellStyle name="Comma 5 2 2 2 2 4 5" xfId="24092" xr:uid="{0A41178E-0B4A-4890-8A45-2485D7CBD9C1}"/>
    <cellStyle name="Comma 5 2 2 2 2 5" xfId="2705" xr:uid="{00000000-0005-0000-0000-0000F9060000}"/>
    <cellStyle name="Comma 5 2 2 2 2 5 2" xfId="5494" xr:uid="{3D939EDE-64D7-4C65-9ECF-B900373CD89E}"/>
    <cellStyle name="Comma 5 2 2 2 2 5 2 2" xfId="11097" xr:uid="{F04D65C2-D2A3-4086-AC85-BBFB4904960A}"/>
    <cellStyle name="Comma 5 2 2 2 2 5 2 2 2" xfId="22325" xr:uid="{36E676F3-D929-4FFD-B187-722C05D13C36}"/>
    <cellStyle name="Comma 5 2 2 2 2 5 2 2 2 2" xfId="44792" xr:uid="{B63A6525-7A31-4D3C-BE39-7ED02B10DF49}"/>
    <cellStyle name="Comma 5 2 2 2 2 5 2 2 3" xfId="33565" xr:uid="{1791D1E9-39F8-4487-BEB3-26E3A63ECEDF}"/>
    <cellStyle name="Comma 5 2 2 2 2 5 2 3" xfId="16722" xr:uid="{44FC062F-807A-446D-87EA-54F7D0C6C336}"/>
    <cellStyle name="Comma 5 2 2 2 2 5 2 3 2" xfId="39189" xr:uid="{04CC41F7-5B0F-4D85-A1CE-B8988094DFDA}"/>
    <cellStyle name="Comma 5 2 2 2 2 5 2 4" xfId="27962" xr:uid="{1B3B6722-6C3C-4545-9929-383B983649B8}"/>
    <cellStyle name="Comma 5 2 2 2 2 5 3" xfId="8308" xr:uid="{3E5E8014-8C16-41A5-9322-ADB3CB1C776D}"/>
    <cellStyle name="Comma 5 2 2 2 2 5 3 2" xfId="19536" xr:uid="{7F7E1F5F-6545-48BA-B161-09B37F697B96}"/>
    <cellStyle name="Comma 5 2 2 2 2 5 3 2 2" xfId="42003" xr:uid="{6DAB3B0C-5D85-46DA-9FE1-3E60C497AC77}"/>
    <cellStyle name="Comma 5 2 2 2 2 5 3 3" xfId="30776" xr:uid="{8F37679F-EF80-4A5D-9509-C075663E1304}"/>
    <cellStyle name="Comma 5 2 2 2 2 5 4" xfId="13933" xr:uid="{4AD6DB16-139E-403F-8770-DA7FB67E279F}"/>
    <cellStyle name="Comma 5 2 2 2 2 5 4 2" xfId="36400" xr:uid="{C23D1B93-485B-4EA9-8DE1-30353F7FA128}"/>
    <cellStyle name="Comma 5 2 2 2 2 5 5" xfId="25173" xr:uid="{CC1E7B49-5DB2-4693-AB0A-F71CBBAFEF20}"/>
    <cellStyle name="Comma 5 2 2 2 2 6" xfId="544" xr:uid="{00000000-0005-0000-0000-0000FA060000}"/>
    <cellStyle name="Comma 5 2 2 2 2 6 2" xfId="3333" xr:uid="{0B846968-7ADF-4006-A9E8-B381354AF239}"/>
    <cellStyle name="Comma 5 2 2 2 2 6 2 2" xfId="8936" xr:uid="{DA9E7612-FE84-4A8C-BE17-0D07F429D0A5}"/>
    <cellStyle name="Comma 5 2 2 2 2 6 2 2 2" xfId="20164" xr:uid="{8F87FCA2-D090-4862-B9BC-17AA964DB4C4}"/>
    <cellStyle name="Comma 5 2 2 2 2 6 2 2 2 2" xfId="42631" xr:uid="{50BD1A67-B132-4654-814A-CCD93B52D55E}"/>
    <cellStyle name="Comma 5 2 2 2 2 6 2 2 3" xfId="31404" xr:uid="{60234CEF-574E-4E46-A120-AE064AD9431B}"/>
    <cellStyle name="Comma 5 2 2 2 2 6 2 3" xfId="14561" xr:uid="{629C16D9-B1D8-4FD0-9C0C-C567062A973C}"/>
    <cellStyle name="Comma 5 2 2 2 2 6 2 3 2" xfId="37028" xr:uid="{82942293-3E7D-4D7A-8D60-F27FC49A80B6}"/>
    <cellStyle name="Comma 5 2 2 2 2 6 2 4" xfId="25801" xr:uid="{B8960070-A0CB-45E6-90C8-0CB76746CCDF}"/>
    <cellStyle name="Comma 5 2 2 2 2 6 3" xfId="6147" xr:uid="{B36EDB2E-8953-4497-BE66-D66874913FDD}"/>
    <cellStyle name="Comma 5 2 2 2 2 6 3 2" xfId="17375" xr:uid="{C3BB92E5-F63A-4B72-9249-E14DB7850608}"/>
    <cellStyle name="Comma 5 2 2 2 2 6 3 2 2" xfId="39842" xr:uid="{1D290B89-F45F-48B8-8DC5-310F31AC103B}"/>
    <cellStyle name="Comma 5 2 2 2 2 6 3 3" xfId="28615" xr:uid="{454C49E6-987C-4819-A9C4-1D71FABFC80B}"/>
    <cellStyle name="Comma 5 2 2 2 2 6 4" xfId="11772" xr:uid="{B67509C1-412D-4480-A72A-277B03268DD8}"/>
    <cellStyle name="Comma 5 2 2 2 2 6 4 2" xfId="34239" xr:uid="{2A57D353-1C82-4F72-86C8-4C89A0293BCA}"/>
    <cellStyle name="Comma 5 2 2 2 2 6 5" xfId="23012" xr:uid="{B4FE2897-22C2-40A1-9BCF-052C91AF71A9}"/>
    <cellStyle name="Comma 5 2 2 2 2 7" xfId="3057" xr:uid="{C8947548-9BE1-4EC0-8567-F8214D6C4273}"/>
    <cellStyle name="Comma 5 2 2 2 2 7 2" xfId="8660" xr:uid="{236983FF-5AE1-4D83-9D4E-4662AED6B082}"/>
    <cellStyle name="Comma 5 2 2 2 2 7 2 2" xfId="19888" xr:uid="{F1738045-4E97-4B34-A095-A1FA387A472D}"/>
    <cellStyle name="Comma 5 2 2 2 2 7 2 2 2" xfId="42355" xr:uid="{957F5C91-7820-4896-A1DE-90FBF0F07315}"/>
    <cellStyle name="Comma 5 2 2 2 2 7 2 3" xfId="31128" xr:uid="{8F75186C-33A3-4AB9-B3C8-C08A15418EC2}"/>
    <cellStyle name="Comma 5 2 2 2 2 7 3" xfId="14285" xr:uid="{1383D2E1-4A48-42BB-A3E1-E8300EC03AB9}"/>
    <cellStyle name="Comma 5 2 2 2 2 7 3 2" xfId="36752" xr:uid="{960A2ED4-DD44-4069-892A-3E3BD39DE5E3}"/>
    <cellStyle name="Comma 5 2 2 2 2 7 4" xfId="25525" xr:uid="{2D66E7A3-768C-4635-B339-2453F839C66C}"/>
    <cellStyle name="Comma 5 2 2 2 2 8" xfId="5872" xr:uid="{7DF1371E-3213-419B-86FA-41B3F2AB98D7}"/>
    <cellStyle name="Comma 5 2 2 2 2 8 2" xfId="17100" xr:uid="{80AAF73D-DD95-4318-807C-F1FF671E9FF5}"/>
    <cellStyle name="Comma 5 2 2 2 2 8 2 2" xfId="39567" xr:uid="{6DA9F791-3201-4748-84C3-830E8421BD3B}"/>
    <cellStyle name="Comma 5 2 2 2 2 8 3" xfId="28340" xr:uid="{B3BF0F7D-41D3-4563-B916-04D9CADF9736}"/>
    <cellStyle name="Comma 5 2 2 2 2 9" xfId="11496" xr:uid="{C89C6628-BF89-47B2-939A-EB2C32A3B548}"/>
    <cellStyle name="Comma 5 2 2 2 2 9 2" xfId="33964" xr:uid="{91FEF3FC-F4E4-4D96-950D-4C3A242F4B52}"/>
    <cellStyle name="Comma 5 2 2 2 3" xfId="685" xr:uid="{00000000-0005-0000-0000-0000FB060000}"/>
    <cellStyle name="Comma 5 2 2 2 3 2" xfId="1223" xr:uid="{00000000-0005-0000-0000-0000FC060000}"/>
    <cellStyle name="Comma 5 2 2 2 3 2 2" xfId="2303" xr:uid="{00000000-0005-0000-0000-0000FD060000}"/>
    <cellStyle name="Comma 5 2 2 2 3 2 2 2" xfId="5092" xr:uid="{ED70AC12-7ACD-47A5-869E-90440F355488}"/>
    <cellStyle name="Comma 5 2 2 2 3 2 2 2 2" xfId="10695" xr:uid="{BD130122-467D-4B29-B30B-88A759BAC817}"/>
    <cellStyle name="Comma 5 2 2 2 3 2 2 2 2 2" xfId="21923" xr:uid="{C6EEFA0E-2CB3-40EF-819A-B3F3613BD526}"/>
    <cellStyle name="Comma 5 2 2 2 3 2 2 2 2 2 2" xfId="44390" xr:uid="{A498160A-18FB-4F5F-B442-4B15F62F8FC3}"/>
    <cellStyle name="Comma 5 2 2 2 3 2 2 2 2 3" xfId="33163" xr:uid="{F13F6FEA-470C-4B99-9B3F-32D679491163}"/>
    <cellStyle name="Comma 5 2 2 2 3 2 2 2 3" xfId="16320" xr:uid="{D3D3C184-D2B0-40A3-98D4-6CFAD7ECCECE}"/>
    <cellStyle name="Comma 5 2 2 2 3 2 2 2 3 2" xfId="38787" xr:uid="{A28AA1C6-D7CC-4FD2-99F0-32C3C1BFB359}"/>
    <cellStyle name="Comma 5 2 2 2 3 2 2 2 4" xfId="27560" xr:uid="{10841533-FFC9-436E-973E-04A9A9FA3CB8}"/>
    <cellStyle name="Comma 5 2 2 2 3 2 2 3" xfId="7906" xr:uid="{A58DBD2E-8710-4F28-82CE-CBB4DDE02FE9}"/>
    <cellStyle name="Comma 5 2 2 2 3 2 2 3 2" xfId="19134" xr:uid="{8A86CEBA-B62D-42D6-AEC0-4EE0D9CB549F}"/>
    <cellStyle name="Comma 5 2 2 2 3 2 2 3 2 2" xfId="41601" xr:uid="{B443B410-78CE-4B7A-9932-207395A42A85}"/>
    <cellStyle name="Comma 5 2 2 2 3 2 2 3 3" xfId="30374" xr:uid="{29BEF634-59FA-4745-813B-614C688E90E1}"/>
    <cellStyle name="Comma 5 2 2 2 3 2 2 4" xfId="13531" xr:uid="{AAED867A-6886-45C0-A5DF-A2717B206D8D}"/>
    <cellStyle name="Comma 5 2 2 2 3 2 2 4 2" xfId="35998" xr:uid="{78A95C11-62CD-45D1-8D75-5963DA7E2A5B}"/>
    <cellStyle name="Comma 5 2 2 2 3 2 2 5" xfId="24771" xr:uid="{C5634AA4-8CB9-4BDB-8622-8022159605D1}"/>
    <cellStyle name="Comma 5 2 2 2 3 2 3" xfId="4012" xr:uid="{ACAD945B-2364-4740-AC35-8079EB44CF91}"/>
    <cellStyle name="Comma 5 2 2 2 3 2 3 2" xfId="9615" xr:uid="{37524DAF-C740-4A2B-9CDE-6953F7BECD3D}"/>
    <cellStyle name="Comma 5 2 2 2 3 2 3 2 2" xfId="20843" xr:uid="{4C18F44C-AD69-4861-A0E6-F70671E60ED5}"/>
    <cellStyle name="Comma 5 2 2 2 3 2 3 2 2 2" xfId="43310" xr:uid="{DE7C008B-4134-49D3-AE5C-6D6D86DC9FC7}"/>
    <cellStyle name="Comma 5 2 2 2 3 2 3 2 3" xfId="32083" xr:uid="{C9187388-D603-4041-8F70-CAD43CF08A52}"/>
    <cellStyle name="Comma 5 2 2 2 3 2 3 3" xfId="15240" xr:uid="{6437ACD0-791E-4D70-8534-B5B1D3B5DFBA}"/>
    <cellStyle name="Comma 5 2 2 2 3 2 3 3 2" xfId="37707" xr:uid="{62F312DC-A67D-4FB6-BA62-DEDB7EBC26C9}"/>
    <cellStyle name="Comma 5 2 2 2 3 2 3 4" xfId="26480" xr:uid="{2E28CF1A-4D29-4A1E-9AEC-F00ADE3CFF60}"/>
    <cellStyle name="Comma 5 2 2 2 3 2 4" xfId="6826" xr:uid="{0CD11953-EBA9-4876-A1EA-3C0A45DEF45E}"/>
    <cellStyle name="Comma 5 2 2 2 3 2 4 2" xfId="18054" xr:uid="{62C93925-A346-4537-9C7B-A89989C4B90D}"/>
    <cellStyle name="Comma 5 2 2 2 3 2 4 2 2" xfId="40521" xr:uid="{20D76379-E885-40D4-BE03-B4F32DA4786D}"/>
    <cellStyle name="Comma 5 2 2 2 3 2 4 3" xfId="29294" xr:uid="{EC9A560D-8CA2-4903-8B37-FB3DAA5E86D1}"/>
    <cellStyle name="Comma 5 2 2 2 3 2 5" xfId="12451" xr:uid="{2379EDC3-A8D3-4160-BA43-70AAE4E9027A}"/>
    <cellStyle name="Comma 5 2 2 2 3 2 5 2" xfId="34918" xr:uid="{C9D3E49E-30DD-4FD8-A69B-212065FE225A}"/>
    <cellStyle name="Comma 5 2 2 2 3 2 6" xfId="23691" xr:uid="{361F1E99-0634-4A63-9A45-2A8B8263212E}"/>
    <cellStyle name="Comma 5 2 2 2 3 3" xfId="1765" xr:uid="{00000000-0005-0000-0000-0000FE060000}"/>
    <cellStyle name="Comma 5 2 2 2 3 3 2" xfId="4554" xr:uid="{B930065F-56EB-4353-A6C4-5DDD176677AA}"/>
    <cellStyle name="Comma 5 2 2 2 3 3 2 2" xfId="10157" xr:uid="{4CCF2545-7A30-4639-9FEF-A45F2CDD56B0}"/>
    <cellStyle name="Comma 5 2 2 2 3 3 2 2 2" xfId="21385" xr:uid="{AEB15C5F-03E7-4C89-90A6-33238ABBC28E}"/>
    <cellStyle name="Comma 5 2 2 2 3 3 2 2 2 2" xfId="43852" xr:uid="{76C6775E-5F7F-4E67-BF08-F55CF743596E}"/>
    <cellStyle name="Comma 5 2 2 2 3 3 2 2 3" xfId="32625" xr:uid="{E26060C3-BA4D-4B0E-865B-8C7D237B3E40}"/>
    <cellStyle name="Comma 5 2 2 2 3 3 2 3" xfId="15782" xr:uid="{DE0312B7-6DBC-42C1-91FD-FCFA0EDC406E}"/>
    <cellStyle name="Comma 5 2 2 2 3 3 2 3 2" xfId="38249" xr:uid="{3C5118EE-583F-4927-9D94-ABE7148DF812}"/>
    <cellStyle name="Comma 5 2 2 2 3 3 2 4" xfId="27022" xr:uid="{7DB6CA2E-8C30-4A8A-B4CB-5469CF5E28B3}"/>
    <cellStyle name="Comma 5 2 2 2 3 3 3" xfId="7368" xr:uid="{30969273-8006-4EDB-AF6D-98F628BF3B9C}"/>
    <cellStyle name="Comma 5 2 2 2 3 3 3 2" xfId="18596" xr:uid="{86CC415F-B6ED-46A5-B8A4-A893C2CECBD9}"/>
    <cellStyle name="Comma 5 2 2 2 3 3 3 2 2" xfId="41063" xr:uid="{DAFD1E04-1CFB-42B6-AF6B-562D3C91CB14}"/>
    <cellStyle name="Comma 5 2 2 2 3 3 3 3" xfId="29836" xr:uid="{14EB4C4A-F261-48C1-8D8E-C9B46A1E93C6}"/>
    <cellStyle name="Comma 5 2 2 2 3 3 4" xfId="12993" xr:uid="{23A99232-8FE9-41AE-8044-2012CBEAEEE0}"/>
    <cellStyle name="Comma 5 2 2 2 3 3 4 2" xfId="35460" xr:uid="{3D57F216-5D49-42E3-AC38-D35B1658CAFB}"/>
    <cellStyle name="Comma 5 2 2 2 3 3 5" xfId="24233" xr:uid="{2AD5492E-B302-42DC-BBE6-56E710A57F86}"/>
    <cellStyle name="Comma 5 2 2 2 3 4" xfId="3474" xr:uid="{02C82E46-C66F-4B89-9DFD-A8DFC6755200}"/>
    <cellStyle name="Comma 5 2 2 2 3 4 2" xfId="9077" xr:uid="{74D1264F-0D75-4781-81F7-2A3FC2F3F30F}"/>
    <cellStyle name="Comma 5 2 2 2 3 4 2 2" xfId="20305" xr:uid="{36DEED44-1920-4F72-9445-C4C945E6AD38}"/>
    <cellStyle name="Comma 5 2 2 2 3 4 2 2 2" xfId="42772" xr:uid="{8DAB4C4D-5186-4BBC-B736-12177B6E9F01}"/>
    <cellStyle name="Comma 5 2 2 2 3 4 2 3" xfId="31545" xr:uid="{02BDCDB8-4F48-4459-97CC-6E3C5CE3D775}"/>
    <cellStyle name="Comma 5 2 2 2 3 4 3" xfId="14702" xr:uid="{AB054D4D-9A45-401C-9A76-11E042E3BBC9}"/>
    <cellStyle name="Comma 5 2 2 2 3 4 3 2" xfId="37169" xr:uid="{8A1CAD78-95FC-4A43-BBA3-D388D2C68DE2}"/>
    <cellStyle name="Comma 5 2 2 2 3 4 4" xfId="25942" xr:uid="{8B2C4AF3-19AD-4624-8362-38D0E9C085A7}"/>
    <cellStyle name="Comma 5 2 2 2 3 5" xfId="6288" xr:uid="{F2BEB0A4-308F-4B04-A9EA-F23CB50496DF}"/>
    <cellStyle name="Comma 5 2 2 2 3 5 2" xfId="17516" xr:uid="{68036F92-488D-46DC-9FA1-BC7DEA1F7EDC}"/>
    <cellStyle name="Comma 5 2 2 2 3 5 2 2" xfId="39983" xr:uid="{874519D5-09E2-487D-8361-DDFD3A7A0C84}"/>
    <cellStyle name="Comma 5 2 2 2 3 5 3" xfId="28756" xr:uid="{2355BB12-E2D0-4CEE-9AEB-32A5BB88D365}"/>
    <cellStyle name="Comma 5 2 2 2 3 6" xfId="11913" xr:uid="{C9671DEC-9B57-42A2-BD73-E18F124AFA0A}"/>
    <cellStyle name="Comma 5 2 2 2 3 6 2" xfId="34380" xr:uid="{C7560B57-1E7B-4BED-BE87-B19A563413D7}"/>
    <cellStyle name="Comma 5 2 2 2 3 7" xfId="23153" xr:uid="{78AF6052-00C9-4F1F-B45B-0E9B563548F9}"/>
    <cellStyle name="Comma 5 2 2 2 4" xfId="956" xr:uid="{00000000-0005-0000-0000-0000FF060000}"/>
    <cellStyle name="Comma 5 2 2 2 4 2" xfId="2036" xr:uid="{00000000-0005-0000-0000-000000070000}"/>
    <cellStyle name="Comma 5 2 2 2 4 2 2" xfId="4825" xr:uid="{82052977-6A9C-4369-9F9B-58925C8D10D0}"/>
    <cellStyle name="Comma 5 2 2 2 4 2 2 2" xfId="10428" xr:uid="{4C62A742-DEE7-45B5-8FD2-D0C02E25844C}"/>
    <cellStyle name="Comma 5 2 2 2 4 2 2 2 2" xfId="21656" xr:uid="{236528CB-E3E6-4C37-8DB0-F0BFB5149D16}"/>
    <cellStyle name="Comma 5 2 2 2 4 2 2 2 2 2" xfId="44123" xr:uid="{68CAF4EA-BD2C-4BAD-ACC8-AE9DDD493EDF}"/>
    <cellStyle name="Comma 5 2 2 2 4 2 2 2 3" xfId="32896" xr:uid="{C816086A-3F67-451E-BCB5-B6C0B6685CAB}"/>
    <cellStyle name="Comma 5 2 2 2 4 2 2 3" xfId="16053" xr:uid="{83A1C7C2-651F-4A6C-BEF5-4375AAF9EB87}"/>
    <cellStyle name="Comma 5 2 2 2 4 2 2 3 2" xfId="38520" xr:uid="{5DABD5CB-C33D-4236-93D8-1F756DC50A10}"/>
    <cellStyle name="Comma 5 2 2 2 4 2 2 4" xfId="27293" xr:uid="{11A51AB7-90BA-42B1-8468-D37374698DDC}"/>
    <cellStyle name="Comma 5 2 2 2 4 2 3" xfId="7639" xr:uid="{E9F3456E-8371-4D61-A740-C9272D494FD1}"/>
    <cellStyle name="Comma 5 2 2 2 4 2 3 2" xfId="18867" xr:uid="{E22631F0-3A78-4020-A9A8-91856FC63BBA}"/>
    <cellStyle name="Comma 5 2 2 2 4 2 3 2 2" xfId="41334" xr:uid="{ACAF2D45-17B8-4829-A885-0BFD0ECA173E}"/>
    <cellStyle name="Comma 5 2 2 2 4 2 3 3" xfId="30107" xr:uid="{8FCB3246-893A-40F0-BA3D-97A094D04000}"/>
    <cellStyle name="Comma 5 2 2 2 4 2 4" xfId="13264" xr:uid="{D1323F2F-C192-4986-8C6C-EA1AA78E8C85}"/>
    <cellStyle name="Comma 5 2 2 2 4 2 4 2" xfId="35731" xr:uid="{0D08AE39-479C-428C-9D04-B0DC99070331}"/>
    <cellStyle name="Comma 5 2 2 2 4 2 5" xfId="24504" xr:uid="{47254A46-C569-4EB2-8CDD-4C0538E5C3C8}"/>
    <cellStyle name="Comma 5 2 2 2 4 3" xfId="3745" xr:uid="{6F0C9BE7-21BA-4827-9366-2009F56D1EEA}"/>
    <cellStyle name="Comma 5 2 2 2 4 3 2" xfId="9348" xr:uid="{F1F4402A-E14D-49EE-A22E-5B2722AA99ED}"/>
    <cellStyle name="Comma 5 2 2 2 4 3 2 2" xfId="20576" xr:uid="{03FFC07C-13EF-4ECA-BF68-2851E15326D1}"/>
    <cellStyle name="Comma 5 2 2 2 4 3 2 2 2" xfId="43043" xr:uid="{44D0A956-1D02-458E-9DBB-92E6813A49F5}"/>
    <cellStyle name="Comma 5 2 2 2 4 3 2 3" xfId="31816" xr:uid="{BB2C9F71-2FE9-4E53-A010-F15680778B78}"/>
    <cellStyle name="Comma 5 2 2 2 4 3 3" xfId="14973" xr:uid="{AE9DED8A-189D-4857-9421-D529FDF77CC1}"/>
    <cellStyle name="Comma 5 2 2 2 4 3 3 2" xfId="37440" xr:uid="{638CB3BD-610B-42CA-98CB-635567239878}"/>
    <cellStyle name="Comma 5 2 2 2 4 3 4" xfId="26213" xr:uid="{DD14C69F-55EE-465F-AFCE-AEA6ABC2D637}"/>
    <cellStyle name="Comma 5 2 2 2 4 4" xfId="6559" xr:uid="{63C048EE-B05F-4EE0-BA66-11A77A712245}"/>
    <cellStyle name="Comma 5 2 2 2 4 4 2" xfId="17787" xr:uid="{F647FBA2-A120-46FB-A8F6-447C9FFC9D9B}"/>
    <cellStyle name="Comma 5 2 2 2 4 4 2 2" xfId="40254" xr:uid="{F0E06956-750F-48D9-9A94-7E57495E42E5}"/>
    <cellStyle name="Comma 5 2 2 2 4 4 3" xfId="29027" xr:uid="{1240CD5A-82E0-4791-880C-B9359F2E1898}"/>
    <cellStyle name="Comma 5 2 2 2 4 5" xfId="12184" xr:uid="{7F3A6043-7002-4C74-8EEF-3DEE0C2CD660}"/>
    <cellStyle name="Comma 5 2 2 2 4 5 2" xfId="34651" xr:uid="{E84EC610-3908-4B8D-8F89-572F39385A8A}"/>
    <cellStyle name="Comma 5 2 2 2 4 6" xfId="23424" xr:uid="{D464AA4C-82D8-423C-B556-8EF86E178A9B}"/>
    <cellStyle name="Comma 5 2 2 2 5" xfId="1498" xr:uid="{00000000-0005-0000-0000-000001070000}"/>
    <cellStyle name="Comma 5 2 2 2 5 2" xfId="4287" xr:uid="{D67A177A-1FA1-4D2E-94FA-238951D38581}"/>
    <cellStyle name="Comma 5 2 2 2 5 2 2" xfId="9890" xr:uid="{643BDDA6-3584-4C75-83C3-E24E4FBF037F}"/>
    <cellStyle name="Comma 5 2 2 2 5 2 2 2" xfId="21118" xr:uid="{570BDE66-39D2-4B55-8A54-883E968117D7}"/>
    <cellStyle name="Comma 5 2 2 2 5 2 2 2 2" xfId="43585" xr:uid="{0813DB3C-E0FE-4374-BB36-1246F931AD04}"/>
    <cellStyle name="Comma 5 2 2 2 5 2 2 3" xfId="32358" xr:uid="{23939C4B-2BA8-4216-926B-42153E3A015B}"/>
    <cellStyle name="Comma 5 2 2 2 5 2 3" xfId="15515" xr:uid="{36CD3080-B0C5-4612-9225-81073AEC272B}"/>
    <cellStyle name="Comma 5 2 2 2 5 2 3 2" xfId="37982" xr:uid="{D47A32D8-66F6-45A5-A866-BDD91B5B8FA1}"/>
    <cellStyle name="Comma 5 2 2 2 5 2 4" xfId="26755" xr:uid="{9D984697-F4BC-4373-89DE-8052BD26F74C}"/>
    <cellStyle name="Comma 5 2 2 2 5 3" xfId="7101" xr:uid="{CDC87484-4B6D-4F81-8E28-202D65B920CA}"/>
    <cellStyle name="Comma 5 2 2 2 5 3 2" xfId="18329" xr:uid="{DFA17C2E-960F-4D07-85F5-153041697D80}"/>
    <cellStyle name="Comma 5 2 2 2 5 3 2 2" xfId="40796" xr:uid="{6D8E01FC-E44A-4B3E-8E58-94D9FF707774}"/>
    <cellStyle name="Comma 5 2 2 2 5 3 3" xfId="29569" xr:uid="{5F2D01CA-6913-4F0C-8322-4CF40C4B1EAD}"/>
    <cellStyle name="Comma 5 2 2 2 5 4" xfId="12726" xr:uid="{9EBCC37B-32DD-41CA-988B-96E7A8492C93}"/>
    <cellStyle name="Comma 5 2 2 2 5 4 2" xfId="35193" xr:uid="{27927EAE-439F-40A5-B7D6-BB4E9F3D5B25}"/>
    <cellStyle name="Comma 5 2 2 2 5 5" xfId="23966" xr:uid="{952F8662-6981-47BE-9CAB-0FC1D60672A6}"/>
    <cellStyle name="Comma 5 2 2 2 6" xfId="2579" xr:uid="{00000000-0005-0000-0000-000002070000}"/>
    <cellStyle name="Comma 5 2 2 2 6 2" xfId="5368" xr:uid="{81B3D9BC-DED9-452F-AD6B-4565213F6755}"/>
    <cellStyle name="Comma 5 2 2 2 6 2 2" xfId="10971" xr:uid="{5AD3A053-5B8D-498F-8147-E3D47B4AAD2A}"/>
    <cellStyle name="Comma 5 2 2 2 6 2 2 2" xfId="22199" xr:uid="{BFEAB901-5F41-491A-9D76-2DFEC823B696}"/>
    <cellStyle name="Comma 5 2 2 2 6 2 2 2 2" xfId="44666" xr:uid="{16E9DF75-1BB5-4D83-9151-27B834DAAD88}"/>
    <cellStyle name="Comma 5 2 2 2 6 2 2 3" xfId="33439" xr:uid="{33C4E275-EB9E-4F48-846E-13E607FA9371}"/>
    <cellStyle name="Comma 5 2 2 2 6 2 3" xfId="16596" xr:uid="{F4487CDB-B57E-4555-B666-7608F01E6BDB}"/>
    <cellStyle name="Comma 5 2 2 2 6 2 3 2" xfId="39063" xr:uid="{BB5E7B45-9FDA-437C-A0E4-9B21AEC53DDE}"/>
    <cellStyle name="Comma 5 2 2 2 6 2 4" xfId="27836" xr:uid="{EFD895BF-A2DC-4162-BDD6-E6DA7CBC7CAD}"/>
    <cellStyle name="Comma 5 2 2 2 6 3" xfId="8182" xr:uid="{606022A0-22BB-48F0-B459-557AA56D6A71}"/>
    <cellStyle name="Comma 5 2 2 2 6 3 2" xfId="19410" xr:uid="{30987CF1-E8B3-4923-93C2-7407ECD2DD6D}"/>
    <cellStyle name="Comma 5 2 2 2 6 3 2 2" xfId="41877" xr:uid="{712E3638-7D6D-421A-ACE1-8E5807DF7CFA}"/>
    <cellStyle name="Comma 5 2 2 2 6 3 3" xfId="30650" xr:uid="{0BE57481-7E88-471E-BF31-683589F6E975}"/>
    <cellStyle name="Comma 5 2 2 2 6 4" xfId="13807" xr:uid="{605B5B28-A709-4893-AE56-DE44EF7B568E}"/>
    <cellStyle name="Comma 5 2 2 2 6 4 2" xfId="36274" xr:uid="{4966CBE2-D94D-4082-88E1-5D51DB128631}"/>
    <cellStyle name="Comma 5 2 2 2 6 5" xfId="25047" xr:uid="{9D20447E-E49E-4C96-B88A-F634E7ECB915}"/>
    <cellStyle name="Comma 5 2 2 2 7" xfId="418" xr:uid="{00000000-0005-0000-0000-000003070000}"/>
    <cellStyle name="Comma 5 2 2 2 7 2" xfId="3207" xr:uid="{79A84614-97A1-4CC1-A89C-24B9B40554D2}"/>
    <cellStyle name="Comma 5 2 2 2 7 2 2" xfId="8810" xr:uid="{708EF130-06AE-4B16-8FAF-AE82C3E8D5B5}"/>
    <cellStyle name="Comma 5 2 2 2 7 2 2 2" xfId="20038" xr:uid="{8810AD5A-3296-4456-BF17-00993C3CB5C1}"/>
    <cellStyle name="Comma 5 2 2 2 7 2 2 2 2" xfId="42505" xr:uid="{94326316-433F-493A-9485-D15E512BE26D}"/>
    <cellStyle name="Comma 5 2 2 2 7 2 2 3" xfId="31278" xr:uid="{4E68ED54-5536-42A9-8278-7B2F33211AF1}"/>
    <cellStyle name="Comma 5 2 2 2 7 2 3" xfId="14435" xr:uid="{43DC32DC-7750-4EAE-B267-193A4732BFEF}"/>
    <cellStyle name="Comma 5 2 2 2 7 2 3 2" xfId="36902" xr:uid="{975F0E78-5D5F-4023-91CD-4BB73965607D}"/>
    <cellStyle name="Comma 5 2 2 2 7 2 4" xfId="25675" xr:uid="{CA67D023-D90B-41C0-8D87-792FEA9FFAF1}"/>
    <cellStyle name="Comma 5 2 2 2 7 3" xfId="6021" xr:uid="{B0E0EAEB-CFFB-48EB-A7CC-DA418552D4E4}"/>
    <cellStyle name="Comma 5 2 2 2 7 3 2" xfId="17249" xr:uid="{146AC1FF-B856-4730-95F4-284B372A1C56}"/>
    <cellStyle name="Comma 5 2 2 2 7 3 2 2" xfId="39716" xr:uid="{7DFA9A6A-13FE-4779-8F4A-130082F7EE27}"/>
    <cellStyle name="Comma 5 2 2 2 7 3 3" xfId="28489" xr:uid="{3BDC432E-EC81-4318-869A-E2C8463D68E3}"/>
    <cellStyle name="Comma 5 2 2 2 7 4" xfId="11646" xr:uid="{0703EA85-056C-4233-92A8-E4951EFD5006}"/>
    <cellStyle name="Comma 5 2 2 2 7 4 2" xfId="34113" xr:uid="{51DD39F0-58A8-4104-A67B-5070EE0FADBB}"/>
    <cellStyle name="Comma 5 2 2 2 7 5" xfId="22886" xr:uid="{1995DF15-91C2-4350-98CB-D73D8BDCE611}"/>
    <cellStyle name="Comma 5 2 2 2 8" xfId="2931" xr:uid="{4B593EE6-0FCE-477A-88B7-095EFC038BE8}"/>
    <cellStyle name="Comma 5 2 2 2 8 2" xfId="8534" xr:uid="{F7E8E082-2BF4-4DDD-9DF2-1314882BCB53}"/>
    <cellStyle name="Comma 5 2 2 2 8 2 2" xfId="19762" xr:uid="{EAC62CE8-A812-4C6A-A464-8F1FD043088C}"/>
    <cellStyle name="Comma 5 2 2 2 8 2 2 2" xfId="42229" xr:uid="{D86CC233-75D5-4895-98B3-795D52312B45}"/>
    <cellStyle name="Comma 5 2 2 2 8 2 3" xfId="31002" xr:uid="{5DDED53A-F873-4538-A4E4-5BF47257870A}"/>
    <cellStyle name="Comma 5 2 2 2 8 3" xfId="14159" xr:uid="{D84B4683-7BAC-4373-B842-82623BC74E63}"/>
    <cellStyle name="Comma 5 2 2 2 8 3 2" xfId="36626" xr:uid="{D7B799B9-D894-4741-82E1-2DC488DB2CDA}"/>
    <cellStyle name="Comma 5 2 2 2 8 4" xfId="25399" xr:uid="{6AC90C86-DC73-406C-B3DF-D11DE8836B27}"/>
    <cellStyle name="Comma 5 2 2 2 9" xfId="5746" xr:uid="{6CA19390-5429-47CA-8033-2B748A384C07}"/>
    <cellStyle name="Comma 5 2 2 2 9 2" xfId="16974" xr:uid="{ACA0EE4A-6F0A-4DE1-83BF-F12936E5D5A9}"/>
    <cellStyle name="Comma 5 2 2 2 9 2 2" xfId="39441" xr:uid="{B7B77C64-0B0C-49AE-A646-E42ECC6232D6}"/>
    <cellStyle name="Comma 5 2 2 2 9 3" xfId="28214" xr:uid="{2BB42DBC-2411-4228-B910-E42B64BEC72D}"/>
    <cellStyle name="Comma 5 2 2 3" xfId="200" xr:uid="{00000000-0005-0000-0000-000004070000}"/>
    <cellStyle name="Comma 5 2 2 3 10" xfId="22673" xr:uid="{A6EA8F88-13BE-4C6F-99B6-C7DDFA8D44BA}"/>
    <cellStyle name="Comma 5 2 2 3 2" xfId="747" xr:uid="{00000000-0005-0000-0000-000005070000}"/>
    <cellStyle name="Comma 5 2 2 3 2 2" xfId="1285" xr:uid="{00000000-0005-0000-0000-000006070000}"/>
    <cellStyle name="Comma 5 2 2 3 2 2 2" xfId="2365" xr:uid="{00000000-0005-0000-0000-000007070000}"/>
    <cellStyle name="Comma 5 2 2 3 2 2 2 2" xfId="5154" xr:uid="{982E50BE-C090-4AB1-84A2-22173A6B41D3}"/>
    <cellStyle name="Comma 5 2 2 3 2 2 2 2 2" xfId="10757" xr:uid="{FBB237AE-CADE-451F-A428-81BB737437E7}"/>
    <cellStyle name="Comma 5 2 2 3 2 2 2 2 2 2" xfId="21985" xr:uid="{FA71A48F-B273-4299-97C1-12280F416F57}"/>
    <cellStyle name="Comma 5 2 2 3 2 2 2 2 2 2 2" xfId="44452" xr:uid="{373E10EC-8BF0-4A90-AF12-635AAD8FC2A7}"/>
    <cellStyle name="Comma 5 2 2 3 2 2 2 2 2 3" xfId="33225" xr:uid="{3E47224F-C5D1-42DE-B380-1A852CC3DBC6}"/>
    <cellStyle name="Comma 5 2 2 3 2 2 2 2 3" xfId="16382" xr:uid="{9D2FC975-341F-4259-8A44-9B86501E82B9}"/>
    <cellStyle name="Comma 5 2 2 3 2 2 2 2 3 2" xfId="38849" xr:uid="{7DEA3BDE-E145-46F6-9D66-643B6CFB2F10}"/>
    <cellStyle name="Comma 5 2 2 3 2 2 2 2 4" xfId="27622" xr:uid="{AD201E6B-0E37-4C14-87D5-285837F5C2B7}"/>
    <cellStyle name="Comma 5 2 2 3 2 2 2 3" xfId="7968" xr:uid="{4C30E91E-7D47-453C-8A4C-47BF0D7A6A8C}"/>
    <cellStyle name="Comma 5 2 2 3 2 2 2 3 2" xfId="19196" xr:uid="{C6615484-FFE3-420F-82C2-895EE7CCC523}"/>
    <cellStyle name="Comma 5 2 2 3 2 2 2 3 2 2" xfId="41663" xr:uid="{87009B89-506D-4C52-9974-9B1F8FBE4BB7}"/>
    <cellStyle name="Comma 5 2 2 3 2 2 2 3 3" xfId="30436" xr:uid="{EA49893C-5752-47FA-869B-709D084240AF}"/>
    <cellStyle name="Comma 5 2 2 3 2 2 2 4" xfId="13593" xr:uid="{F55A716E-9013-4A42-85E0-683C12BEA779}"/>
    <cellStyle name="Comma 5 2 2 3 2 2 2 4 2" xfId="36060" xr:uid="{EB9993B2-6FA9-4E8F-B7C9-95BD7720448C}"/>
    <cellStyle name="Comma 5 2 2 3 2 2 2 5" xfId="24833" xr:uid="{DC9AF97E-5221-47D1-9ACF-E03E3A75ACBB}"/>
    <cellStyle name="Comma 5 2 2 3 2 2 3" xfId="4074" xr:uid="{7DFF84DF-7EB0-4012-B8A9-32A4733CC1CC}"/>
    <cellStyle name="Comma 5 2 2 3 2 2 3 2" xfId="9677" xr:uid="{213D9B1C-6BF4-4CE0-941D-8D3E0C581728}"/>
    <cellStyle name="Comma 5 2 2 3 2 2 3 2 2" xfId="20905" xr:uid="{CCE9713D-782A-4251-8B53-FE86CEC9EB25}"/>
    <cellStyle name="Comma 5 2 2 3 2 2 3 2 2 2" xfId="43372" xr:uid="{B971E555-B86F-4B3E-82F4-53F650C50496}"/>
    <cellStyle name="Comma 5 2 2 3 2 2 3 2 3" xfId="32145" xr:uid="{DD2022FD-726F-483D-9937-1CFCCFFF3439}"/>
    <cellStyle name="Comma 5 2 2 3 2 2 3 3" xfId="15302" xr:uid="{94CBE84C-B42D-4DB9-8F80-CDDE8E834F87}"/>
    <cellStyle name="Comma 5 2 2 3 2 2 3 3 2" xfId="37769" xr:uid="{7A6855B9-45F8-44A5-95C1-AD4F73063993}"/>
    <cellStyle name="Comma 5 2 2 3 2 2 3 4" xfId="26542" xr:uid="{05A597BB-0C7A-49FA-8D70-AF948AD23C37}"/>
    <cellStyle name="Comma 5 2 2 3 2 2 4" xfId="6888" xr:uid="{C330F76E-F4CA-404B-BDD6-B87F68568EED}"/>
    <cellStyle name="Comma 5 2 2 3 2 2 4 2" xfId="18116" xr:uid="{D61FDEED-94D7-4ED7-88B9-F4FCD2AC9BB6}"/>
    <cellStyle name="Comma 5 2 2 3 2 2 4 2 2" xfId="40583" xr:uid="{5C4F8321-D573-4FA4-8F90-9251A621838C}"/>
    <cellStyle name="Comma 5 2 2 3 2 2 4 3" xfId="29356" xr:uid="{EA5AA278-2DB5-4756-910C-D10906A884FB}"/>
    <cellStyle name="Comma 5 2 2 3 2 2 5" xfId="12513" xr:uid="{1386B99A-8E18-4C74-94B2-0975E5268C2F}"/>
    <cellStyle name="Comma 5 2 2 3 2 2 5 2" xfId="34980" xr:uid="{210571C0-ACFC-41B1-A17E-EEA6017CDED0}"/>
    <cellStyle name="Comma 5 2 2 3 2 2 6" xfId="23753" xr:uid="{DAA130C4-CB32-450B-8661-6205B83F2484}"/>
    <cellStyle name="Comma 5 2 2 3 2 3" xfId="1827" xr:uid="{00000000-0005-0000-0000-000008070000}"/>
    <cellStyle name="Comma 5 2 2 3 2 3 2" xfId="4616" xr:uid="{5C44CD6F-3C31-4047-A17F-982F6A899C63}"/>
    <cellStyle name="Comma 5 2 2 3 2 3 2 2" xfId="10219" xr:uid="{9FB72392-F5DB-44C5-9C25-E4BC89367C06}"/>
    <cellStyle name="Comma 5 2 2 3 2 3 2 2 2" xfId="21447" xr:uid="{5F92651A-A1F6-4910-9D25-DA300695FA98}"/>
    <cellStyle name="Comma 5 2 2 3 2 3 2 2 2 2" xfId="43914" xr:uid="{9A98EA04-BC65-48A6-A862-F87C7F5C91A7}"/>
    <cellStyle name="Comma 5 2 2 3 2 3 2 2 3" xfId="32687" xr:uid="{9BE0DBAB-CA0D-44EE-80C3-D4434E8C8D23}"/>
    <cellStyle name="Comma 5 2 2 3 2 3 2 3" xfId="15844" xr:uid="{C60FB9AB-9EF1-4C56-9B07-53EA1D360BA4}"/>
    <cellStyle name="Comma 5 2 2 3 2 3 2 3 2" xfId="38311" xr:uid="{00E7031E-E85D-4D34-997A-C3E8B47BDA2B}"/>
    <cellStyle name="Comma 5 2 2 3 2 3 2 4" xfId="27084" xr:uid="{C0B35B07-6883-4106-9F75-2FB902651712}"/>
    <cellStyle name="Comma 5 2 2 3 2 3 3" xfId="7430" xr:uid="{B9BC5274-2811-459B-920D-DB9D49DAFCD3}"/>
    <cellStyle name="Comma 5 2 2 3 2 3 3 2" xfId="18658" xr:uid="{2C065869-A9F5-4D93-9FC6-DC317AF5B949}"/>
    <cellStyle name="Comma 5 2 2 3 2 3 3 2 2" xfId="41125" xr:uid="{C4E7B585-1B70-4071-A004-516B9CDC5FF9}"/>
    <cellStyle name="Comma 5 2 2 3 2 3 3 3" xfId="29898" xr:uid="{73D77AE1-D910-4850-B153-67FDF716482D}"/>
    <cellStyle name="Comma 5 2 2 3 2 3 4" xfId="13055" xr:uid="{A8954260-F790-4396-9C7D-427AF4976D48}"/>
    <cellStyle name="Comma 5 2 2 3 2 3 4 2" xfId="35522" xr:uid="{C6B28BED-6CFE-4855-8592-F7577B19C063}"/>
    <cellStyle name="Comma 5 2 2 3 2 3 5" xfId="24295" xr:uid="{D1833458-2259-4C0E-9181-468595330F0A}"/>
    <cellStyle name="Comma 5 2 2 3 2 4" xfId="3536" xr:uid="{D8A63BEB-3DA2-41F0-AE5E-0C3AD69E8316}"/>
    <cellStyle name="Comma 5 2 2 3 2 4 2" xfId="9139" xr:uid="{CB9D4DD1-2050-4AAA-B1A6-D4349198FE53}"/>
    <cellStyle name="Comma 5 2 2 3 2 4 2 2" xfId="20367" xr:uid="{F190EC3B-5B7C-4BF4-B132-89354A432E1D}"/>
    <cellStyle name="Comma 5 2 2 3 2 4 2 2 2" xfId="42834" xr:uid="{4DD31647-02AC-483B-8E0D-944E26C521CB}"/>
    <cellStyle name="Comma 5 2 2 3 2 4 2 3" xfId="31607" xr:uid="{9206D7D1-8073-4CCC-9259-B5A35B8D1C78}"/>
    <cellStyle name="Comma 5 2 2 3 2 4 3" xfId="14764" xr:uid="{281F6396-0162-44BF-AD5B-62A3D263F187}"/>
    <cellStyle name="Comma 5 2 2 3 2 4 3 2" xfId="37231" xr:uid="{F6642B7A-0EF9-487B-988D-7D86184ED9D1}"/>
    <cellStyle name="Comma 5 2 2 3 2 4 4" xfId="26004" xr:uid="{C747B8C1-08D6-4D4B-8978-938ECFF82533}"/>
    <cellStyle name="Comma 5 2 2 3 2 5" xfId="6350" xr:uid="{12B7BB3D-BBC9-45B1-9CD7-D15B22F5D41D}"/>
    <cellStyle name="Comma 5 2 2 3 2 5 2" xfId="17578" xr:uid="{4516D0ED-4837-4E39-A097-9C0448B43644}"/>
    <cellStyle name="Comma 5 2 2 3 2 5 2 2" xfId="40045" xr:uid="{E61B0A85-8F2E-4F11-8982-C6C77D150C78}"/>
    <cellStyle name="Comma 5 2 2 3 2 5 3" xfId="28818" xr:uid="{0B468C99-4837-4BD5-9C4B-624E6A5751C3}"/>
    <cellStyle name="Comma 5 2 2 3 2 6" xfId="11975" xr:uid="{D77DFC60-B17A-4C07-91A8-4E26EB99B308}"/>
    <cellStyle name="Comma 5 2 2 3 2 6 2" xfId="34442" xr:uid="{7C9837A9-D62F-480E-BAD3-17E11FDA0947}"/>
    <cellStyle name="Comma 5 2 2 3 2 7" xfId="23215" xr:uid="{75C45A7E-8E57-4E44-8930-AD293CD034CE}"/>
    <cellStyle name="Comma 5 2 2 3 3" xfId="1018" xr:uid="{00000000-0005-0000-0000-000009070000}"/>
    <cellStyle name="Comma 5 2 2 3 3 2" xfId="2098" xr:uid="{00000000-0005-0000-0000-00000A070000}"/>
    <cellStyle name="Comma 5 2 2 3 3 2 2" xfId="4887" xr:uid="{8C395595-329E-42E2-8025-029DBF9EFA1A}"/>
    <cellStyle name="Comma 5 2 2 3 3 2 2 2" xfId="10490" xr:uid="{CDD4FE2C-8871-436D-ACD5-93388B9AD629}"/>
    <cellStyle name="Comma 5 2 2 3 3 2 2 2 2" xfId="21718" xr:uid="{AA0B9D50-202A-44EB-A0CC-596504EC2EEE}"/>
    <cellStyle name="Comma 5 2 2 3 3 2 2 2 2 2" xfId="44185" xr:uid="{6627F7EF-2FB9-412E-B319-142F91B0EB36}"/>
    <cellStyle name="Comma 5 2 2 3 3 2 2 2 3" xfId="32958" xr:uid="{50E59586-90CF-4C01-8020-022DA9D5B53E}"/>
    <cellStyle name="Comma 5 2 2 3 3 2 2 3" xfId="16115" xr:uid="{346B259C-4F86-414C-9F7C-3E855C8FDDE9}"/>
    <cellStyle name="Comma 5 2 2 3 3 2 2 3 2" xfId="38582" xr:uid="{00DD51D2-F601-4DA6-9AA0-0A93C0149DD8}"/>
    <cellStyle name="Comma 5 2 2 3 3 2 2 4" xfId="27355" xr:uid="{8B04B9E8-C97F-4D33-8ED5-BE296260695C}"/>
    <cellStyle name="Comma 5 2 2 3 3 2 3" xfId="7701" xr:uid="{2C779A26-7A67-43B5-8482-D4EC6DA1DE66}"/>
    <cellStyle name="Comma 5 2 2 3 3 2 3 2" xfId="18929" xr:uid="{77D1C5E3-E80D-4735-ACD4-BB3E9BBD0D2B}"/>
    <cellStyle name="Comma 5 2 2 3 3 2 3 2 2" xfId="41396" xr:uid="{84F3CA1A-2457-40AB-A540-FB5D4BA10201}"/>
    <cellStyle name="Comma 5 2 2 3 3 2 3 3" xfId="30169" xr:uid="{68EEB8C1-D581-49A7-835E-2C1F79AD33A2}"/>
    <cellStyle name="Comma 5 2 2 3 3 2 4" xfId="13326" xr:uid="{155F417D-C3FD-49B2-8CB3-524ABF33C904}"/>
    <cellStyle name="Comma 5 2 2 3 3 2 4 2" xfId="35793" xr:uid="{68DAFF8E-5FDD-45AA-B513-325854A5CCF7}"/>
    <cellStyle name="Comma 5 2 2 3 3 2 5" xfId="24566" xr:uid="{01B55F48-22BF-4C99-B067-3CFCE4AB887C}"/>
    <cellStyle name="Comma 5 2 2 3 3 3" xfId="3807" xr:uid="{A3B9321A-67FD-481D-9FA5-D656BD844789}"/>
    <cellStyle name="Comma 5 2 2 3 3 3 2" xfId="9410" xr:uid="{20201F04-CDC9-450C-A535-82CE560226C7}"/>
    <cellStyle name="Comma 5 2 2 3 3 3 2 2" xfId="20638" xr:uid="{EDB2ABDC-3188-44ED-82DB-26D9772FB43F}"/>
    <cellStyle name="Comma 5 2 2 3 3 3 2 2 2" xfId="43105" xr:uid="{BEB375C7-7A53-472E-97E1-7E40380B4D2F}"/>
    <cellStyle name="Comma 5 2 2 3 3 3 2 3" xfId="31878" xr:uid="{2CF68E00-9841-4BD5-A074-D9DD22AB57E8}"/>
    <cellStyle name="Comma 5 2 2 3 3 3 3" xfId="15035" xr:uid="{92B4D83B-9E9B-4181-97E6-5489CFD8CDDB}"/>
    <cellStyle name="Comma 5 2 2 3 3 3 3 2" xfId="37502" xr:uid="{E3C3C2B0-C039-46F0-8731-0F612C7C6DC2}"/>
    <cellStyle name="Comma 5 2 2 3 3 3 4" xfId="26275" xr:uid="{3789F6BF-DC75-4571-B972-AA1CDC6B513E}"/>
    <cellStyle name="Comma 5 2 2 3 3 4" xfId="6621" xr:uid="{CB7DDA7F-B014-434F-8D7A-F612A8E1306A}"/>
    <cellStyle name="Comma 5 2 2 3 3 4 2" xfId="17849" xr:uid="{68EBB2BD-B1FE-4B50-850A-D4426A47ED0D}"/>
    <cellStyle name="Comma 5 2 2 3 3 4 2 2" xfId="40316" xr:uid="{3E2A253E-A640-4266-9882-EAD6F279BA40}"/>
    <cellStyle name="Comma 5 2 2 3 3 4 3" xfId="29089" xr:uid="{B91592F1-F9B4-4AE7-89D4-E2B6A08F6050}"/>
    <cellStyle name="Comma 5 2 2 3 3 5" xfId="12246" xr:uid="{33706C53-CC7E-4961-A3A0-16D8A4106994}"/>
    <cellStyle name="Comma 5 2 2 3 3 5 2" xfId="34713" xr:uid="{9D5A4012-7F24-482B-BE95-75DBDB829FC5}"/>
    <cellStyle name="Comma 5 2 2 3 3 6" xfId="23486" xr:uid="{A9DDD879-68D9-4952-A1D5-6D5650777A09}"/>
    <cellStyle name="Comma 5 2 2 3 4" xfId="1560" xr:uid="{00000000-0005-0000-0000-00000B070000}"/>
    <cellStyle name="Comma 5 2 2 3 4 2" xfId="4349" xr:uid="{0CE2DA74-3ACF-46A4-B82E-816FC8324E63}"/>
    <cellStyle name="Comma 5 2 2 3 4 2 2" xfId="9952" xr:uid="{1A3D3A27-8070-4DCF-9067-9BD38B52FE32}"/>
    <cellStyle name="Comma 5 2 2 3 4 2 2 2" xfId="21180" xr:uid="{B74D2EE3-9A8C-4686-BB2F-9290157B7F91}"/>
    <cellStyle name="Comma 5 2 2 3 4 2 2 2 2" xfId="43647" xr:uid="{1070CB67-15F9-49DC-B9FC-BA00309E669A}"/>
    <cellStyle name="Comma 5 2 2 3 4 2 2 3" xfId="32420" xr:uid="{930B0AC6-71A2-40AB-8E22-6B281CCD8777}"/>
    <cellStyle name="Comma 5 2 2 3 4 2 3" xfId="15577" xr:uid="{729C59F3-2F99-47B7-B78D-3C4F31CA077D}"/>
    <cellStyle name="Comma 5 2 2 3 4 2 3 2" xfId="38044" xr:uid="{4FB3F193-F71F-4B2E-B38F-D0E4D6508C7B}"/>
    <cellStyle name="Comma 5 2 2 3 4 2 4" xfId="26817" xr:uid="{8C0ED0A9-5844-478B-A624-1C5A49B1C51B}"/>
    <cellStyle name="Comma 5 2 2 3 4 3" xfId="7163" xr:uid="{1BF4750E-B799-4717-A6E8-79777C6DD5BC}"/>
    <cellStyle name="Comma 5 2 2 3 4 3 2" xfId="18391" xr:uid="{748E35AA-5221-47A2-A0BC-75284C0FF462}"/>
    <cellStyle name="Comma 5 2 2 3 4 3 2 2" xfId="40858" xr:uid="{DBD1E870-674C-41E7-B5A0-6BC9718CD19F}"/>
    <cellStyle name="Comma 5 2 2 3 4 3 3" xfId="29631" xr:uid="{58870101-E6E5-455E-85D9-0AF5850CAEF9}"/>
    <cellStyle name="Comma 5 2 2 3 4 4" xfId="12788" xr:uid="{32A5AB38-C35D-4080-952B-3956FCBDCE07}"/>
    <cellStyle name="Comma 5 2 2 3 4 4 2" xfId="35255" xr:uid="{B7F29C38-E666-40EC-B6F9-82F08A528358}"/>
    <cellStyle name="Comma 5 2 2 3 4 5" xfId="24028" xr:uid="{5F9E052C-648D-49BA-B080-E12B4C07ECF5}"/>
    <cellStyle name="Comma 5 2 2 3 5" xfId="2641" xr:uid="{00000000-0005-0000-0000-00000C070000}"/>
    <cellStyle name="Comma 5 2 2 3 5 2" xfId="5430" xr:uid="{D4D8FFE4-84B9-4CE7-8AE7-74226EB944C6}"/>
    <cellStyle name="Comma 5 2 2 3 5 2 2" xfId="11033" xr:uid="{3CE993F7-F6F2-4F42-900E-FAEAA413E3E2}"/>
    <cellStyle name="Comma 5 2 2 3 5 2 2 2" xfId="22261" xr:uid="{D66397AF-2239-48BC-B0B5-4FDF02890162}"/>
    <cellStyle name="Comma 5 2 2 3 5 2 2 2 2" xfId="44728" xr:uid="{F50A9A12-DC10-47B5-8915-A5503A4E27E4}"/>
    <cellStyle name="Comma 5 2 2 3 5 2 2 3" xfId="33501" xr:uid="{7C284C15-FBE3-4577-BC44-9732E9D55EF9}"/>
    <cellStyle name="Comma 5 2 2 3 5 2 3" xfId="16658" xr:uid="{AE56DB3F-BE7D-4CF8-9A51-76CAC60692DB}"/>
    <cellStyle name="Comma 5 2 2 3 5 2 3 2" xfId="39125" xr:uid="{A3BA1968-C8E4-4FBD-A115-2FAEF7ABEE81}"/>
    <cellStyle name="Comma 5 2 2 3 5 2 4" xfId="27898" xr:uid="{FBCA1F6C-6B62-4AF4-A54B-16859503C708}"/>
    <cellStyle name="Comma 5 2 2 3 5 3" xfId="8244" xr:uid="{678BACC6-5722-4053-83B2-5F55CBE81133}"/>
    <cellStyle name="Comma 5 2 2 3 5 3 2" xfId="19472" xr:uid="{87DB7D6D-BD57-4ABF-A62E-69A046613FC2}"/>
    <cellStyle name="Comma 5 2 2 3 5 3 2 2" xfId="41939" xr:uid="{E03CE42C-CEF8-4BC2-A689-DD5473204EFB}"/>
    <cellStyle name="Comma 5 2 2 3 5 3 3" xfId="30712" xr:uid="{11FE7547-6A50-4785-B6B3-EC3D4F850035}"/>
    <cellStyle name="Comma 5 2 2 3 5 4" xfId="13869" xr:uid="{9CB149E0-75CE-4742-B98E-8135D4DE21D5}"/>
    <cellStyle name="Comma 5 2 2 3 5 4 2" xfId="36336" xr:uid="{EDEA2F2A-1356-4D3C-B4D4-0D504C31A8F2}"/>
    <cellStyle name="Comma 5 2 2 3 5 5" xfId="25109" xr:uid="{9D62BF60-91CA-41A4-BE4B-29E797FA7C4E}"/>
    <cellStyle name="Comma 5 2 2 3 6" xfId="480" xr:uid="{00000000-0005-0000-0000-00000D070000}"/>
    <cellStyle name="Comma 5 2 2 3 6 2" xfId="3269" xr:uid="{540E0D13-4540-432D-9FF0-63CCA3A7FEC2}"/>
    <cellStyle name="Comma 5 2 2 3 6 2 2" xfId="8872" xr:uid="{704F1CAA-27A5-4195-A633-8AFD55428C69}"/>
    <cellStyle name="Comma 5 2 2 3 6 2 2 2" xfId="20100" xr:uid="{403472E3-164B-4313-BFCA-01121D176E9A}"/>
    <cellStyle name="Comma 5 2 2 3 6 2 2 2 2" xfId="42567" xr:uid="{D7357FD0-6EC3-45F7-999A-61396ECDA91D}"/>
    <cellStyle name="Comma 5 2 2 3 6 2 2 3" xfId="31340" xr:uid="{FB762E7C-091F-457B-A6B5-AB66A8EB5EB5}"/>
    <cellStyle name="Comma 5 2 2 3 6 2 3" xfId="14497" xr:uid="{6ABE36A5-5945-44AD-B4E9-F65B5C3D8D43}"/>
    <cellStyle name="Comma 5 2 2 3 6 2 3 2" xfId="36964" xr:uid="{65E7DE9E-146D-4187-86C2-6EF4512DB093}"/>
    <cellStyle name="Comma 5 2 2 3 6 2 4" xfId="25737" xr:uid="{F9561643-53DE-4D8C-AA72-5DDC21C98F44}"/>
    <cellStyle name="Comma 5 2 2 3 6 3" xfId="6083" xr:uid="{ED4B05B6-89BE-4A35-ABDE-8B3FB69A97A2}"/>
    <cellStyle name="Comma 5 2 2 3 6 3 2" xfId="17311" xr:uid="{876F4766-69D7-435D-AFDF-FC8B726775D5}"/>
    <cellStyle name="Comma 5 2 2 3 6 3 2 2" xfId="39778" xr:uid="{EFD877EF-9771-4639-9AEE-00D64A6C8247}"/>
    <cellStyle name="Comma 5 2 2 3 6 3 3" xfId="28551" xr:uid="{0396057F-0416-4F8F-AC00-47DCCC504BF2}"/>
    <cellStyle name="Comma 5 2 2 3 6 4" xfId="11708" xr:uid="{F0BDD745-2219-4F6B-AA7B-072FBA81FC98}"/>
    <cellStyle name="Comma 5 2 2 3 6 4 2" xfId="34175" xr:uid="{E9EF2D3F-455A-4AF8-B037-F7E4EC0D74D8}"/>
    <cellStyle name="Comma 5 2 2 3 6 5" xfId="22948" xr:uid="{6EBE583A-0DAA-4988-9A43-7BA778A83239}"/>
    <cellStyle name="Comma 5 2 2 3 7" xfId="2993" xr:uid="{2986C0FA-1772-4362-B538-C05757DC287A}"/>
    <cellStyle name="Comma 5 2 2 3 7 2" xfId="8596" xr:uid="{1ADD54D2-26DE-4B5A-A6A0-65DF9DCA2B66}"/>
    <cellStyle name="Comma 5 2 2 3 7 2 2" xfId="19824" xr:uid="{33A12C3A-6607-42EA-BE68-112982892827}"/>
    <cellStyle name="Comma 5 2 2 3 7 2 2 2" xfId="42291" xr:uid="{7D756761-6BA3-41B9-8AB8-AF7B94E112B1}"/>
    <cellStyle name="Comma 5 2 2 3 7 2 3" xfId="31064" xr:uid="{8E79E99D-A941-4A86-8B85-D167567E4566}"/>
    <cellStyle name="Comma 5 2 2 3 7 3" xfId="14221" xr:uid="{9A7F72E3-6381-45AC-B9BD-E017C6082933}"/>
    <cellStyle name="Comma 5 2 2 3 7 3 2" xfId="36688" xr:uid="{894C7A43-21D9-408B-BCAE-DEBC0A9DC9ED}"/>
    <cellStyle name="Comma 5 2 2 3 7 4" xfId="25461" xr:uid="{005777E9-F1AE-4091-8FAA-5D7A30B13727}"/>
    <cellStyle name="Comma 5 2 2 3 8" xfId="5808" xr:uid="{74263BE0-03A9-4DD8-BB84-39723A07B09F}"/>
    <cellStyle name="Comma 5 2 2 3 8 2" xfId="17036" xr:uid="{C08D0289-D6CA-4B09-88D7-D87CDF184E44}"/>
    <cellStyle name="Comma 5 2 2 3 8 2 2" xfId="39503" xr:uid="{3EC9CAE4-DC0B-4FE3-8C09-4B47D8AD1E8C}"/>
    <cellStyle name="Comma 5 2 2 3 8 3" xfId="28276" xr:uid="{C8964E95-21C8-4817-A0B7-8AAF09721226}"/>
    <cellStyle name="Comma 5 2 2 3 9" xfId="11432" xr:uid="{3BF6D740-5AE2-4439-AACE-93A98CD96F3F}"/>
    <cellStyle name="Comma 5 2 2 3 9 2" xfId="33900" xr:uid="{FBA0538E-45CC-4291-918B-CBA2CF4F5FFB}"/>
    <cellStyle name="Comma 5 2 2 4" xfId="623" xr:uid="{00000000-0005-0000-0000-00000E070000}"/>
    <cellStyle name="Comma 5 2 2 4 2" xfId="1161" xr:uid="{00000000-0005-0000-0000-00000F070000}"/>
    <cellStyle name="Comma 5 2 2 4 2 2" xfId="2241" xr:uid="{00000000-0005-0000-0000-000010070000}"/>
    <cellStyle name="Comma 5 2 2 4 2 2 2" xfId="5030" xr:uid="{C7397737-F8C5-4C15-BBCA-3C09FA639C5B}"/>
    <cellStyle name="Comma 5 2 2 4 2 2 2 2" xfId="10633" xr:uid="{8E984D5D-5E0C-4FB1-A8B3-235A9A20D7E5}"/>
    <cellStyle name="Comma 5 2 2 4 2 2 2 2 2" xfId="21861" xr:uid="{BE76A056-9F0D-4839-9B56-AA45BA92579B}"/>
    <cellStyle name="Comma 5 2 2 4 2 2 2 2 2 2" xfId="44328" xr:uid="{3E7797A1-337C-4D6D-921E-D842F8C3D712}"/>
    <cellStyle name="Comma 5 2 2 4 2 2 2 2 3" xfId="33101" xr:uid="{EB676F47-D0AA-42C4-8C6D-B868B267DF16}"/>
    <cellStyle name="Comma 5 2 2 4 2 2 2 3" xfId="16258" xr:uid="{23DEF48F-F3E5-465D-9435-732449E9997D}"/>
    <cellStyle name="Comma 5 2 2 4 2 2 2 3 2" xfId="38725" xr:uid="{23191E03-1C55-4503-8128-075E5DE672CA}"/>
    <cellStyle name="Comma 5 2 2 4 2 2 2 4" xfId="27498" xr:uid="{67AFC344-6D31-422F-87F2-B52AFDEE5E34}"/>
    <cellStyle name="Comma 5 2 2 4 2 2 3" xfId="7844" xr:uid="{ED83C82A-02A3-4E36-B3D6-C4F6F5670BE5}"/>
    <cellStyle name="Comma 5 2 2 4 2 2 3 2" xfId="19072" xr:uid="{403AFD99-6590-444E-BE56-7737AAAB4F47}"/>
    <cellStyle name="Comma 5 2 2 4 2 2 3 2 2" xfId="41539" xr:uid="{5EDBD392-B66E-4BB0-9FEB-19E47707B045}"/>
    <cellStyle name="Comma 5 2 2 4 2 2 3 3" xfId="30312" xr:uid="{4864D69D-7721-4515-814C-D14CC26B8E76}"/>
    <cellStyle name="Comma 5 2 2 4 2 2 4" xfId="13469" xr:uid="{AB95B210-E6AD-4117-AE9D-74D136D5956E}"/>
    <cellStyle name="Comma 5 2 2 4 2 2 4 2" xfId="35936" xr:uid="{8D403F00-90F9-4F24-85E7-B6A5E6903B67}"/>
    <cellStyle name="Comma 5 2 2 4 2 2 5" xfId="24709" xr:uid="{DF9D0F16-397D-4EED-83B8-AC65410D9872}"/>
    <cellStyle name="Comma 5 2 2 4 2 3" xfId="3950" xr:uid="{B5AE309D-F8F8-4E54-9DEB-953BF218BCBD}"/>
    <cellStyle name="Comma 5 2 2 4 2 3 2" xfId="9553" xr:uid="{3DC02F98-98C9-4967-9390-03F013CBB5DB}"/>
    <cellStyle name="Comma 5 2 2 4 2 3 2 2" xfId="20781" xr:uid="{5CB75A16-3F68-443A-953F-5B7D6073AAAA}"/>
    <cellStyle name="Comma 5 2 2 4 2 3 2 2 2" xfId="43248" xr:uid="{AA18FE56-80FC-4DF5-901B-0B396D7CB1A8}"/>
    <cellStyle name="Comma 5 2 2 4 2 3 2 3" xfId="32021" xr:uid="{335832B5-1F55-4594-896E-04CFA5FA388E}"/>
    <cellStyle name="Comma 5 2 2 4 2 3 3" xfId="15178" xr:uid="{F48FEF53-E039-427D-A150-D6C7B7CFE61A}"/>
    <cellStyle name="Comma 5 2 2 4 2 3 3 2" xfId="37645" xr:uid="{C91F4488-9A30-4492-AD4F-D816349A79C1}"/>
    <cellStyle name="Comma 5 2 2 4 2 3 4" xfId="26418" xr:uid="{B724F572-4455-4C2B-A893-FBF57FF51927}"/>
    <cellStyle name="Comma 5 2 2 4 2 4" xfId="6764" xr:uid="{D26F2861-56DB-4F72-831D-9A4987EF96D8}"/>
    <cellStyle name="Comma 5 2 2 4 2 4 2" xfId="17992" xr:uid="{894BF96C-E7CA-4393-994A-6EB74B5D3874}"/>
    <cellStyle name="Comma 5 2 2 4 2 4 2 2" xfId="40459" xr:uid="{9EDDE793-E589-44B8-9EEA-7C0AE3062086}"/>
    <cellStyle name="Comma 5 2 2 4 2 4 3" xfId="29232" xr:uid="{C7E185AD-97F9-4F29-989A-869C483006D7}"/>
    <cellStyle name="Comma 5 2 2 4 2 5" xfId="12389" xr:uid="{CD1921E5-ACC9-41AF-99BB-5A48FE7D74A0}"/>
    <cellStyle name="Comma 5 2 2 4 2 5 2" xfId="34856" xr:uid="{C4261D40-10B8-4CAD-AF3C-322F0DC79692}"/>
    <cellStyle name="Comma 5 2 2 4 2 6" xfId="23629" xr:uid="{04A11EB2-96C0-40FF-A4DA-5CEA4AC9F84E}"/>
    <cellStyle name="Comma 5 2 2 4 3" xfId="1703" xr:uid="{00000000-0005-0000-0000-000011070000}"/>
    <cellStyle name="Comma 5 2 2 4 3 2" xfId="4492" xr:uid="{B48B9DAA-6ABB-4D83-BFD1-01EE89B8A167}"/>
    <cellStyle name="Comma 5 2 2 4 3 2 2" xfId="10095" xr:uid="{688FCC2A-A1FC-4400-95DC-92BCBA961D68}"/>
    <cellStyle name="Comma 5 2 2 4 3 2 2 2" xfId="21323" xr:uid="{9ED9F920-AE24-485D-9806-EAD9C0873D8D}"/>
    <cellStyle name="Comma 5 2 2 4 3 2 2 2 2" xfId="43790" xr:uid="{D3B8CBD0-E56D-40E3-B35C-044188BA94B0}"/>
    <cellStyle name="Comma 5 2 2 4 3 2 2 3" xfId="32563" xr:uid="{77D90320-D96B-407D-8A1F-D99E8E67C124}"/>
    <cellStyle name="Comma 5 2 2 4 3 2 3" xfId="15720" xr:uid="{A8FDE439-2A08-4910-AE37-C50B70D763DC}"/>
    <cellStyle name="Comma 5 2 2 4 3 2 3 2" xfId="38187" xr:uid="{FCAB985D-2E55-46DE-B739-CD19DE7B503E}"/>
    <cellStyle name="Comma 5 2 2 4 3 2 4" xfId="26960" xr:uid="{F652FE84-33C1-4482-8C36-6284950F77AC}"/>
    <cellStyle name="Comma 5 2 2 4 3 3" xfId="7306" xr:uid="{FC5F02D7-9737-4196-B6CC-C8DF5601EBB5}"/>
    <cellStyle name="Comma 5 2 2 4 3 3 2" xfId="18534" xr:uid="{2A073648-02BA-4B34-A0E9-6FC5FA577FE5}"/>
    <cellStyle name="Comma 5 2 2 4 3 3 2 2" xfId="41001" xr:uid="{93509701-1602-4B02-A27E-5A150833A1D0}"/>
    <cellStyle name="Comma 5 2 2 4 3 3 3" xfId="29774" xr:uid="{5A64C073-9CD9-4ED8-A667-41950B7ACADD}"/>
    <cellStyle name="Comma 5 2 2 4 3 4" xfId="12931" xr:uid="{F3BD58D0-9958-41E2-8D14-2EAE2E192A50}"/>
    <cellStyle name="Comma 5 2 2 4 3 4 2" xfId="35398" xr:uid="{23669234-D193-4C0A-8900-A96F73E0023F}"/>
    <cellStyle name="Comma 5 2 2 4 3 5" xfId="24171" xr:uid="{7735176A-F3EE-40FF-9469-FEE5D4FD8D6C}"/>
    <cellStyle name="Comma 5 2 2 4 4" xfId="3412" xr:uid="{FBD73B61-6862-41C3-BB30-6ED2B3703A1F}"/>
    <cellStyle name="Comma 5 2 2 4 4 2" xfId="9015" xr:uid="{D255EABB-E972-4D65-82CD-A6E5FC4915B9}"/>
    <cellStyle name="Comma 5 2 2 4 4 2 2" xfId="20243" xr:uid="{11B68836-1A8C-4722-AC95-2D07D0FCAC7A}"/>
    <cellStyle name="Comma 5 2 2 4 4 2 2 2" xfId="42710" xr:uid="{3F0AF49F-8D23-41FF-8F58-ECFC9C0B31AD}"/>
    <cellStyle name="Comma 5 2 2 4 4 2 3" xfId="31483" xr:uid="{5F248C7D-D275-4B63-9E38-1A822CC8140B}"/>
    <cellStyle name="Comma 5 2 2 4 4 3" xfId="14640" xr:uid="{2B6FB11C-6322-4704-B82C-19135C8620AA}"/>
    <cellStyle name="Comma 5 2 2 4 4 3 2" xfId="37107" xr:uid="{D52A13BB-1D99-45BA-858E-48A030FDF9E6}"/>
    <cellStyle name="Comma 5 2 2 4 4 4" xfId="25880" xr:uid="{924897E0-04E4-4994-BF5D-246FF6554EE6}"/>
    <cellStyle name="Comma 5 2 2 4 5" xfId="6226" xr:uid="{2629432C-4F6A-4625-8DC0-4BAD9EF9C52A}"/>
    <cellStyle name="Comma 5 2 2 4 5 2" xfId="17454" xr:uid="{2608577C-3A2A-4CCA-9D2C-23A820669117}"/>
    <cellStyle name="Comma 5 2 2 4 5 2 2" xfId="39921" xr:uid="{7F3D3338-B2F3-4826-A04E-FDB3AF1471D9}"/>
    <cellStyle name="Comma 5 2 2 4 5 3" xfId="28694" xr:uid="{485B2585-F384-4E81-B247-877A983B6D79}"/>
    <cellStyle name="Comma 5 2 2 4 6" xfId="11851" xr:uid="{81196D70-7ACD-4FC3-8CAF-71DDA7581BFF}"/>
    <cellStyle name="Comma 5 2 2 4 6 2" xfId="34318" xr:uid="{2621C853-65DB-473E-B4FA-037A49678821}"/>
    <cellStyle name="Comma 5 2 2 4 7" xfId="23091" xr:uid="{CBDAF3FF-92EB-461A-B79C-4C70371BFB19}"/>
    <cellStyle name="Comma 5 2 2 5" xfId="894" xr:uid="{00000000-0005-0000-0000-000012070000}"/>
    <cellStyle name="Comma 5 2 2 5 2" xfId="1974" xr:uid="{00000000-0005-0000-0000-000013070000}"/>
    <cellStyle name="Comma 5 2 2 5 2 2" xfId="4763" xr:uid="{2DD5CE69-F969-4F2A-8FA3-C56E61CB2BB7}"/>
    <cellStyle name="Comma 5 2 2 5 2 2 2" xfId="10366" xr:uid="{54E3C170-D150-4DF8-9CD3-3F6D3E2D0C61}"/>
    <cellStyle name="Comma 5 2 2 5 2 2 2 2" xfId="21594" xr:uid="{A8945AA5-082C-4ABA-8106-1C231E1E8CE0}"/>
    <cellStyle name="Comma 5 2 2 5 2 2 2 2 2" xfId="44061" xr:uid="{7C2C2E52-46D5-4E2D-875A-B66091097B1A}"/>
    <cellStyle name="Comma 5 2 2 5 2 2 2 3" xfId="32834" xr:uid="{A6480C4B-658A-4041-AF1E-DB830C6DA316}"/>
    <cellStyle name="Comma 5 2 2 5 2 2 3" xfId="15991" xr:uid="{E6F80069-D841-4D7E-AA83-78A3B3C8DF0D}"/>
    <cellStyle name="Comma 5 2 2 5 2 2 3 2" xfId="38458" xr:uid="{1B26D619-1579-4141-B306-618716A1005F}"/>
    <cellStyle name="Comma 5 2 2 5 2 2 4" xfId="27231" xr:uid="{22616E4B-ABE3-43B0-BB2C-B12097A4659D}"/>
    <cellStyle name="Comma 5 2 2 5 2 3" xfId="7577" xr:uid="{10D62252-665E-4409-84E3-EAB1EDB32437}"/>
    <cellStyle name="Comma 5 2 2 5 2 3 2" xfId="18805" xr:uid="{C2C5D15D-A46A-4A20-BB78-48577E83EC77}"/>
    <cellStyle name="Comma 5 2 2 5 2 3 2 2" xfId="41272" xr:uid="{3067759C-FB87-4FFE-AB98-4D2347F0D8F1}"/>
    <cellStyle name="Comma 5 2 2 5 2 3 3" xfId="30045" xr:uid="{EECAC526-46B4-45ED-BD64-A1DE10A6FD68}"/>
    <cellStyle name="Comma 5 2 2 5 2 4" xfId="13202" xr:uid="{94922970-4D74-4AA5-8873-AACF632B9E2D}"/>
    <cellStyle name="Comma 5 2 2 5 2 4 2" xfId="35669" xr:uid="{4628EF8F-6F07-4083-B730-311734ABB206}"/>
    <cellStyle name="Comma 5 2 2 5 2 5" xfId="24442" xr:uid="{9D2FCEE7-5B1B-4CA0-AC5E-DB66638BB5AF}"/>
    <cellStyle name="Comma 5 2 2 5 3" xfId="3683" xr:uid="{FC3A2CDD-21AB-44B5-A1E4-4EC19411C915}"/>
    <cellStyle name="Comma 5 2 2 5 3 2" xfId="9286" xr:uid="{9E2B7E23-9A28-442E-9CB2-A686C18E20CD}"/>
    <cellStyle name="Comma 5 2 2 5 3 2 2" xfId="20514" xr:uid="{A4A2C35A-D47E-4CED-ADDF-00930ED25295}"/>
    <cellStyle name="Comma 5 2 2 5 3 2 2 2" xfId="42981" xr:uid="{EC85F832-D9B2-422F-B8F2-FD313894CBA8}"/>
    <cellStyle name="Comma 5 2 2 5 3 2 3" xfId="31754" xr:uid="{0E10C5BD-5348-457D-89D7-85FD06D510D1}"/>
    <cellStyle name="Comma 5 2 2 5 3 3" xfId="14911" xr:uid="{393AAB7D-7996-4B11-BA31-0F68224AA0E4}"/>
    <cellStyle name="Comma 5 2 2 5 3 3 2" xfId="37378" xr:uid="{0434883B-B0C3-41F2-B5F8-FA141CF4BD67}"/>
    <cellStyle name="Comma 5 2 2 5 3 4" xfId="26151" xr:uid="{19A908C1-10A5-409C-8E30-2617FF79F6AB}"/>
    <cellStyle name="Comma 5 2 2 5 4" xfId="6497" xr:uid="{743152D5-8731-4490-AD7F-5274A75A9EE6}"/>
    <cellStyle name="Comma 5 2 2 5 4 2" xfId="17725" xr:uid="{6DD573D3-11C1-4DEC-A59E-E9EBCD18CC50}"/>
    <cellStyle name="Comma 5 2 2 5 4 2 2" xfId="40192" xr:uid="{2A2B4DB3-45D6-42B3-834A-6D1FA9FCDEF4}"/>
    <cellStyle name="Comma 5 2 2 5 4 3" xfId="28965" xr:uid="{BC2905AF-BB8E-403D-B771-56069239AFF3}"/>
    <cellStyle name="Comma 5 2 2 5 5" xfId="12122" xr:uid="{98310F96-69B5-4DB3-8960-0EB98481249C}"/>
    <cellStyle name="Comma 5 2 2 5 5 2" xfId="34589" xr:uid="{6E07712A-E66A-4A9C-B2B3-5B6B967DAA0D}"/>
    <cellStyle name="Comma 5 2 2 5 6" xfId="23362" xr:uid="{2EB20AF3-61DA-48F7-AD2A-0CEFC723D568}"/>
    <cellStyle name="Comma 5 2 2 6" xfId="1436" xr:uid="{00000000-0005-0000-0000-000014070000}"/>
    <cellStyle name="Comma 5 2 2 6 2" xfId="4225" xr:uid="{C03BA506-613A-48BE-A6FB-BB6560BEFFE7}"/>
    <cellStyle name="Comma 5 2 2 6 2 2" xfId="9828" xr:uid="{31298A18-B26C-4053-9831-2E0053DEA0A5}"/>
    <cellStyle name="Comma 5 2 2 6 2 2 2" xfId="21056" xr:uid="{4CC7A825-250D-435E-8574-1933EF32EAB2}"/>
    <cellStyle name="Comma 5 2 2 6 2 2 2 2" xfId="43523" xr:uid="{6D9F7A37-057F-49DC-8326-6809E82492BD}"/>
    <cellStyle name="Comma 5 2 2 6 2 2 3" xfId="32296" xr:uid="{A6C9C012-9806-4D00-97B7-BB146D8C241F}"/>
    <cellStyle name="Comma 5 2 2 6 2 3" xfId="15453" xr:uid="{4F86C37E-1799-4A4F-972A-E655DF2EB004}"/>
    <cellStyle name="Comma 5 2 2 6 2 3 2" xfId="37920" xr:uid="{79431C48-7DA3-4D23-A62B-F922211FC0E5}"/>
    <cellStyle name="Comma 5 2 2 6 2 4" xfId="26693" xr:uid="{AA34E956-733C-482F-95BE-606E335B7741}"/>
    <cellStyle name="Comma 5 2 2 6 3" xfId="7039" xr:uid="{D72196F2-A170-4F93-82B5-EB61CB044A20}"/>
    <cellStyle name="Comma 5 2 2 6 3 2" xfId="18267" xr:uid="{8B6A719F-4EF5-4035-8E44-7DC25417B29D}"/>
    <cellStyle name="Comma 5 2 2 6 3 2 2" xfId="40734" xr:uid="{E1C25642-A1D5-4194-8697-5156B896B785}"/>
    <cellStyle name="Comma 5 2 2 6 3 3" xfId="29507" xr:uid="{D126480C-1E1F-4B93-A4B2-CEBC04F41B66}"/>
    <cellStyle name="Comma 5 2 2 6 4" xfId="12664" xr:uid="{B00E4421-BE5B-44AD-97BB-93B2510DAC09}"/>
    <cellStyle name="Comma 5 2 2 6 4 2" xfId="35131" xr:uid="{F54F32CD-744A-46D1-9C1F-F4AE1E2979CF}"/>
    <cellStyle name="Comma 5 2 2 6 5" xfId="23904" xr:uid="{BF7757DD-7E5B-462F-93FC-43CF28788253}"/>
    <cellStyle name="Comma 5 2 2 7" xfId="2517" xr:uid="{00000000-0005-0000-0000-000015070000}"/>
    <cellStyle name="Comma 5 2 2 7 2" xfId="5306" xr:uid="{91B4170B-B21D-48F7-BCAF-585C62E29936}"/>
    <cellStyle name="Comma 5 2 2 7 2 2" xfId="10909" xr:uid="{D5121CBB-2D95-4125-857A-1EA691A1E669}"/>
    <cellStyle name="Comma 5 2 2 7 2 2 2" xfId="22137" xr:uid="{1CDB07E9-E90E-447B-BDF5-07AD232E0BD5}"/>
    <cellStyle name="Comma 5 2 2 7 2 2 2 2" xfId="44604" xr:uid="{DFE0A594-1886-4707-8FFF-ECFCB049BFA3}"/>
    <cellStyle name="Comma 5 2 2 7 2 2 3" xfId="33377" xr:uid="{6DAC81DC-C331-41D8-8C3D-015E73BA79FA}"/>
    <cellStyle name="Comma 5 2 2 7 2 3" xfId="16534" xr:uid="{57AFE212-B44A-455F-B0CD-168B20670CE0}"/>
    <cellStyle name="Comma 5 2 2 7 2 3 2" xfId="39001" xr:uid="{081FC929-41E7-4397-A964-EC67D8D87A54}"/>
    <cellStyle name="Comma 5 2 2 7 2 4" xfId="27774" xr:uid="{8BE69D2B-8635-44B7-8152-B171BAAA0F2B}"/>
    <cellStyle name="Comma 5 2 2 7 3" xfId="8120" xr:uid="{8EE88185-2E85-4B95-9A59-CBC31B3775EF}"/>
    <cellStyle name="Comma 5 2 2 7 3 2" xfId="19348" xr:uid="{34BB0DDD-09CA-4AC4-8B7A-731AD5741F6B}"/>
    <cellStyle name="Comma 5 2 2 7 3 2 2" xfId="41815" xr:uid="{5F29BEA7-D604-4948-8FCF-BCE88C4B6967}"/>
    <cellStyle name="Comma 5 2 2 7 3 3" xfId="30588" xr:uid="{B6845EDC-01F6-4E28-902C-DB748DCAB637}"/>
    <cellStyle name="Comma 5 2 2 7 4" xfId="13745" xr:uid="{F7C0119B-E403-4CC5-B91F-DDCA2B1BF5F7}"/>
    <cellStyle name="Comma 5 2 2 7 4 2" xfId="36212" xr:uid="{E2BA4A17-67BF-4733-B80C-8E5A57DAD5E4}"/>
    <cellStyle name="Comma 5 2 2 7 5" xfId="24985" xr:uid="{073E2956-1774-4BCD-9456-330B96FED88B}"/>
    <cellStyle name="Comma 5 2 2 8" xfId="356" xr:uid="{00000000-0005-0000-0000-000016070000}"/>
    <cellStyle name="Comma 5 2 2 8 2" xfId="3145" xr:uid="{1476EA02-AECE-4665-B447-DA5C70FD8FEB}"/>
    <cellStyle name="Comma 5 2 2 8 2 2" xfId="8748" xr:uid="{1F1B69F6-B34F-4144-86AD-CDAD91A037E6}"/>
    <cellStyle name="Comma 5 2 2 8 2 2 2" xfId="19976" xr:uid="{E64BE959-41FC-4AD4-80F5-1EE2A4C0691F}"/>
    <cellStyle name="Comma 5 2 2 8 2 2 2 2" xfId="42443" xr:uid="{C33ED4E5-A2F0-4D88-BD2E-67EF349C484C}"/>
    <cellStyle name="Comma 5 2 2 8 2 2 3" xfId="31216" xr:uid="{75F4D6DA-9295-4268-B9B1-77C6C636BE67}"/>
    <cellStyle name="Comma 5 2 2 8 2 3" xfId="14373" xr:uid="{FB5B222B-230F-4B38-9812-9A7698DA9D03}"/>
    <cellStyle name="Comma 5 2 2 8 2 3 2" xfId="36840" xr:uid="{F78B934A-EB2B-424A-A902-52F7BEEBBF19}"/>
    <cellStyle name="Comma 5 2 2 8 2 4" xfId="25613" xr:uid="{EFBE3DBD-92E1-4119-BA8E-13A474AEFC7D}"/>
    <cellStyle name="Comma 5 2 2 8 3" xfId="5959" xr:uid="{21FC6FA3-93BF-4C37-AD27-5F9A7A121F4F}"/>
    <cellStyle name="Comma 5 2 2 8 3 2" xfId="17187" xr:uid="{A27CB2D0-1266-4D5B-A110-A397DD03071A}"/>
    <cellStyle name="Comma 5 2 2 8 3 2 2" xfId="39654" xr:uid="{EE740566-B8C2-485D-812F-128A3C791F90}"/>
    <cellStyle name="Comma 5 2 2 8 3 3" xfId="28427" xr:uid="{3271F277-436A-4196-8F0F-42EA9266DC60}"/>
    <cellStyle name="Comma 5 2 2 8 4" xfId="11584" xr:uid="{3F2F2EEB-4820-496E-958B-0D09EA78635F}"/>
    <cellStyle name="Comma 5 2 2 8 4 2" xfId="34051" xr:uid="{CDD2E535-E8BB-44F1-BDAE-DBD3C7A7129B}"/>
    <cellStyle name="Comma 5 2 2 8 5" xfId="22824" xr:uid="{15F17D4C-AC72-4FC2-988B-880B55846A15}"/>
    <cellStyle name="Comma 5 2 2 9" xfId="2869" xr:uid="{9D07BF92-D02B-4F0E-9337-B7FDEFACDC08}"/>
    <cellStyle name="Comma 5 2 2 9 2" xfId="8472" xr:uid="{05791673-2285-4CE1-B807-097A538698DB}"/>
    <cellStyle name="Comma 5 2 2 9 2 2" xfId="19700" xr:uid="{EEACB6B6-A36A-469C-854C-D27B043816D2}"/>
    <cellStyle name="Comma 5 2 2 9 2 2 2" xfId="42167" xr:uid="{D34E4B61-5DB8-43A4-9180-D0778514A025}"/>
    <cellStyle name="Comma 5 2 2 9 2 3" xfId="30940" xr:uid="{22DABFAA-7F0C-4BFF-8E42-FF64731F3B7C}"/>
    <cellStyle name="Comma 5 2 2 9 3" xfId="14097" xr:uid="{C48E5EC7-8CF1-478F-87A8-8D0A79A9CC89}"/>
    <cellStyle name="Comma 5 2 2 9 3 2" xfId="36564" xr:uid="{0C9B21F5-AC92-46FA-9F08-E79BF3086258}"/>
    <cellStyle name="Comma 5 2 2 9 4" xfId="25337" xr:uid="{8D71A558-5AB4-40D3-AD82-DE827DD8D391}"/>
    <cellStyle name="Comma 5 2 3" xfId="106" xr:uid="{00000000-0005-0000-0000-000017070000}"/>
    <cellStyle name="Comma 5 2 3 10" xfId="11338" xr:uid="{A618974F-9DFD-493A-9AD2-4C1F3BE20CE3}"/>
    <cellStyle name="Comma 5 2 3 10 2" xfId="33806" xr:uid="{CA8720C3-7631-457D-8F56-2462026B62BD}"/>
    <cellStyle name="Comma 5 2 3 11" xfId="22579" xr:uid="{190627A4-60FD-40AC-BA81-F9D9A11F1B7C}"/>
    <cellStyle name="Comma 5 2 3 2" xfId="232" xr:uid="{00000000-0005-0000-0000-000018070000}"/>
    <cellStyle name="Comma 5 2 3 2 10" xfId="22705" xr:uid="{F19CCF54-A281-487A-AF94-AD6F76541C9F}"/>
    <cellStyle name="Comma 5 2 3 2 2" xfId="779" xr:uid="{00000000-0005-0000-0000-000019070000}"/>
    <cellStyle name="Comma 5 2 3 2 2 2" xfId="1317" xr:uid="{00000000-0005-0000-0000-00001A070000}"/>
    <cellStyle name="Comma 5 2 3 2 2 2 2" xfId="2397" xr:uid="{00000000-0005-0000-0000-00001B070000}"/>
    <cellStyle name="Comma 5 2 3 2 2 2 2 2" xfId="5186" xr:uid="{59CDBE9F-21C5-48C6-A719-FEEC6A25297F}"/>
    <cellStyle name="Comma 5 2 3 2 2 2 2 2 2" xfId="10789" xr:uid="{70356FA0-428F-4C37-A4E9-5588D88C769F}"/>
    <cellStyle name="Comma 5 2 3 2 2 2 2 2 2 2" xfId="22017" xr:uid="{91A8D86A-D436-457E-A232-6B33D0B03C47}"/>
    <cellStyle name="Comma 5 2 3 2 2 2 2 2 2 2 2" xfId="44484" xr:uid="{B80E0D1B-E983-4CBF-9B64-2F26EDC05A2D}"/>
    <cellStyle name="Comma 5 2 3 2 2 2 2 2 2 3" xfId="33257" xr:uid="{422BA574-3E31-4C81-B222-A9CFA021CC9B}"/>
    <cellStyle name="Comma 5 2 3 2 2 2 2 2 3" xfId="16414" xr:uid="{D8E28AB3-390D-498F-97EF-671900282373}"/>
    <cellStyle name="Comma 5 2 3 2 2 2 2 2 3 2" xfId="38881" xr:uid="{962E2414-2790-4F9E-95EA-DD8FBB6C2DEC}"/>
    <cellStyle name="Comma 5 2 3 2 2 2 2 2 4" xfId="27654" xr:uid="{94BA3E26-B18C-40D4-9359-8FB134AEE06B}"/>
    <cellStyle name="Comma 5 2 3 2 2 2 2 3" xfId="8000" xr:uid="{821CF936-9B91-44F1-9CFC-7B0352BB218F}"/>
    <cellStyle name="Comma 5 2 3 2 2 2 2 3 2" xfId="19228" xr:uid="{E10ED822-52E5-4412-8DE1-DCDFB73D48E0}"/>
    <cellStyle name="Comma 5 2 3 2 2 2 2 3 2 2" xfId="41695" xr:uid="{643243F5-B46F-47AC-A53B-4D775C38605A}"/>
    <cellStyle name="Comma 5 2 3 2 2 2 2 3 3" xfId="30468" xr:uid="{216395DD-21AE-451E-AC2E-DC50AD0E5928}"/>
    <cellStyle name="Comma 5 2 3 2 2 2 2 4" xfId="13625" xr:uid="{C4B0FBA7-E1EC-408A-ACA8-39154424F5F3}"/>
    <cellStyle name="Comma 5 2 3 2 2 2 2 4 2" xfId="36092" xr:uid="{F6BA360C-0D86-4D01-8697-81C442566D11}"/>
    <cellStyle name="Comma 5 2 3 2 2 2 2 5" xfId="24865" xr:uid="{A59649CC-4A6B-4D8A-8612-E13CCC91BD05}"/>
    <cellStyle name="Comma 5 2 3 2 2 2 3" xfId="4106" xr:uid="{64C96C11-DD05-4133-9834-31A93E0853B6}"/>
    <cellStyle name="Comma 5 2 3 2 2 2 3 2" xfId="9709" xr:uid="{A62A32E3-7263-45D0-B788-F97637A0C435}"/>
    <cellStyle name="Comma 5 2 3 2 2 2 3 2 2" xfId="20937" xr:uid="{8D6D6703-B77C-4371-A094-D23BF58D572E}"/>
    <cellStyle name="Comma 5 2 3 2 2 2 3 2 2 2" xfId="43404" xr:uid="{93AFE64D-41C5-474E-9CF4-1F7100D53429}"/>
    <cellStyle name="Comma 5 2 3 2 2 2 3 2 3" xfId="32177" xr:uid="{4EE9FE9D-1D55-4DB2-BE3B-804DB3980D1D}"/>
    <cellStyle name="Comma 5 2 3 2 2 2 3 3" xfId="15334" xr:uid="{0CCF4C76-6C1B-442A-9292-7EF6E05A1810}"/>
    <cellStyle name="Comma 5 2 3 2 2 2 3 3 2" xfId="37801" xr:uid="{A8275AF7-F766-4A38-8BD9-6A6C97823317}"/>
    <cellStyle name="Comma 5 2 3 2 2 2 3 4" xfId="26574" xr:uid="{A865947D-3AEE-45C2-894D-61DFE84CFA12}"/>
    <cellStyle name="Comma 5 2 3 2 2 2 4" xfId="6920" xr:uid="{3A20FAC1-5856-4E23-8538-8964C100A7CC}"/>
    <cellStyle name="Comma 5 2 3 2 2 2 4 2" xfId="18148" xr:uid="{73C5C67C-321B-41D3-8803-DFAA28CB181C}"/>
    <cellStyle name="Comma 5 2 3 2 2 2 4 2 2" xfId="40615" xr:uid="{B50C6072-D201-49B7-9D25-75CEB95906BE}"/>
    <cellStyle name="Comma 5 2 3 2 2 2 4 3" xfId="29388" xr:uid="{C5FA8680-2D08-4323-B46E-1C23876528B2}"/>
    <cellStyle name="Comma 5 2 3 2 2 2 5" xfId="12545" xr:uid="{E089D616-8948-4596-BFDF-F02A9B217134}"/>
    <cellStyle name="Comma 5 2 3 2 2 2 5 2" xfId="35012" xr:uid="{9C5E8120-A89B-4E9F-9230-39FAE02BA048}"/>
    <cellStyle name="Comma 5 2 3 2 2 2 6" xfId="23785" xr:uid="{1BA74AAE-58A9-4BB7-A45E-2905C1233BCD}"/>
    <cellStyle name="Comma 5 2 3 2 2 3" xfId="1859" xr:uid="{00000000-0005-0000-0000-00001C070000}"/>
    <cellStyle name="Comma 5 2 3 2 2 3 2" xfId="4648" xr:uid="{DAA5D548-D7AB-46EE-B9CB-C31F886D481B}"/>
    <cellStyle name="Comma 5 2 3 2 2 3 2 2" xfId="10251" xr:uid="{C223116B-96D4-4B52-B11A-1EAD632C0340}"/>
    <cellStyle name="Comma 5 2 3 2 2 3 2 2 2" xfId="21479" xr:uid="{E62E0926-05D7-418F-B90D-E8DD51DBA660}"/>
    <cellStyle name="Comma 5 2 3 2 2 3 2 2 2 2" xfId="43946" xr:uid="{1BA8DCB5-8BF9-46C4-9722-A525C743A3F1}"/>
    <cellStyle name="Comma 5 2 3 2 2 3 2 2 3" xfId="32719" xr:uid="{68F7069E-45B4-4BD4-A9D1-72D24DDB5471}"/>
    <cellStyle name="Comma 5 2 3 2 2 3 2 3" xfId="15876" xr:uid="{CEC1721D-51BF-47A6-8EBE-D72F49E7B531}"/>
    <cellStyle name="Comma 5 2 3 2 2 3 2 3 2" xfId="38343" xr:uid="{78AF8FD1-5972-466A-8192-5620A905E982}"/>
    <cellStyle name="Comma 5 2 3 2 2 3 2 4" xfId="27116" xr:uid="{828137E5-813E-4BE0-AB77-9C660D791E55}"/>
    <cellStyle name="Comma 5 2 3 2 2 3 3" xfId="7462" xr:uid="{1586BCBB-572C-45BE-BEB6-DC2CDFC33C47}"/>
    <cellStyle name="Comma 5 2 3 2 2 3 3 2" xfId="18690" xr:uid="{3F43B3E9-3A2E-4B9A-A18B-686A770598F7}"/>
    <cellStyle name="Comma 5 2 3 2 2 3 3 2 2" xfId="41157" xr:uid="{58C97AB6-BA02-4089-8FD1-84072E0F0681}"/>
    <cellStyle name="Comma 5 2 3 2 2 3 3 3" xfId="29930" xr:uid="{1A6A67DB-9C4C-4DA0-8C81-0FF10A730C6C}"/>
    <cellStyle name="Comma 5 2 3 2 2 3 4" xfId="13087" xr:uid="{D25A2BAE-990C-4ADA-98E1-BA190075E274}"/>
    <cellStyle name="Comma 5 2 3 2 2 3 4 2" xfId="35554" xr:uid="{A56C67CB-E3EA-4CC5-921C-2862246FCBE3}"/>
    <cellStyle name="Comma 5 2 3 2 2 3 5" xfId="24327" xr:uid="{9452273A-8267-4523-8A71-A2D31E10EBA5}"/>
    <cellStyle name="Comma 5 2 3 2 2 4" xfId="3568" xr:uid="{396366E2-984A-4D1B-A29B-669DCD7A7FE4}"/>
    <cellStyle name="Comma 5 2 3 2 2 4 2" xfId="9171" xr:uid="{45151B94-3FA2-4CA0-A87D-92226164029A}"/>
    <cellStyle name="Comma 5 2 3 2 2 4 2 2" xfId="20399" xr:uid="{6773490C-86EC-4C18-92EE-7878E6199695}"/>
    <cellStyle name="Comma 5 2 3 2 2 4 2 2 2" xfId="42866" xr:uid="{9A4992CE-6C78-4AFA-AB39-6F3DDD80A04D}"/>
    <cellStyle name="Comma 5 2 3 2 2 4 2 3" xfId="31639" xr:uid="{FACCDF6F-0D83-42DC-9DC0-128AC08A3464}"/>
    <cellStyle name="Comma 5 2 3 2 2 4 3" xfId="14796" xr:uid="{D873B2E9-1A01-467B-B32E-3F9F92662A08}"/>
    <cellStyle name="Comma 5 2 3 2 2 4 3 2" xfId="37263" xr:uid="{7BDC669F-687F-4AB9-B55C-5420BAE8022E}"/>
    <cellStyle name="Comma 5 2 3 2 2 4 4" xfId="26036" xr:uid="{5B2AB4BA-65A3-4BEE-B316-CE860031458D}"/>
    <cellStyle name="Comma 5 2 3 2 2 5" xfId="6382" xr:uid="{9000488B-FFB3-4522-9930-7C8193408999}"/>
    <cellStyle name="Comma 5 2 3 2 2 5 2" xfId="17610" xr:uid="{50B4B660-512A-4333-814B-ED9FB40D918D}"/>
    <cellStyle name="Comma 5 2 3 2 2 5 2 2" xfId="40077" xr:uid="{669FF7EA-2F38-43EE-9D23-176CF156D234}"/>
    <cellStyle name="Comma 5 2 3 2 2 5 3" xfId="28850" xr:uid="{0315CA17-436F-4F8E-A27C-BA05102003CB}"/>
    <cellStyle name="Comma 5 2 3 2 2 6" xfId="12007" xr:uid="{94DE8DC3-057F-4AAB-969A-FDD4DF5103D7}"/>
    <cellStyle name="Comma 5 2 3 2 2 6 2" xfId="34474" xr:uid="{6A43474C-9999-4E0F-A893-B73F77A869B5}"/>
    <cellStyle name="Comma 5 2 3 2 2 7" xfId="23247" xr:uid="{9B7BDC6B-169C-4062-B24C-E3A110163296}"/>
    <cellStyle name="Comma 5 2 3 2 3" xfId="1050" xr:uid="{00000000-0005-0000-0000-00001D070000}"/>
    <cellStyle name="Comma 5 2 3 2 3 2" xfId="2130" xr:uid="{00000000-0005-0000-0000-00001E070000}"/>
    <cellStyle name="Comma 5 2 3 2 3 2 2" xfId="4919" xr:uid="{FA1309FE-43E6-495D-A4FF-017A2228D82F}"/>
    <cellStyle name="Comma 5 2 3 2 3 2 2 2" xfId="10522" xr:uid="{3A6F3271-ED23-41CB-AA65-64F99E9E9D2F}"/>
    <cellStyle name="Comma 5 2 3 2 3 2 2 2 2" xfId="21750" xr:uid="{6069119C-AB3D-470B-8D93-6A3C146E9FBE}"/>
    <cellStyle name="Comma 5 2 3 2 3 2 2 2 2 2" xfId="44217" xr:uid="{71CE9CBC-C37E-4350-8333-8533631F9922}"/>
    <cellStyle name="Comma 5 2 3 2 3 2 2 2 3" xfId="32990" xr:uid="{BA679EE2-EC6C-47EC-8786-1A482907A2A3}"/>
    <cellStyle name="Comma 5 2 3 2 3 2 2 3" xfId="16147" xr:uid="{6FAF6E97-BCFD-4BE7-A46B-AF43589B5E18}"/>
    <cellStyle name="Comma 5 2 3 2 3 2 2 3 2" xfId="38614" xr:uid="{B104BF6B-FF8D-420A-911E-F0D227ACC242}"/>
    <cellStyle name="Comma 5 2 3 2 3 2 2 4" xfId="27387" xr:uid="{5B6B9273-B9BF-4C54-86C4-C9199580B411}"/>
    <cellStyle name="Comma 5 2 3 2 3 2 3" xfId="7733" xr:uid="{7BA839CC-D040-45BC-960B-274E0408087D}"/>
    <cellStyle name="Comma 5 2 3 2 3 2 3 2" xfId="18961" xr:uid="{D5BD7496-5769-4DAC-8359-34CD3F81DEB7}"/>
    <cellStyle name="Comma 5 2 3 2 3 2 3 2 2" xfId="41428" xr:uid="{663B101E-1614-4E23-A911-CC2D67F81C8A}"/>
    <cellStyle name="Comma 5 2 3 2 3 2 3 3" xfId="30201" xr:uid="{D52C813C-C4CE-4727-81BF-9DF941A133B2}"/>
    <cellStyle name="Comma 5 2 3 2 3 2 4" xfId="13358" xr:uid="{6B135BE5-7A17-47C1-8A49-831282BEFED1}"/>
    <cellStyle name="Comma 5 2 3 2 3 2 4 2" xfId="35825" xr:uid="{69DD6322-009D-4C78-A202-6BFDA3B77CDD}"/>
    <cellStyle name="Comma 5 2 3 2 3 2 5" xfId="24598" xr:uid="{519BD053-CDA9-450A-BFBE-F36DBCE6E268}"/>
    <cellStyle name="Comma 5 2 3 2 3 3" xfId="3839" xr:uid="{30631969-0E50-4F5F-A165-08F1459DECAC}"/>
    <cellStyle name="Comma 5 2 3 2 3 3 2" xfId="9442" xr:uid="{FC4F827F-03EB-4D4C-8BFC-AFF45410E381}"/>
    <cellStyle name="Comma 5 2 3 2 3 3 2 2" xfId="20670" xr:uid="{00AE8105-29DC-41A3-AA6C-EDB14F407061}"/>
    <cellStyle name="Comma 5 2 3 2 3 3 2 2 2" xfId="43137" xr:uid="{AE2BC2EB-2F01-4DB6-8DCC-ADB5386EAFF4}"/>
    <cellStyle name="Comma 5 2 3 2 3 3 2 3" xfId="31910" xr:uid="{FB1FBF32-359C-4E8A-8127-61DCB05B485E}"/>
    <cellStyle name="Comma 5 2 3 2 3 3 3" xfId="15067" xr:uid="{7D80817A-F45E-40F3-9311-F25D178F0CC9}"/>
    <cellStyle name="Comma 5 2 3 2 3 3 3 2" xfId="37534" xr:uid="{A41A84C2-CD6E-4A60-9724-A9ECE2D6B4AA}"/>
    <cellStyle name="Comma 5 2 3 2 3 3 4" xfId="26307" xr:uid="{CCA5B10B-A9E7-40EA-AB4F-83F102AA3DD2}"/>
    <cellStyle name="Comma 5 2 3 2 3 4" xfId="6653" xr:uid="{9479AA3D-C50E-4015-8BCB-0B6D689B33BA}"/>
    <cellStyle name="Comma 5 2 3 2 3 4 2" xfId="17881" xr:uid="{4A5DA32D-886D-4108-84D9-8324BD769F3E}"/>
    <cellStyle name="Comma 5 2 3 2 3 4 2 2" xfId="40348" xr:uid="{306A15C0-5A45-4109-9552-E82D659F9CE9}"/>
    <cellStyle name="Comma 5 2 3 2 3 4 3" xfId="29121" xr:uid="{0DEFC887-7A05-442E-9B8C-5E5FF4D15B95}"/>
    <cellStyle name="Comma 5 2 3 2 3 5" xfId="12278" xr:uid="{63B81A6F-48BA-4FD1-AD92-41577CFE1063}"/>
    <cellStyle name="Comma 5 2 3 2 3 5 2" xfId="34745" xr:uid="{CC021B0B-BEB8-4196-AA19-FABDCD02D816}"/>
    <cellStyle name="Comma 5 2 3 2 3 6" xfId="23518" xr:uid="{83EBE44B-81C0-4068-B5FC-432B9034723F}"/>
    <cellStyle name="Comma 5 2 3 2 4" xfId="1592" xr:uid="{00000000-0005-0000-0000-00001F070000}"/>
    <cellStyle name="Comma 5 2 3 2 4 2" xfId="4381" xr:uid="{EC21A42D-E1DA-4E96-B70E-DCE16C45000A}"/>
    <cellStyle name="Comma 5 2 3 2 4 2 2" xfId="9984" xr:uid="{7E579F86-AE32-4D04-B0FD-5E069E4A7BAF}"/>
    <cellStyle name="Comma 5 2 3 2 4 2 2 2" xfId="21212" xr:uid="{822E0FD2-8965-4163-816A-2C67164A9673}"/>
    <cellStyle name="Comma 5 2 3 2 4 2 2 2 2" xfId="43679" xr:uid="{BA5195BF-6270-4179-823B-477EFF5F64CD}"/>
    <cellStyle name="Comma 5 2 3 2 4 2 2 3" xfId="32452" xr:uid="{2B26C319-F59D-4547-BF9D-56A2B455F45F}"/>
    <cellStyle name="Comma 5 2 3 2 4 2 3" xfId="15609" xr:uid="{BB101D10-5621-45FF-A58F-BA756DF87750}"/>
    <cellStyle name="Comma 5 2 3 2 4 2 3 2" xfId="38076" xr:uid="{4355222C-330B-454B-B8AD-4EC4E0B9F0BF}"/>
    <cellStyle name="Comma 5 2 3 2 4 2 4" xfId="26849" xr:uid="{1AF3884C-C2C2-4780-9864-5410034D519F}"/>
    <cellStyle name="Comma 5 2 3 2 4 3" xfId="7195" xr:uid="{07A51970-236D-4B78-8287-A5CDC44DFE56}"/>
    <cellStyle name="Comma 5 2 3 2 4 3 2" xfId="18423" xr:uid="{9D996843-A36B-48E0-9175-D0A4AFBEF605}"/>
    <cellStyle name="Comma 5 2 3 2 4 3 2 2" xfId="40890" xr:uid="{86122CC5-1727-46BE-90B0-B50A26E1C5A9}"/>
    <cellStyle name="Comma 5 2 3 2 4 3 3" xfId="29663" xr:uid="{8E102C08-344F-47E9-BA0D-78F48AE98711}"/>
    <cellStyle name="Comma 5 2 3 2 4 4" xfId="12820" xr:uid="{E8EBB314-6C63-4598-9812-17EF5BB38AF1}"/>
    <cellStyle name="Comma 5 2 3 2 4 4 2" xfId="35287" xr:uid="{93BAC57F-6121-4BE9-A472-2A2076960CB8}"/>
    <cellStyle name="Comma 5 2 3 2 4 5" xfId="24060" xr:uid="{6A076D18-2CEC-464D-B199-459A2A4D134F}"/>
    <cellStyle name="Comma 5 2 3 2 5" xfId="2673" xr:uid="{00000000-0005-0000-0000-000020070000}"/>
    <cellStyle name="Comma 5 2 3 2 5 2" xfId="5462" xr:uid="{3C50DAEC-B2C4-46C8-91E8-75C655103ED3}"/>
    <cellStyle name="Comma 5 2 3 2 5 2 2" xfId="11065" xr:uid="{137A9549-9FCD-4E4E-B16B-210B32F538CE}"/>
    <cellStyle name="Comma 5 2 3 2 5 2 2 2" xfId="22293" xr:uid="{5C06324A-2901-44A7-8A53-BA1BCE351979}"/>
    <cellStyle name="Comma 5 2 3 2 5 2 2 2 2" xfId="44760" xr:uid="{1186956E-3F07-4B19-B0A7-A11E38124A9C}"/>
    <cellStyle name="Comma 5 2 3 2 5 2 2 3" xfId="33533" xr:uid="{F4D1B109-4F56-4A88-AA54-809878EAD9B4}"/>
    <cellStyle name="Comma 5 2 3 2 5 2 3" xfId="16690" xr:uid="{56E0B550-0F5C-4470-B674-DB14D47ED0A7}"/>
    <cellStyle name="Comma 5 2 3 2 5 2 3 2" xfId="39157" xr:uid="{30FA19CC-63DE-4E07-87CC-F6D43489F339}"/>
    <cellStyle name="Comma 5 2 3 2 5 2 4" xfId="27930" xr:uid="{2252DBC5-5798-4F3A-AE3F-EE7AF77371DA}"/>
    <cellStyle name="Comma 5 2 3 2 5 3" xfId="8276" xr:uid="{1F94C233-FC66-4E22-ACA2-B6C94A041619}"/>
    <cellStyle name="Comma 5 2 3 2 5 3 2" xfId="19504" xr:uid="{D450DFAE-DB24-4B80-B44D-1EB861D3524A}"/>
    <cellStyle name="Comma 5 2 3 2 5 3 2 2" xfId="41971" xr:uid="{F34F7DAA-2AC3-4145-ABF0-E44BE3C8E607}"/>
    <cellStyle name="Comma 5 2 3 2 5 3 3" xfId="30744" xr:uid="{0180B91B-608D-4C78-8E92-71196C1FAA57}"/>
    <cellStyle name="Comma 5 2 3 2 5 4" xfId="13901" xr:uid="{BDB06A2D-558D-45E2-8CE0-F1140DCC227E}"/>
    <cellStyle name="Comma 5 2 3 2 5 4 2" xfId="36368" xr:uid="{1B53A7A2-2BB4-4154-882F-53FAE22BE876}"/>
    <cellStyle name="Comma 5 2 3 2 5 5" xfId="25141" xr:uid="{46E85AE2-B134-4FFC-9D8B-3889DFDB045A}"/>
    <cellStyle name="Comma 5 2 3 2 6" xfId="512" xr:uid="{00000000-0005-0000-0000-000021070000}"/>
    <cellStyle name="Comma 5 2 3 2 6 2" xfId="3301" xr:uid="{91D1B890-9D9B-4162-B7A6-B732D668065A}"/>
    <cellStyle name="Comma 5 2 3 2 6 2 2" xfId="8904" xr:uid="{CAABE3AA-ADA0-495D-9D8D-81939F35B130}"/>
    <cellStyle name="Comma 5 2 3 2 6 2 2 2" xfId="20132" xr:uid="{F7BA7519-008C-4961-9430-FE624137E0C6}"/>
    <cellStyle name="Comma 5 2 3 2 6 2 2 2 2" xfId="42599" xr:uid="{6D5B2670-0F2D-41BF-9159-44E41C8B1AA9}"/>
    <cellStyle name="Comma 5 2 3 2 6 2 2 3" xfId="31372" xr:uid="{E8B1D724-6067-435F-9569-2E2FBB1EF3C9}"/>
    <cellStyle name="Comma 5 2 3 2 6 2 3" xfId="14529" xr:uid="{021F4AE6-E4BA-4C0F-B02F-41836AB69046}"/>
    <cellStyle name="Comma 5 2 3 2 6 2 3 2" xfId="36996" xr:uid="{58DBBB1D-FB57-48D6-ADC4-FA1249D8472C}"/>
    <cellStyle name="Comma 5 2 3 2 6 2 4" xfId="25769" xr:uid="{E000546A-57DB-4668-9CA3-584A7665D260}"/>
    <cellStyle name="Comma 5 2 3 2 6 3" xfId="6115" xr:uid="{EA64FC9B-6C86-4FA5-9FB5-325FF48AFC59}"/>
    <cellStyle name="Comma 5 2 3 2 6 3 2" xfId="17343" xr:uid="{EC03C124-831A-490F-BE48-748BB03F8471}"/>
    <cellStyle name="Comma 5 2 3 2 6 3 2 2" xfId="39810" xr:uid="{2171E926-ED97-4928-8242-BF9E5147C0FD}"/>
    <cellStyle name="Comma 5 2 3 2 6 3 3" xfId="28583" xr:uid="{59BFE7A9-56CC-40DF-8754-85AC6ECD3E0D}"/>
    <cellStyle name="Comma 5 2 3 2 6 4" xfId="11740" xr:uid="{E9A06314-C19F-412C-B1DD-BB657C53624C}"/>
    <cellStyle name="Comma 5 2 3 2 6 4 2" xfId="34207" xr:uid="{E26A4619-F6CB-41D0-B8BE-F5B288F5DD60}"/>
    <cellStyle name="Comma 5 2 3 2 6 5" xfId="22980" xr:uid="{82BB33B8-E33F-4ADE-80AC-4B09173FC77C}"/>
    <cellStyle name="Comma 5 2 3 2 7" xfId="3025" xr:uid="{4680777B-65E8-492E-8D36-39EEA19CCD5F}"/>
    <cellStyle name="Comma 5 2 3 2 7 2" xfId="8628" xr:uid="{04EC1CEB-946B-4298-9F86-E3BF8961A490}"/>
    <cellStyle name="Comma 5 2 3 2 7 2 2" xfId="19856" xr:uid="{EF594FAC-EB49-47F5-ABDF-281245F63339}"/>
    <cellStyle name="Comma 5 2 3 2 7 2 2 2" xfId="42323" xr:uid="{CC3E6AB7-3AF4-4A78-9D60-809312D6BAD7}"/>
    <cellStyle name="Comma 5 2 3 2 7 2 3" xfId="31096" xr:uid="{A6AA5726-C3ED-4EB0-B27B-13776B441ACD}"/>
    <cellStyle name="Comma 5 2 3 2 7 3" xfId="14253" xr:uid="{91DB0893-FD2C-4FA5-BA4A-18058484B44F}"/>
    <cellStyle name="Comma 5 2 3 2 7 3 2" xfId="36720" xr:uid="{EA3CF24B-AC4A-467E-B414-02D34468D3A5}"/>
    <cellStyle name="Comma 5 2 3 2 7 4" xfId="25493" xr:uid="{000AEA69-83C2-4401-BE2E-04F42973140C}"/>
    <cellStyle name="Comma 5 2 3 2 8" xfId="5840" xr:uid="{CF0D94FA-2787-47BE-A3B2-431AA64FB9DF}"/>
    <cellStyle name="Comma 5 2 3 2 8 2" xfId="17068" xr:uid="{08208BD2-3BA2-47C7-88E7-A770D9CB9A3B}"/>
    <cellStyle name="Comma 5 2 3 2 8 2 2" xfId="39535" xr:uid="{E1BD2BC7-1C31-4EFB-BCF9-BBE807985F5A}"/>
    <cellStyle name="Comma 5 2 3 2 8 3" xfId="28308" xr:uid="{4B49CC94-994C-4CD9-9A53-71F59171905C}"/>
    <cellStyle name="Comma 5 2 3 2 9" xfId="11464" xr:uid="{E8B9F98D-8C16-4430-9DFD-43AB5B7159AE}"/>
    <cellStyle name="Comma 5 2 3 2 9 2" xfId="33932" xr:uid="{D47FE13E-90E6-483A-95B3-74EFC191756C}"/>
    <cellStyle name="Comma 5 2 3 3" xfId="653" xr:uid="{00000000-0005-0000-0000-000022070000}"/>
    <cellStyle name="Comma 5 2 3 3 2" xfId="1191" xr:uid="{00000000-0005-0000-0000-000023070000}"/>
    <cellStyle name="Comma 5 2 3 3 2 2" xfId="2271" xr:uid="{00000000-0005-0000-0000-000024070000}"/>
    <cellStyle name="Comma 5 2 3 3 2 2 2" xfId="5060" xr:uid="{0F7A7C56-5E21-4906-A020-030BCAC4CF9A}"/>
    <cellStyle name="Comma 5 2 3 3 2 2 2 2" xfId="10663" xr:uid="{2F711BEB-8CA8-4D07-B4ED-B538E0920794}"/>
    <cellStyle name="Comma 5 2 3 3 2 2 2 2 2" xfId="21891" xr:uid="{2B3879A7-2209-454E-9CE5-177577B15849}"/>
    <cellStyle name="Comma 5 2 3 3 2 2 2 2 2 2" xfId="44358" xr:uid="{36340695-E689-48D9-B63A-14AB2034703E}"/>
    <cellStyle name="Comma 5 2 3 3 2 2 2 2 3" xfId="33131" xr:uid="{B510A0F7-11A0-45C1-A106-851B1CBEF04A}"/>
    <cellStyle name="Comma 5 2 3 3 2 2 2 3" xfId="16288" xr:uid="{4CDEE191-F139-4BB1-9A48-D2BFE4141BC5}"/>
    <cellStyle name="Comma 5 2 3 3 2 2 2 3 2" xfId="38755" xr:uid="{7A5535F1-3D10-4305-B3A7-FDA2D406ED2D}"/>
    <cellStyle name="Comma 5 2 3 3 2 2 2 4" xfId="27528" xr:uid="{49173282-1595-44C0-AA1E-2C7A4760D8B9}"/>
    <cellStyle name="Comma 5 2 3 3 2 2 3" xfId="7874" xr:uid="{321D8439-F742-4B32-B7BC-D179B47C642F}"/>
    <cellStyle name="Comma 5 2 3 3 2 2 3 2" xfId="19102" xr:uid="{0B050600-79F6-4C77-BCC8-4C63C3ABE185}"/>
    <cellStyle name="Comma 5 2 3 3 2 2 3 2 2" xfId="41569" xr:uid="{6C62D70A-ACDD-45CE-8C44-781FB9C7C0BB}"/>
    <cellStyle name="Comma 5 2 3 3 2 2 3 3" xfId="30342" xr:uid="{2CD74EF8-F536-4E59-8898-ADAF39675599}"/>
    <cellStyle name="Comma 5 2 3 3 2 2 4" xfId="13499" xr:uid="{4681EDFD-99A2-492C-BCA3-5CF64E2EBB7F}"/>
    <cellStyle name="Comma 5 2 3 3 2 2 4 2" xfId="35966" xr:uid="{F259791E-BC7F-4BB7-8005-2FA13214F1F2}"/>
    <cellStyle name="Comma 5 2 3 3 2 2 5" xfId="24739" xr:uid="{5C207BFE-4D23-4C09-B31B-FAB42E615BB4}"/>
    <cellStyle name="Comma 5 2 3 3 2 3" xfId="3980" xr:uid="{0DBB97CE-B46C-45CA-A8C5-D12EFBF649F0}"/>
    <cellStyle name="Comma 5 2 3 3 2 3 2" xfId="9583" xr:uid="{F59B1C2F-C3E6-4D99-B356-15121B866C0B}"/>
    <cellStyle name="Comma 5 2 3 3 2 3 2 2" xfId="20811" xr:uid="{5A6690D9-88C8-4C94-8EEC-887EBD14C9FA}"/>
    <cellStyle name="Comma 5 2 3 3 2 3 2 2 2" xfId="43278" xr:uid="{0D72898F-3232-4CF7-ACBA-A1BB861E1E03}"/>
    <cellStyle name="Comma 5 2 3 3 2 3 2 3" xfId="32051" xr:uid="{CC216FC8-CBC1-4BCE-89A5-8341CDFBADD7}"/>
    <cellStyle name="Comma 5 2 3 3 2 3 3" xfId="15208" xr:uid="{53CD02D3-30A4-4C0C-8A51-343EF879903A}"/>
    <cellStyle name="Comma 5 2 3 3 2 3 3 2" xfId="37675" xr:uid="{B04C80A4-29B6-47D7-A1D3-423E97072CC5}"/>
    <cellStyle name="Comma 5 2 3 3 2 3 4" xfId="26448" xr:uid="{6E574E88-8F17-4A8C-BC91-DB1B9F4FF779}"/>
    <cellStyle name="Comma 5 2 3 3 2 4" xfId="6794" xr:uid="{65C30C7E-FD4E-4082-B27A-B9868C2DDF15}"/>
    <cellStyle name="Comma 5 2 3 3 2 4 2" xfId="18022" xr:uid="{30697919-37C3-4AE8-BE2F-99EC99996C4B}"/>
    <cellStyle name="Comma 5 2 3 3 2 4 2 2" xfId="40489" xr:uid="{3A86A900-D654-41C4-86F2-FBC17F0BDCCE}"/>
    <cellStyle name="Comma 5 2 3 3 2 4 3" xfId="29262" xr:uid="{FB25EE9D-AC98-4161-84AB-AE4E2667BD36}"/>
    <cellStyle name="Comma 5 2 3 3 2 5" xfId="12419" xr:uid="{CA49AF1E-92F1-476C-807A-32B2840F10C0}"/>
    <cellStyle name="Comma 5 2 3 3 2 5 2" xfId="34886" xr:uid="{D10ECD2B-956C-497A-8388-BA4E42F2F3DE}"/>
    <cellStyle name="Comma 5 2 3 3 2 6" xfId="23659" xr:uid="{F3C47F15-2702-487E-93C3-5116C89BF984}"/>
    <cellStyle name="Comma 5 2 3 3 3" xfId="1733" xr:uid="{00000000-0005-0000-0000-000025070000}"/>
    <cellStyle name="Comma 5 2 3 3 3 2" xfId="4522" xr:uid="{EAE24E27-83BF-4B93-A6E1-18874174ED07}"/>
    <cellStyle name="Comma 5 2 3 3 3 2 2" xfId="10125" xr:uid="{A9A07AD8-50E0-4F6F-9560-2BF100F9B0C8}"/>
    <cellStyle name="Comma 5 2 3 3 3 2 2 2" xfId="21353" xr:uid="{06F4BD2D-DD6A-4DB8-AB4A-514F5D672FA9}"/>
    <cellStyle name="Comma 5 2 3 3 3 2 2 2 2" xfId="43820" xr:uid="{20A348BC-F119-461F-96F7-4145A37BADA4}"/>
    <cellStyle name="Comma 5 2 3 3 3 2 2 3" xfId="32593" xr:uid="{9186D952-3150-4B66-B1D9-A601C60748C8}"/>
    <cellStyle name="Comma 5 2 3 3 3 2 3" xfId="15750" xr:uid="{24B5F438-930E-4DE6-A948-D15099C844AE}"/>
    <cellStyle name="Comma 5 2 3 3 3 2 3 2" xfId="38217" xr:uid="{6D5353A4-408A-4A70-98E2-D0B7E93FEAAF}"/>
    <cellStyle name="Comma 5 2 3 3 3 2 4" xfId="26990" xr:uid="{E5BC4FD1-520B-4CCB-9C42-36794935CBE8}"/>
    <cellStyle name="Comma 5 2 3 3 3 3" xfId="7336" xr:uid="{7D23BACC-EBDB-40CE-BC3F-30BCBBB53FBC}"/>
    <cellStyle name="Comma 5 2 3 3 3 3 2" xfId="18564" xr:uid="{3821A618-DF3A-4985-ADFF-225DC784BD5B}"/>
    <cellStyle name="Comma 5 2 3 3 3 3 2 2" xfId="41031" xr:uid="{907970B9-9A0E-48C1-B910-A6670968F354}"/>
    <cellStyle name="Comma 5 2 3 3 3 3 3" xfId="29804" xr:uid="{55FB3FCD-1F5D-44B8-AA6D-B4C7E0BD71FD}"/>
    <cellStyle name="Comma 5 2 3 3 3 4" xfId="12961" xr:uid="{CE508C5D-53D4-421B-B423-9F09AE10A3E9}"/>
    <cellStyle name="Comma 5 2 3 3 3 4 2" xfId="35428" xr:uid="{5D9FAE8A-FE64-419B-B371-9589292B5824}"/>
    <cellStyle name="Comma 5 2 3 3 3 5" xfId="24201" xr:uid="{FAFE977F-8D3A-4699-8D40-1855B6FF0F06}"/>
    <cellStyle name="Comma 5 2 3 3 4" xfId="3442" xr:uid="{45379692-2B75-4961-AEAE-69EEA6CDC429}"/>
    <cellStyle name="Comma 5 2 3 3 4 2" xfId="9045" xr:uid="{96C336C4-11E3-4A2E-8A3F-186EE0ED7738}"/>
    <cellStyle name="Comma 5 2 3 3 4 2 2" xfId="20273" xr:uid="{AFF5FFF2-4730-4465-82E0-78CFEA977EC0}"/>
    <cellStyle name="Comma 5 2 3 3 4 2 2 2" xfId="42740" xr:uid="{B24A145F-3BF2-4149-BDBA-E8FE1D14DF75}"/>
    <cellStyle name="Comma 5 2 3 3 4 2 3" xfId="31513" xr:uid="{84B3683A-2F0B-461F-8C0B-49340BCB2B23}"/>
    <cellStyle name="Comma 5 2 3 3 4 3" xfId="14670" xr:uid="{264B287E-4A32-4286-A0D3-E7FCF4EC6821}"/>
    <cellStyle name="Comma 5 2 3 3 4 3 2" xfId="37137" xr:uid="{D8B56DD6-D556-4582-9860-707BDC412900}"/>
    <cellStyle name="Comma 5 2 3 3 4 4" xfId="25910" xr:uid="{7854B6EA-0469-4553-BCE2-219A0D456364}"/>
    <cellStyle name="Comma 5 2 3 3 5" xfId="6256" xr:uid="{9D9F1F36-013D-4A86-BD18-9B32A9AF8385}"/>
    <cellStyle name="Comma 5 2 3 3 5 2" xfId="17484" xr:uid="{A59AA939-4080-4440-A5E0-53F8CF4D0931}"/>
    <cellStyle name="Comma 5 2 3 3 5 2 2" xfId="39951" xr:uid="{C94185A8-B623-4215-BE6F-F611BCAB8DFA}"/>
    <cellStyle name="Comma 5 2 3 3 5 3" xfId="28724" xr:uid="{B34A2FA2-801D-4591-A12B-E05D4B1FA824}"/>
    <cellStyle name="Comma 5 2 3 3 6" xfId="11881" xr:uid="{4542398C-0333-45AE-A7E6-3A6D7FEE068C}"/>
    <cellStyle name="Comma 5 2 3 3 6 2" xfId="34348" xr:uid="{1A2504DE-1F8B-48E5-B2F3-2C5EB6F94D1A}"/>
    <cellStyle name="Comma 5 2 3 3 7" xfId="23121" xr:uid="{BD2F25ED-020D-4894-85BA-29984CC4F0EE}"/>
    <cellStyle name="Comma 5 2 3 4" xfId="924" xr:uid="{00000000-0005-0000-0000-000026070000}"/>
    <cellStyle name="Comma 5 2 3 4 2" xfId="2004" xr:uid="{00000000-0005-0000-0000-000027070000}"/>
    <cellStyle name="Comma 5 2 3 4 2 2" xfId="4793" xr:uid="{771FC3DE-3092-4ECB-AF9A-884088E140E1}"/>
    <cellStyle name="Comma 5 2 3 4 2 2 2" xfId="10396" xr:uid="{5D9ADF33-D055-4424-AD8B-72EB6EC22585}"/>
    <cellStyle name="Comma 5 2 3 4 2 2 2 2" xfId="21624" xr:uid="{131B378C-C57E-453C-AD1F-A3965B10B15D}"/>
    <cellStyle name="Comma 5 2 3 4 2 2 2 2 2" xfId="44091" xr:uid="{A214AB82-0769-42D5-91C2-8DE9BE63521C}"/>
    <cellStyle name="Comma 5 2 3 4 2 2 2 3" xfId="32864" xr:uid="{E7178F72-E817-47B5-BA43-B256EF18F184}"/>
    <cellStyle name="Comma 5 2 3 4 2 2 3" xfId="16021" xr:uid="{6421D5F6-EFB5-4BED-954F-26F73FCA1D9E}"/>
    <cellStyle name="Comma 5 2 3 4 2 2 3 2" xfId="38488" xr:uid="{CD1601E9-E73F-4ECD-BA30-C3FEA0FA0725}"/>
    <cellStyle name="Comma 5 2 3 4 2 2 4" xfId="27261" xr:uid="{532E098E-C043-4DBD-91A5-621B27D696F7}"/>
    <cellStyle name="Comma 5 2 3 4 2 3" xfId="7607" xr:uid="{0209C144-9C64-4DE9-9509-5470814F47AB}"/>
    <cellStyle name="Comma 5 2 3 4 2 3 2" xfId="18835" xr:uid="{290E81CB-40B3-4109-8FB0-EDB4D5C6A63A}"/>
    <cellStyle name="Comma 5 2 3 4 2 3 2 2" xfId="41302" xr:uid="{8E56577A-C2B6-47EF-90CC-D9EBCB0FB545}"/>
    <cellStyle name="Comma 5 2 3 4 2 3 3" xfId="30075" xr:uid="{76953D9F-DAF7-4BE7-AECC-59BC8E5D276D}"/>
    <cellStyle name="Comma 5 2 3 4 2 4" xfId="13232" xr:uid="{BF3EA492-3144-4287-8924-4733BD331D30}"/>
    <cellStyle name="Comma 5 2 3 4 2 4 2" xfId="35699" xr:uid="{C384A0C6-325F-4771-B27C-D1A37A5CA414}"/>
    <cellStyle name="Comma 5 2 3 4 2 5" xfId="24472" xr:uid="{C7495D36-0334-41EC-B6E3-63CE7F2BC9F9}"/>
    <cellStyle name="Comma 5 2 3 4 3" xfId="3713" xr:uid="{19FD4890-AC85-408C-BB8E-D53A34DA1E1C}"/>
    <cellStyle name="Comma 5 2 3 4 3 2" xfId="9316" xr:uid="{274112DA-E20A-4D1F-BAAC-6807D81F04EB}"/>
    <cellStyle name="Comma 5 2 3 4 3 2 2" xfId="20544" xr:uid="{4EE06723-C885-42C6-8CAF-EC496CCE9C73}"/>
    <cellStyle name="Comma 5 2 3 4 3 2 2 2" xfId="43011" xr:uid="{2ED54B93-4812-4A85-83CF-7767DE284D7A}"/>
    <cellStyle name="Comma 5 2 3 4 3 2 3" xfId="31784" xr:uid="{DF424705-747A-42B4-9D3E-32E125C42759}"/>
    <cellStyle name="Comma 5 2 3 4 3 3" xfId="14941" xr:uid="{A213B103-152E-4CA6-B094-3356129844F5}"/>
    <cellStyle name="Comma 5 2 3 4 3 3 2" xfId="37408" xr:uid="{02D3A6DA-114B-4C67-9111-A9378F1E1E1B}"/>
    <cellStyle name="Comma 5 2 3 4 3 4" xfId="26181" xr:uid="{2797E499-E65F-481C-B448-0856C724152C}"/>
    <cellStyle name="Comma 5 2 3 4 4" xfId="6527" xr:uid="{867B9E32-B8FC-4EE7-942D-A6793461DCD8}"/>
    <cellStyle name="Comma 5 2 3 4 4 2" xfId="17755" xr:uid="{13E9452D-41B3-4FA5-8523-9A740F69489C}"/>
    <cellStyle name="Comma 5 2 3 4 4 2 2" xfId="40222" xr:uid="{C3BC992E-14D9-4F7B-B11B-4310A865FED5}"/>
    <cellStyle name="Comma 5 2 3 4 4 3" xfId="28995" xr:uid="{369CC61B-5EC9-4F47-AFD3-972807BC0A39}"/>
    <cellStyle name="Comma 5 2 3 4 5" xfId="12152" xr:uid="{5F4ABDC6-9747-4C14-8E08-55CC61FEBF8B}"/>
    <cellStyle name="Comma 5 2 3 4 5 2" xfId="34619" xr:uid="{C30A2AB3-5D02-4F9C-B41E-0EC98607B461}"/>
    <cellStyle name="Comma 5 2 3 4 6" xfId="23392" xr:uid="{EEDDFBD5-69D0-4E74-B388-F9B99D589DEE}"/>
    <cellStyle name="Comma 5 2 3 5" xfId="1466" xr:uid="{00000000-0005-0000-0000-000028070000}"/>
    <cellStyle name="Comma 5 2 3 5 2" xfId="4255" xr:uid="{82510B2B-2218-4AA6-80E8-0591821E62C0}"/>
    <cellStyle name="Comma 5 2 3 5 2 2" xfId="9858" xr:uid="{3F9337E6-B403-493F-9946-77851165BBA7}"/>
    <cellStyle name="Comma 5 2 3 5 2 2 2" xfId="21086" xr:uid="{840D3A59-6FE2-4AFB-8934-AE4E0F313507}"/>
    <cellStyle name="Comma 5 2 3 5 2 2 2 2" xfId="43553" xr:uid="{84F5A202-44D2-45F9-BE30-F15C1D769867}"/>
    <cellStyle name="Comma 5 2 3 5 2 2 3" xfId="32326" xr:uid="{99F3F204-04CE-4CAE-AA51-C5B7FB8030CA}"/>
    <cellStyle name="Comma 5 2 3 5 2 3" xfId="15483" xr:uid="{2AFCCCD1-A7E7-466F-A544-F7680956F680}"/>
    <cellStyle name="Comma 5 2 3 5 2 3 2" xfId="37950" xr:uid="{8DB557F6-B531-4E6C-9565-46E1E1D8FF49}"/>
    <cellStyle name="Comma 5 2 3 5 2 4" xfId="26723" xr:uid="{B9D7429E-7601-4FE6-8D53-D10A7D6D7DFB}"/>
    <cellStyle name="Comma 5 2 3 5 3" xfId="7069" xr:uid="{B914C204-D7A5-48D7-9232-2D63FE2FF6BB}"/>
    <cellStyle name="Comma 5 2 3 5 3 2" xfId="18297" xr:uid="{F105E591-4D61-4BEA-9601-AE43B1974901}"/>
    <cellStyle name="Comma 5 2 3 5 3 2 2" xfId="40764" xr:uid="{230CB4DA-A869-4970-8BA2-1F5C5A9874D3}"/>
    <cellStyle name="Comma 5 2 3 5 3 3" xfId="29537" xr:uid="{BFDC2DA5-5B01-4733-AA76-4FEBBCE768D5}"/>
    <cellStyle name="Comma 5 2 3 5 4" xfId="12694" xr:uid="{C915B72A-F600-496B-8D4C-3FDB716E3114}"/>
    <cellStyle name="Comma 5 2 3 5 4 2" xfId="35161" xr:uid="{74E6322B-4A05-4A78-9F85-C59C8888FCA1}"/>
    <cellStyle name="Comma 5 2 3 5 5" xfId="23934" xr:uid="{7BC9140D-2865-486D-9EB5-37363EDFDA62}"/>
    <cellStyle name="Comma 5 2 3 6" xfId="2547" xr:uid="{00000000-0005-0000-0000-000029070000}"/>
    <cellStyle name="Comma 5 2 3 6 2" xfId="5336" xr:uid="{83F987A4-DC35-4D77-8A7E-8339FD4674CE}"/>
    <cellStyle name="Comma 5 2 3 6 2 2" xfId="10939" xr:uid="{095C7D43-678A-4101-8B20-EBF6C5747203}"/>
    <cellStyle name="Comma 5 2 3 6 2 2 2" xfId="22167" xr:uid="{A27B025A-C52E-4C46-A17E-721D1A75B4B5}"/>
    <cellStyle name="Comma 5 2 3 6 2 2 2 2" xfId="44634" xr:uid="{D7554E57-1FD6-43EA-AD62-7DBC3946170B}"/>
    <cellStyle name="Comma 5 2 3 6 2 2 3" xfId="33407" xr:uid="{11D4A1C9-177C-4247-86F2-B9B4709C80E3}"/>
    <cellStyle name="Comma 5 2 3 6 2 3" xfId="16564" xr:uid="{67B9D348-FC23-46A8-8E7C-17DB41A4A494}"/>
    <cellStyle name="Comma 5 2 3 6 2 3 2" xfId="39031" xr:uid="{8153DC60-62EA-48B6-8441-23940FCA8971}"/>
    <cellStyle name="Comma 5 2 3 6 2 4" xfId="27804" xr:uid="{A1D9F42D-D9BA-4061-8457-ACD8D882E13D}"/>
    <cellStyle name="Comma 5 2 3 6 3" xfId="8150" xr:uid="{B9C5A61A-E275-4643-9D63-DD64D295951F}"/>
    <cellStyle name="Comma 5 2 3 6 3 2" xfId="19378" xr:uid="{8193CA15-EEA0-4566-A6DB-C7097F48B2A8}"/>
    <cellStyle name="Comma 5 2 3 6 3 2 2" xfId="41845" xr:uid="{BF6B977E-E1F3-4D2B-88CF-448B74DCC494}"/>
    <cellStyle name="Comma 5 2 3 6 3 3" xfId="30618" xr:uid="{7A503DFB-F3A1-4A98-AAB1-A466D9E568CE}"/>
    <cellStyle name="Comma 5 2 3 6 4" xfId="13775" xr:uid="{3109D820-C983-4BEA-9726-5826C3DC08EA}"/>
    <cellStyle name="Comma 5 2 3 6 4 2" xfId="36242" xr:uid="{0C0CB9D9-F0CE-4C0B-AF4D-0388DCD9CD8E}"/>
    <cellStyle name="Comma 5 2 3 6 5" xfId="25015" xr:uid="{15D3AF92-404A-4AFA-A348-309976D6FEB5}"/>
    <cellStyle name="Comma 5 2 3 7" xfId="386" xr:uid="{00000000-0005-0000-0000-00002A070000}"/>
    <cellStyle name="Comma 5 2 3 7 2" xfId="3175" xr:uid="{BBC11A56-3313-4462-A2A6-8621F54968A8}"/>
    <cellStyle name="Comma 5 2 3 7 2 2" xfId="8778" xr:uid="{7121ECFD-2EA8-4C6B-9E7D-C243CBF37D4C}"/>
    <cellStyle name="Comma 5 2 3 7 2 2 2" xfId="20006" xr:uid="{1291D578-397E-44A8-BE0C-8ED960C5F5A2}"/>
    <cellStyle name="Comma 5 2 3 7 2 2 2 2" xfId="42473" xr:uid="{A45215EF-037A-49B2-BA89-8BAB5442D18D}"/>
    <cellStyle name="Comma 5 2 3 7 2 2 3" xfId="31246" xr:uid="{69C1F518-CB31-4901-A54A-94B9ED2FCB44}"/>
    <cellStyle name="Comma 5 2 3 7 2 3" xfId="14403" xr:uid="{5666218E-B570-4A36-945D-09FEBC51025C}"/>
    <cellStyle name="Comma 5 2 3 7 2 3 2" xfId="36870" xr:uid="{30286703-4234-45E7-8426-543E8B536F4F}"/>
    <cellStyle name="Comma 5 2 3 7 2 4" xfId="25643" xr:uid="{5F8A1550-0165-43B7-9973-B907A8ED6E43}"/>
    <cellStyle name="Comma 5 2 3 7 3" xfId="5989" xr:uid="{32C0DBDE-D841-44AF-A145-7002E7EBFBF5}"/>
    <cellStyle name="Comma 5 2 3 7 3 2" xfId="17217" xr:uid="{4EF700E5-E923-4603-96C8-DC53922C6A93}"/>
    <cellStyle name="Comma 5 2 3 7 3 2 2" xfId="39684" xr:uid="{CA2A838F-F594-472E-9817-58ED0F24EFC1}"/>
    <cellStyle name="Comma 5 2 3 7 3 3" xfId="28457" xr:uid="{3FA3C9CD-6280-4039-823F-FCD74FA380D4}"/>
    <cellStyle name="Comma 5 2 3 7 4" xfId="11614" xr:uid="{3EBD0B34-624D-4F72-A532-ECF44BCCCDF6}"/>
    <cellStyle name="Comma 5 2 3 7 4 2" xfId="34081" xr:uid="{36E09BBE-5AD8-461C-BE01-FB3D59B6A74E}"/>
    <cellStyle name="Comma 5 2 3 7 5" xfId="22854" xr:uid="{4051878D-7DAF-4E28-9E84-EB8196C8DF8F}"/>
    <cellStyle name="Comma 5 2 3 8" xfId="2899" xr:uid="{DDE1DAC5-F7F8-4121-AE3D-3DAF86585541}"/>
    <cellStyle name="Comma 5 2 3 8 2" xfId="8502" xr:uid="{4E4FA595-0926-4B9C-83F1-51D0350BAD33}"/>
    <cellStyle name="Comma 5 2 3 8 2 2" xfId="19730" xr:uid="{BBC4E2DD-D221-434C-A0E0-23DDD8F33BBD}"/>
    <cellStyle name="Comma 5 2 3 8 2 2 2" xfId="42197" xr:uid="{83988E7C-BACF-40FF-BBDC-B5D4C5F2F76C}"/>
    <cellStyle name="Comma 5 2 3 8 2 3" xfId="30970" xr:uid="{C913B18B-2436-4B57-88E3-366F3CEF2886}"/>
    <cellStyle name="Comma 5 2 3 8 3" xfId="14127" xr:uid="{86D50317-B210-462A-8D41-DB58F990CB83}"/>
    <cellStyle name="Comma 5 2 3 8 3 2" xfId="36594" xr:uid="{FF71A902-6CDF-4A1D-8FD9-E0C8C75263DC}"/>
    <cellStyle name="Comma 5 2 3 8 4" xfId="25367" xr:uid="{06A0B4EF-9530-4B77-AB23-9A9F8C675F2C}"/>
    <cellStyle name="Comma 5 2 3 9" xfId="5714" xr:uid="{F3129DA6-EFA9-413A-8EFA-66B1DD8560A8}"/>
    <cellStyle name="Comma 5 2 3 9 2" xfId="16942" xr:uid="{0CDBA52E-CCED-4060-810E-5F828B5F8417}"/>
    <cellStyle name="Comma 5 2 3 9 2 2" xfId="39409" xr:uid="{67E52DB6-5381-46F3-BDD5-AA6340AF8C46}"/>
    <cellStyle name="Comma 5 2 3 9 3" xfId="28182" xr:uid="{F913A8CF-5EA6-43C5-A18A-8DE310FBA376}"/>
    <cellStyle name="Comma 5 2 4" xfId="168" xr:uid="{00000000-0005-0000-0000-00002B070000}"/>
    <cellStyle name="Comma 5 2 4 10" xfId="22641" xr:uid="{02F18B4B-4A1D-4A97-B322-47B788B338E5}"/>
    <cellStyle name="Comma 5 2 4 2" xfId="715" xr:uid="{00000000-0005-0000-0000-00002C070000}"/>
    <cellStyle name="Comma 5 2 4 2 2" xfId="1253" xr:uid="{00000000-0005-0000-0000-00002D070000}"/>
    <cellStyle name="Comma 5 2 4 2 2 2" xfId="2333" xr:uid="{00000000-0005-0000-0000-00002E070000}"/>
    <cellStyle name="Comma 5 2 4 2 2 2 2" xfId="5122" xr:uid="{E16DE152-546F-434B-99E9-6D4E466CC192}"/>
    <cellStyle name="Comma 5 2 4 2 2 2 2 2" xfId="10725" xr:uid="{D87F7CE6-EFF9-4DE7-AB3D-052E07BE64D4}"/>
    <cellStyle name="Comma 5 2 4 2 2 2 2 2 2" xfId="21953" xr:uid="{7A148D29-F5D6-46A1-968A-F826D0F5100B}"/>
    <cellStyle name="Comma 5 2 4 2 2 2 2 2 2 2" xfId="44420" xr:uid="{D1BD5434-84E7-4593-85F1-63E6B7A0B08D}"/>
    <cellStyle name="Comma 5 2 4 2 2 2 2 2 3" xfId="33193" xr:uid="{05621367-73CC-4E42-A651-B5C3C1CD5BA9}"/>
    <cellStyle name="Comma 5 2 4 2 2 2 2 3" xfId="16350" xr:uid="{BE6E3206-DEA3-4D2C-B233-662E3E2D7F1E}"/>
    <cellStyle name="Comma 5 2 4 2 2 2 2 3 2" xfId="38817" xr:uid="{A07958AC-C0F4-4959-8811-6BF927FE6DBF}"/>
    <cellStyle name="Comma 5 2 4 2 2 2 2 4" xfId="27590" xr:uid="{A26E0EB6-C61B-4BF0-91D3-86174C7726F9}"/>
    <cellStyle name="Comma 5 2 4 2 2 2 3" xfId="7936" xr:uid="{E4174145-F7E0-41F2-BB29-031DB5AD105A}"/>
    <cellStyle name="Comma 5 2 4 2 2 2 3 2" xfId="19164" xr:uid="{73B3E11B-A5A0-4198-99FC-5D2AD4DE5F46}"/>
    <cellStyle name="Comma 5 2 4 2 2 2 3 2 2" xfId="41631" xr:uid="{4CB4ED4E-530A-4028-AF72-C8E1651EAC77}"/>
    <cellStyle name="Comma 5 2 4 2 2 2 3 3" xfId="30404" xr:uid="{5E3B9AB7-25AA-45E0-A62A-FD542561A704}"/>
    <cellStyle name="Comma 5 2 4 2 2 2 4" xfId="13561" xr:uid="{2E626BA6-B45A-49BC-8E86-3D29D74D51D5}"/>
    <cellStyle name="Comma 5 2 4 2 2 2 4 2" xfId="36028" xr:uid="{20EAA481-629D-4E20-9EBB-1EA8BE1C1BE8}"/>
    <cellStyle name="Comma 5 2 4 2 2 2 5" xfId="24801" xr:uid="{1F140B33-9D58-4EA8-966B-7A13CACAB093}"/>
    <cellStyle name="Comma 5 2 4 2 2 3" xfId="4042" xr:uid="{F01A1FC9-230E-4865-96A0-0E9EFA819848}"/>
    <cellStyle name="Comma 5 2 4 2 2 3 2" xfId="9645" xr:uid="{DE45D820-9D39-4E7D-B33B-89F9885E602E}"/>
    <cellStyle name="Comma 5 2 4 2 2 3 2 2" xfId="20873" xr:uid="{0D515EC4-66BC-49DE-8F8A-FB552CB31300}"/>
    <cellStyle name="Comma 5 2 4 2 2 3 2 2 2" xfId="43340" xr:uid="{E2898BCA-176A-4093-ABAC-E74EC5159C38}"/>
    <cellStyle name="Comma 5 2 4 2 2 3 2 3" xfId="32113" xr:uid="{2127B33A-7467-4261-B88E-C38CD8043306}"/>
    <cellStyle name="Comma 5 2 4 2 2 3 3" xfId="15270" xr:uid="{988567ED-539D-410D-AE1F-EDEEB1FADA73}"/>
    <cellStyle name="Comma 5 2 4 2 2 3 3 2" xfId="37737" xr:uid="{5F4A1785-A8CE-468F-8AF4-FB4328955E57}"/>
    <cellStyle name="Comma 5 2 4 2 2 3 4" xfId="26510" xr:uid="{4B76951D-2C52-4A14-8B86-134B88010E37}"/>
    <cellStyle name="Comma 5 2 4 2 2 4" xfId="6856" xr:uid="{CD62494C-4A0A-4FCC-A719-926D428BF0D4}"/>
    <cellStyle name="Comma 5 2 4 2 2 4 2" xfId="18084" xr:uid="{F13089FC-6AF0-4A70-A6D7-21266EFC0DF7}"/>
    <cellStyle name="Comma 5 2 4 2 2 4 2 2" xfId="40551" xr:uid="{66332BC3-2FE3-4454-B078-04E9A51F4F56}"/>
    <cellStyle name="Comma 5 2 4 2 2 4 3" xfId="29324" xr:uid="{C7F81E92-6779-4C3A-BB48-9D5D73977939}"/>
    <cellStyle name="Comma 5 2 4 2 2 5" xfId="12481" xr:uid="{C5F8FA69-A1E0-4C7B-B7C5-5E3CF8FAA8CA}"/>
    <cellStyle name="Comma 5 2 4 2 2 5 2" xfId="34948" xr:uid="{CE0D29D2-C5A0-4554-A71D-D2AAE53DF535}"/>
    <cellStyle name="Comma 5 2 4 2 2 6" xfId="23721" xr:uid="{9DB70442-F6B1-40F9-A618-9BB45CD95C97}"/>
    <cellStyle name="Comma 5 2 4 2 3" xfId="1795" xr:uid="{00000000-0005-0000-0000-00002F070000}"/>
    <cellStyle name="Comma 5 2 4 2 3 2" xfId="4584" xr:uid="{BCEAD177-37E9-4F42-BF48-0F98ECD5F79F}"/>
    <cellStyle name="Comma 5 2 4 2 3 2 2" xfId="10187" xr:uid="{D90C9931-416E-47BB-AB29-147B23C6CAA4}"/>
    <cellStyle name="Comma 5 2 4 2 3 2 2 2" xfId="21415" xr:uid="{B05F4BD4-088E-43A0-8B75-269BA6CF62E6}"/>
    <cellStyle name="Comma 5 2 4 2 3 2 2 2 2" xfId="43882" xr:uid="{9994218C-AD73-463E-8ACB-6AE3984CDA9C}"/>
    <cellStyle name="Comma 5 2 4 2 3 2 2 3" xfId="32655" xr:uid="{8C292C5D-A5AD-48A8-8DA6-640ED50EE144}"/>
    <cellStyle name="Comma 5 2 4 2 3 2 3" xfId="15812" xr:uid="{17AB139F-85F1-42B8-9E57-4387671454C9}"/>
    <cellStyle name="Comma 5 2 4 2 3 2 3 2" xfId="38279" xr:uid="{E0E59168-A717-4C05-A7BB-7A492C55115F}"/>
    <cellStyle name="Comma 5 2 4 2 3 2 4" xfId="27052" xr:uid="{2B5D8F59-5FB0-442E-A974-8179E11180C6}"/>
    <cellStyle name="Comma 5 2 4 2 3 3" xfId="7398" xr:uid="{F2F6794F-E0BE-44E2-B140-4A25903CE104}"/>
    <cellStyle name="Comma 5 2 4 2 3 3 2" xfId="18626" xr:uid="{F56E9527-6927-4BCF-9B07-24D78D6F2FDA}"/>
    <cellStyle name="Comma 5 2 4 2 3 3 2 2" xfId="41093" xr:uid="{0673D7F8-6A98-498D-BCC5-19EECA42D56F}"/>
    <cellStyle name="Comma 5 2 4 2 3 3 3" xfId="29866" xr:uid="{DE3102AA-E3DC-42ED-AF3F-A844A33B26CB}"/>
    <cellStyle name="Comma 5 2 4 2 3 4" xfId="13023" xr:uid="{0871EC54-1C85-45BE-A8B4-BC8402B73EB0}"/>
    <cellStyle name="Comma 5 2 4 2 3 4 2" xfId="35490" xr:uid="{24AC4412-6DF8-46DC-A8EC-58E4A955E4B5}"/>
    <cellStyle name="Comma 5 2 4 2 3 5" xfId="24263" xr:uid="{EC9811B7-000F-40EA-8F43-09D487588E09}"/>
    <cellStyle name="Comma 5 2 4 2 4" xfId="3504" xr:uid="{47CBFAE4-3CA2-4C2C-9521-D6194508C50A}"/>
    <cellStyle name="Comma 5 2 4 2 4 2" xfId="9107" xr:uid="{DF69174A-3BE9-42BE-9A67-0DC56D59D33D}"/>
    <cellStyle name="Comma 5 2 4 2 4 2 2" xfId="20335" xr:uid="{3DB9BAD9-391C-46A5-A848-B149E64FF7CD}"/>
    <cellStyle name="Comma 5 2 4 2 4 2 2 2" xfId="42802" xr:uid="{F9D8EF03-8DB0-48FC-9D6E-58CDDCE7BB65}"/>
    <cellStyle name="Comma 5 2 4 2 4 2 3" xfId="31575" xr:uid="{E4E97491-FC07-49C7-B892-A62E7C53B236}"/>
    <cellStyle name="Comma 5 2 4 2 4 3" xfId="14732" xr:uid="{5523D4CC-EA93-467A-8636-7CF3D8DA58F2}"/>
    <cellStyle name="Comma 5 2 4 2 4 3 2" xfId="37199" xr:uid="{E903C78B-92C3-428D-9DB9-5C2C82C3341A}"/>
    <cellStyle name="Comma 5 2 4 2 4 4" xfId="25972" xr:uid="{4CCCC70A-9107-4DF5-B7E7-5AF3EC27D141}"/>
    <cellStyle name="Comma 5 2 4 2 5" xfId="6318" xr:uid="{9E8167B9-04A6-415D-A7E6-C0C31FC46A46}"/>
    <cellStyle name="Comma 5 2 4 2 5 2" xfId="17546" xr:uid="{CBD24E08-F2FA-43F6-B310-437D68221346}"/>
    <cellStyle name="Comma 5 2 4 2 5 2 2" xfId="40013" xr:uid="{C7140923-64D3-4A4C-9D32-606536CF8366}"/>
    <cellStyle name="Comma 5 2 4 2 5 3" xfId="28786" xr:uid="{D9B06968-9DD2-43A2-ACD0-9A745D9813D6}"/>
    <cellStyle name="Comma 5 2 4 2 6" xfId="11943" xr:uid="{9F01FCA2-6107-4BF2-9F23-DC90E2660ACB}"/>
    <cellStyle name="Comma 5 2 4 2 6 2" xfId="34410" xr:uid="{0859AF8A-B709-40E4-B401-1445E96EDEF6}"/>
    <cellStyle name="Comma 5 2 4 2 7" xfId="23183" xr:uid="{F757A8F2-85B5-4923-941A-197BF1E1A765}"/>
    <cellStyle name="Comma 5 2 4 3" xfId="986" xr:uid="{00000000-0005-0000-0000-000030070000}"/>
    <cellStyle name="Comma 5 2 4 3 2" xfId="2066" xr:uid="{00000000-0005-0000-0000-000031070000}"/>
    <cellStyle name="Comma 5 2 4 3 2 2" xfId="4855" xr:uid="{A8C8EC01-3D94-4FEC-B27E-C1ECC085E217}"/>
    <cellStyle name="Comma 5 2 4 3 2 2 2" xfId="10458" xr:uid="{FE479F61-90AC-4396-AFFC-5DD66AF1FFAE}"/>
    <cellStyle name="Comma 5 2 4 3 2 2 2 2" xfId="21686" xr:uid="{DDD7719D-72A3-4B95-9763-801208F2DC23}"/>
    <cellStyle name="Comma 5 2 4 3 2 2 2 2 2" xfId="44153" xr:uid="{C9089FE6-C3DA-4279-8888-184C460BDD15}"/>
    <cellStyle name="Comma 5 2 4 3 2 2 2 3" xfId="32926" xr:uid="{7ADC247B-36D9-435E-8D23-46B3FE1963DE}"/>
    <cellStyle name="Comma 5 2 4 3 2 2 3" xfId="16083" xr:uid="{2846B849-24CE-44CA-8E96-F9DCDCC33A13}"/>
    <cellStyle name="Comma 5 2 4 3 2 2 3 2" xfId="38550" xr:uid="{DCB3A693-8291-4BDF-902C-CAC071777EEE}"/>
    <cellStyle name="Comma 5 2 4 3 2 2 4" xfId="27323" xr:uid="{76C75033-BB8F-40CB-A2AC-65EEB90AEFA9}"/>
    <cellStyle name="Comma 5 2 4 3 2 3" xfId="7669" xr:uid="{717C7984-5CBF-475E-9B06-82407CDA2E92}"/>
    <cellStyle name="Comma 5 2 4 3 2 3 2" xfId="18897" xr:uid="{4D453475-3D46-4704-AB95-1F4C9922D520}"/>
    <cellStyle name="Comma 5 2 4 3 2 3 2 2" xfId="41364" xr:uid="{92A09FA6-D2EA-457D-8AEF-E81809516EAF}"/>
    <cellStyle name="Comma 5 2 4 3 2 3 3" xfId="30137" xr:uid="{8C8D3BF4-1E2A-4BA4-AAAD-92FAA3D63838}"/>
    <cellStyle name="Comma 5 2 4 3 2 4" xfId="13294" xr:uid="{5B2A80A2-449E-41F7-81F4-18DEFAD697F2}"/>
    <cellStyle name="Comma 5 2 4 3 2 4 2" xfId="35761" xr:uid="{F9176B94-9277-4F4A-B454-53E0CD69BB34}"/>
    <cellStyle name="Comma 5 2 4 3 2 5" xfId="24534" xr:uid="{9EEE880B-0B82-435B-BF19-EAA99C8D0934}"/>
    <cellStyle name="Comma 5 2 4 3 3" xfId="3775" xr:uid="{A7EB843D-C5D4-4049-B28C-BA016D26731C}"/>
    <cellStyle name="Comma 5 2 4 3 3 2" xfId="9378" xr:uid="{C12A7EFE-F813-44FD-A8E1-194F62EF100E}"/>
    <cellStyle name="Comma 5 2 4 3 3 2 2" xfId="20606" xr:uid="{532CEEEB-E325-4EBF-B9A4-2C0DA495FEE9}"/>
    <cellStyle name="Comma 5 2 4 3 3 2 2 2" xfId="43073" xr:uid="{FC4D95C5-1E0B-4B1E-AB1A-2CAD4C0A9BBB}"/>
    <cellStyle name="Comma 5 2 4 3 3 2 3" xfId="31846" xr:uid="{EE8DC2AC-2588-4715-96FF-787EB99340D7}"/>
    <cellStyle name="Comma 5 2 4 3 3 3" xfId="15003" xr:uid="{225141B5-9DB1-4DA9-B0A9-60F22C0ABDE2}"/>
    <cellStyle name="Comma 5 2 4 3 3 3 2" xfId="37470" xr:uid="{4967AE86-A25C-4B3A-9C51-C58C182299B1}"/>
    <cellStyle name="Comma 5 2 4 3 3 4" xfId="26243" xr:uid="{73F2CB30-7DD0-44C9-B3DE-B8F5E764C34B}"/>
    <cellStyle name="Comma 5 2 4 3 4" xfId="6589" xr:uid="{9A4B06CD-F066-40FC-B313-54EA407B2A51}"/>
    <cellStyle name="Comma 5 2 4 3 4 2" xfId="17817" xr:uid="{0A38264C-605B-4228-8969-84F66C23EA29}"/>
    <cellStyle name="Comma 5 2 4 3 4 2 2" xfId="40284" xr:uid="{2AD1A099-BAC6-4D8B-B87F-F716B7C9BDCB}"/>
    <cellStyle name="Comma 5 2 4 3 4 3" xfId="29057" xr:uid="{D0BCAB4B-63B4-4DED-8414-50936344C9B5}"/>
    <cellStyle name="Comma 5 2 4 3 5" xfId="12214" xr:uid="{FB963A69-C2EC-4019-819A-728367DF5D42}"/>
    <cellStyle name="Comma 5 2 4 3 5 2" xfId="34681" xr:uid="{64CC0895-E6E6-46DD-AACB-3F1A9867195B}"/>
    <cellStyle name="Comma 5 2 4 3 6" xfId="23454" xr:uid="{24BC0156-7448-45A1-AB9A-FDB7320802C3}"/>
    <cellStyle name="Comma 5 2 4 4" xfId="1528" xr:uid="{00000000-0005-0000-0000-000032070000}"/>
    <cellStyle name="Comma 5 2 4 4 2" xfId="4317" xr:uid="{AC65F7EB-4A8F-400C-B599-3F28B957E6BB}"/>
    <cellStyle name="Comma 5 2 4 4 2 2" xfId="9920" xr:uid="{1FD543A6-FD04-4DC6-9690-C3B0CA3215BF}"/>
    <cellStyle name="Comma 5 2 4 4 2 2 2" xfId="21148" xr:uid="{224AD902-7E2D-441F-9849-5FA9E3DA3ADE}"/>
    <cellStyle name="Comma 5 2 4 4 2 2 2 2" xfId="43615" xr:uid="{B226AFFA-0729-4125-90E4-F654A17B2DB1}"/>
    <cellStyle name="Comma 5 2 4 4 2 2 3" xfId="32388" xr:uid="{9B6580CF-0CC4-4B95-A554-2B1891F52B4B}"/>
    <cellStyle name="Comma 5 2 4 4 2 3" xfId="15545" xr:uid="{BB478623-FCC0-45A9-B2BE-E290FBB36BAF}"/>
    <cellStyle name="Comma 5 2 4 4 2 3 2" xfId="38012" xr:uid="{484B0742-9E48-4C4C-BFFD-01932ABC30C5}"/>
    <cellStyle name="Comma 5 2 4 4 2 4" xfId="26785" xr:uid="{2D0605FA-391C-4B47-ABC3-CC810281DF0F}"/>
    <cellStyle name="Comma 5 2 4 4 3" xfId="7131" xr:uid="{3D3B61B1-8FEF-4B55-9730-0027CCB258E7}"/>
    <cellStyle name="Comma 5 2 4 4 3 2" xfId="18359" xr:uid="{73962F31-1A22-46BD-B3F3-25A9EEBE2F8B}"/>
    <cellStyle name="Comma 5 2 4 4 3 2 2" xfId="40826" xr:uid="{4775E823-61AF-497E-A299-3D8DA13BCC3D}"/>
    <cellStyle name="Comma 5 2 4 4 3 3" xfId="29599" xr:uid="{AEEFF0CD-A790-4450-A23A-3A258C856135}"/>
    <cellStyle name="Comma 5 2 4 4 4" xfId="12756" xr:uid="{948A6B4B-634C-42D9-A2B1-085354A9DD5F}"/>
    <cellStyle name="Comma 5 2 4 4 4 2" xfId="35223" xr:uid="{AF34D9BC-D966-4F9D-A6BB-9CB1B7412847}"/>
    <cellStyle name="Comma 5 2 4 4 5" xfId="23996" xr:uid="{1EBC96E2-6E98-4AB0-9B96-585E522A5C71}"/>
    <cellStyle name="Comma 5 2 4 5" xfId="2609" xr:uid="{00000000-0005-0000-0000-000033070000}"/>
    <cellStyle name="Comma 5 2 4 5 2" xfId="5398" xr:uid="{53859900-6448-4F73-97AF-6D70C65385F8}"/>
    <cellStyle name="Comma 5 2 4 5 2 2" xfId="11001" xr:uid="{0EB12019-336F-4AE3-BBAC-AD68CBC08FA2}"/>
    <cellStyle name="Comma 5 2 4 5 2 2 2" xfId="22229" xr:uid="{04E98B02-F997-4933-99FE-F68DEBF16195}"/>
    <cellStyle name="Comma 5 2 4 5 2 2 2 2" xfId="44696" xr:uid="{5BAFD76D-5B75-472A-9679-5CB2F2CA3223}"/>
    <cellStyle name="Comma 5 2 4 5 2 2 3" xfId="33469" xr:uid="{159C26B6-D411-46F0-874B-2B38E60F393D}"/>
    <cellStyle name="Comma 5 2 4 5 2 3" xfId="16626" xr:uid="{3AB1EEF8-164B-4C5F-9C9E-29253EC427AE}"/>
    <cellStyle name="Comma 5 2 4 5 2 3 2" xfId="39093" xr:uid="{914C7106-7539-4130-A1D4-168626C92046}"/>
    <cellStyle name="Comma 5 2 4 5 2 4" xfId="27866" xr:uid="{F14BCF37-1FAB-47AB-BF68-F9AB8D9B9AA7}"/>
    <cellStyle name="Comma 5 2 4 5 3" xfId="8212" xr:uid="{DD246417-3F7A-43D7-A78D-351823A828C8}"/>
    <cellStyle name="Comma 5 2 4 5 3 2" xfId="19440" xr:uid="{827B112F-1B7F-44C7-A390-7F43614C42AE}"/>
    <cellStyle name="Comma 5 2 4 5 3 2 2" xfId="41907" xr:uid="{F06D2728-19CE-4719-AD45-AE9691F76201}"/>
    <cellStyle name="Comma 5 2 4 5 3 3" xfId="30680" xr:uid="{E8BD9845-A922-4AD1-A5BF-A9AB466BABF5}"/>
    <cellStyle name="Comma 5 2 4 5 4" xfId="13837" xr:uid="{D7FDE9D2-A428-478B-9BFD-D3229D5D91AE}"/>
    <cellStyle name="Comma 5 2 4 5 4 2" xfId="36304" xr:uid="{09AB6872-480B-490D-97AA-16B503C38A8F}"/>
    <cellStyle name="Comma 5 2 4 5 5" xfId="25077" xr:uid="{1B0F887B-520C-42AD-890A-12649C81C76D}"/>
    <cellStyle name="Comma 5 2 4 6" xfId="448" xr:uid="{00000000-0005-0000-0000-000034070000}"/>
    <cellStyle name="Comma 5 2 4 6 2" xfId="3237" xr:uid="{222751D4-F9B2-4D2B-B1EC-619A9DC14707}"/>
    <cellStyle name="Comma 5 2 4 6 2 2" xfId="8840" xr:uid="{EEDEDEA2-60A0-48F9-B7F5-1C48192592A5}"/>
    <cellStyle name="Comma 5 2 4 6 2 2 2" xfId="20068" xr:uid="{8712B6AA-1EFF-4333-9595-EDA5757AC9F7}"/>
    <cellStyle name="Comma 5 2 4 6 2 2 2 2" xfId="42535" xr:uid="{E550ED2C-9FA7-4F43-81B9-E45469D7FC0D}"/>
    <cellStyle name="Comma 5 2 4 6 2 2 3" xfId="31308" xr:uid="{B76AC91D-378B-4A8E-AF89-BFAB8A911C91}"/>
    <cellStyle name="Comma 5 2 4 6 2 3" xfId="14465" xr:uid="{1CE7A12E-F431-4183-8A91-D14C764A5ED6}"/>
    <cellStyle name="Comma 5 2 4 6 2 3 2" xfId="36932" xr:uid="{E5B9E317-5DF5-4E22-9104-9309BBF3646D}"/>
    <cellStyle name="Comma 5 2 4 6 2 4" xfId="25705" xr:uid="{3951B0EF-40C1-459A-952A-95ACA7A22E46}"/>
    <cellStyle name="Comma 5 2 4 6 3" xfId="6051" xr:uid="{1B8D111B-85D4-4750-92E7-C261EDB58F76}"/>
    <cellStyle name="Comma 5 2 4 6 3 2" xfId="17279" xr:uid="{CDEB94C2-4958-4C14-B413-6FF12D5E3CD0}"/>
    <cellStyle name="Comma 5 2 4 6 3 2 2" xfId="39746" xr:uid="{7B694268-F89C-4AAC-87E7-D8C3227709A2}"/>
    <cellStyle name="Comma 5 2 4 6 3 3" xfId="28519" xr:uid="{9B165F37-EBA2-4D3D-B185-94D6C54EE2F2}"/>
    <cellStyle name="Comma 5 2 4 6 4" xfId="11676" xr:uid="{59B816E6-20B0-4099-8C1A-EA713FB6CA2A}"/>
    <cellStyle name="Comma 5 2 4 6 4 2" xfId="34143" xr:uid="{6A6BB340-D2A2-41CC-86C9-D62C2243C56B}"/>
    <cellStyle name="Comma 5 2 4 6 5" xfId="22916" xr:uid="{395E946A-1191-4603-93EC-BC4B8B23CA05}"/>
    <cellStyle name="Comma 5 2 4 7" xfId="2961" xr:uid="{E93CBFDE-2BB7-4655-8D37-5DCEA40328C7}"/>
    <cellStyle name="Comma 5 2 4 7 2" xfId="8564" xr:uid="{34DC6196-AB1A-4E2A-9862-89C14E7B9F2B}"/>
    <cellStyle name="Comma 5 2 4 7 2 2" xfId="19792" xr:uid="{6910CA76-9917-4AC0-B811-FB0FB38E4C68}"/>
    <cellStyle name="Comma 5 2 4 7 2 2 2" xfId="42259" xr:uid="{60212B81-D3ED-462A-B041-5F4FFAF9C87C}"/>
    <cellStyle name="Comma 5 2 4 7 2 3" xfId="31032" xr:uid="{3941B596-EAEA-4A04-81D7-309968CAA594}"/>
    <cellStyle name="Comma 5 2 4 7 3" xfId="14189" xr:uid="{A52F9C6D-776E-43C6-BCC9-BBF6D1D5FBAD}"/>
    <cellStyle name="Comma 5 2 4 7 3 2" xfId="36656" xr:uid="{B321A166-0249-48AF-B727-377E6EA87E84}"/>
    <cellStyle name="Comma 5 2 4 7 4" xfId="25429" xr:uid="{285ADDE0-2C15-4A75-B9E2-F4482F414464}"/>
    <cellStyle name="Comma 5 2 4 8" xfId="5776" xr:uid="{5DCDAF95-87D9-4554-A3B8-8A38D5DF7CA3}"/>
    <cellStyle name="Comma 5 2 4 8 2" xfId="17004" xr:uid="{5D012965-4A8F-4B55-86D3-6148F6D2685B}"/>
    <cellStyle name="Comma 5 2 4 8 2 2" xfId="39471" xr:uid="{BC8F347A-68B3-47F5-A484-BE09C913AE61}"/>
    <cellStyle name="Comma 5 2 4 8 3" xfId="28244" xr:uid="{3C7B9477-EF15-481F-875C-F71743B1F4CE}"/>
    <cellStyle name="Comma 5 2 4 9" xfId="11400" xr:uid="{D2166F5A-6A6C-4FA6-821E-45AA80E8B707}"/>
    <cellStyle name="Comma 5 2 4 9 2" xfId="33868" xr:uid="{74361740-4569-4790-A554-8A24196A2D7C}"/>
    <cellStyle name="Comma 5 2 5" xfId="594" xr:uid="{00000000-0005-0000-0000-000035070000}"/>
    <cellStyle name="Comma 5 2 5 2" xfId="1132" xr:uid="{00000000-0005-0000-0000-000036070000}"/>
    <cellStyle name="Comma 5 2 5 2 2" xfId="2212" xr:uid="{00000000-0005-0000-0000-000037070000}"/>
    <cellStyle name="Comma 5 2 5 2 2 2" xfId="5001" xr:uid="{755FECA0-230D-4498-BC91-F5EA288FFBC8}"/>
    <cellStyle name="Comma 5 2 5 2 2 2 2" xfId="10604" xr:uid="{4392360A-0383-430A-B8BC-13185958FA00}"/>
    <cellStyle name="Comma 5 2 5 2 2 2 2 2" xfId="21832" xr:uid="{A55E8CA3-03E0-4C12-AA06-6E44BC8641CE}"/>
    <cellStyle name="Comma 5 2 5 2 2 2 2 2 2" xfId="44299" xr:uid="{DDCE7A41-00AF-4E67-B7E1-0A6424F16FCD}"/>
    <cellStyle name="Comma 5 2 5 2 2 2 2 3" xfId="33072" xr:uid="{702743F6-5D63-4F02-BC11-44882A8925A0}"/>
    <cellStyle name="Comma 5 2 5 2 2 2 3" xfId="16229" xr:uid="{0420958A-C9E2-40F6-8069-C8447F6D6143}"/>
    <cellStyle name="Comma 5 2 5 2 2 2 3 2" xfId="38696" xr:uid="{BB7234C0-78DF-4D5D-9645-41AE309DB992}"/>
    <cellStyle name="Comma 5 2 5 2 2 2 4" xfId="27469" xr:uid="{B5C9A282-236D-4C1F-A09B-CDEB7568FF81}"/>
    <cellStyle name="Comma 5 2 5 2 2 3" xfId="7815" xr:uid="{76EEC027-698B-4328-8921-AA5FF2194654}"/>
    <cellStyle name="Comma 5 2 5 2 2 3 2" xfId="19043" xr:uid="{5F4A27F1-8AF2-47AE-A834-E8AB3823E6CB}"/>
    <cellStyle name="Comma 5 2 5 2 2 3 2 2" xfId="41510" xr:uid="{49170ED4-3156-48A9-BF3D-7DB7D5FCA4C9}"/>
    <cellStyle name="Comma 5 2 5 2 2 3 3" xfId="30283" xr:uid="{74FA15D6-DD59-4259-8517-801BBCB2F375}"/>
    <cellStyle name="Comma 5 2 5 2 2 4" xfId="13440" xr:uid="{62C6189F-CCAD-4BE8-AA85-4766703BDF8E}"/>
    <cellStyle name="Comma 5 2 5 2 2 4 2" xfId="35907" xr:uid="{51AA4F95-72D5-4CAB-807B-9DE712DCC1A4}"/>
    <cellStyle name="Comma 5 2 5 2 2 5" xfId="24680" xr:uid="{60AB9C8D-8D53-4ADF-ABC0-8592B2F32B9C}"/>
    <cellStyle name="Comma 5 2 5 2 3" xfId="3921" xr:uid="{D266B940-769B-4DEC-BAEF-5EE0E4E43275}"/>
    <cellStyle name="Comma 5 2 5 2 3 2" xfId="9524" xr:uid="{861DA6C1-C9E8-4DF1-8C54-0FD6EC2C5802}"/>
    <cellStyle name="Comma 5 2 5 2 3 2 2" xfId="20752" xr:uid="{43F0EEAF-2F90-422B-B09D-A8E4F628DEDE}"/>
    <cellStyle name="Comma 5 2 5 2 3 2 2 2" xfId="43219" xr:uid="{4EA90C91-3F59-4CC3-94F7-BBE9A2EC06A4}"/>
    <cellStyle name="Comma 5 2 5 2 3 2 3" xfId="31992" xr:uid="{AB11ACEF-2C05-4252-AEB5-47E0DF74C13C}"/>
    <cellStyle name="Comma 5 2 5 2 3 3" xfId="15149" xr:uid="{5556D627-EEB5-4510-BB59-40D89287918D}"/>
    <cellStyle name="Comma 5 2 5 2 3 3 2" xfId="37616" xr:uid="{17AF28B1-C855-431F-AED4-D624706BDC2B}"/>
    <cellStyle name="Comma 5 2 5 2 3 4" xfId="26389" xr:uid="{A1F56473-48F1-4762-B4CA-5B82806FEA5C}"/>
    <cellStyle name="Comma 5 2 5 2 4" xfId="6735" xr:uid="{877087D7-27AD-4304-A799-A38A5C43BB97}"/>
    <cellStyle name="Comma 5 2 5 2 4 2" xfId="17963" xr:uid="{29D06132-9BEA-441A-BCF9-5D76201579DE}"/>
    <cellStyle name="Comma 5 2 5 2 4 2 2" xfId="40430" xr:uid="{BDC92A14-C0F5-42BD-A1F3-DDB7E4F551CA}"/>
    <cellStyle name="Comma 5 2 5 2 4 3" xfId="29203" xr:uid="{F8059D14-FAA0-4E7A-B11C-C7C4837CC781}"/>
    <cellStyle name="Comma 5 2 5 2 5" xfId="12360" xr:uid="{638ED2DE-7306-44CF-B1FE-4910A6172CDF}"/>
    <cellStyle name="Comma 5 2 5 2 5 2" xfId="34827" xr:uid="{18F08C96-B22A-413D-AF30-5942CF49AF29}"/>
    <cellStyle name="Comma 5 2 5 2 6" xfId="23600" xr:uid="{A3827D9D-E3DF-48F1-B289-2B6C04E8A175}"/>
    <cellStyle name="Comma 5 2 5 3" xfId="1674" xr:uid="{00000000-0005-0000-0000-000038070000}"/>
    <cellStyle name="Comma 5 2 5 3 2" xfId="4463" xr:uid="{F660585A-929B-4606-8F45-C1AC36BFAD30}"/>
    <cellStyle name="Comma 5 2 5 3 2 2" xfId="10066" xr:uid="{DB3A9343-A3C8-43CC-AE4C-F5E8474377FD}"/>
    <cellStyle name="Comma 5 2 5 3 2 2 2" xfId="21294" xr:uid="{FC2C19DE-86E8-4AE4-BE8F-3F45A065FE4C}"/>
    <cellStyle name="Comma 5 2 5 3 2 2 2 2" xfId="43761" xr:uid="{E69D6254-6258-4D2B-B6DC-436BAC09362C}"/>
    <cellStyle name="Comma 5 2 5 3 2 2 3" xfId="32534" xr:uid="{2398D8D8-0AB6-4985-A0A8-2B32FBC7442A}"/>
    <cellStyle name="Comma 5 2 5 3 2 3" xfId="15691" xr:uid="{BA3D2C63-FE53-4E0A-A679-3422CCCA12AB}"/>
    <cellStyle name="Comma 5 2 5 3 2 3 2" xfId="38158" xr:uid="{805BD935-FA8F-4A98-9F6A-1E1D488917D7}"/>
    <cellStyle name="Comma 5 2 5 3 2 4" xfId="26931" xr:uid="{6C44E1FC-4489-4E53-A4F7-6EBF6C3AC66C}"/>
    <cellStyle name="Comma 5 2 5 3 3" xfId="7277" xr:uid="{395C5877-B818-4CC8-8329-EF994C6DEEB4}"/>
    <cellStyle name="Comma 5 2 5 3 3 2" xfId="18505" xr:uid="{3DF667BE-EC6C-48AE-B151-2CB6EC5AFB45}"/>
    <cellStyle name="Comma 5 2 5 3 3 2 2" xfId="40972" xr:uid="{81AED530-C015-49B9-836B-02109C747B8E}"/>
    <cellStyle name="Comma 5 2 5 3 3 3" xfId="29745" xr:uid="{389ED848-F463-4A3A-8B4B-77C99C60ED00}"/>
    <cellStyle name="Comma 5 2 5 3 4" xfId="12902" xr:uid="{8471A4C9-ADEA-457F-85CC-987DAA758CF5}"/>
    <cellStyle name="Comma 5 2 5 3 4 2" xfId="35369" xr:uid="{F2604B84-7FB1-439D-9402-97478F1C5549}"/>
    <cellStyle name="Comma 5 2 5 3 5" xfId="24142" xr:uid="{303C49A3-78F1-41D0-ACD0-6C58F18CD8C6}"/>
    <cellStyle name="Comma 5 2 5 4" xfId="3383" xr:uid="{66942201-1B8B-42D5-A993-D78FFF43B865}"/>
    <cellStyle name="Comma 5 2 5 4 2" xfId="8986" xr:uid="{F2DEFB0B-1177-4289-AA90-663707D5749B}"/>
    <cellStyle name="Comma 5 2 5 4 2 2" xfId="20214" xr:uid="{B5E4B503-1573-48F1-BFF3-8CEB513832A4}"/>
    <cellStyle name="Comma 5 2 5 4 2 2 2" xfId="42681" xr:uid="{7E24A9D3-C738-431E-BEBF-16FF83D6AB6D}"/>
    <cellStyle name="Comma 5 2 5 4 2 3" xfId="31454" xr:uid="{589D0E97-B93D-4270-B014-95496407B8A8}"/>
    <cellStyle name="Comma 5 2 5 4 3" xfId="14611" xr:uid="{B24BE80F-0157-4BB4-B79F-F85B66962BF3}"/>
    <cellStyle name="Comma 5 2 5 4 3 2" xfId="37078" xr:uid="{D2E9CD1A-774B-4E52-8DBD-6C94499EA135}"/>
    <cellStyle name="Comma 5 2 5 4 4" xfId="25851" xr:uid="{C69F00E5-50AC-4C4D-853E-66A7F3851CBB}"/>
    <cellStyle name="Comma 5 2 5 5" xfId="6197" xr:uid="{0FB9A4ED-1DA7-4D94-8965-5FE0E96EBB7E}"/>
    <cellStyle name="Comma 5 2 5 5 2" xfId="17425" xr:uid="{9325C578-51D7-44C1-AD8B-13FE4701B96C}"/>
    <cellStyle name="Comma 5 2 5 5 2 2" xfId="39892" xr:uid="{DAC6466D-21EB-4A06-B3C3-1DCC34F07289}"/>
    <cellStyle name="Comma 5 2 5 5 3" xfId="28665" xr:uid="{A13BCB25-731D-40B1-9A2F-B39017E50992}"/>
    <cellStyle name="Comma 5 2 5 6" xfId="11822" xr:uid="{36475643-511E-4701-9505-593AC5548386}"/>
    <cellStyle name="Comma 5 2 5 6 2" xfId="34289" xr:uid="{235249DE-C09E-4DA4-BBFC-BF5796794511}"/>
    <cellStyle name="Comma 5 2 5 7" xfId="23062" xr:uid="{DB471FDD-7FD6-4261-B4B3-955F9BD69FE9}"/>
    <cellStyle name="Comma 5 2 6" xfId="865" xr:uid="{00000000-0005-0000-0000-000039070000}"/>
    <cellStyle name="Comma 5 2 6 2" xfId="1945" xr:uid="{00000000-0005-0000-0000-00003A070000}"/>
    <cellStyle name="Comma 5 2 6 2 2" xfId="4734" xr:uid="{DDFDAA55-AA6E-488E-BFB8-6F2903861064}"/>
    <cellStyle name="Comma 5 2 6 2 2 2" xfId="10337" xr:uid="{ACE8B316-2612-4A93-BC2C-FE9DE59C0A81}"/>
    <cellStyle name="Comma 5 2 6 2 2 2 2" xfId="21565" xr:uid="{7A7DAA43-3367-4504-AFC7-76D6F3D96127}"/>
    <cellStyle name="Comma 5 2 6 2 2 2 2 2" xfId="44032" xr:uid="{648FC651-8479-413B-BA8B-58D3A60C345A}"/>
    <cellStyle name="Comma 5 2 6 2 2 2 3" xfId="32805" xr:uid="{E7B0CCAD-26DF-4A3B-A4E6-03EAACC12F0B}"/>
    <cellStyle name="Comma 5 2 6 2 2 3" xfId="15962" xr:uid="{9366DF0B-9402-4DA4-AD56-60721C8703D7}"/>
    <cellStyle name="Comma 5 2 6 2 2 3 2" xfId="38429" xr:uid="{937E363A-5CF4-470C-A57D-FDE2444B149E}"/>
    <cellStyle name="Comma 5 2 6 2 2 4" xfId="27202" xr:uid="{E914D0E5-3E25-4437-A542-C0779A25DF8A}"/>
    <cellStyle name="Comma 5 2 6 2 3" xfId="7548" xr:uid="{8F43FE3B-C511-42F8-AB7F-29C1764ADDDC}"/>
    <cellStyle name="Comma 5 2 6 2 3 2" xfId="18776" xr:uid="{36A9A31F-2610-4CBA-B2A3-1F07B6451564}"/>
    <cellStyle name="Comma 5 2 6 2 3 2 2" xfId="41243" xr:uid="{AE2B7C6E-71CB-446D-9362-C3A41B941C11}"/>
    <cellStyle name="Comma 5 2 6 2 3 3" xfId="30016" xr:uid="{76CE7403-6243-40B3-A139-C6806B96946A}"/>
    <cellStyle name="Comma 5 2 6 2 4" xfId="13173" xr:uid="{18B621F1-2229-4D01-9F6A-344B00459628}"/>
    <cellStyle name="Comma 5 2 6 2 4 2" xfId="35640" xr:uid="{DCB7FCCD-6720-4686-9168-0E774D95E9CD}"/>
    <cellStyle name="Comma 5 2 6 2 5" xfId="24413" xr:uid="{D467AD38-C6E5-4301-B41E-FE91FAB171BA}"/>
    <cellStyle name="Comma 5 2 6 3" xfId="3654" xr:uid="{7CDDBBAF-69C6-42DC-8C3C-F9B081BAD29F}"/>
    <cellStyle name="Comma 5 2 6 3 2" xfId="9257" xr:uid="{4528A75A-4825-4E2B-8D2F-519CDE020146}"/>
    <cellStyle name="Comma 5 2 6 3 2 2" xfId="20485" xr:uid="{0D7D7EB5-A5B9-4145-9E0B-FEF762D098FC}"/>
    <cellStyle name="Comma 5 2 6 3 2 2 2" xfId="42952" xr:uid="{1E814397-A01E-4F53-B741-9463F24B95B3}"/>
    <cellStyle name="Comma 5 2 6 3 2 3" xfId="31725" xr:uid="{43262E09-9332-4C13-AB3E-ED12BAF97B7E}"/>
    <cellStyle name="Comma 5 2 6 3 3" xfId="14882" xr:uid="{0B6BD096-51CB-4DB8-81F8-0F639C2739BA}"/>
    <cellStyle name="Comma 5 2 6 3 3 2" xfId="37349" xr:uid="{A832DCAC-2D5D-4341-B697-26E0A95B280E}"/>
    <cellStyle name="Comma 5 2 6 3 4" xfId="26122" xr:uid="{2B98116F-24FF-4C03-87F7-D8462921570C}"/>
    <cellStyle name="Comma 5 2 6 4" xfId="6468" xr:uid="{13997D0A-EFA9-41A3-9943-A836EC2B3538}"/>
    <cellStyle name="Comma 5 2 6 4 2" xfId="17696" xr:uid="{982A046E-4E61-4737-9137-64C30DE0BF3B}"/>
    <cellStyle name="Comma 5 2 6 4 2 2" xfId="40163" xr:uid="{9C7440B2-717A-47C3-BE73-6788F15C0CC7}"/>
    <cellStyle name="Comma 5 2 6 4 3" xfId="28936" xr:uid="{1093ECBD-0970-4931-80C0-056A08849562}"/>
    <cellStyle name="Comma 5 2 6 5" xfId="12093" xr:uid="{03E56816-C284-4C36-BB05-32BB0C71D73B}"/>
    <cellStyle name="Comma 5 2 6 5 2" xfId="34560" xr:uid="{8F0FBA31-4EE8-41E3-94BE-EDBE661B9C8B}"/>
    <cellStyle name="Comma 5 2 6 6" xfId="23333" xr:uid="{D7D2408E-79F2-4E17-AFA8-81A55C48D570}"/>
    <cellStyle name="Comma 5 2 7" xfId="1407" xr:uid="{00000000-0005-0000-0000-00003B070000}"/>
    <cellStyle name="Comma 5 2 7 2" xfId="4196" xr:uid="{89523667-6450-4538-B0B7-31BAB7888EF2}"/>
    <cellStyle name="Comma 5 2 7 2 2" xfId="9799" xr:uid="{B6571B30-27D3-4C9F-B317-501A04064813}"/>
    <cellStyle name="Comma 5 2 7 2 2 2" xfId="21027" xr:uid="{815ACEFD-2145-4CF3-AAA9-9340242A0455}"/>
    <cellStyle name="Comma 5 2 7 2 2 2 2" xfId="43494" xr:uid="{A340A0AB-C2FC-4F3F-AF89-EC34389BF121}"/>
    <cellStyle name="Comma 5 2 7 2 2 3" xfId="32267" xr:uid="{1618172B-7106-4F4F-8DD2-435BAC0D4204}"/>
    <cellStyle name="Comma 5 2 7 2 3" xfId="15424" xr:uid="{F70F0444-A6DF-458B-886E-261C336C9AED}"/>
    <cellStyle name="Comma 5 2 7 2 3 2" xfId="37891" xr:uid="{C9E6AB92-DE7E-4039-A41E-830834B2D5BA}"/>
    <cellStyle name="Comma 5 2 7 2 4" xfId="26664" xr:uid="{884924AC-CFF8-416F-BB63-BFDE1A491D76}"/>
    <cellStyle name="Comma 5 2 7 3" xfId="7010" xr:uid="{6B9CA775-DB45-4B20-BC81-8B4F0A621C9E}"/>
    <cellStyle name="Comma 5 2 7 3 2" xfId="18238" xr:uid="{BBF9AF86-A8D6-4D6A-B857-04404C7738E9}"/>
    <cellStyle name="Comma 5 2 7 3 2 2" xfId="40705" xr:uid="{48F2F20B-41C3-42CF-A2C7-42A93574A62E}"/>
    <cellStyle name="Comma 5 2 7 3 3" xfId="29478" xr:uid="{2BBA1840-B00F-491B-8461-D4B99F63830F}"/>
    <cellStyle name="Comma 5 2 7 4" xfId="12635" xr:uid="{8E6AED61-A82D-47B4-B33D-057248A90F19}"/>
    <cellStyle name="Comma 5 2 7 4 2" xfId="35102" xr:uid="{4A879917-4165-412F-8214-91A4035930B2}"/>
    <cellStyle name="Comma 5 2 7 5" xfId="23875" xr:uid="{EDF6ED89-1D98-4AA8-890C-17BED840E61E}"/>
    <cellStyle name="Comma 5 2 8" xfId="2488" xr:uid="{00000000-0005-0000-0000-00003C070000}"/>
    <cellStyle name="Comma 5 2 8 2" xfId="5277" xr:uid="{4A5289DD-17B3-4A17-AF1E-3B39C4F6B72F}"/>
    <cellStyle name="Comma 5 2 8 2 2" xfId="10880" xr:uid="{1DC6BE1A-628B-4B3B-92A4-6745A9F5AEB4}"/>
    <cellStyle name="Comma 5 2 8 2 2 2" xfId="22108" xr:uid="{66ED78F5-27F7-40F8-B5FF-DE701EFE63D3}"/>
    <cellStyle name="Comma 5 2 8 2 2 2 2" xfId="44575" xr:uid="{6708A793-7BB7-468F-9492-1F6B92781DA7}"/>
    <cellStyle name="Comma 5 2 8 2 2 3" xfId="33348" xr:uid="{DC5F10E4-4A4A-4DFB-9339-EB8368C1CA73}"/>
    <cellStyle name="Comma 5 2 8 2 3" xfId="16505" xr:uid="{F985D1D5-BCF3-4036-8F4B-72BB4D79BD3A}"/>
    <cellStyle name="Comma 5 2 8 2 3 2" xfId="38972" xr:uid="{E7FFA6F9-C833-4142-A4B1-62DD4EAF9872}"/>
    <cellStyle name="Comma 5 2 8 2 4" xfId="27745" xr:uid="{8BFD0B2E-5637-4E1F-8511-B7509B78D2E3}"/>
    <cellStyle name="Comma 5 2 8 3" xfId="8091" xr:uid="{CD4E2BE8-1AEE-483D-B58E-22D686120219}"/>
    <cellStyle name="Comma 5 2 8 3 2" xfId="19319" xr:uid="{BB9BD1D6-071A-4A8E-869E-B44CB1B1F7E0}"/>
    <cellStyle name="Comma 5 2 8 3 2 2" xfId="41786" xr:uid="{0BD52CA9-297D-454A-BFD4-0BC51EABCB86}"/>
    <cellStyle name="Comma 5 2 8 3 3" xfId="30559" xr:uid="{B5FF8636-3913-4D50-8FAF-794EA18D3BE1}"/>
    <cellStyle name="Comma 5 2 8 4" xfId="13716" xr:uid="{48A44AFB-C754-4E60-8BF8-96199E28019B}"/>
    <cellStyle name="Comma 5 2 8 4 2" xfId="36183" xr:uid="{5FB872FD-E045-4A17-914F-11099A266E4C}"/>
    <cellStyle name="Comma 5 2 8 5" xfId="24956" xr:uid="{197B6875-8819-4840-B81C-D450C121C556}"/>
    <cellStyle name="Comma 5 2 9" xfId="327" xr:uid="{00000000-0005-0000-0000-00003D070000}"/>
    <cellStyle name="Comma 5 2 9 2" xfId="3116" xr:uid="{145E6AE2-D37A-420D-8003-B22C34AB7A70}"/>
    <cellStyle name="Comma 5 2 9 2 2" xfId="8719" xr:uid="{F4AC718B-4574-489F-8D2D-F3A9574B750E}"/>
    <cellStyle name="Comma 5 2 9 2 2 2" xfId="19947" xr:uid="{A09EE8F5-D3E1-4BED-92EF-D13B59FCA0C9}"/>
    <cellStyle name="Comma 5 2 9 2 2 2 2" xfId="42414" xr:uid="{B9232D93-90D3-4D23-A350-292FBEAE2F27}"/>
    <cellStyle name="Comma 5 2 9 2 2 3" xfId="31187" xr:uid="{86A7E9D4-CEC9-4B8F-B1EA-37ECC8E22B3F}"/>
    <cellStyle name="Comma 5 2 9 2 3" xfId="14344" xr:uid="{B5148B18-87D2-4ED5-8231-81344DF284C6}"/>
    <cellStyle name="Comma 5 2 9 2 3 2" xfId="36811" xr:uid="{4A508EB0-B56B-440E-A062-A467DDE721AA}"/>
    <cellStyle name="Comma 5 2 9 2 4" xfId="25584" xr:uid="{DD21FE62-FF7B-4259-A10F-135414E2D060}"/>
    <cellStyle name="Comma 5 2 9 3" xfId="5930" xr:uid="{A947A6FD-EE00-4FD5-ABDC-05D3BDD04816}"/>
    <cellStyle name="Comma 5 2 9 3 2" xfId="17158" xr:uid="{2723224B-F40B-411C-8955-87DC3A0C3F9E}"/>
    <cellStyle name="Comma 5 2 9 3 2 2" xfId="39625" xr:uid="{1A4EDF91-FC8D-4EBA-8952-050035BFBEEB}"/>
    <cellStyle name="Comma 5 2 9 3 3" xfId="28398" xr:uid="{180F829E-CB4B-4EC9-BD36-D15D7E2FF767}"/>
    <cellStyle name="Comma 5 2 9 4" xfId="11555" xr:uid="{D6627100-0306-4CAF-AEA0-6A7C102C8692}"/>
    <cellStyle name="Comma 5 2 9 4 2" xfId="34022" xr:uid="{E4796AF8-39A4-49EE-A56B-75146BD429B4}"/>
    <cellStyle name="Comma 5 2 9 5" xfId="22795" xr:uid="{109FC78A-DEE9-4FA7-ADB5-699F07DD8952}"/>
    <cellStyle name="Comma 5 3" xfId="61" xr:uid="{00000000-0005-0000-0000-00003E070000}"/>
    <cellStyle name="Comma 5 3 10" xfId="5669" xr:uid="{28F63A5F-450D-4E05-A00C-BFA26E6900BA}"/>
    <cellStyle name="Comma 5 3 10 2" xfId="16897" xr:uid="{B310B396-C13A-4AF8-B89A-93D2D4CEA0C3}"/>
    <cellStyle name="Comma 5 3 10 2 2" xfId="39364" xr:uid="{07027F81-586B-4845-8D71-34D030897AC0}"/>
    <cellStyle name="Comma 5 3 10 3" xfId="28137" xr:uid="{8D2043C4-551A-4B12-8BDC-769C8E2E99A2}"/>
    <cellStyle name="Comma 5 3 11" xfId="11293" xr:uid="{F951C259-38B7-46A6-8A8C-F2AE8389334A}"/>
    <cellStyle name="Comma 5 3 11 2" xfId="33761" xr:uid="{FD946977-2A9C-4123-8EC8-360A8794B8A3}"/>
    <cellStyle name="Comma 5 3 12" xfId="22534" xr:uid="{3E2FEBFB-730D-4112-8704-9E1D18A0B7AD}"/>
    <cellStyle name="Comma 5 3 2" xfId="123" xr:uid="{00000000-0005-0000-0000-00003F070000}"/>
    <cellStyle name="Comma 5 3 2 10" xfId="11355" xr:uid="{B5E183E0-AFB4-45DB-AE9E-CDE917015FD9}"/>
    <cellStyle name="Comma 5 3 2 10 2" xfId="33823" xr:uid="{3E1ECBF0-04D3-4D69-8E40-6DF865DC4B15}"/>
    <cellStyle name="Comma 5 3 2 11" xfId="22596" xr:uid="{85276E6C-5AAE-41F0-9507-CF07630F1D68}"/>
    <cellStyle name="Comma 5 3 2 2" xfId="249" xr:uid="{00000000-0005-0000-0000-000040070000}"/>
    <cellStyle name="Comma 5 3 2 2 10" xfId="22722" xr:uid="{A6BBFA09-35C1-4157-9458-4B329417DB19}"/>
    <cellStyle name="Comma 5 3 2 2 2" xfId="796" xr:uid="{00000000-0005-0000-0000-000041070000}"/>
    <cellStyle name="Comma 5 3 2 2 2 2" xfId="1334" xr:uid="{00000000-0005-0000-0000-000042070000}"/>
    <cellStyle name="Comma 5 3 2 2 2 2 2" xfId="2414" xr:uid="{00000000-0005-0000-0000-000043070000}"/>
    <cellStyle name="Comma 5 3 2 2 2 2 2 2" xfId="5203" xr:uid="{0B631A22-5044-4AA8-8F7C-81B980B6DFED}"/>
    <cellStyle name="Comma 5 3 2 2 2 2 2 2 2" xfId="10806" xr:uid="{C03D65FD-3D3C-4359-A01E-FC0440D01DDD}"/>
    <cellStyle name="Comma 5 3 2 2 2 2 2 2 2 2" xfId="22034" xr:uid="{EA88A417-4DFE-4726-AE30-95E55256DBCA}"/>
    <cellStyle name="Comma 5 3 2 2 2 2 2 2 2 2 2" xfId="44501" xr:uid="{89409BFC-5728-43FD-9487-C2A0C4AB7677}"/>
    <cellStyle name="Comma 5 3 2 2 2 2 2 2 2 3" xfId="33274" xr:uid="{1DED2EEB-E32E-4FE9-BA09-25D619649EA5}"/>
    <cellStyle name="Comma 5 3 2 2 2 2 2 2 3" xfId="16431" xr:uid="{2779CF2F-C764-49A7-AF20-2271E423AA06}"/>
    <cellStyle name="Comma 5 3 2 2 2 2 2 2 3 2" xfId="38898" xr:uid="{CF4E86E1-F45D-481F-88AD-592539F433D3}"/>
    <cellStyle name="Comma 5 3 2 2 2 2 2 2 4" xfId="27671" xr:uid="{0461F844-789C-4DAE-BAB0-AA15F48943C2}"/>
    <cellStyle name="Comma 5 3 2 2 2 2 2 3" xfId="8017" xr:uid="{E028A67B-C87F-4EFC-BBD0-13159D83DF29}"/>
    <cellStyle name="Comma 5 3 2 2 2 2 2 3 2" xfId="19245" xr:uid="{A784AF84-1406-4A67-918E-F89CEAFE2154}"/>
    <cellStyle name="Comma 5 3 2 2 2 2 2 3 2 2" xfId="41712" xr:uid="{82F6F00F-D388-4102-B979-AC1669728686}"/>
    <cellStyle name="Comma 5 3 2 2 2 2 2 3 3" xfId="30485" xr:uid="{FB808510-1FEB-4A16-8CB0-3AF0AA477F28}"/>
    <cellStyle name="Comma 5 3 2 2 2 2 2 4" xfId="13642" xr:uid="{8E02361C-2771-479B-892C-B91D7484062B}"/>
    <cellStyle name="Comma 5 3 2 2 2 2 2 4 2" xfId="36109" xr:uid="{DBDAF3E1-AB9A-4FB4-94C3-1888A3B0749D}"/>
    <cellStyle name="Comma 5 3 2 2 2 2 2 5" xfId="24882" xr:uid="{640F71D0-59CB-4C10-9FB6-84135BB299E1}"/>
    <cellStyle name="Comma 5 3 2 2 2 2 3" xfId="4123" xr:uid="{DFE90A79-0B84-4277-88C8-EAE7F3CDDEB5}"/>
    <cellStyle name="Comma 5 3 2 2 2 2 3 2" xfId="9726" xr:uid="{FBA40036-3C77-42D8-9C0B-1F5E796A89E4}"/>
    <cellStyle name="Comma 5 3 2 2 2 2 3 2 2" xfId="20954" xr:uid="{7AD73F74-5DF3-4C0C-83CC-2E9CDDB594F7}"/>
    <cellStyle name="Comma 5 3 2 2 2 2 3 2 2 2" xfId="43421" xr:uid="{0321935F-606D-480F-9D71-B96A51655F9D}"/>
    <cellStyle name="Comma 5 3 2 2 2 2 3 2 3" xfId="32194" xr:uid="{C875591B-9DB9-4A5F-A6CC-FEAD1102016F}"/>
    <cellStyle name="Comma 5 3 2 2 2 2 3 3" xfId="15351" xr:uid="{7CD90DC2-7EF8-4956-A35F-F3CE35D76E22}"/>
    <cellStyle name="Comma 5 3 2 2 2 2 3 3 2" xfId="37818" xr:uid="{2037ED61-880A-4A2D-A4C6-F4FACDF2D601}"/>
    <cellStyle name="Comma 5 3 2 2 2 2 3 4" xfId="26591" xr:uid="{CEE5AC2A-6AD0-479B-9DCA-067B263AF82E}"/>
    <cellStyle name="Comma 5 3 2 2 2 2 4" xfId="6937" xr:uid="{295AEF32-F67E-4CB1-8698-35882F2DAE96}"/>
    <cellStyle name="Comma 5 3 2 2 2 2 4 2" xfId="18165" xr:uid="{B2D45A4B-17F5-4719-B9F8-3989404CA759}"/>
    <cellStyle name="Comma 5 3 2 2 2 2 4 2 2" xfId="40632" xr:uid="{37C83342-F382-43B6-862E-9C7B146E4197}"/>
    <cellStyle name="Comma 5 3 2 2 2 2 4 3" xfId="29405" xr:uid="{32CEBC02-FD00-43DB-B999-FB15C22CE436}"/>
    <cellStyle name="Comma 5 3 2 2 2 2 5" xfId="12562" xr:uid="{47B9B0A4-D646-4D03-A144-6B67DD50D0E6}"/>
    <cellStyle name="Comma 5 3 2 2 2 2 5 2" xfId="35029" xr:uid="{989BB698-9232-4FF8-A366-05875A9D9DC6}"/>
    <cellStyle name="Comma 5 3 2 2 2 2 6" xfId="23802" xr:uid="{4879A964-AAA9-476A-9BD9-96C555603594}"/>
    <cellStyle name="Comma 5 3 2 2 2 3" xfId="1876" xr:uid="{00000000-0005-0000-0000-000044070000}"/>
    <cellStyle name="Comma 5 3 2 2 2 3 2" xfId="4665" xr:uid="{88B6C6FE-1254-4CA1-8C61-B646E0305345}"/>
    <cellStyle name="Comma 5 3 2 2 2 3 2 2" xfId="10268" xr:uid="{9D17643C-BC59-41A5-A676-31741A0E4396}"/>
    <cellStyle name="Comma 5 3 2 2 2 3 2 2 2" xfId="21496" xr:uid="{07B8F19C-6332-4807-85C3-6510D418E9E7}"/>
    <cellStyle name="Comma 5 3 2 2 2 3 2 2 2 2" xfId="43963" xr:uid="{ADA20629-2120-482C-9FDE-3906F78F516B}"/>
    <cellStyle name="Comma 5 3 2 2 2 3 2 2 3" xfId="32736" xr:uid="{6FB3053F-F2F1-43F1-8154-9C55B4849D9C}"/>
    <cellStyle name="Comma 5 3 2 2 2 3 2 3" xfId="15893" xr:uid="{D078E694-B934-4A66-AA28-6563C227ABAA}"/>
    <cellStyle name="Comma 5 3 2 2 2 3 2 3 2" xfId="38360" xr:uid="{6BED4745-08B4-4F56-AFB7-7B69E665B8EC}"/>
    <cellStyle name="Comma 5 3 2 2 2 3 2 4" xfId="27133" xr:uid="{A264C0B8-33EC-475D-AE38-26C580F5BB46}"/>
    <cellStyle name="Comma 5 3 2 2 2 3 3" xfId="7479" xr:uid="{1BBE9967-64F1-4D00-8A1F-590FE131193D}"/>
    <cellStyle name="Comma 5 3 2 2 2 3 3 2" xfId="18707" xr:uid="{1A2863E8-5871-4BEC-99A0-6CBE063DFB09}"/>
    <cellStyle name="Comma 5 3 2 2 2 3 3 2 2" xfId="41174" xr:uid="{29C4EF66-0137-4863-9C27-DBC6C3234812}"/>
    <cellStyle name="Comma 5 3 2 2 2 3 3 3" xfId="29947" xr:uid="{087AC2B7-5592-43B3-B42A-222AE51F9697}"/>
    <cellStyle name="Comma 5 3 2 2 2 3 4" xfId="13104" xr:uid="{BE5A8896-F680-406F-AFE6-7E708F4E6B78}"/>
    <cellStyle name="Comma 5 3 2 2 2 3 4 2" xfId="35571" xr:uid="{EB2D0114-F036-4828-B23D-E82AE6182FF1}"/>
    <cellStyle name="Comma 5 3 2 2 2 3 5" xfId="24344" xr:uid="{53F4D8E6-B691-4BAE-82AE-23C5804A2437}"/>
    <cellStyle name="Comma 5 3 2 2 2 4" xfId="3585" xr:uid="{F3B65403-BB55-44A9-B8CB-17EB6799C8B1}"/>
    <cellStyle name="Comma 5 3 2 2 2 4 2" xfId="9188" xr:uid="{5F0758D2-E57F-4C85-BAC1-F24B96C9EB87}"/>
    <cellStyle name="Comma 5 3 2 2 2 4 2 2" xfId="20416" xr:uid="{5D17E9E4-C438-4F07-B5CE-CBDCDC96924E}"/>
    <cellStyle name="Comma 5 3 2 2 2 4 2 2 2" xfId="42883" xr:uid="{0127C80D-AEB3-492A-88DD-6EBA3B70FE84}"/>
    <cellStyle name="Comma 5 3 2 2 2 4 2 3" xfId="31656" xr:uid="{211FC3F1-9959-4106-BBAE-CD634FEA63F3}"/>
    <cellStyle name="Comma 5 3 2 2 2 4 3" xfId="14813" xr:uid="{67184C7C-59CA-4C99-A460-07250FF2F5F7}"/>
    <cellStyle name="Comma 5 3 2 2 2 4 3 2" xfId="37280" xr:uid="{826E4ED6-B517-417C-AA0C-6C4673E251B8}"/>
    <cellStyle name="Comma 5 3 2 2 2 4 4" xfId="26053" xr:uid="{EA9E75B5-4B49-4895-B041-72FAF7CD8F1E}"/>
    <cellStyle name="Comma 5 3 2 2 2 5" xfId="6399" xr:uid="{187BACF1-56BD-4B56-894E-375A86161652}"/>
    <cellStyle name="Comma 5 3 2 2 2 5 2" xfId="17627" xr:uid="{ED5A79B3-73A6-4A77-B2D0-18824059E620}"/>
    <cellStyle name="Comma 5 3 2 2 2 5 2 2" xfId="40094" xr:uid="{E4B7E679-8DE3-4BB4-9078-AE5635354A49}"/>
    <cellStyle name="Comma 5 3 2 2 2 5 3" xfId="28867" xr:uid="{5E6DF42A-7C36-46CD-9735-14AABF8FD0F2}"/>
    <cellStyle name="Comma 5 3 2 2 2 6" xfId="12024" xr:uid="{556F220E-5883-45D3-BF8F-EC3683D31D4B}"/>
    <cellStyle name="Comma 5 3 2 2 2 6 2" xfId="34491" xr:uid="{D79C4D02-8BC6-456D-B678-D210EBD42873}"/>
    <cellStyle name="Comma 5 3 2 2 2 7" xfId="23264" xr:uid="{0614428C-9CF1-47F4-9D7D-775B739E4FA6}"/>
    <cellStyle name="Comma 5 3 2 2 3" xfId="1067" xr:uid="{00000000-0005-0000-0000-000045070000}"/>
    <cellStyle name="Comma 5 3 2 2 3 2" xfId="2147" xr:uid="{00000000-0005-0000-0000-000046070000}"/>
    <cellStyle name="Comma 5 3 2 2 3 2 2" xfId="4936" xr:uid="{E034EAB6-9334-4A0A-9EB7-D7D734F75D2B}"/>
    <cellStyle name="Comma 5 3 2 2 3 2 2 2" xfId="10539" xr:uid="{6588C8AE-F67A-4FFF-BD85-309FFD20C6B7}"/>
    <cellStyle name="Comma 5 3 2 2 3 2 2 2 2" xfId="21767" xr:uid="{A950C4BE-1CF0-4885-9BF0-AA10804C8B9A}"/>
    <cellStyle name="Comma 5 3 2 2 3 2 2 2 2 2" xfId="44234" xr:uid="{4BD8EEE2-1A0E-4682-BEBD-F661A262088F}"/>
    <cellStyle name="Comma 5 3 2 2 3 2 2 2 3" xfId="33007" xr:uid="{697BC7EC-1ECB-49A4-8A08-CBF49B96356F}"/>
    <cellStyle name="Comma 5 3 2 2 3 2 2 3" xfId="16164" xr:uid="{3B6D9E75-B19E-43B8-A96F-BE04CDEDAFEA}"/>
    <cellStyle name="Comma 5 3 2 2 3 2 2 3 2" xfId="38631" xr:uid="{AED8C125-013D-4A45-8410-C756B828588D}"/>
    <cellStyle name="Comma 5 3 2 2 3 2 2 4" xfId="27404" xr:uid="{1F6A3AF8-1ED7-4D2B-B374-62BCBD772416}"/>
    <cellStyle name="Comma 5 3 2 2 3 2 3" xfId="7750" xr:uid="{97F8E56B-E428-4911-9375-74CC8FB42837}"/>
    <cellStyle name="Comma 5 3 2 2 3 2 3 2" xfId="18978" xr:uid="{BAF99716-E931-4C30-B688-1B361A0522E9}"/>
    <cellStyle name="Comma 5 3 2 2 3 2 3 2 2" xfId="41445" xr:uid="{485C7746-38FF-4F96-8860-90FBAEE7D97F}"/>
    <cellStyle name="Comma 5 3 2 2 3 2 3 3" xfId="30218" xr:uid="{FB3D57C9-655D-43B1-8132-193E24268AF7}"/>
    <cellStyle name="Comma 5 3 2 2 3 2 4" xfId="13375" xr:uid="{D9875FB7-EF49-4B91-A100-8847AC238D36}"/>
    <cellStyle name="Comma 5 3 2 2 3 2 4 2" xfId="35842" xr:uid="{6D947FCA-42FE-44C1-8E8F-3064E0A06A33}"/>
    <cellStyle name="Comma 5 3 2 2 3 2 5" xfId="24615" xr:uid="{DCB87376-C7CD-4B76-96ED-7EBE55B2F2DE}"/>
    <cellStyle name="Comma 5 3 2 2 3 3" xfId="3856" xr:uid="{D498ABCA-516B-4E31-9BE4-517A3A9B2959}"/>
    <cellStyle name="Comma 5 3 2 2 3 3 2" xfId="9459" xr:uid="{EA77ED5B-61EA-4AB7-BDDD-BDEF98AC4B5B}"/>
    <cellStyle name="Comma 5 3 2 2 3 3 2 2" xfId="20687" xr:uid="{13FA98FC-22D9-482D-BC41-AFE71F44CAEF}"/>
    <cellStyle name="Comma 5 3 2 2 3 3 2 2 2" xfId="43154" xr:uid="{38DB7D5D-B338-43D0-BA11-EEFAF651EEF2}"/>
    <cellStyle name="Comma 5 3 2 2 3 3 2 3" xfId="31927" xr:uid="{B9FB3A57-4FAB-4267-97AB-4FAC6FDC99D1}"/>
    <cellStyle name="Comma 5 3 2 2 3 3 3" xfId="15084" xr:uid="{F7946F39-AD21-4456-A2E1-71B9CDC8994F}"/>
    <cellStyle name="Comma 5 3 2 2 3 3 3 2" xfId="37551" xr:uid="{BC44A3FE-E43B-4233-AB96-0398ADEA37AA}"/>
    <cellStyle name="Comma 5 3 2 2 3 3 4" xfId="26324" xr:uid="{20822B09-193C-4FB7-BCCB-BA80E732735D}"/>
    <cellStyle name="Comma 5 3 2 2 3 4" xfId="6670" xr:uid="{E27F64B1-086C-441B-932D-9D6386393036}"/>
    <cellStyle name="Comma 5 3 2 2 3 4 2" xfId="17898" xr:uid="{24C18459-AE72-4527-BE27-2143B2D72E98}"/>
    <cellStyle name="Comma 5 3 2 2 3 4 2 2" xfId="40365" xr:uid="{48BFA839-4AFC-4E27-8A1E-8A561B35B58E}"/>
    <cellStyle name="Comma 5 3 2 2 3 4 3" xfId="29138" xr:uid="{24206516-1C9E-495D-A9BE-08F4D626EFCE}"/>
    <cellStyle name="Comma 5 3 2 2 3 5" xfId="12295" xr:uid="{DBB5F18A-D225-4FEF-9D4A-383E70E193C1}"/>
    <cellStyle name="Comma 5 3 2 2 3 5 2" xfId="34762" xr:uid="{9D8A52AF-C21E-4B58-B292-A2D6CA2986AE}"/>
    <cellStyle name="Comma 5 3 2 2 3 6" xfId="23535" xr:uid="{0D47DDA4-9D92-4AC9-993C-4C1259272604}"/>
    <cellStyle name="Comma 5 3 2 2 4" xfId="1609" xr:uid="{00000000-0005-0000-0000-000047070000}"/>
    <cellStyle name="Comma 5 3 2 2 4 2" xfId="4398" xr:uid="{C12A9F2F-1A6A-4991-9594-48FDB2529EF6}"/>
    <cellStyle name="Comma 5 3 2 2 4 2 2" xfId="10001" xr:uid="{1E1B032E-4EB4-4F44-9C7B-DCDBBB28802D}"/>
    <cellStyle name="Comma 5 3 2 2 4 2 2 2" xfId="21229" xr:uid="{4178004A-C43C-4637-B33F-E09990B87A0D}"/>
    <cellStyle name="Comma 5 3 2 2 4 2 2 2 2" xfId="43696" xr:uid="{9EAE8851-6923-4FB2-9854-EAD2181FF9CB}"/>
    <cellStyle name="Comma 5 3 2 2 4 2 2 3" xfId="32469" xr:uid="{08DC537E-AC3A-4845-BDCD-3B63C4552A47}"/>
    <cellStyle name="Comma 5 3 2 2 4 2 3" xfId="15626" xr:uid="{55C15D59-38A0-4A30-AE01-285651D14A6B}"/>
    <cellStyle name="Comma 5 3 2 2 4 2 3 2" xfId="38093" xr:uid="{0F263CE6-18A0-4414-B5A0-A2DD7A2DA965}"/>
    <cellStyle name="Comma 5 3 2 2 4 2 4" xfId="26866" xr:uid="{56A85B11-FF56-4616-806E-EBBF10595669}"/>
    <cellStyle name="Comma 5 3 2 2 4 3" xfId="7212" xr:uid="{E9664378-C3AC-4589-8CB5-EB92411F1103}"/>
    <cellStyle name="Comma 5 3 2 2 4 3 2" xfId="18440" xr:uid="{85AF22E0-9AC6-46BE-AFE8-F185ACA4BE79}"/>
    <cellStyle name="Comma 5 3 2 2 4 3 2 2" xfId="40907" xr:uid="{48639801-242C-4363-A755-C3B9CD8D7472}"/>
    <cellStyle name="Comma 5 3 2 2 4 3 3" xfId="29680" xr:uid="{B146710D-32BF-4CD7-BBD1-C2F075930FFB}"/>
    <cellStyle name="Comma 5 3 2 2 4 4" xfId="12837" xr:uid="{474524C7-29DE-4AF5-8D75-A4FCAC1D3B6A}"/>
    <cellStyle name="Comma 5 3 2 2 4 4 2" xfId="35304" xr:uid="{774BE284-BB58-4697-8BDA-EE18DBC2D566}"/>
    <cellStyle name="Comma 5 3 2 2 4 5" xfId="24077" xr:uid="{48582475-0C27-48C2-9A92-9A0D4A0D1845}"/>
    <cellStyle name="Comma 5 3 2 2 5" xfId="2690" xr:uid="{00000000-0005-0000-0000-000048070000}"/>
    <cellStyle name="Comma 5 3 2 2 5 2" xfId="5479" xr:uid="{0E87D319-5CFD-40DF-B4D9-86B61D836F0D}"/>
    <cellStyle name="Comma 5 3 2 2 5 2 2" xfId="11082" xr:uid="{DDBEA76B-6388-4C6A-B943-0B1D577412B4}"/>
    <cellStyle name="Comma 5 3 2 2 5 2 2 2" xfId="22310" xr:uid="{749D9A2A-035C-4079-A8BC-F891A35CB8F4}"/>
    <cellStyle name="Comma 5 3 2 2 5 2 2 2 2" xfId="44777" xr:uid="{75C38647-6BA0-42E6-957E-240666E5AA88}"/>
    <cellStyle name="Comma 5 3 2 2 5 2 2 3" xfId="33550" xr:uid="{59A94498-01E2-42E5-9CEB-F9A01BC57A88}"/>
    <cellStyle name="Comma 5 3 2 2 5 2 3" xfId="16707" xr:uid="{3819239E-7680-43B1-B08D-0A053E1CDB92}"/>
    <cellStyle name="Comma 5 3 2 2 5 2 3 2" xfId="39174" xr:uid="{02784778-A9D4-4514-B957-BB63CF7C396A}"/>
    <cellStyle name="Comma 5 3 2 2 5 2 4" xfId="27947" xr:uid="{FA42DC49-517B-4488-84AD-6E491FA4B6F5}"/>
    <cellStyle name="Comma 5 3 2 2 5 3" xfId="8293" xr:uid="{DA6AFA04-465F-4DF1-B8F5-948C02584819}"/>
    <cellStyle name="Comma 5 3 2 2 5 3 2" xfId="19521" xr:uid="{19CD12FA-4F42-4588-9E75-BFD739080B75}"/>
    <cellStyle name="Comma 5 3 2 2 5 3 2 2" xfId="41988" xr:uid="{4F31D008-EDB7-4EFA-80CB-F6883B1A097D}"/>
    <cellStyle name="Comma 5 3 2 2 5 3 3" xfId="30761" xr:uid="{9F48453F-EC61-437F-8AB3-EE1B3C037385}"/>
    <cellStyle name="Comma 5 3 2 2 5 4" xfId="13918" xr:uid="{BE72D241-A0E4-49CD-B9B8-63B9BA48F1CE}"/>
    <cellStyle name="Comma 5 3 2 2 5 4 2" xfId="36385" xr:uid="{F88AF7D4-E042-4F65-B22E-6723A86841B2}"/>
    <cellStyle name="Comma 5 3 2 2 5 5" xfId="25158" xr:uid="{4B4D1291-D850-41C3-AA03-26B3ABF1AE93}"/>
    <cellStyle name="Comma 5 3 2 2 6" xfId="529" xr:uid="{00000000-0005-0000-0000-000049070000}"/>
    <cellStyle name="Comma 5 3 2 2 6 2" xfId="3318" xr:uid="{891E0EAE-AE6F-45DD-A67A-A25C234A0788}"/>
    <cellStyle name="Comma 5 3 2 2 6 2 2" xfId="8921" xr:uid="{11DA43BF-B4D7-42E5-AEB3-23781ECBADB9}"/>
    <cellStyle name="Comma 5 3 2 2 6 2 2 2" xfId="20149" xr:uid="{40EF4C21-8BCA-4C73-965A-E26D33DAF32D}"/>
    <cellStyle name="Comma 5 3 2 2 6 2 2 2 2" xfId="42616" xr:uid="{85720B53-0A1D-480B-A9FA-3C2A90F338CD}"/>
    <cellStyle name="Comma 5 3 2 2 6 2 2 3" xfId="31389" xr:uid="{97F7D0A5-ACCC-44C9-A4BC-74031D69E429}"/>
    <cellStyle name="Comma 5 3 2 2 6 2 3" xfId="14546" xr:uid="{C97620A9-DFE0-4874-8F71-4BE96AA9C7F8}"/>
    <cellStyle name="Comma 5 3 2 2 6 2 3 2" xfId="37013" xr:uid="{13ABF027-B1B8-45E1-8EBF-79F93EFDD55C}"/>
    <cellStyle name="Comma 5 3 2 2 6 2 4" xfId="25786" xr:uid="{677F4497-E47E-4046-B246-7A5BF24BB6F9}"/>
    <cellStyle name="Comma 5 3 2 2 6 3" xfId="6132" xr:uid="{C7EB4A79-9AE0-4B97-8EEE-E99A32855F6B}"/>
    <cellStyle name="Comma 5 3 2 2 6 3 2" xfId="17360" xr:uid="{954F862E-7913-4508-85A3-F83F47093363}"/>
    <cellStyle name="Comma 5 3 2 2 6 3 2 2" xfId="39827" xr:uid="{B32AA0DF-D262-4796-B23C-964165863F31}"/>
    <cellStyle name="Comma 5 3 2 2 6 3 3" xfId="28600" xr:uid="{B800EA0C-A6CB-4B72-94A5-42838075E1D4}"/>
    <cellStyle name="Comma 5 3 2 2 6 4" xfId="11757" xr:uid="{977EFB33-D02D-40C5-9319-12F03070F705}"/>
    <cellStyle name="Comma 5 3 2 2 6 4 2" xfId="34224" xr:uid="{412129FE-5D25-4D53-8287-63A06EE830BD}"/>
    <cellStyle name="Comma 5 3 2 2 6 5" xfId="22997" xr:uid="{CB71A27C-D301-4E01-B12A-55CE3C56A496}"/>
    <cellStyle name="Comma 5 3 2 2 7" xfId="3042" xr:uid="{03E4B77F-CAA1-438F-8903-3329CD341D2F}"/>
    <cellStyle name="Comma 5 3 2 2 7 2" xfId="8645" xr:uid="{6D9C3212-9AEC-4054-B25F-576442A40FA5}"/>
    <cellStyle name="Comma 5 3 2 2 7 2 2" xfId="19873" xr:uid="{BA57D1CE-DEDB-4880-8320-9BA690878522}"/>
    <cellStyle name="Comma 5 3 2 2 7 2 2 2" xfId="42340" xr:uid="{D40035B4-ADD1-46C0-B453-7F30A988A64E}"/>
    <cellStyle name="Comma 5 3 2 2 7 2 3" xfId="31113" xr:uid="{5AC320CB-5C46-42DD-9070-1300D5D29BB7}"/>
    <cellStyle name="Comma 5 3 2 2 7 3" xfId="14270" xr:uid="{1F55C502-6BBF-4237-A83C-5C034D62E823}"/>
    <cellStyle name="Comma 5 3 2 2 7 3 2" xfId="36737" xr:uid="{F60B254D-DA13-409F-9469-922AF5ABDE4F}"/>
    <cellStyle name="Comma 5 3 2 2 7 4" xfId="25510" xr:uid="{7209516C-4A81-4F92-835F-2A9E0C9E7656}"/>
    <cellStyle name="Comma 5 3 2 2 8" xfId="5857" xr:uid="{6C794356-26B2-47F1-84BB-053C8BAC7350}"/>
    <cellStyle name="Comma 5 3 2 2 8 2" xfId="17085" xr:uid="{0944B8DE-457C-4E63-BC0D-753215ECA7E5}"/>
    <cellStyle name="Comma 5 3 2 2 8 2 2" xfId="39552" xr:uid="{236817E8-9117-4D03-97AD-6BCB9201209A}"/>
    <cellStyle name="Comma 5 3 2 2 8 3" xfId="28325" xr:uid="{C2DCDFA3-42BF-42A4-9EF8-6E430E17EB4A}"/>
    <cellStyle name="Comma 5 3 2 2 9" xfId="11481" xr:uid="{F126DC7C-41C7-4CAC-8290-5871C6A3BF4A}"/>
    <cellStyle name="Comma 5 3 2 2 9 2" xfId="33949" xr:uid="{C18D9A0C-8FFA-4413-A760-D65770CD9095}"/>
    <cellStyle name="Comma 5 3 2 3" xfId="670" xr:uid="{00000000-0005-0000-0000-00004A070000}"/>
    <cellStyle name="Comma 5 3 2 3 2" xfId="1208" xr:uid="{00000000-0005-0000-0000-00004B070000}"/>
    <cellStyle name="Comma 5 3 2 3 2 2" xfId="2288" xr:uid="{00000000-0005-0000-0000-00004C070000}"/>
    <cellStyle name="Comma 5 3 2 3 2 2 2" xfId="5077" xr:uid="{378E1D93-8888-49D5-B9AE-C66951AD9CA7}"/>
    <cellStyle name="Comma 5 3 2 3 2 2 2 2" xfId="10680" xr:uid="{710DE0EE-6611-45D8-8DDD-686895DAD6F3}"/>
    <cellStyle name="Comma 5 3 2 3 2 2 2 2 2" xfId="21908" xr:uid="{1B1D30B0-4C1C-4B0E-B30E-C840C3EB5627}"/>
    <cellStyle name="Comma 5 3 2 3 2 2 2 2 2 2" xfId="44375" xr:uid="{24DDE4E9-B4A5-4236-BC0D-5F13C944488A}"/>
    <cellStyle name="Comma 5 3 2 3 2 2 2 2 3" xfId="33148" xr:uid="{CE03B50C-5B8D-4F33-9BC4-86B5BFC8D90B}"/>
    <cellStyle name="Comma 5 3 2 3 2 2 2 3" xfId="16305" xr:uid="{2E4BE05F-F95F-47E3-9ECC-48C919322D88}"/>
    <cellStyle name="Comma 5 3 2 3 2 2 2 3 2" xfId="38772" xr:uid="{3D8F4138-BDC8-4103-B511-D7A030BF77EF}"/>
    <cellStyle name="Comma 5 3 2 3 2 2 2 4" xfId="27545" xr:uid="{46A9121D-DDDC-4AA3-8984-2C1C30D2955A}"/>
    <cellStyle name="Comma 5 3 2 3 2 2 3" xfId="7891" xr:uid="{DF01AFCF-C8CD-43A5-B0E1-9B3DBE456C4E}"/>
    <cellStyle name="Comma 5 3 2 3 2 2 3 2" xfId="19119" xr:uid="{68227855-1E44-4317-9A21-F8F4E43CC2CD}"/>
    <cellStyle name="Comma 5 3 2 3 2 2 3 2 2" xfId="41586" xr:uid="{E6240830-783C-4CE5-8CE4-8D44E75B7FD1}"/>
    <cellStyle name="Comma 5 3 2 3 2 2 3 3" xfId="30359" xr:uid="{AC2635C0-7687-4A6C-8B0B-4326EABBE340}"/>
    <cellStyle name="Comma 5 3 2 3 2 2 4" xfId="13516" xr:uid="{65D8BF89-17B1-4F68-8AFE-C9AE5540C747}"/>
    <cellStyle name="Comma 5 3 2 3 2 2 4 2" xfId="35983" xr:uid="{B41C325E-205F-43B0-8C1F-BA838B5DF7BA}"/>
    <cellStyle name="Comma 5 3 2 3 2 2 5" xfId="24756" xr:uid="{F9E5250F-9937-4E57-A5CB-B003F36418BA}"/>
    <cellStyle name="Comma 5 3 2 3 2 3" xfId="3997" xr:uid="{DBCE0632-A8D6-4B48-87E6-6ABBFC5B3680}"/>
    <cellStyle name="Comma 5 3 2 3 2 3 2" xfId="9600" xr:uid="{5306CB02-85B4-4EA4-81AA-BB470B3467DC}"/>
    <cellStyle name="Comma 5 3 2 3 2 3 2 2" xfId="20828" xr:uid="{3F41708B-A6F0-49AB-A323-3264E3293989}"/>
    <cellStyle name="Comma 5 3 2 3 2 3 2 2 2" xfId="43295" xr:uid="{2C7CC450-0746-4651-90D3-04B5A52C4AAD}"/>
    <cellStyle name="Comma 5 3 2 3 2 3 2 3" xfId="32068" xr:uid="{E098789D-722F-4673-8BE3-E0F86AF4A59A}"/>
    <cellStyle name="Comma 5 3 2 3 2 3 3" xfId="15225" xr:uid="{AA1449C2-73F2-4731-99E8-F60B3203F77B}"/>
    <cellStyle name="Comma 5 3 2 3 2 3 3 2" xfId="37692" xr:uid="{C9DA37DC-DD5E-4492-9330-A6C596183E37}"/>
    <cellStyle name="Comma 5 3 2 3 2 3 4" xfId="26465" xr:uid="{EBE4A265-61F9-46CB-A6A0-45C524288EC9}"/>
    <cellStyle name="Comma 5 3 2 3 2 4" xfId="6811" xr:uid="{F1E233A5-CDAE-45CA-8998-A4C1F599F18E}"/>
    <cellStyle name="Comma 5 3 2 3 2 4 2" xfId="18039" xr:uid="{57D56279-A674-40C0-B78D-FD80A3ABD440}"/>
    <cellStyle name="Comma 5 3 2 3 2 4 2 2" xfId="40506" xr:uid="{79C642D4-9BBF-42B9-8A3C-F60033D7C975}"/>
    <cellStyle name="Comma 5 3 2 3 2 4 3" xfId="29279" xr:uid="{88CE96E1-64E4-49FF-ACA5-5DF93640106A}"/>
    <cellStyle name="Comma 5 3 2 3 2 5" xfId="12436" xr:uid="{8F70CE40-4D2B-4A6C-A36A-A6DE94F42DCE}"/>
    <cellStyle name="Comma 5 3 2 3 2 5 2" xfId="34903" xr:uid="{B5839419-B297-45F2-B227-2DCC7560D21A}"/>
    <cellStyle name="Comma 5 3 2 3 2 6" xfId="23676" xr:uid="{A49C93BA-C0BA-48D4-893B-008C8C3EA1FF}"/>
    <cellStyle name="Comma 5 3 2 3 3" xfId="1750" xr:uid="{00000000-0005-0000-0000-00004D070000}"/>
    <cellStyle name="Comma 5 3 2 3 3 2" xfId="4539" xr:uid="{19F32E66-90A2-480B-A448-3F594CC33554}"/>
    <cellStyle name="Comma 5 3 2 3 3 2 2" xfId="10142" xr:uid="{52BAB1A6-F539-4F6B-ABE8-8FC7754F8A1B}"/>
    <cellStyle name="Comma 5 3 2 3 3 2 2 2" xfId="21370" xr:uid="{44861A14-CFDF-4025-9C16-6CF0C7DF4A6D}"/>
    <cellStyle name="Comma 5 3 2 3 3 2 2 2 2" xfId="43837" xr:uid="{D20F3626-556B-419C-AD4F-A38DE6D7942E}"/>
    <cellStyle name="Comma 5 3 2 3 3 2 2 3" xfId="32610" xr:uid="{10D21341-BBBD-4031-B1D0-26D747FEDC2B}"/>
    <cellStyle name="Comma 5 3 2 3 3 2 3" xfId="15767" xr:uid="{229B722F-6A75-4092-AF67-90588C228765}"/>
    <cellStyle name="Comma 5 3 2 3 3 2 3 2" xfId="38234" xr:uid="{3187DD82-D258-475F-B52A-328BA4071086}"/>
    <cellStyle name="Comma 5 3 2 3 3 2 4" xfId="27007" xr:uid="{F942ABB1-762D-4222-A90D-603E7243733E}"/>
    <cellStyle name="Comma 5 3 2 3 3 3" xfId="7353" xr:uid="{9B34D136-AE1C-48B0-8427-EADCC756913E}"/>
    <cellStyle name="Comma 5 3 2 3 3 3 2" xfId="18581" xr:uid="{57E8C41E-4609-4F4F-A1A5-0E5C6479F724}"/>
    <cellStyle name="Comma 5 3 2 3 3 3 2 2" xfId="41048" xr:uid="{23A9C4FD-38EA-43C8-9604-6E4CEB177F3A}"/>
    <cellStyle name="Comma 5 3 2 3 3 3 3" xfId="29821" xr:uid="{7478962F-D4C8-4B3C-A767-40FC416CA1AB}"/>
    <cellStyle name="Comma 5 3 2 3 3 4" xfId="12978" xr:uid="{2F4C7C37-9E2F-4138-93B1-4EE1CEDEF06C}"/>
    <cellStyle name="Comma 5 3 2 3 3 4 2" xfId="35445" xr:uid="{D1CFF1CC-A762-481A-AC44-FE7F37E714DC}"/>
    <cellStyle name="Comma 5 3 2 3 3 5" xfId="24218" xr:uid="{6A8E2AC5-0966-4B5F-9B4E-DC86632FA1D2}"/>
    <cellStyle name="Comma 5 3 2 3 4" xfId="3459" xr:uid="{2519662B-738A-45F4-A080-0C996A1BEA29}"/>
    <cellStyle name="Comma 5 3 2 3 4 2" xfId="9062" xr:uid="{6EDAC187-6D2D-4AEA-BB7E-4AD81BEAB449}"/>
    <cellStyle name="Comma 5 3 2 3 4 2 2" xfId="20290" xr:uid="{0EA5402B-0A0A-4A47-AC19-62B842CCBDFA}"/>
    <cellStyle name="Comma 5 3 2 3 4 2 2 2" xfId="42757" xr:uid="{3488A169-C889-481F-9418-73CA12441A01}"/>
    <cellStyle name="Comma 5 3 2 3 4 2 3" xfId="31530" xr:uid="{0634875C-F029-41D9-BE28-C51D3B58E4F8}"/>
    <cellStyle name="Comma 5 3 2 3 4 3" xfId="14687" xr:uid="{6129F957-9C73-44C2-AABB-8E0CAE9516F4}"/>
    <cellStyle name="Comma 5 3 2 3 4 3 2" xfId="37154" xr:uid="{08E4E8D7-C493-4EAB-B33F-03C9AA7E292C}"/>
    <cellStyle name="Comma 5 3 2 3 4 4" xfId="25927" xr:uid="{438EA1EB-643E-4899-9198-36C5C554EF7B}"/>
    <cellStyle name="Comma 5 3 2 3 5" xfId="6273" xr:uid="{A73244F7-781D-45F7-9943-0AE4BF3ECF3E}"/>
    <cellStyle name="Comma 5 3 2 3 5 2" xfId="17501" xr:uid="{006FC71B-3E76-4182-9C1D-D0B4484E2718}"/>
    <cellStyle name="Comma 5 3 2 3 5 2 2" xfId="39968" xr:uid="{70C3A475-6512-4241-BF94-DC1E17BBC591}"/>
    <cellStyle name="Comma 5 3 2 3 5 3" xfId="28741" xr:uid="{3CFC9390-0E48-405E-81B0-A6D145AA2F5D}"/>
    <cellStyle name="Comma 5 3 2 3 6" xfId="11898" xr:uid="{B2702461-AD1E-4315-B44A-569CA45468C0}"/>
    <cellStyle name="Comma 5 3 2 3 6 2" xfId="34365" xr:uid="{265ADE76-BF8B-4F4E-B9D0-069B767E149E}"/>
    <cellStyle name="Comma 5 3 2 3 7" xfId="23138" xr:uid="{37C47DB5-0565-478D-ACEA-61B637F3F9AA}"/>
    <cellStyle name="Comma 5 3 2 4" xfId="941" xr:uid="{00000000-0005-0000-0000-00004E070000}"/>
    <cellStyle name="Comma 5 3 2 4 2" xfId="2021" xr:uid="{00000000-0005-0000-0000-00004F070000}"/>
    <cellStyle name="Comma 5 3 2 4 2 2" xfId="4810" xr:uid="{E871202D-4CB2-49C1-9CB4-45CF6A8BC0A4}"/>
    <cellStyle name="Comma 5 3 2 4 2 2 2" xfId="10413" xr:uid="{6ED0F2A7-7EEF-422B-8B08-844E96F53A50}"/>
    <cellStyle name="Comma 5 3 2 4 2 2 2 2" xfId="21641" xr:uid="{7ABC6553-60FA-4317-B0BA-BBB153776B6F}"/>
    <cellStyle name="Comma 5 3 2 4 2 2 2 2 2" xfId="44108" xr:uid="{2A4B9427-BF0D-403B-AA4B-41E741FA54C6}"/>
    <cellStyle name="Comma 5 3 2 4 2 2 2 3" xfId="32881" xr:uid="{0145751A-0ACE-4322-8253-9E0D409F868C}"/>
    <cellStyle name="Comma 5 3 2 4 2 2 3" xfId="16038" xr:uid="{FAEB66F6-D803-4906-A4A0-F96A189754CF}"/>
    <cellStyle name="Comma 5 3 2 4 2 2 3 2" xfId="38505" xr:uid="{A5F2FD4F-8BB4-4D2C-AEF2-F01AD3BDAAFB}"/>
    <cellStyle name="Comma 5 3 2 4 2 2 4" xfId="27278" xr:uid="{9166F88A-88F3-4E8E-859C-4C99A2D79691}"/>
    <cellStyle name="Comma 5 3 2 4 2 3" xfId="7624" xr:uid="{A806477E-9E0D-47D1-AF97-8D16C389D511}"/>
    <cellStyle name="Comma 5 3 2 4 2 3 2" xfId="18852" xr:uid="{51FA25E5-CF2B-4AF0-BCB3-409C7329DBA3}"/>
    <cellStyle name="Comma 5 3 2 4 2 3 2 2" xfId="41319" xr:uid="{77700D56-8300-439E-AA2F-DA4A37615C8C}"/>
    <cellStyle name="Comma 5 3 2 4 2 3 3" xfId="30092" xr:uid="{14C47114-B929-4756-B402-AE504502043F}"/>
    <cellStyle name="Comma 5 3 2 4 2 4" xfId="13249" xr:uid="{703408A5-0D30-4DA8-B4E5-06BD879ECF3E}"/>
    <cellStyle name="Comma 5 3 2 4 2 4 2" xfId="35716" xr:uid="{AE3C74CC-410F-4D27-93D4-CB3DB34738E2}"/>
    <cellStyle name="Comma 5 3 2 4 2 5" xfId="24489" xr:uid="{622CADD5-1B58-4947-B65C-F46EB2FD928F}"/>
    <cellStyle name="Comma 5 3 2 4 3" xfId="3730" xr:uid="{F1760DDC-6461-47D0-BB8B-EE6767CF682D}"/>
    <cellStyle name="Comma 5 3 2 4 3 2" xfId="9333" xr:uid="{D3EF748A-2AFA-498E-BB2A-29FA2D8D3BB8}"/>
    <cellStyle name="Comma 5 3 2 4 3 2 2" xfId="20561" xr:uid="{053E8841-9975-4FB3-854C-28BA07C6D73A}"/>
    <cellStyle name="Comma 5 3 2 4 3 2 2 2" xfId="43028" xr:uid="{5E505049-A94E-48AA-96AC-A5797AA9D5E6}"/>
    <cellStyle name="Comma 5 3 2 4 3 2 3" xfId="31801" xr:uid="{7E36EDDD-677B-47AF-83E9-35C2CA1014E3}"/>
    <cellStyle name="Comma 5 3 2 4 3 3" xfId="14958" xr:uid="{29C28ABA-DE3E-46E3-A5F0-A4CA80F67962}"/>
    <cellStyle name="Comma 5 3 2 4 3 3 2" xfId="37425" xr:uid="{9F8D168D-A326-42D7-8ED9-0484F2C15394}"/>
    <cellStyle name="Comma 5 3 2 4 3 4" xfId="26198" xr:uid="{B95BC9EE-50FA-41D8-B38C-65EB53FA518F}"/>
    <cellStyle name="Comma 5 3 2 4 4" xfId="6544" xr:uid="{D4E3358C-1179-41D3-8724-BE41F71141FE}"/>
    <cellStyle name="Comma 5 3 2 4 4 2" xfId="17772" xr:uid="{88B70DEF-AC27-45BB-9BA0-E1D6BBBD6F14}"/>
    <cellStyle name="Comma 5 3 2 4 4 2 2" xfId="40239" xr:uid="{A9FECA48-44E3-4756-9555-DC092DAF6396}"/>
    <cellStyle name="Comma 5 3 2 4 4 3" xfId="29012" xr:uid="{6A99C435-6190-4D89-B974-93819FB3B4D1}"/>
    <cellStyle name="Comma 5 3 2 4 5" xfId="12169" xr:uid="{64E277CD-8FA2-4015-9459-5182CB662E1B}"/>
    <cellStyle name="Comma 5 3 2 4 5 2" xfId="34636" xr:uid="{48153839-C5D7-49C6-9437-DBE135904BCB}"/>
    <cellStyle name="Comma 5 3 2 4 6" xfId="23409" xr:uid="{79C90EE4-E1FD-45DA-849D-A0C7E98A0ECD}"/>
    <cellStyle name="Comma 5 3 2 5" xfId="1483" xr:uid="{00000000-0005-0000-0000-000050070000}"/>
    <cellStyle name="Comma 5 3 2 5 2" xfId="4272" xr:uid="{47E2EE29-6AA5-4043-8864-CA832FC26136}"/>
    <cellStyle name="Comma 5 3 2 5 2 2" xfId="9875" xr:uid="{3B545FF4-CD14-452C-A2CF-2C21A281511E}"/>
    <cellStyle name="Comma 5 3 2 5 2 2 2" xfId="21103" xr:uid="{20A82F3E-E116-45ED-AD02-FC6D36C41B24}"/>
    <cellStyle name="Comma 5 3 2 5 2 2 2 2" xfId="43570" xr:uid="{632174FE-CAEE-4355-87C8-F2F233ACD73B}"/>
    <cellStyle name="Comma 5 3 2 5 2 2 3" xfId="32343" xr:uid="{4B8FE988-E946-4743-9A71-01A956FADEA6}"/>
    <cellStyle name="Comma 5 3 2 5 2 3" xfId="15500" xr:uid="{927EB225-8376-4411-8EC5-3949E1F87541}"/>
    <cellStyle name="Comma 5 3 2 5 2 3 2" xfId="37967" xr:uid="{73084824-1443-482D-98FC-7C0E0AD0774F}"/>
    <cellStyle name="Comma 5 3 2 5 2 4" xfId="26740" xr:uid="{64440717-654A-4F80-993D-142EBF5E28BF}"/>
    <cellStyle name="Comma 5 3 2 5 3" xfId="7086" xr:uid="{ABF0A102-3709-4E1F-B039-959BE0C0FE3F}"/>
    <cellStyle name="Comma 5 3 2 5 3 2" xfId="18314" xr:uid="{696942CE-4CDE-40C0-94DC-EF6AB587AC61}"/>
    <cellStyle name="Comma 5 3 2 5 3 2 2" xfId="40781" xr:uid="{F1DE2A08-5283-402E-8E59-0E9C79C367B2}"/>
    <cellStyle name="Comma 5 3 2 5 3 3" xfId="29554" xr:uid="{F22A66BB-94F0-4ECB-8A77-E4885FCE1ABD}"/>
    <cellStyle name="Comma 5 3 2 5 4" xfId="12711" xr:uid="{509A1784-C092-4FD7-AD65-6CA67E7255CD}"/>
    <cellStyle name="Comma 5 3 2 5 4 2" xfId="35178" xr:uid="{08C1E07E-5733-432C-BACB-FD1C1824FEC4}"/>
    <cellStyle name="Comma 5 3 2 5 5" xfId="23951" xr:uid="{E03E783B-3B85-4161-8C63-C051336A6D0C}"/>
    <cellStyle name="Comma 5 3 2 6" xfId="2564" xr:uid="{00000000-0005-0000-0000-000051070000}"/>
    <cellStyle name="Comma 5 3 2 6 2" xfId="5353" xr:uid="{232CB062-5B4F-45AE-B076-C8EBE6D3083A}"/>
    <cellStyle name="Comma 5 3 2 6 2 2" xfId="10956" xr:uid="{C0557E01-FEE9-464D-B5F6-DC28AC7B382B}"/>
    <cellStyle name="Comma 5 3 2 6 2 2 2" xfId="22184" xr:uid="{1E914D3C-7CCF-4DB3-9702-A09E8D62D00E}"/>
    <cellStyle name="Comma 5 3 2 6 2 2 2 2" xfId="44651" xr:uid="{2E728895-BBF8-4896-99C8-0D07752EA3E8}"/>
    <cellStyle name="Comma 5 3 2 6 2 2 3" xfId="33424" xr:uid="{799EABA2-FC20-415F-9505-B19377973C3D}"/>
    <cellStyle name="Comma 5 3 2 6 2 3" xfId="16581" xr:uid="{C807E25D-7D01-4AAE-903B-5281717EFAA5}"/>
    <cellStyle name="Comma 5 3 2 6 2 3 2" xfId="39048" xr:uid="{7123F0ED-6576-4AC0-819B-EFF66E1B1E75}"/>
    <cellStyle name="Comma 5 3 2 6 2 4" xfId="27821" xr:uid="{DE3C5BAE-B7FA-41C0-97B6-A494B58D014D}"/>
    <cellStyle name="Comma 5 3 2 6 3" xfId="8167" xr:uid="{8BFD804E-B0BB-4D50-8883-87D7E6EBBE33}"/>
    <cellStyle name="Comma 5 3 2 6 3 2" xfId="19395" xr:uid="{C783DA14-8DCF-48DC-B77D-E7C77B8CF89F}"/>
    <cellStyle name="Comma 5 3 2 6 3 2 2" xfId="41862" xr:uid="{195C4646-475E-428C-BEA0-A228E7DCC344}"/>
    <cellStyle name="Comma 5 3 2 6 3 3" xfId="30635" xr:uid="{1C06B1B5-1ECC-49AD-99B1-41BF4663CF31}"/>
    <cellStyle name="Comma 5 3 2 6 4" xfId="13792" xr:uid="{8A981F0A-DEFC-42A7-A8F2-64AC8655ACC6}"/>
    <cellStyle name="Comma 5 3 2 6 4 2" xfId="36259" xr:uid="{27DB7753-5D79-41D3-B183-94F5CFF688A4}"/>
    <cellStyle name="Comma 5 3 2 6 5" xfId="25032" xr:uid="{A86674F0-74AB-4447-BB39-AEE775BB92C1}"/>
    <cellStyle name="Comma 5 3 2 7" xfId="403" xr:uid="{00000000-0005-0000-0000-000052070000}"/>
    <cellStyle name="Comma 5 3 2 7 2" xfId="3192" xr:uid="{3BAC1C57-72CF-45F1-8C4B-B7537B035835}"/>
    <cellStyle name="Comma 5 3 2 7 2 2" xfId="8795" xr:uid="{C6169F96-EED6-4D26-9D95-5B0D06E33825}"/>
    <cellStyle name="Comma 5 3 2 7 2 2 2" xfId="20023" xr:uid="{45AF775E-2478-4304-AA11-402BAAED98D7}"/>
    <cellStyle name="Comma 5 3 2 7 2 2 2 2" xfId="42490" xr:uid="{1267C164-D912-4C3D-9CFC-0ACD7C3F30C8}"/>
    <cellStyle name="Comma 5 3 2 7 2 2 3" xfId="31263" xr:uid="{7C354FF2-BF5B-4B9C-B0E5-73F4034B458A}"/>
    <cellStyle name="Comma 5 3 2 7 2 3" xfId="14420" xr:uid="{BC794196-C5F2-49DE-93E6-708763156E04}"/>
    <cellStyle name="Comma 5 3 2 7 2 3 2" xfId="36887" xr:uid="{8FF52505-72F3-4EFF-8A39-9F6A98958736}"/>
    <cellStyle name="Comma 5 3 2 7 2 4" xfId="25660" xr:uid="{FDB08A0C-403D-4615-9125-6E6366A2E240}"/>
    <cellStyle name="Comma 5 3 2 7 3" xfId="6006" xr:uid="{0B72730A-1CC1-4B6D-9F02-4E1DB09763E6}"/>
    <cellStyle name="Comma 5 3 2 7 3 2" xfId="17234" xr:uid="{57603997-8CC3-440D-94FD-5EF5CB9ADC4B}"/>
    <cellStyle name="Comma 5 3 2 7 3 2 2" xfId="39701" xr:uid="{479F2AFA-98F9-448C-B29B-884323887429}"/>
    <cellStyle name="Comma 5 3 2 7 3 3" xfId="28474" xr:uid="{FA74862F-763E-4F4A-B771-0A818BE054C8}"/>
    <cellStyle name="Comma 5 3 2 7 4" xfId="11631" xr:uid="{7E38D94F-721A-4718-AF7D-0B6B30748A28}"/>
    <cellStyle name="Comma 5 3 2 7 4 2" xfId="34098" xr:uid="{1DAA5316-7E46-4B82-B87F-B7FFCC486EA9}"/>
    <cellStyle name="Comma 5 3 2 7 5" xfId="22871" xr:uid="{9F122E7E-1DC7-4F75-847B-661BAB938310}"/>
    <cellStyle name="Comma 5 3 2 8" xfId="2916" xr:uid="{44B3283F-B587-415D-AFAA-7665C8C19A64}"/>
    <cellStyle name="Comma 5 3 2 8 2" xfId="8519" xr:uid="{3CD0B8AF-B0F9-4C76-BAF2-DA6336F0263F}"/>
    <cellStyle name="Comma 5 3 2 8 2 2" xfId="19747" xr:uid="{AB891C26-351B-458C-9EA8-EBCB464E38DB}"/>
    <cellStyle name="Comma 5 3 2 8 2 2 2" xfId="42214" xr:uid="{BB308AD3-0E33-4C80-871E-8CD7EFFFEA29}"/>
    <cellStyle name="Comma 5 3 2 8 2 3" xfId="30987" xr:uid="{2EB8CF53-2A96-425B-A014-2DE88C2932A5}"/>
    <cellStyle name="Comma 5 3 2 8 3" xfId="14144" xr:uid="{9A00D00B-BDDC-499F-8FC6-3FCFB8F54BDC}"/>
    <cellStyle name="Comma 5 3 2 8 3 2" xfId="36611" xr:uid="{5569FDB8-1D6B-42F0-BBB8-FAB2B5B57AA4}"/>
    <cellStyle name="Comma 5 3 2 8 4" xfId="25384" xr:uid="{67345884-B0C4-4D9B-AFA8-C1BFB6A08F67}"/>
    <cellStyle name="Comma 5 3 2 9" xfId="5731" xr:uid="{E57D7FA9-D11D-4CD2-9AB0-CB3ADF53A20B}"/>
    <cellStyle name="Comma 5 3 2 9 2" xfId="16959" xr:uid="{AEC67400-1182-4CA3-A696-EBA66F5023CC}"/>
    <cellStyle name="Comma 5 3 2 9 2 2" xfId="39426" xr:uid="{F7379B11-3F32-4E5C-9F90-483437EC60E1}"/>
    <cellStyle name="Comma 5 3 2 9 3" xfId="28199" xr:uid="{FE8AFC01-87C8-470B-BB75-51FB7D84F063}"/>
    <cellStyle name="Comma 5 3 3" xfId="185" xr:uid="{00000000-0005-0000-0000-000053070000}"/>
    <cellStyle name="Comma 5 3 3 10" xfId="22658" xr:uid="{D769C356-E9AB-46CF-8F9D-8C5CF834C39C}"/>
    <cellStyle name="Comma 5 3 3 2" xfId="732" xr:uid="{00000000-0005-0000-0000-000054070000}"/>
    <cellStyle name="Comma 5 3 3 2 2" xfId="1270" xr:uid="{00000000-0005-0000-0000-000055070000}"/>
    <cellStyle name="Comma 5 3 3 2 2 2" xfId="2350" xr:uid="{00000000-0005-0000-0000-000056070000}"/>
    <cellStyle name="Comma 5 3 3 2 2 2 2" xfId="5139" xr:uid="{DCDD8F82-956E-4963-91D3-9132CE0B095A}"/>
    <cellStyle name="Comma 5 3 3 2 2 2 2 2" xfId="10742" xr:uid="{F682CF95-AE9A-4654-9AB8-76E824F18F48}"/>
    <cellStyle name="Comma 5 3 3 2 2 2 2 2 2" xfId="21970" xr:uid="{B2360F04-E265-4C0A-AB62-3CA4CEB51100}"/>
    <cellStyle name="Comma 5 3 3 2 2 2 2 2 2 2" xfId="44437" xr:uid="{39F9A4C5-2C12-4380-BF08-D58F2D4C6E98}"/>
    <cellStyle name="Comma 5 3 3 2 2 2 2 2 3" xfId="33210" xr:uid="{708418BD-5F8D-46D7-BE57-915C5128327C}"/>
    <cellStyle name="Comma 5 3 3 2 2 2 2 3" xfId="16367" xr:uid="{CA35B1F6-11AA-4FF0-899B-243414E3C097}"/>
    <cellStyle name="Comma 5 3 3 2 2 2 2 3 2" xfId="38834" xr:uid="{583E37E0-F90B-44B4-BF6F-2C17834435AD}"/>
    <cellStyle name="Comma 5 3 3 2 2 2 2 4" xfId="27607" xr:uid="{65B57439-EE3F-4583-A1F1-74FAAEDA348E}"/>
    <cellStyle name="Comma 5 3 3 2 2 2 3" xfId="7953" xr:uid="{F4956246-DB7A-4D2D-B034-5DE90EA064B8}"/>
    <cellStyle name="Comma 5 3 3 2 2 2 3 2" xfId="19181" xr:uid="{BDD61115-E6AF-4FD1-9F39-F992289ECB7B}"/>
    <cellStyle name="Comma 5 3 3 2 2 2 3 2 2" xfId="41648" xr:uid="{32553C6E-814D-41BF-AFB7-853097D9E2E7}"/>
    <cellStyle name="Comma 5 3 3 2 2 2 3 3" xfId="30421" xr:uid="{A8EB0A28-0AE3-4B83-A22F-E79A70A53853}"/>
    <cellStyle name="Comma 5 3 3 2 2 2 4" xfId="13578" xr:uid="{846599ED-FF05-4306-92A4-1F5F0D2DF41D}"/>
    <cellStyle name="Comma 5 3 3 2 2 2 4 2" xfId="36045" xr:uid="{E78D25B5-60AF-47A9-A005-F91217F2258D}"/>
    <cellStyle name="Comma 5 3 3 2 2 2 5" xfId="24818" xr:uid="{B4AB3BF4-241B-42A2-BFB0-91009588BA74}"/>
    <cellStyle name="Comma 5 3 3 2 2 3" xfId="4059" xr:uid="{B809904A-91DC-4707-AE52-641943FA95A4}"/>
    <cellStyle name="Comma 5 3 3 2 2 3 2" xfId="9662" xr:uid="{F1481351-C49D-4DB0-9CA3-C75A4A1B3B9D}"/>
    <cellStyle name="Comma 5 3 3 2 2 3 2 2" xfId="20890" xr:uid="{8BF597F4-6950-4CC5-B752-D408C43CA4E5}"/>
    <cellStyle name="Comma 5 3 3 2 2 3 2 2 2" xfId="43357" xr:uid="{7B9B3432-5742-448B-999D-A46280D4335F}"/>
    <cellStyle name="Comma 5 3 3 2 2 3 2 3" xfId="32130" xr:uid="{CB966111-7746-48A3-9B15-0AA7250997E6}"/>
    <cellStyle name="Comma 5 3 3 2 2 3 3" xfId="15287" xr:uid="{54CC73CC-3CB9-4FCC-8720-4B5B4C8A34BD}"/>
    <cellStyle name="Comma 5 3 3 2 2 3 3 2" xfId="37754" xr:uid="{405D63A7-CA8F-4CE2-AAE4-B268B0C2B9AF}"/>
    <cellStyle name="Comma 5 3 3 2 2 3 4" xfId="26527" xr:uid="{13228E30-BB3D-4FF3-9521-39C14D25CEC8}"/>
    <cellStyle name="Comma 5 3 3 2 2 4" xfId="6873" xr:uid="{3633BFA9-10AE-41EB-9B5F-201E76569298}"/>
    <cellStyle name="Comma 5 3 3 2 2 4 2" xfId="18101" xr:uid="{5A5AB073-292B-440D-A081-2F1D22A21EC1}"/>
    <cellStyle name="Comma 5 3 3 2 2 4 2 2" xfId="40568" xr:uid="{6DE07D70-CE47-46D9-A329-413175F0EB53}"/>
    <cellStyle name="Comma 5 3 3 2 2 4 3" xfId="29341" xr:uid="{43676D4A-2BBB-4E3E-8CF8-36621891A899}"/>
    <cellStyle name="Comma 5 3 3 2 2 5" xfId="12498" xr:uid="{00337970-0981-4483-8C5F-9E7BFE61ED5B}"/>
    <cellStyle name="Comma 5 3 3 2 2 5 2" xfId="34965" xr:uid="{BA07F85F-5AF8-4EDD-B7CC-7B05449C3A2E}"/>
    <cellStyle name="Comma 5 3 3 2 2 6" xfId="23738" xr:uid="{C6AE7CBF-9BB7-4627-AF82-D9FB948B4EC0}"/>
    <cellStyle name="Comma 5 3 3 2 3" xfId="1812" xr:uid="{00000000-0005-0000-0000-000057070000}"/>
    <cellStyle name="Comma 5 3 3 2 3 2" xfId="4601" xr:uid="{C3339B0F-916C-4033-B585-958403C3AEB2}"/>
    <cellStyle name="Comma 5 3 3 2 3 2 2" xfId="10204" xr:uid="{12DFA1EE-8A74-4A2C-88D9-87672A6BCDF2}"/>
    <cellStyle name="Comma 5 3 3 2 3 2 2 2" xfId="21432" xr:uid="{3C56B066-4E9E-4F98-B66C-6C4ACA82FF10}"/>
    <cellStyle name="Comma 5 3 3 2 3 2 2 2 2" xfId="43899" xr:uid="{93A3F0A6-7A00-4C10-AFBF-6AC758FF608B}"/>
    <cellStyle name="Comma 5 3 3 2 3 2 2 3" xfId="32672" xr:uid="{76485349-57E8-4CBD-8A26-BF76A5F3A433}"/>
    <cellStyle name="Comma 5 3 3 2 3 2 3" xfId="15829" xr:uid="{7B4695E7-F8F8-4F8B-98D0-D7EC46CA1E92}"/>
    <cellStyle name="Comma 5 3 3 2 3 2 3 2" xfId="38296" xr:uid="{B5F11267-4D32-495A-99F4-92A647CAD376}"/>
    <cellStyle name="Comma 5 3 3 2 3 2 4" xfId="27069" xr:uid="{21C4CFE1-D807-4CEB-930D-C7E72C58DD55}"/>
    <cellStyle name="Comma 5 3 3 2 3 3" xfId="7415" xr:uid="{F9E139A9-E57D-428F-A069-592E7C74C84A}"/>
    <cellStyle name="Comma 5 3 3 2 3 3 2" xfId="18643" xr:uid="{34B853FC-C54E-430E-A23C-8CBF0392DA71}"/>
    <cellStyle name="Comma 5 3 3 2 3 3 2 2" xfId="41110" xr:uid="{CE904ABE-2B3C-4CE2-ACF4-8F19F05BBA3F}"/>
    <cellStyle name="Comma 5 3 3 2 3 3 3" xfId="29883" xr:uid="{08489DED-20F8-4E02-878D-83D0A8211227}"/>
    <cellStyle name="Comma 5 3 3 2 3 4" xfId="13040" xr:uid="{A6726E98-3F3E-4A8E-BB41-97E1FB815452}"/>
    <cellStyle name="Comma 5 3 3 2 3 4 2" xfId="35507" xr:uid="{7A49F1D5-0B51-427E-AA7F-C0C440291500}"/>
    <cellStyle name="Comma 5 3 3 2 3 5" xfId="24280" xr:uid="{A4E8602F-5223-470F-8230-BABEC271AE44}"/>
    <cellStyle name="Comma 5 3 3 2 4" xfId="3521" xr:uid="{86633F8A-4E63-40C8-AD68-BA432B073C35}"/>
    <cellStyle name="Comma 5 3 3 2 4 2" xfId="9124" xr:uid="{E4805643-00F2-4EBD-957F-E3D3382F7B91}"/>
    <cellStyle name="Comma 5 3 3 2 4 2 2" xfId="20352" xr:uid="{38B4FDDB-4B97-4242-9A26-3C810D07EA2D}"/>
    <cellStyle name="Comma 5 3 3 2 4 2 2 2" xfId="42819" xr:uid="{D1EC2CCB-E2CD-49A5-AD3C-487C6C0A4713}"/>
    <cellStyle name="Comma 5 3 3 2 4 2 3" xfId="31592" xr:uid="{A9F8F7AF-9C5E-4FB8-A647-C0BEDEB56E46}"/>
    <cellStyle name="Comma 5 3 3 2 4 3" xfId="14749" xr:uid="{431ECC9F-7045-4B8D-94F0-B3B58529FB04}"/>
    <cellStyle name="Comma 5 3 3 2 4 3 2" xfId="37216" xr:uid="{782091CE-7641-4C68-A829-99E80A045DB6}"/>
    <cellStyle name="Comma 5 3 3 2 4 4" xfId="25989" xr:uid="{A32FE8C7-5D3A-4DE5-B2CF-7DDF724E9A58}"/>
    <cellStyle name="Comma 5 3 3 2 5" xfId="6335" xr:uid="{07C2FA34-7DCF-4A8B-B754-B29751A4BB66}"/>
    <cellStyle name="Comma 5 3 3 2 5 2" xfId="17563" xr:uid="{13F19090-B1FC-46D8-8ED3-4297AD2A941D}"/>
    <cellStyle name="Comma 5 3 3 2 5 2 2" xfId="40030" xr:uid="{2F6887C0-4FF7-48DA-BF94-3AAB22C42967}"/>
    <cellStyle name="Comma 5 3 3 2 5 3" xfId="28803" xr:uid="{0660060F-E903-465F-B88F-F4A54847D7B1}"/>
    <cellStyle name="Comma 5 3 3 2 6" xfId="11960" xr:uid="{00B7592F-00A9-4998-8694-5DA9ACDD16D6}"/>
    <cellStyle name="Comma 5 3 3 2 6 2" xfId="34427" xr:uid="{78420AE1-DAD7-447E-BEB2-97B22014C3C7}"/>
    <cellStyle name="Comma 5 3 3 2 7" xfId="23200" xr:uid="{0A6D74C0-CC4A-472C-9974-D8EAAD659BA5}"/>
    <cellStyle name="Comma 5 3 3 3" xfId="1003" xr:uid="{00000000-0005-0000-0000-000058070000}"/>
    <cellStyle name="Comma 5 3 3 3 2" xfId="2083" xr:uid="{00000000-0005-0000-0000-000059070000}"/>
    <cellStyle name="Comma 5 3 3 3 2 2" xfId="4872" xr:uid="{FDE7FBAD-5C98-465C-A12C-7A84DD9185E2}"/>
    <cellStyle name="Comma 5 3 3 3 2 2 2" xfId="10475" xr:uid="{82171312-907F-4CB6-924D-931000C8C3F4}"/>
    <cellStyle name="Comma 5 3 3 3 2 2 2 2" xfId="21703" xr:uid="{F0E3D9EC-A8C1-4038-8898-F52C12125628}"/>
    <cellStyle name="Comma 5 3 3 3 2 2 2 2 2" xfId="44170" xr:uid="{47741FFA-EE6A-4C95-9586-0187F1D40761}"/>
    <cellStyle name="Comma 5 3 3 3 2 2 2 3" xfId="32943" xr:uid="{D44E092E-3520-4A93-9942-39747371E47A}"/>
    <cellStyle name="Comma 5 3 3 3 2 2 3" xfId="16100" xr:uid="{C87BBB09-D037-4C94-8322-929094250814}"/>
    <cellStyle name="Comma 5 3 3 3 2 2 3 2" xfId="38567" xr:uid="{FE83D5F0-4AA8-48D3-BCA1-7E255FD951C6}"/>
    <cellStyle name="Comma 5 3 3 3 2 2 4" xfId="27340" xr:uid="{5445AC6D-8496-41D0-9ABA-4416FB757712}"/>
    <cellStyle name="Comma 5 3 3 3 2 3" xfId="7686" xr:uid="{1678867D-3BD6-4806-B064-4791DEBD7107}"/>
    <cellStyle name="Comma 5 3 3 3 2 3 2" xfId="18914" xr:uid="{399E1A79-6C4E-48F9-B0A1-6179D405E004}"/>
    <cellStyle name="Comma 5 3 3 3 2 3 2 2" xfId="41381" xr:uid="{2EE2ABE2-2DA3-4E6C-BDF5-6971A2784DFF}"/>
    <cellStyle name="Comma 5 3 3 3 2 3 3" xfId="30154" xr:uid="{B8B01DF9-4BAC-445D-9623-06E417FB90B5}"/>
    <cellStyle name="Comma 5 3 3 3 2 4" xfId="13311" xr:uid="{D3926AE5-1353-4093-B7F4-DB721A19672C}"/>
    <cellStyle name="Comma 5 3 3 3 2 4 2" xfId="35778" xr:uid="{912DE730-9CE9-443B-9EFF-E8C6EE4B1B12}"/>
    <cellStyle name="Comma 5 3 3 3 2 5" xfId="24551" xr:uid="{07A96FC5-DBC2-48F4-8B3D-42D461F89A9E}"/>
    <cellStyle name="Comma 5 3 3 3 3" xfId="3792" xr:uid="{6B93BAC1-C900-4605-ABE6-6E954CC8B23B}"/>
    <cellStyle name="Comma 5 3 3 3 3 2" xfId="9395" xr:uid="{65BE50B2-2D56-4014-945C-BC1DB303AFE1}"/>
    <cellStyle name="Comma 5 3 3 3 3 2 2" xfId="20623" xr:uid="{CE550134-52C4-45DB-950C-965CC44634F6}"/>
    <cellStyle name="Comma 5 3 3 3 3 2 2 2" xfId="43090" xr:uid="{33CAEFA7-5BEA-4C68-8472-10D8F7DC87E8}"/>
    <cellStyle name="Comma 5 3 3 3 3 2 3" xfId="31863" xr:uid="{81A3D499-2923-4DA4-BF59-13932D1EEACB}"/>
    <cellStyle name="Comma 5 3 3 3 3 3" xfId="15020" xr:uid="{7966A892-069F-44EA-A044-C38F2F3F3342}"/>
    <cellStyle name="Comma 5 3 3 3 3 3 2" xfId="37487" xr:uid="{3CAABB8F-53BC-4F1E-8FEA-3FC1A64F0681}"/>
    <cellStyle name="Comma 5 3 3 3 3 4" xfId="26260" xr:uid="{B9093491-2D59-447F-9BC1-6C6A01C19D0D}"/>
    <cellStyle name="Comma 5 3 3 3 4" xfId="6606" xr:uid="{3A2B8E50-3B51-41D4-A457-9B495121632B}"/>
    <cellStyle name="Comma 5 3 3 3 4 2" xfId="17834" xr:uid="{F8C9B915-0478-4065-9CBB-3032E5C9C1E7}"/>
    <cellStyle name="Comma 5 3 3 3 4 2 2" xfId="40301" xr:uid="{BED6D9AC-F63D-4B67-91BB-BB9F7DFBFED0}"/>
    <cellStyle name="Comma 5 3 3 3 4 3" xfId="29074" xr:uid="{DBB061B6-C285-4049-B96B-AF11EA7435DF}"/>
    <cellStyle name="Comma 5 3 3 3 5" xfId="12231" xr:uid="{1CB72B87-B7EC-4CF4-9D4D-024C8F48ACE7}"/>
    <cellStyle name="Comma 5 3 3 3 5 2" xfId="34698" xr:uid="{D1C712BF-AAA8-4355-BA7B-442A5E719CFD}"/>
    <cellStyle name="Comma 5 3 3 3 6" xfId="23471" xr:uid="{A7276C1F-D4EE-41A3-83F6-57695803D351}"/>
    <cellStyle name="Comma 5 3 3 4" xfId="1545" xr:uid="{00000000-0005-0000-0000-00005A070000}"/>
    <cellStyle name="Comma 5 3 3 4 2" xfId="4334" xr:uid="{C71320A3-ABF6-4AF8-9445-CB3FEE7E22F5}"/>
    <cellStyle name="Comma 5 3 3 4 2 2" xfId="9937" xr:uid="{B317A0A0-84C5-47BD-A0F0-C7C80857F54D}"/>
    <cellStyle name="Comma 5 3 3 4 2 2 2" xfId="21165" xr:uid="{FE7B521C-E8F3-4625-9415-154FF51EDD83}"/>
    <cellStyle name="Comma 5 3 3 4 2 2 2 2" xfId="43632" xr:uid="{11BE6267-AA39-4073-81B3-19A022722837}"/>
    <cellStyle name="Comma 5 3 3 4 2 2 3" xfId="32405" xr:uid="{F83920C5-3916-446D-B69F-24A050A4CA33}"/>
    <cellStyle name="Comma 5 3 3 4 2 3" xfId="15562" xr:uid="{6D3F1035-0E47-4868-B5F5-9D05E5F4F381}"/>
    <cellStyle name="Comma 5 3 3 4 2 3 2" xfId="38029" xr:uid="{5D4B79D4-CC29-4298-AE09-FDA5BD1FDC96}"/>
    <cellStyle name="Comma 5 3 3 4 2 4" xfId="26802" xr:uid="{9F37B6BC-7157-4674-AD48-DE675FF1FB12}"/>
    <cellStyle name="Comma 5 3 3 4 3" xfId="7148" xr:uid="{F281590D-7E6A-4E9D-A0A2-4F658F08A30E}"/>
    <cellStyle name="Comma 5 3 3 4 3 2" xfId="18376" xr:uid="{D5CDF323-E14E-4AA2-A128-EC76A4CEE1DC}"/>
    <cellStyle name="Comma 5 3 3 4 3 2 2" xfId="40843" xr:uid="{43AEE369-3444-4AC3-A4D6-A835212187E7}"/>
    <cellStyle name="Comma 5 3 3 4 3 3" xfId="29616" xr:uid="{8DE7C8E7-D7CB-4762-AE8D-4270D5656B3D}"/>
    <cellStyle name="Comma 5 3 3 4 4" xfId="12773" xr:uid="{E0A42999-398C-4BA9-801E-7389B568A47D}"/>
    <cellStyle name="Comma 5 3 3 4 4 2" xfId="35240" xr:uid="{1D5DA033-B860-4F99-A119-46EF0DBB6D98}"/>
    <cellStyle name="Comma 5 3 3 4 5" xfId="24013" xr:uid="{9B008695-0B71-428F-8929-94ADB76FEB60}"/>
    <cellStyle name="Comma 5 3 3 5" xfId="2626" xr:uid="{00000000-0005-0000-0000-00005B070000}"/>
    <cellStyle name="Comma 5 3 3 5 2" xfId="5415" xr:uid="{05FD8C22-17BE-4FEF-BC51-4A5E649564C8}"/>
    <cellStyle name="Comma 5 3 3 5 2 2" xfId="11018" xr:uid="{0F69B6F9-6016-4417-8F9B-A35C0292D32F}"/>
    <cellStyle name="Comma 5 3 3 5 2 2 2" xfId="22246" xr:uid="{F25C3F1A-C042-4197-A2A7-BE4DCC881C48}"/>
    <cellStyle name="Comma 5 3 3 5 2 2 2 2" xfId="44713" xr:uid="{568C37F5-3B80-43BE-B90D-AE72FE3CE4A5}"/>
    <cellStyle name="Comma 5 3 3 5 2 2 3" xfId="33486" xr:uid="{C4A8B245-C6F6-4904-A157-4A75434BC0E1}"/>
    <cellStyle name="Comma 5 3 3 5 2 3" xfId="16643" xr:uid="{99ED2565-71B5-428D-BEA5-0931E3370C3B}"/>
    <cellStyle name="Comma 5 3 3 5 2 3 2" xfId="39110" xr:uid="{79D11899-4876-4135-A554-F85816824E2C}"/>
    <cellStyle name="Comma 5 3 3 5 2 4" xfId="27883" xr:uid="{8E547495-E3E4-4139-A8A3-A5F38130217B}"/>
    <cellStyle name="Comma 5 3 3 5 3" xfId="8229" xr:uid="{698C3595-E3BA-4E4B-93CA-241894243E0E}"/>
    <cellStyle name="Comma 5 3 3 5 3 2" xfId="19457" xr:uid="{A99BEC23-A590-4FFB-B0A1-3D375DA10EFE}"/>
    <cellStyle name="Comma 5 3 3 5 3 2 2" xfId="41924" xr:uid="{B6EA1FD5-D33D-467D-9481-814DE9A0061F}"/>
    <cellStyle name="Comma 5 3 3 5 3 3" xfId="30697" xr:uid="{FBEC592B-9D2E-4CDC-8CB5-4BF368D0C391}"/>
    <cellStyle name="Comma 5 3 3 5 4" xfId="13854" xr:uid="{763FCC81-A264-4201-A171-FA5B47AA002E}"/>
    <cellStyle name="Comma 5 3 3 5 4 2" xfId="36321" xr:uid="{3C12328A-9567-4761-9A96-B4C4D79F1BE0}"/>
    <cellStyle name="Comma 5 3 3 5 5" xfId="25094" xr:uid="{92C56612-5397-4010-953D-FB35FB71C00D}"/>
    <cellStyle name="Comma 5 3 3 6" xfId="465" xr:uid="{00000000-0005-0000-0000-00005C070000}"/>
    <cellStyle name="Comma 5 3 3 6 2" xfId="3254" xr:uid="{CD124502-9633-4246-87EB-17F20D4651AE}"/>
    <cellStyle name="Comma 5 3 3 6 2 2" xfId="8857" xr:uid="{DFFCBA82-4728-4E01-B3B9-6AAF94D10299}"/>
    <cellStyle name="Comma 5 3 3 6 2 2 2" xfId="20085" xr:uid="{71508A0D-07F3-447B-85A9-81454D4BE380}"/>
    <cellStyle name="Comma 5 3 3 6 2 2 2 2" xfId="42552" xr:uid="{99D1CE8D-8102-4CC7-949D-822BBDBD8A72}"/>
    <cellStyle name="Comma 5 3 3 6 2 2 3" xfId="31325" xr:uid="{A81E6A28-FF68-47BD-9029-10259306AD52}"/>
    <cellStyle name="Comma 5 3 3 6 2 3" xfId="14482" xr:uid="{3B61EEF8-6D9C-470D-8BA0-205AB3D59D66}"/>
    <cellStyle name="Comma 5 3 3 6 2 3 2" xfId="36949" xr:uid="{35299A1C-47E2-4C85-8716-2BA0DB02A095}"/>
    <cellStyle name="Comma 5 3 3 6 2 4" xfId="25722" xr:uid="{DCBCE329-6FB3-4CAA-9F4D-E07E8988F92A}"/>
    <cellStyle name="Comma 5 3 3 6 3" xfId="6068" xr:uid="{CDEF951D-EE73-4DAF-84F1-600813DA5979}"/>
    <cellStyle name="Comma 5 3 3 6 3 2" xfId="17296" xr:uid="{A3FE806B-FFFF-42C3-8EEC-53060235492F}"/>
    <cellStyle name="Comma 5 3 3 6 3 2 2" xfId="39763" xr:uid="{C01F3EE6-14E8-41BC-8D7A-BB3B0FB19BD7}"/>
    <cellStyle name="Comma 5 3 3 6 3 3" xfId="28536" xr:uid="{FB474F8E-584A-4514-98D8-2B5E2419AEF0}"/>
    <cellStyle name="Comma 5 3 3 6 4" xfId="11693" xr:uid="{B445B733-AD49-41F1-B3A9-85E98EE23287}"/>
    <cellStyle name="Comma 5 3 3 6 4 2" xfId="34160" xr:uid="{41D62764-FF18-4F32-92EF-CEAFD1CE9A3F}"/>
    <cellStyle name="Comma 5 3 3 6 5" xfId="22933" xr:uid="{5F8258EE-DAAF-4872-8BD4-9704DBCFFA34}"/>
    <cellStyle name="Comma 5 3 3 7" xfId="2978" xr:uid="{2301A7E5-F9D0-46D6-A8F5-841E2945E15E}"/>
    <cellStyle name="Comma 5 3 3 7 2" xfId="8581" xr:uid="{D9C2FAE2-F8B0-4491-94AF-ACA53390AC62}"/>
    <cellStyle name="Comma 5 3 3 7 2 2" xfId="19809" xr:uid="{9318CF02-8C09-415D-AB17-56F431C695B3}"/>
    <cellStyle name="Comma 5 3 3 7 2 2 2" xfId="42276" xr:uid="{AE054A31-CC6B-4A09-B119-08196AE00A96}"/>
    <cellStyle name="Comma 5 3 3 7 2 3" xfId="31049" xr:uid="{78075B36-F5B9-4F67-A930-BAB821FCBCC1}"/>
    <cellStyle name="Comma 5 3 3 7 3" xfId="14206" xr:uid="{EE44DC54-E1A2-4A88-951B-08B65F651DE9}"/>
    <cellStyle name="Comma 5 3 3 7 3 2" xfId="36673" xr:uid="{187CBB06-380D-46C1-9EA0-DBE97FBF5E2F}"/>
    <cellStyle name="Comma 5 3 3 7 4" xfId="25446" xr:uid="{F305FB27-1AE0-4A52-A714-F7EA92F3DA16}"/>
    <cellStyle name="Comma 5 3 3 8" xfId="5793" xr:uid="{294BFE18-19A5-4745-8DF6-6EE844D0F869}"/>
    <cellStyle name="Comma 5 3 3 8 2" xfId="17021" xr:uid="{08C1431C-26F2-4882-92EA-400B23101FB4}"/>
    <cellStyle name="Comma 5 3 3 8 2 2" xfId="39488" xr:uid="{A15E4BF2-3517-48F8-905F-53D4B971024E}"/>
    <cellStyle name="Comma 5 3 3 8 3" xfId="28261" xr:uid="{0DD27557-B60F-4375-B59B-1926E218982F}"/>
    <cellStyle name="Comma 5 3 3 9" xfId="11417" xr:uid="{E79B9A6F-8DD3-4A18-A11C-C7F32447519F}"/>
    <cellStyle name="Comma 5 3 3 9 2" xfId="33885" xr:uid="{F451417A-38F6-42D2-ABC2-9A514FE0A085}"/>
    <cellStyle name="Comma 5 3 4" xfId="608" xr:uid="{00000000-0005-0000-0000-00005D070000}"/>
    <cellStyle name="Comma 5 3 4 2" xfId="1146" xr:uid="{00000000-0005-0000-0000-00005E070000}"/>
    <cellStyle name="Comma 5 3 4 2 2" xfId="2226" xr:uid="{00000000-0005-0000-0000-00005F070000}"/>
    <cellStyle name="Comma 5 3 4 2 2 2" xfId="5015" xr:uid="{FAF29BD3-2D5D-47C6-9881-F2EB644EF7AD}"/>
    <cellStyle name="Comma 5 3 4 2 2 2 2" xfId="10618" xr:uid="{D2AA01B5-6383-4829-984F-CC17534FE792}"/>
    <cellStyle name="Comma 5 3 4 2 2 2 2 2" xfId="21846" xr:uid="{55E8E76E-4332-4F5B-A1AF-9F190F1419B8}"/>
    <cellStyle name="Comma 5 3 4 2 2 2 2 2 2" xfId="44313" xr:uid="{8BE5EEFC-BD5F-436F-B246-05C5F9C0D03E}"/>
    <cellStyle name="Comma 5 3 4 2 2 2 2 3" xfId="33086" xr:uid="{EDC37E26-2B34-4727-9425-B21FB0224D5D}"/>
    <cellStyle name="Comma 5 3 4 2 2 2 3" xfId="16243" xr:uid="{D83498C3-6213-4D91-9ADB-CF8109611362}"/>
    <cellStyle name="Comma 5 3 4 2 2 2 3 2" xfId="38710" xr:uid="{CFC64A97-584D-4518-8479-135FA3B68F4B}"/>
    <cellStyle name="Comma 5 3 4 2 2 2 4" xfId="27483" xr:uid="{F7CC8626-CD63-4587-86C0-78B1E9BFAA31}"/>
    <cellStyle name="Comma 5 3 4 2 2 3" xfId="7829" xr:uid="{06DE17A4-1457-424C-A564-80D9B791392F}"/>
    <cellStyle name="Comma 5 3 4 2 2 3 2" xfId="19057" xr:uid="{FFE28BB7-A0CD-4B92-A6EF-C30D368931F2}"/>
    <cellStyle name="Comma 5 3 4 2 2 3 2 2" xfId="41524" xr:uid="{7CBA01F9-9DB6-46BA-8DE5-4A4457A49E7D}"/>
    <cellStyle name="Comma 5 3 4 2 2 3 3" xfId="30297" xr:uid="{65D8FFFD-A774-4D51-9B44-8E2B393278B5}"/>
    <cellStyle name="Comma 5 3 4 2 2 4" xfId="13454" xr:uid="{1AC358A1-E50D-40C4-ADFE-AE9B072C247E}"/>
    <cellStyle name="Comma 5 3 4 2 2 4 2" xfId="35921" xr:uid="{F40E1D74-E9A5-4E91-9E6D-BB6AD7C7B774}"/>
    <cellStyle name="Comma 5 3 4 2 2 5" xfId="24694" xr:uid="{84F03451-7651-46E9-A04A-392937FB8B4F}"/>
    <cellStyle name="Comma 5 3 4 2 3" xfId="3935" xr:uid="{6562B904-8D29-4A00-ABB9-16E4E3BEB6B9}"/>
    <cellStyle name="Comma 5 3 4 2 3 2" xfId="9538" xr:uid="{DE37F7B3-66DE-4401-BAA0-B669FD6A5A16}"/>
    <cellStyle name="Comma 5 3 4 2 3 2 2" xfId="20766" xr:uid="{E1B44B70-7BA1-4D1A-9B54-A8B999FB7C2B}"/>
    <cellStyle name="Comma 5 3 4 2 3 2 2 2" xfId="43233" xr:uid="{A3022654-509D-43F6-A45F-74B33B8F62A4}"/>
    <cellStyle name="Comma 5 3 4 2 3 2 3" xfId="32006" xr:uid="{37704FEB-EBF5-4832-9C9D-71A1248EC95A}"/>
    <cellStyle name="Comma 5 3 4 2 3 3" xfId="15163" xr:uid="{8DDBDC77-424C-4755-B7BB-CB43D44E6EB3}"/>
    <cellStyle name="Comma 5 3 4 2 3 3 2" xfId="37630" xr:uid="{161B17E9-83DD-4EBC-8988-1AB3A516631B}"/>
    <cellStyle name="Comma 5 3 4 2 3 4" xfId="26403" xr:uid="{7A08E8E3-6F49-4F63-AD2A-31EC56B5EEA4}"/>
    <cellStyle name="Comma 5 3 4 2 4" xfId="6749" xr:uid="{BCA453BB-E6B2-4FD9-A9F1-176929A9D5F5}"/>
    <cellStyle name="Comma 5 3 4 2 4 2" xfId="17977" xr:uid="{2A2F5A65-2D4D-4084-9028-48DA8494A889}"/>
    <cellStyle name="Comma 5 3 4 2 4 2 2" xfId="40444" xr:uid="{330517F0-D327-47F4-9C17-EDE830BC9DBA}"/>
    <cellStyle name="Comma 5 3 4 2 4 3" xfId="29217" xr:uid="{879619E9-7973-4AFC-BF1F-67D2D0CDA688}"/>
    <cellStyle name="Comma 5 3 4 2 5" xfId="12374" xr:uid="{64FD1317-40C9-4B33-8320-1D43143F7873}"/>
    <cellStyle name="Comma 5 3 4 2 5 2" xfId="34841" xr:uid="{79996EF8-77BE-4ED3-8568-2592F31BF9B6}"/>
    <cellStyle name="Comma 5 3 4 2 6" xfId="23614" xr:uid="{3F6EB34B-5DCE-4372-969B-39283FECFED5}"/>
    <cellStyle name="Comma 5 3 4 3" xfId="1688" xr:uid="{00000000-0005-0000-0000-000060070000}"/>
    <cellStyle name="Comma 5 3 4 3 2" xfId="4477" xr:uid="{F17F184D-ECEC-484B-84A2-944BF20ACC34}"/>
    <cellStyle name="Comma 5 3 4 3 2 2" xfId="10080" xr:uid="{00B9D292-AEDA-464C-8A1E-B73AC59D7041}"/>
    <cellStyle name="Comma 5 3 4 3 2 2 2" xfId="21308" xr:uid="{C86C1A8E-FC62-4D72-ADC9-E824FB590B63}"/>
    <cellStyle name="Comma 5 3 4 3 2 2 2 2" xfId="43775" xr:uid="{2287FBC1-EFDB-4BEF-A422-7B07562AED97}"/>
    <cellStyle name="Comma 5 3 4 3 2 2 3" xfId="32548" xr:uid="{D89548B8-329B-4F36-BF5D-1E32A5547DEE}"/>
    <cellStyle name="Comma 5 3 4 3 2 3" xfId="15705" xr:uid="{969B94BB-F2E1-466B-8D9C-93045270AD63}"/>
    <cellStyle name="Comma 5 3 4 3 2 3 2" xfId="38172" xr:uid="{C135F7BD-6E9F-438B-A289-7B31B322FA14}"/>
    <cellStyle name="Comma 5 3 4 3 2 4" xfId="26945" xr:uid="{0972E35D-7B0D-4001-963C-9DBD863AAC74}"/>
    <cellStyle name="Comma 5 3 4 3 3" xfId="7291" xr:uid="{55AD64A5-0BBE-4A1E-A4DF-847981D3335A}"/>
    <cellStyle name="Comma 5 3 4 3 3 2" xfId="18519" xr:uid="{F7350079-4AFD-47B3-8CC6-E1AACC058D07}"/>
    <cellStyle name="Comma 5 3 4 3 3 2 2" xfId="40986" xr:uid="{13E23548-D996-4F46-9774-B2EAE57C8E10}"/>
    <cellStyle name="Comma 5 3 4 3 3 3" xfId="29759" xr:uid="{D1F0C433-E6A7-40B4-83F2-2E83EBB13ABA}"/>
    <cellStyle name="Comma 5 3 4 3 4" xfId="12916" xr:uid="{94B40D5D-CECE-43B9-A2E9-78BEF449E918}"/>
    <cellStyle name="Comma 5 3 4 3 4 2" xfId="35383" xr:uid="{95283DE3-4073-42F4-AF36-E8A4F7647E3D}"/>
    <cellStyle name="Comma 5 3 4 3 5" xfId="24156" xr:uid="{60AE3A8F-C4E4-41B1-9182-25BA1B4E282F}"/>
    <cellStyle name="Comma 5 3 4 4" xfId="3397" xr:uid="{DC86BE81-CA7D-4E3B-9A75-8064DF9A1EF2}"/>
    <cellStyle name="Comma 5 3 4 4 2" xfId="9000" xr:uid="{D14CCF38-C9A9-4315-B166-E4810E6F8EF9}"/>
    <cellStyle name="Comma 5 3 4 4 2 2" xfId="20228" xr:uid="{727CE7C9-3771-41BC-A87D-F0A69605A550}"/>
    <cellStyle name="Comma 5 3 4 4 2 2 2" xfId="42695" xr:uid="{FA4A9374-8A03-4947-9A99-0BB423703BA4}"/>
    <cellStyle name="Comma 5 3 4 4 2 3" xfId="31468" xr:uid="{957EE221-8ADD-4DE1-8FE3-68F913022991}"/>
    <cellStyle name="Comma 5 3 4 4 3" xfId="14625" xr:uid="{C9467303-0209-43B7-9FC4-39F414EF8239}"/>
    <cellStyle name="Comma 5 3 4 4 3 2" xfId="37092" xr:uid="{4AB6B29E-73B6-4A31-9ECB-52095F745955}"/>
    <cellStyle name="Comma 5 3 4 4 4" xfId="25865" xr:uid="{852D4F43-76BA-4016-8D60-4560186F5C2D}"/>
    <cellStyle name="Comma 5 3 4 5" xfId="6211" xr:uid="{E2CBDFAB-1435-4C84-B908-4646C899F2A3}"/>
    <cellStyle name="Comma 5 3 4 5 2" xfId="17439" xr:uid="{D3369A9B-B92C-44A6-A484-498D2D1D0BE9}"/>
    <cellStyle name="Comma 5 3 4 5 2 2" xfId="39906" xr:uid="{6715DEBD-2D9A-43A8-AC6F-1E4B96C44839}"/>
    <cellStyle name="Comma 5 3 4 5 3" xfId="28679" xr:uid="{478CC633-851D-46A5-980F-D004A3C5A01A}"/>
    <cellStyle name="Comma 5 3 4 6" xfId="11836" xr:uid="{3C8364E5-EDA9-47E6-BB37-E7F163177A38}"/>
    <cellStyle name="Comma 5 3 4 6 2" xfId="34303" xr:uid="{8A674D27-9B8E-4DA6-B33B-2813F8AB6A12}"/>
    <cellStyle name="Comma 5 3 4 7" xfId="23076" xr:uid="{6329439E-B10E-4435-9BE5-93302A93DBD8}"/>
    <cellStyle name="Comma 5 3 5" xfId="879" xr:uid="{00000000-0005-0000-0000-000061070000}"/>
    <cellStyle name="Comma 5 3 5 2" xfId="1959" xr:uid="{00000000-0005-0000-0000-000062070000}"/>
    <cellStyle name="Comma 5 3 5 2 2" xfId="4748" xr:uid="{BB1D88D8-B4BF-4FAD-ADA6-2A924ECD9060}"/>
    <cellStyle name="Comma 5 3 5 2 2 2" xfId="10351" xr:uid="{1D485307-3350-4215-99E9-2D84EFAA85C6}"/>
    <cellStyle name="Comma 5 3 5 2 2 2 2" xfId="21579" xr:uid="{36D9A255-15CA-44FA-B110-37D9F65E820B}"/>
    <cellStyle name="Comma 5 3 5 2 2 2 2 2" xfId="44046" xr:uid="{40BFCC68-4488-41A4-96F4-1A999F303E0A}"/>
    <cellStyle name="Comma 5 3 5 2 2 2 3" xfId="32819" xr:uid="{0695A1E6-FBEA-4E3D-BE0B-D0B24E9696B7}"/>
    <cellStyle name="Comma 5 3 5 2 2 3" xfId="15976" xr:uid="{7811EA4B-D7D5-4BA8-9CE5-BDE19E8C2E02}"/>
    <cellStyle name="Comma 5 3 5 2 2 3 2" xfId="38443" xr:uid="{0ACF6B78-B64D-43D0-955B-17FA2D862671}"/>
    <cellStyle name="Comma 5 3 5 2 2 4" xfId="27216" xr:uid="{690190C1-2C96-4B2B-BDCF-23CD6A64F8BF}"/>
    <cellStyle name="Comma 5 3 5 2 3" xfId="7562" xr:uid="{CFC5C6BC-DCF5-4CF1-9AAE-F0CF27966C26}"/>
    <cellStyle name="Comma 5 3 5 2 3 2" xfId="18790" xr:uid="{0AF5BE84-D2D8-4943-8DBA-8536C01F6908}"/>
    <cellStyle name="Comma 5 3 5 2 3 2 2" xfId="41257" xr:uid="{010C549C-7A19-4EA1-A93D-383C3FCAD17E}"/>
    <cellStyle name="Comma 5 3 5 2 3 3" xfId="30030" xr:uid="{8E99DE59-9E99-4F26-A022-AF88A089A6B3}"/>
    <cellStyle name="Comma 5 3 5 2 4" xfId="13187" xr:uid="{795E5904-7C9D-48C1-B5EE-B25A64AE3550}"/>
    <cellStyle name="Comma 5 3 5 2 4 2" xfId="35654" xr:uid="{E4976BB0-E56E-4D14-9944-2935EBFB4FAC}"/>
    <cellStyle name="Comma 5 3 5 2 5" xfId="24427" xr:uid="{B7E9A441-7AC3-4307-8982-C6110319C3B8}"/>
    <cellStyle name="Comma 5 3 5 3" xfId="3668" xr:uid="{E2E56D67-8462-440D-B151-95D059429314}"/>
    <cellStyle name="Comma 5 3 5 3 2" xfId="9271" xr:uid="{A0A79300-350F-4EC9-8CE4-17530C6321E5}"/>
    <cellStyle name="Comma 5 3 5 3 2 2" xfId="20499" xr:uid="{1B4F3B36-24AA-4FD8-8CEC-D59AC1925820}"/>
    <cellStyle name="Comma 5 3 5 3 2 2 2" xfId="42966" xr:uid="{3A17A5CD-7719-4D04-A893-6FD5DB18AD8E}"/>
    <cellStyle name="Comma 5 3 5 3 2 3" xfId="31739" xr:uid="{73B9048E-90C2-4B0A-A701-49A97B16B4B5}"/>
    <cellStyle name="Comma 5 3 5 3 3" xfId="14896" xr:uid="{0BB8F67C-A6EB-4F5F-95E5-84746664DE3C}"/>
    <cellStyle name="Comma 5 3 5 3 3 2" xfId="37363" xr:uid="{C5E9C9A7-ED1A-4000-955A-CA878484CE77}"/>
    <cellStyle name="Comma 5 3 5 3 4" xfId="26136" xr:uid="{167BC540-F1CC-46C5-B651-95318ACD775C}"/>
    <cellStyle name="Comma 5 3 5 4" xfId="6482" xr:uid="{7939D405-BBBA-464A-BBF2-EAC69B454A50}"/>
    <cellStyle name="Comma 5 3 5 4 2" xfId="17710" xr:uid="{38C49803-6C65-41F5-8781-9F0A887C45AA}"/>
    <cellStyle name="Comma 5 3 5 4 2 2" xfId="40177" xr:uid="{2FDC2BA3-C305-4112-8B27-C8A920D14A11}"/>
    <cellStyle name="Comma 5 3 5 4 3" xfId="28950" xr:uid="{97C14428-9E40-4B30-95F2-2CDE98D31464}"/>
    <cellStyle name="Comma 5 3 5 5" xfId="12107" xr:uid="{9CD53EFE-F406-45EF-A51F-A9F4DCE8ECFB}"/>
    <cellStyle name="Comma 5 3 5 5 2" xfId="34574" xr:uid="{1B20554F-711A-4499-ABD7-6DA03DAF2DD0}"/>
    <cellStyle name="Comma 5 3 5 6" xfId="23347" xr:uid="{7BF421A2-9B28-4209-B226-46F76618D793}"/>
    <cellStyle name="Comma 5 3 6" xfId="1421" xr:uid="{00000000-0005-0000-0000-000063070000}"/>
    <cellStyle name="Comma 5 3 6 2" xfId="4210" xr:uid="{3C6C583E-AC5F-4345-A81D-64B96E52449E}"/>
    <cellStyle name="Comma 5 3 6 2 2" xfId="9813" xr:uid="{6466A28D-5D9E-4F71-8270-1B2CCBC35FEF}"/>
    <cellStyle name="Comma 5 3 6 2 2 2" xfId="21041" xr:uid="{0C9FB51F-C2F2-4438-9BF0-A623B9C1E257}"/>
    <cellStyle name="Comma 5 3 6 2 2 2 2" xfId="43508" xr:uid="{7991A030-BA31-420F-ABCF-203DE85936D3}"/>
    <cellStyle name="Comma 5 3 6 2 2 3" xfId="32281" xr:uid="{7286AA02-FB73-4F42-A0AE-74FD00B67EC4}"/>
    <cellStyle name="Comma 5 3 6 2 3" xfId="15438" xr:uid="{7D733471-3B3A-4CBF-B100-99BBB62DB59A}"/>
    <cellStyle name="Comma 5 3 6 2 3 2" xfId="37905" xr:uid="{10B2B14E-A648-4C14-8B9C-5B9A30E206F4}"/>
    <cellStyle name="Comma 5 3 6 2 4" xfId="26678" xr:uid="{2D2812B7-D8C9-4185-B480-43129F14095D}"/>
    <cellStyle name="Comma 5 3 6 3" xfId="7024" xr:uid="{9574E37D-B8E3-4DB3-9176-7A40655BE2BE}"/>
    <cellStyle name="Comma 5 3 6 3 2" xfId="18252" xr:uid="{15B5809F-C95E-41FF-BF7E-EDD52BBDB34B}"/>
    <cellStyle name="Comma 5 3 6 3 2 2" xfId="40719" xr:uid="{1F11B82A-1504-44E5-ADCF-FD5A1768D432}"/>
    <cellStyle name="Comma 5 3 6 3 3" xfId="29492" xr:uid="{C9CE476A-B1DF-44BA-A04A-1BAF1FAF9C30}"/>
    <cellStyle name="Comma 5 3 6 4" xfId="12649" xr:uid="{E2B2CEB9-6722-454F-BACF-11D2190C6C50}"/>
    <cellStyle name="Comma 5 3 6 4 2" xfId="35116" xr:uid="{E6C82CE3-D6DD-411E-BF29-81CB350AB021}"/>
    <cellStyle name="Comma 5 3 6 5" xfId="23889" xr:uid="{2DCDB7AF-3849-4848-836E-A69721B0CB77}"/>
    <cellStyle name="Comma 5 3 7" xfId="2502" xr:uid="{00000000-0005-0000-0000-000064070000}"/>
    <cellStyle name="Comma 5 3 7 2" xfId="5291" xr:uid="{47F04C5F-9F98-445D-8493-1EAA1E95B20E}"/>
    <cellStyle name="Comma 5 3 7 2 2" xfId="10894" xr:uid="{A95E67BD-EC5C-49D9-9774-7778C10F8972}"/>
    <cellStyle name="Comma 5 3 7 2 2 2" xfId="22122" xr:uid="{58D7835D-59A2-4B23-A6F9-DEEACAB0C328}"/>
    <cellStyle name="Comma 5 3 7 2 2 2 2" xfId="44589" xr:uid="{8EC2C7A3-2927-4CAC-9928-5269B871A9FE}"/>
    <cellStyle name="Comma 5 3 7 2 2 3" xfId="33362" xr:uid="{E7FE7B09-23E6-4D93-B23A-C4A28D43AACA}"/>
    <cellStyle name="Comma 5 3 7 2 3" xfId="16519" xr:uid="{67AB76E2-0959-4DD7-8B2D-33C5C1B983F7}"/>
    <cellStyle name="Comma 5 3 7 2 3 2" xfId="38986" xr:uid="{A65D18F6-BC10-4CDA-B456-746EB14E6C71}"/>
    <cellStyle name="Comma 5 3 7 2 4" xfId="27759" xr:uid="{67AB7A5F-A821-4093-9C2D-27FE12B92AFA}"/>
    <cellStyle name="Comma 5 3 7 3" xfId="8105" xr:uid="{E9D797DC-22D0-4F6A-998C-6AAB1AD204BD}"/>
    <cellStyle name="Comma 5 3 7 3 2" xfId="19333" xr:uid="{6AA17762-0616-42B1-A493-36AFB6F6D53E}"/>
    <cellStyle name="Comma 5 3 7 3 2 2" xfId="41800" xr:uid="{B46D489D-B5E2-4E0A-94E6-0D015EB9C5D9}"/>
    <cellStyle name="Comma 5 3 7 3 3" xfId="30573" xr:uid="{EA832CDC-F0BF-430E-8616-166D7A4BEA73}"/>
    <cellStyle name="Comma 5 3 7 4" xfId="13730" xr:uid="{787BE6E8-1DEF-4AF3-B4E6-035503B7ADBF}"/>
    <cellStyle name="Comma 5 3 7 4 2" xfId="36197" xr:uid="{6D433B41-DB68-4B34-8C59-5F30F22F5CAA}"/>
    <cellStyle name="Comma 5 3 7 5" xfId="24970" xr:uid="{15FEBD82-2D91-4038-804D-08110CCA91A6}"/>
    <cellStyle name="Comma 5 3 8" xfId="341" xr:uid="{00000000-0005-0000-0000-000065070000}"/>
    <cellStyle name="Comma 5 3 8 2" xfId="3130" xr:uid="{04EC3D77-A6BA-43B0-B70D-DD71F84FFF93}"/>
    <cellStyle name="Comma 5 3 8 2 2" xfId="8733" xr:uid="{D406E118-0045-4FCD-912C-B51E7C2E0679}"/>
    <cellStyle name="Comma 5 3 8 2 2 2" xfId="19961" xr:uid="{07A6E251-CC4E-4240-848C-9B3C1DF3E2BA}"/>
    <cellStyle name="Comma 5 3 8 2 2 2 2" xfId="42428" xr:uid="{AC3173CD-C979-493A-935A-F89D4C292D6E}"/>
    <cellStyle name="Comma 5 3 8 2 2 3" xfId="31201" xr:uid="{AF1E28B6-2516-4A62-AC2C-F3F29088FEBC}"/>
    <cellStyle name="Comma 5 3 8 2 3" xfId="14358" xr:uid="{561B04C6-E113-4501-9E0D-0592A91517AE}"/>
    <cellStyle name="Comma 5 3 8 2 3 2" xfId="36825" xr:uid="{A6040726-13A7-4924-A8DE-1E7C85D4FDBC}"/>
    <cellStyle name="Comma 5 3 8 2 4" xfId="25598" xr:uid="{DC95BF67-94B1-4CFB-98FE-21D3113811D0}"/>
    <cellStyle name="Comma 5 3 8 3" xfId="5944" xr:uid="{F5651CF6-8E27-4277-8D4E-00856C7746FE}"/>
    <cellStyle name="Comma 5 3 8 3 2" xfId="17172" xr:uid="{AFF7DD78-7922-427B-9FD4-50AB633D6940}"/>
    <cellStyle name="Comma 5 3 8 3 2 2" xfId="39639" xr:uid="{4F694D29-6802-47E1-8B8A-54A1492440EB}"/>
    <cellStyle name="Comma 5 3 8 3 3" xfId="28412" xr:uid="{5B2C7F47-F60E-4953-B3AD-056C3946BA96}"/>
    <cellStyle name="Comma 5 3 8 4" xfId="11569" xr:uid="{CA72D369-53F9-4803-81A1-A89DC0BCF9E9}"/>
    <cellStyle name="Comma 5 3 8 4 2" xfId="34036" xr:uid="{72960598-8A20-4D73-97F2-EC44D6C3F0D2}"/>
    <cellStyle name="Comma 5 3 8 5" xfId="22809" xr:uid="{5CB29684-DF41-4854-89ED-138EBA1AB076}"/>
    <cellStyle name="Comma 5 3 9" xfId="2854" xr:uid="{90C46007-A099-4C70-BDEB-0551FC4D1395}"/>
    <cellStyle name="Comma 5 3 9 2" xfId="8457" xr:uid="{A5D3D9C1-409A-456C-A42E-05C90A09FE03}"/>
    <cellStyle name="Comma 5 3 9 2 2" xfId="19685" xr:uid="{4E6E126A-4DCB-4EE6-B885-FB92A2B689BE}"/>
    <cellStyle name="Comma 5 3 9 2 2 2" xfId="42152" xr:uid="{AADEBC63-B8E1-4AB4-8C25-DCF6AA5E2EF6}"/>
    <cellStyle name="Comma 5 3 9 2 3" xfId="30925" xr:uid="{CDE8FB9D-EFA3-4CA2-962B-49DC45ECAB05}"/>
    <cellStyle name="Comma 5 3 9 3" xfId="14082" xr:uid="{AA13393E-D7E7-4340-8DB3-546C53D7983B}"/>
    <cellStyle name="Comma 5 3 9 3 2" xfId="36549" xr:uid="{B8939BE7-1FCD-4843-81C1-FEC71A433478}"/>
    <cellStyle name="Comma 5 3 9 4" xfId="25322" xr:uid="{87B24B73-6A25-4EC0-91D2-08CB298F54E3}"/>
    <cellStyle name="Comma 5 4" xfId="91" xr:uid="{00000000-0005-0000-0000-000066070000}"/>
    <cellStyle name="Comma 5 4 10" xfId="11323" xr:uid="{F0CF93B8-F0BF-499A-A66E-816D0475F056}"/>
    <cellStyle name="Comma 5 4 10 2" xfId="33791" xr:uid="{9C7A39C9-FE7A-410C-941D-89BC896008E9}"/>
    <cellStyle name="Comma 5 4 11" xfId="22564" xr:uid="{9A92A841-8886-4C70-AB22-22BA797DC106}"/>
    <cellStyle name="Comma 5 4 2" xfId="217" xr:uid="{00000000-0005-0000-0000-000067070000}"/>
    <cellStyle name="Comma 5 4 2 10" xfId="22690" xr:uid="{4F42C091-1FFC-4FAA-9A7C-EED0AC2C14E3}"/>
    <cellStyle name="Comma 5 4 2 2" xfId="764" xr:uid="{00000000-0005-0000-0000-000068070000}"/>
    <cellStyle name="Comma 5 4 2 2 2" xfId="1302" xr:uid="{00000000-0005-0000-0000-000069070000}"/>
    <cellStyle name="Comma 5 4 2 2 2 2" xfId="2382" xr:uid="{00000000-0005-0000-0000-00006A070000}"/>
    <cellStyle name="Comma 5 4 2 2 2 2 2" xfId="5171" xr:uid="{88576014-57D3-4DAE-9F0A-83FFC2362AC4}"/>
    <cellStyle name="Comma 5 4 2 2 2 2 2 2" xfId="10774" xr:uid="{75122182-BE60-4076-9B04-EDD0939DF3E3}"/>
    <cellStyle name="Comma 5 4 2 2 2 2 2 2 2" xfId="22002" xr:uid="{38BCBA30-A022-4214-BA50-D085BFFCBF10}"/>
    <cellStyle name="Comma 5 4 2 2 2 2 2 2 2 2" xfId="44469" xr:uid="{71787A55-99A9-4A7A-BC3C-A97CDB35715C}"/>
    <cellStyle name="Comma 5 4 2 2 2 2 2 2 3" xfId="33242" xr:uid="{EA2F3FE4-4EFB-41E1-9DFD-AA36936DCC2A}"/>
    <cellStyle name="Comma 5 4 2 2 2 2 2 3" xfId="16399" xr:uid="{CE8C24E7-94E8-4928-89CE-0F7A018F2711}"/>
    <cellStyle name="Comma 5 4 2 2 2 2 2 3 2" xfId="38866" xr:uid="{3BD0AE08-F061-4B5C-B23B-A67890495B72}"/>
    <cellStyle name="Comma 5 4 2 2 2 2 2 4" xfId="27639" xr:uid="{CDA8D850-8FAF-4E77-8E7D-36060E73F938}"/>
    <cellStyle name="Comma 5 4 2 2 2 2 3" xfId="7985" xr:uid="{E27F8ECA-23CA-4DC7-8623-B61DCD23B7EF}"/>
    <cellStyle name="Comma 5 4 2 2 2 2 3 2" xfId="19213" xr:uid="{1AB19CFD-592F-4153-BB64-B019789A56EB}"/>
    <cellStyle name="Comma 5 4 2 2 2 2 3 2 2" xfId="41680" xr:uid="{A99538B6-8572-40E1-A710-03C414B02798}"/>
    <cellStyle name="Comma 5 4 2 2 2 2 3 3" xfId="30453" xr:uid="{EAA6D623-E800-4B8E-B995-518ADE4293B6}"/>
    <cellStyle name="Comma 5 4 2 2 2 2 4" xfId="13610" xr:uid="{79CDDB53-6B30-4483-ACB3-55F06B42BAF8}"/>
    <cellStyle name="Comma 5 4 2 2 2 2 4 2" xfId="36077" xr:uid="{44BBE508-5D69-456F-A651-92F7FAE006AE}"/>
    <cellStyle name="Comma 5 4 2 2 2 2 5" xfId="24850" xr:uid="{274C91DC-5B77-434A-A1AC-B3E914772F7F}"/>
    <cellStyle name="Comma 5 4 2 2 2 3" xfId="4091" xr:uid="{8FC53C88-7593-45C7-93A9-B02AD9AA9DBC}"/>
    <cellStyle name="Comma 5 4 2 2 2 3 2" xfId="9694" xr:uid="{D28596B4-2274-4E2E-8D59-E3469A32D9D8}"/>
    <cellStyle name="Comma 5 4 2 2 2 3 2 2" xfId="20922" xr:uid="{C82D212E-A994-46DE-AAF2-D569E9013967}"/>
    <cellStyle name="Comma 5 4 2 2 2 3 2 2 2" xfId="43389" xr:uid="{A45BD84B-DFFD-40A9-8DAC-E7F945E1F662}"/>
    <cellStyle name="Comma 5 4 2 2 2 3 2 3" xfId="32162" xr:uid="{84DF4CBA-D717-4452-A416-437F0A947FBA}"/>
    <cellStyle name="Comma 5 4 2 2 2 3 3" xfId="15319" xr:uid="{7E4F6D4D-1AF4-4C6E-AE15-5F72650CE115}"/>
    <cellStyle name="Comma 5 4 2 2 2 3 3 2" xfId="37786" xr:uid="{20E62853-DC09-48AC-8DC1-0E050B28A185}"/>
    <cellStyle name="Comma 5 4 2 2 2 3 4" xfId="26559" xr:uid="{29C72710-921A-49E3-B525-4909571EC175}"/>
    <cellStyle name="Comma 5 4 2 2 2 4" xfId="6905" xr:uid="{7A449920-0EF3-48B1-8915-353B244C7FCF}"/>
    <cellStyle name="Comma 5 4 2 2 2 4 2" xfId="18133" xr:uid="{37D6737D-AECD-46C5-BE56-2BD188D66406}"/>
    <cellStyle name="Comma 5 4 2 2 2 4 2 2" xfId="40600" xr:uid="{1551DB8F-8B33-49EF-86E1-D11A21FCA604}"/>
    <cellStyle name="Comma 5 4 2 2 2 4 3" xfId="29373" xr:uid="{A3EBD31F-C41C-4E12-9908-1DC4475B756D}"/>
    <cellStyle name="Comma 5 4 2 2 2 5" xfId="12530" xr:uid="{69AA0CF6-A877-4FDD-B4A3-F10ECCE1BE0D}"/>
    <cellStyle name="Comma 5 4 2 2 2 5 2" xfId="34997" xr:uid="{72741DAC-7DD7-49F9-B2BB-9CF992EAA917}"/>
    <cellStyle name="Comma 5 4 2 2 2 6" xfId="23770" xr:uid="{1EEA0B64-50DE-4280-8B37-730076A97E9F}"/>
    <cellStyle name="Comma 5 4 2 2 3" xfId="1844" xr:uid="{00000000-0005-0000-0000-00006B070000}"/>
    <cellStyle name="Comma 5 4 2 2 3 2" xfId="4633" xr:uid="{F80FCC66-2703-44F5-B1DF-EA0D58C8995E}"/>
    <cellStyle name="Comma 5 4 2 2 3 2 2" xfId="10236" xr:uid="{7CAAD34C-6205-43F8-A5B8-0D6054EEA33C}"/>
    <cellStyle name="Comma 5 4 2 2 3 2 2 2" xfId="21464" xr:uid="{CC2F3653-8304-4629-AB32-E32F819DFD0B}"/>
    <cellStyle name="Comma 5 4 2 2 3 2 2 2 2" xfId="43931" xr:uid="{FB00AA3A-8246-4F31-AB5C-29DFEE18B7D7}"/>
    <cellStyle name="Comma 5 4 2 2 3 2 2 3" xfId="32704" xr:uid="{0B76A9C3-DF9E-4855-8D73-D8322062FD4A}"/>
    <cellStyle name="Comma 5 4 2 2 3 2 3" xfId="15861" xr:uid="{538309C3-7AB3-499F-B4AC-3743CB498E7C}"/>
    <cellStyle name="Comma 5 4 2 2 3 2 3 2" xfId="38328" xr:uid="{E03E1E20-9AAC-4DE1-87B7-C167EE840EFC}"/>
    <cellStyle name="Comma 5 4 2 2 3 2 4" xfId="27101" xr:uid="{4278B209-555F-4F68-BFE7-09023232AF37}"/>
    <cellStyle name="Comma 5 4 2 2 3 3" xfId="7447" xr:uid="{AD0A0B49-0847-444C-90FD-F341C754C63E}"/>
    <cellStyle name="Comma 5 4 2 2 3 3 2" xfId="18675" xr:uid="{58A83D29-61E2-4A4B-9134-6E7E8CFEEDEC}"/>
    <cellStyle name="Comma 5 4 2 2 3 3 2 2" xfId="41142" xr:uid="{98CDDD35-4CDE-4B06-B838-5BAA650992DA}"/>
    <cellStyle name="Comma 5 4 2 2 3 3 3" xfId="29915" xr:uid="{0894B0C6-004B-4368-9E40-995A2D58E2E8}"/>
    <cellStyle name="Comma 5 4 2 2 3 4" xfId="13072" xr:uid="{F6FE44E6-A47A-4ABB-928C-5732AD466652}"/>
    <cellStyle name="Comma 5 4 2 2 3 4 2" xfId="35539" xr:uid="{DF0D692F-469F-4367-8523-1F849D35D793}"/>
    <cellStyle name="Comma 5 4 2 2 3 5" xfId="24312" xr:uid="{5DFCBE95-82C1-44B7-B249-743B50C013ED}"/>
    <cellStyle name="Comma 5 4 2 2 4" xfId="3553" xr:uid="{5A0B6E85-665F-4562-B9E6-5FFA0AB1499A}"/>
    <cellStyle name="Comma 5 4 2 2 4 2" xfId="9156" xr:uid="{185B34E2-4778-48E9-A3E8-16C77E86324F}"/>
    <cellStyle name="Comma 5 4 2 2 4 2 2" xfId="20384" xr:uid="{23BF8349-9D30-45A5-9AB6-1B191D8B17F6}"/>
    <cellStyle name="Comma 5 4 2 2 4 2 2 2" xfId="42851" xr:uid="{6BA1A471-3120-4563-821E-3325287D8DD1}"/>
    <cellStyle name="Comma 5 4 2 2 4 2 3" xfId="31624" xr:uid="{AF765953-CD7B-4018-A491-4F7265DBB3CB}"/>
    <cellStyle name="Comma 5 4 2 2 4 3" xfId="14781" xr:uid="{725411CB-076F-474D-A1D2-D5069379E1A1}"/>
    <cellStyle name="Comma 5 4 2 2 4 3 2" xfId="37248" xr:uid="{803E83C2-CEA9-4BE1-A0EF-35E534410D66}"/>
    <cellStyle name="Comma 5 4 2 2 4 4" xfId="26021" xr:uid="{52BFD795-4317-41A2-976B-9C32185D1D2A}"/>
    <cellStyle name="Comma 5 4 2 2 5" xfId="6367" xr:uid="{C87B93CA-015C-4475-9129-ACA083CF9FE1}"/>
    <cellStyle name="Comma 5 4 2 2 5 2" xfId="17595" xr:uid="{F35B3369-AA60-4D51-A8E0-9ED490182957}"/>
    <cellStyle name="Comma 5 4 2 2 5 2 2" xfId="40062" xr:uid="{3BA8B567-6CED-4EEB-A39F-4EB6A2D775B1}"/>
    <cellStyle name="Comma 5 4 2 2 5 3" xfId="28835" xr:uid="{3459C42A-5CC4-4017-955C-714C160B0011}"/>
    <cellStyle name="Comma 5 4 2 2 6" xfId="11992" xr:uid="{08720A01-AF74-4B6C-836D-909647292E39}"/>
    <cellStyle name="Comma 5 4 2 2 6 2" xfId="34459" xr:uid="{16863D56-0DDB-4CAD-A162-D2388E0ED92D}"/>
    <cellStyle name="Comma 5 4 2 2 7" xfId="23232" xr:uid="{78E5AACA-6F79-4585-B4B9-E2457F0F013F}"/>
    <cellStyle name="Comma 5 4 2 3" xfId="1035" xr:uid="{00000000-0005-0000-0000-00006C070000}"/>
    <cellStyle name="Comma 5 4 2 3 2" xfId="2115" xr:uid="{00000000-0005-0000-0000-00006D070000}"/>
    <cellStyle name="Comma 5 4 2 3 2 2" xfId="4904" xr:uid="{BF6B9463-7BDD-46CD-91C2-2C415B8D83F0}"/>
    <cellStyle name="Comma 5 4 2 3 2 2 2" xfId="10507" xr:uid="{9BFC9082-8032-4274-8A2B-91E069875AED}"/>
    <cellStyle name="Comma 5 4 2 3 2 2 2 2" xfId="21735" xr:uid="{0E6BE3E0-25A7-4AD9-9DCD-0B174566994F}"/>
    <cellStyle name="Comma 5 4 2 3 2 2 2 2 2" xfId="44202" xr:uid="{D7318FEE-F8EA-4E8D-B02A-E4BEEF00CBFB}"/>
    <cellStyle name="Comma 5 4 2 3 2 2 2 3" xfId="32975" xr:uid="{2D62554B-1D5D-499A-B594-0A0B9562A782}"/>
    <cellStyle name="Comma 5 4 2 3 2 2 3" xfId="16132" xr:uid="{945220D3-E6EF-489F-BD6E-37AB93178B9D}"/>
    <cellStyle name="Comma 5 4 2 3 2 2 3 2" xfId="38599" xr:uid="{5E5FCD0D-0EAD-4E37-98EF-0FAADEFBA218}"/>
    <cellStyle name="Comma 5 4 2 3 2 2 4" xfId="27372" xr:uid="{8EB13E89-9F2A-411A-8602-302A32AED9F9}"/>
    <cellStyle name="Comma 5 4 2 3 2 3" xfId="7718" xr:uid="{C9008C3C-A9BB-437D-B140-AE5FC6D298F1}"/>
    <cellStyle name="Comma 5 4 2 3 2 3 2" xfId="18946" xr:uid="{A3A03BC6-D959-4082-84E9-4C102426FADE}"/>
    <cellStyle name="Comma 5 4 2 3 2 3 2 2" xfId="41413" xr:uid="{7E7573B4-856A-42D7-8FAD-D204630ECEAD}"/>
    <cellStyle name="Comma 5 4 2 3 2 3 3" xfId="30186" xr:uid="{9F9A8317-07A9-4AEE-8014-B5A4C187056F}"/>
    <cellStyle name="Comma 5 4 2 3 2 4" xfId="13343" xr:uid="{0CDF1F63-D418-4AE1-B2FF-31290285C653}"/>
    <cellStyle name="Comma 5 4 2 3 2 4 2" xfId="35810" xr:uid="{837D2331-DF6D-41ED-81E2-BD5B700FEA22}"/>
    <cellStyle name="Comma 5 4 2 3 2 5" xfId="24583" xr:uid="{4DD05D79-BAC9-4712-8769-A8F271009763}"/>
    <cellStyle name="Comma 5 4 2 3 3" xfId="3824" xr:uid="{33975340-5099-477A-ACE2-E5E5F44F70AF}"/>
    <cellStyle name="Comma 5 4 2 3 3 2" xfId="9427" xr:uid="{0EC0210B-6725-46E2-B3E1-0435385CEB07}"/>
    <cellStyle name="Comma 5 4 2 3 3 2 2" xfId="20655" xr:uid="{97431FBB-2C42-45CD-83F9-7C47CF65E992}"/>
    <cellStyle name="Comma 5 4 2 3 3 2 2 2" xfId="43122" xr:uid="{CA161240-225D-4BCC-B30C-6634DDFBE436}"/>
    <cellStyle name="Comma 5 4 2 3 3 2 3" xfId="31895" xr:uid="{B1A20E54-D620-4FD0-8BF5-5978829C8351}"/>
    <cellStyle name="Comma 5 4 2 3 3 3" xfId="15052" xr:uid="{CD31538B-96BC-4277-B00E-CA541CF7CBD1}"/>
    <cellStyle name="Comma 5 4 2 3 3 3 2" xfId="37519" xr:uid="{71113F8F-29D2-4083-B70D-6A775201DD2E}"/>
    <cellStyle name="Comma 5 4 2 3 3 4" xfId="26292" xr:uid="{560F2F53-2E26-43F9-9709-6A2C2838C57D}"/>
    <cellStyle name="Comma 5 4 2 3 4" xfId="6638" xr:uid="{433138ED-0CFB-4268-A288-315803E54629}"/>
    <cellStyle name="Comma 5 4 2 3 4 2" xfId="17866" xr:uid="{2C12CA4B-EDBA-4D60-9E2D-7252F3EEC317}"/>
    <cellStyle name="Comma 5 4 2 3 4 2 2" xfId="40333" xr:uid="{160330EF-161E-46A2-B175-064F84C0C7ED}"/>
    <cellStyle name="Comma 5 4 2 3 4 3" xfId="29106" xr:uid="{3B544BD1-B7C3-4579-BB0A-0BDF0ACACBB3}"/>
    <cellStyle name="Comma 5 4 2 3 5" xfId="12263" xr:uid="{40881844-930B-4DD6-97C0-FE724D52F6C7}"/>
    <cellStyle name="Comma 5 4 2 3 5 2" xfId="34730" xr:uid="{B946ABF1-2A96-4D3C-AA06-B67069ACD66A}"/>
    <cellStyle name="Comma 5 4 2 3 6" xfId="23503" xr:uid="{3438B49D-BE5B-47AC-82EC-32EA5A946A26}"/>
    <cellStyle name="Comma 5 4 2 4" xfId="1577" xr:uid="{00000000-0005-0000-0000-00006E070000}"/>
    <cellStyle name="Comma 5 4 2 4 2" xfId="4366" xr:uid="{C5CFC39D-E524-439A-B81B-9ABF8E6526F8}"/>
    <cellStyle name="Comma 5 4 2 4 2 2" xfId="9969" xr:uid="{B0F2D10E-BE33-457F-80A8-6EECE9C2CBEE}"/>
    <cellStyle name="Comma 5 4 2 4 2 2 2" xfId="21197" xr:uid="{FE369DB9-4FCB-4C9B-8BF2-48728A8704A8}"/>
    <cellStyle name="Comma 5 4 2 4 2 2 2 2" xfId="43664" xr:uid="{5CCE04B4-0E99-44CF-9A42-5EC2EE54BB74}"/>
    <cellStyle name="Comma 5 4 2 4 2 2 3" xfId="32437" xr:uid="{20160F74-A5E2-4945-A2E6-33FDCC7C50C5}"/>
    <cellStyle name="Comma 5 4 2 4 2 3" xfId="15594" xr:uid="{DE6AFDF0-45F2-4359-862D-9923BBBEED39}"/>
    <cellStyle name="Comma 5 4 2 4 2 3 2" xfId="38061" xr:uid="{20AFE826-E446-42F7-AB2B-BCD063DA63D2}"/>
    <cellStyle name="Comma 5 4 2 4 2 4" xfId="26834" xr:uid="{9E4B0E47-12AF-4B33-82A8-F2E3182EE801}"/>
    <cellStyle name="Comma 5 4 2 4 3" xfId="7180" xr:uid="{3F700341-B2C6-4B01-BFF4-013CE9B1A62C}"/>
    <cellStyle name="Comma 5 4 2 4 3 2" xfId="18408" xr:uid="{93DBCFEA-8A39-442B-92F8-C3C4D33F8B88}"/>
    <cellStyle name="Comma 5 4 2 4 3 2 2" xfId="40875" xr:uid="{4206FBCD-3B00-4B1B-BA1E-5CD0C26A8EAC}"/>
    <cellStyle name="Comma 5 4 2 4 3 3" xfId="29648" xr:uid="{53443C4A-552F-496A-BA2B-55FC236A3E86}"/>
    <cellStyle name="Comma 5 4 2 4 4" xfId="12805" xr:uid="{CB7A9F64-EA6C-4600-B292-1C8433050C9D}"/>
    <cellStyle name="Comma 5 4 2 4 4 2" xfId="35272" xr:uid="{D1FAA76B-0DE8-4269-9AB2-A77D11DFBF81}"/>
    <cellStyle name="Comma 5 4 2 4 5" xfId="24045" xr:uid="{C490AE97-4372-45BB-BE05-BD04B929E5D6}"/>
    <cellStyle name="Comma 5 4 2 5" xfId="2658" xr:uid="{00000000-0005-0000-0000-00006F070000}"/>
    <cellStyle name="Comma 5 4 2 5 2" xfId="5447" xr:uid="{F8D5E1D6-2491-41A1-BC01-D230C7F2FB76}"/>
    <cellStyle name="Comma 5 4 2 5 2 2" xfId="11050" xr:uid="{EA5D7C1A-E2E6-4F86-95A7-CFCE4AE1C35D}"/>
    <cellStyle name="Comma 5 4 2 5 2 2 2" xfId="22278" xr:uid="{D651DC36-AC59-4AD9-BF5C-6AAC8E5511F1}"/>
    <cellStyle name="Comma 5 4 2 5 2 2 2 2" xfId="44745" xr:uid="{A2E23292-D4FC-4CD0-B923-5318F03663B5}"/>
    <cellStyle name="Comma 5 4 2 5 2 2 3" xfId="33518" xr:uid="{7428A472-BE44-4B78-BB54-7636D7BC5D1C}"/>
    <cellStyle name="Comma 5 4 2 5 2 3" xfId="16675" xr:uid="{3F23AB2B-D732-4706-A687-F34A333809F4}"/>
    <cellStyle name="Comma 5 4 2 5 2 3 2" xfId="39142" xr:uid="{A2EBC0C1-6A9F-4FF1-AFE0-C07D96AC132E}"/>
    <cellStyle name="Comma 5 4 2 5 2 4" xfId="27915" xr:uid="{9A19F5CB-3A16-4D4A-9641-7AE5B2280B43}"/>
    <cellStyle name="Comma 5 4 2 5 3" xfId="8261" xr:uid="{D2DA41B9-18FB-4AAF-A1AF-9F28201CDB0B}"/>
    <cellStyle name="Comma 5 4 2 5 3 2" xfId="19489" xr:uid="{969F03A2-1BAA-4BC7-9480-6857C7F22279}"/>
    <cellStyle name="Comma 5 4 2 5 3 2 2" xfId="41956" xr:uid="{F8904867-C3C8-4C68-AF88-5CDEFB3F9585}"/>
    <cellStyle name="Comma 5 4 2 5 3 3" xfId="30729" xr:uid="{E2B98275-BA44-4906-B825-B8011C135EDB}"/>
    <cellStyle name="Comma 5 4 2 5 4" xfId="13886" xr:uid="{5A2AAA7A-0267-448A-B008-A3C3133D6039}"/>
    <cellStyle name="Comma 5 4 2 5 4 2" xfId="36353" xr:uid="{C5709834-B60F-479D-9703-2AED74F6FA30}"/>
    <cellStyle name="Comma 5 4 2 5 5" xfId="25126" xr:uid="{7A8C723C-5786-4AD3-9B62-8EDB754E0516}"/>
    <cellStyle name="Comma 5 4 2 6" xfId="497" xr:uid="{00000000-0005-0000-0000-000070070000}"/>
    <cellStyle name="Comma 5 4 2 6 2" xfId="3286" xr:uid="{673AF968-E036-4EC7-A0A7-E35CC6A9FD63}"/>
    <cellStyle name="Comma 5 4 2 6 2 2" xfId="8889" xr:uid="{8BEF9B48-69CD-40C4-B17C-3D94B005A962}"/>
    <cellStyle name="Comma 5 4 2 6 2 2 2" xfId="20117" xr:uid="{D77E4005-CBB3-469D-AE57-1C22C0C796E6}"/>
    <cellStyle name="Comma 5 4 2 6 2 2 2 2" xfId="42584" xr:uid="{4086DBC3-C089-4FF0-947C-9332D5918F5E}"/>
    <cellStyle name="Comma 5 4 2 6 2 2 3" xfId="31357" xr:uid="{F8131397-9A73-4992-B518-3E0D5F493A0C}"/>
    <cellStyle name="Comma 5 4 2 6 2 3" xfId="14514" xr:uid="{4CA3027D-0A09-484A-9978-CED4BE793BBE}"/>
    <cellStyle name="Comma 5 4 2 6 2 3 2" xfId="36981" xr:uid="{A9E219A5-33CE-4695-BD32-2742E8A1D5A5}"/>
    <cellStyle name="Comma 5 4 2 6 2 4" xfId="25754" xr:uid="{9CAB73A5-9DB7-4B28-880C-BD9B3EC70C12}"/>
    <cellStyle name="Comma 5 4 2 6 3" xfId="6100" xr:uid="{FCCA4CA4-FBA9-4885-9FED-797A8C643E9E}"/>
    <cellStyle name="Comma 5 4 2 6 3 2" xfId="17328" xr:uid="{BC13C234-47DD-4365-8E0F-355157F1783E}"/>
    <cellStyle name="Comma 5 4 2 6 3 2 2" xfId="39795" xr:uid="{304BF567-031F-4E6F-B1EB-8E8F2A6B9813}"/>
    <cellStyle name="Comma 5 4 2 6 3 3" xfId="28568" xr:uid="{4C86D98A-4F84-42C8-8355-FAAC4882A59A}"/>
    <cellStyle name="Comma 5 4 2 6 4" xfId="11725" xr:uid="{AA24A5BA-5DE3-4A38-BB62-2A10BB121078}"/>
    <cellStyle name="Comma 5 4 2 6 4 2" xfId="34192" xr:uid="{B12941CF-3ECC-4109-BD73-682E7688EB93}"/>
    <cellStyle name="Comma 5 4 2 6 5" xfId="22965" xr:uid="{915E49D7-7FD3-4F46-95E5-451CB3C9787F}"/>
    <cellStyle name="Comma 5 4 2 7" xfId="3010" xr:uid="{E7909334-FC42-49E3-A289-84D7C1C928FA}"/>
    <cellStyle name="Comma 5 4 2 7 2" xfId="8613" xr:uid="{C0CDC999-C955-4E23-883D-B83CEAF215AC}"/>
    <cellStyle name="Comma 5 4 2 7 2 2" xfId="19841" xr:uid="{CF8F72D3-2463-410B-8E78-36D2CAD2B263}"/>
    <cellStyle name="Comma 5 4 2 7 2 2 2" xfId="42308" xr:uid="{19737492-9EAB-4245-B52E-F808B54254A6}"/>
    <cellStyle name="Comma 5 4 2 7 2 3" xfId="31081" xr:uid="{F621D650-3590-4E0D-9FC3-A184685BF202}"/>
    <cellStyle name="Comma 5 4 2 7 3" xfId="14238" xr:uid="{507C75F5-02B4-4091-BD02-0BE863943484}"/>
    <cellStyle name="Comma 5 4 2 7 3 2" xfId="36705" xr:uid="{EE07BB55-F059-42C2-BF25-3D5CA05343B4}"/>
    <cellStyle name="Comma 5 4 2 7 4" xfId="25478" xr:uid="{D35EC560-E88D-4E3A-B629-2F0381A9EE9C}"/>
    <cellStyle name="Comma 5 4 2 8" xfId="5825" xr:uid="{9C52C7C2-3EAE-4B1B-BC93-BC95819FCFD6}"/>
    <cellStyle name="Comma 5 4 2 8 2" xfId="17053" xr:uid="{E6B4D82C-34FE-459E-994E-4F9551D33F94}"/>
    <cellStyle name="Comma 5 4 2 8 2 2" xfId="39520" xr:uid="{176BF5BE-1872-4C8C-86A8-001A7D6428E7}"/>
    <cellStyle name="Comma 5 4 2 8 3" xfId="28293" xr:uid="{40FB1A90-41AA-46C6-B9D3-2EE7D95BC242}"/>
    <cellStyle name="Comma 5 4 2 9" xfId="11449" xr:uid="{B45C0EEB-AB8E-4F1C-B188-9F51A77E3F88}"/>
    <cellStyle name="Comma 5 4 2 9 2" xfId="33917" xr:uid="{A873C7C3-0A49-45D0-8470-525334D28280}"/>
    <cellStyle name="Comma 5 4 3" xfId="638" xr:uid="{00000000-0005-0000-0000-000071070000}"/>
    <cellStyle name="Comma 5 4 3 2" xfId="1176" xr:uid="{00000000-0005-0000-0000-000072070000}"/>
    <cellStyle name="Comma 5 4 3 2 2" xfId="2256" xr:uid="{00000000-0005-0000-0000-000073070000}"/>
    <cellStyle name="Comma 5 4 3 2 2 2" xfId="5045" xr:uid="{A72B7573-C4F3-4FB3-84E8-798BA224B3FD}"/>
    <cellStyle name="Comma 5 4 3 2 2 2 2" xfId="10648" xr:uid="{1C3A544A-D9BE-4B5F-9860-D85B7395D150}"/>
    <cellStyle name="Comma 5 4 3 2 2 2 2 2" xfId="21876" xr:uid="{1CC22BC7-8A5A-43FF-B4AB-25F12819D04B}"/>
    <cellStyle name="Comma 5 4 3 2 2 2 2 2 2" xfId="44343" xr:uid="{2C9E4C7A-AF51-453F-8D62-0F60A1D1A718}"/>
    <cellStyle name="Comma 5 4 3 2 2 2 2 3" xfId="33116" xr:uid="{BD21615F-C208-44A5-A248-434C3433943C}"/>
    <cellStyle name="Comma 5 4 3 2 2 2 3" xfId="16273" xr:uid="{D51A468F-B11D-4C2E-A496-8829B1A77D38}"/>
    <cellStyle name="Comma 5 4 3 2 2 2 3 2" xfId="38740" xr:uid="{0FA8380D-9BE2-4720-BA93-B525023B9FEB}"/>
    <cellStyle name="Comma 5 4 3 2 2 2 4" xfId="27513" xr:uid="{B3044FA5-47E2-4BBE-B00F-BC9971E94A64}"/>
    <cellStyle name="Comma 5 4 3 2 2 3" xfId="7859" xr:uid="{AE97A207-546E-49D9-8BA6-6ABCC5B7E7DC}"/>
    <cellStyle name="Comma 5 4 3 2 2 3 2" xfId="19087" xr:uid="{E464F7C2-298F-4C7F-81E8-DDBBF4E2640A}"/>
    <cellStyle name="Comma 5 4 3 2 2 3 2 2" xfId="41554" xr:uid="{E98776BF-5D34-4DBC-99B8-C379779EC5ED}"/>
    <cellStyle name="Comma 5 4 3 2 2 3 3" xfId="30327" xr:uid="{F2CCD942-5B6C-4410-BFF4-8045DE685A54}"/>
    <cellStyle name="Comma 5 4 3 2 2 4" xfId="13484" xr:uid="{C80EABB0-A6A5-4E5C-A564-A85F615BD5AE}"/>
    <cellStyle name="Comma 5 4 3 2 2 4 2" xfId="35951" xr:uid="{1B057619-B941-4F70-88B4-A99572483C54}"/>
    <cellStyle name="Comma 5 4 3 2 2 5" xfId="24724" xr:uid="{9CD1D166-8CBA-4024-A5AB-8C5EACA1CCBA}"/>
    <cellStyle name="Comma 5 4 3 2 3" xfId="3965" xr:uid="{C6098134-4A04-4D3D-BC27-C4461AFBCA48}"/>
    <cellStyle name="Comma 5 4 3 2 3 2" xfId="9568" xr:uid="{2DBF736A-16C3-4042-B68A-02E7EFB8E75D}"/>
    <cellStyle name="Comma 5 4 3 2 3 2 2" xfId="20796" xr:uid="{A31095B1-CECF-4737-90F8-1884F202312A}"/>
    <cellStyle name="Comma 5 4 3 2 3 2 2 2" xfId="43263" xr:uid="{D434217E-560B-4800-8425-40B56BA8D480}"/>
    <cellStyle name="Comma 5 4 3 2 3 2 3" xfId="32036" xr:uid="{A28232A5-8D53-492C-BF45-3725E4157653}"/>
    <cellStyle name="Comma 5 4 3 2 3 3" xfId="15193" xr:uid="{A0082626-3FA9-474D-81D7-E5D90907A6A5}"/>
    <cellStyle name="Comma 5 4 3 2 3 3 2" xfId="37660" xr:uid="{C05DCE8B-35AA-4DDB-A5EA-0ACEE3B6E89F}"/>
    <cellStyle name="Comma 5 4 3 2 3 4" xfId="26433" xr:uid="{E9816703-5B01-43AF-BEDA-ACF00DDF9FEB}"/>
    <cellStyle name="Comma 5 4 3 2 4" xfId="6779" xr:uid="{5EB2A03A-67D0-47BC-AFE2-497902724E8B}"/>
    <cellStyle name="Comma 5 4 3 2 4 2" xfId="18007" xr:uid="{F89CEBA7-5F20-4E08-9625-EEA54087506A}"/>
    <cellStyle name="Comma 5 4 3 2 4 2 2" xfId="40474" xr:uid="{9E60880F-21AB-4305-859A-5D2C0DC04C2E}"/>
    <cellStyle name="Comma 5 4 3 2 4 3" xfId="29247" xr:uid="{A4658A44-0F15-4188-ADD6-677DC1E4E738}"/>
    <cellStyle name="Comma 5 4 3 2 5" xfId="12404" xr:uid="{3A423942-4B29-417B-BAED-C1EFE1F6EEF1}"/>
    <cellStyle name="Comma 5 4 3 2 5 2" xfId="34871" xr:uid="{ED287667-08B2-4695-A18A-C3209BC84C50}"/>
    <cellStyle name="Comma 5 4 3 2 6" xfId="23644" xr:uid="{C93A24FD-4F31-4144-AB5A-C5E61131FB10}"/>
    <cellStyle name="Comma 5 4 3 3" xfId="1718" xr:uid="{00000000-0005-0000-0000-000074070000}"/>
    <cellStyle name="Comma 5 4 3 3 2" xfId="4507" xr:uid="{608998BE-0351-4875-9F66-ECBF0A55340B}"/>
    <cellStyle name="Comma 5 4 3 3 2 2" xfId="10110" xr:uid="{DDC14E7C-C4E0-4AA6-86CA-5378E3BB8C69}"/>
    <cellStyle name="Comma 5 4 3 3 2 2 2" xfId="21338" xr:uid="{1A0C0931-9026-49CE-B353-EECA9193606B}"/>
    <cellStyle name="Comma 5 4 3 3 2 2 2 2" xfId="43805" xr:uid="{E8C74256-DA23-4C71-8971-70F377C97A27}"/>
    <cellStyle name="Comma 5 4 3 3 2 2 3" xfId="32578" xr:uid="{E84316D0-8B9A-496E-BD62-25785312C404}"/>
    <cellStyle name="Comma 5 4 3 3 2 3" xfId="15735" xr:uid="{BAF004C4-AEEB-4C33-96C5-A93688D4AB28}"/>
    <cellStyle name="Comma 5 4 3 3 2 3 2" xfId="38202" xr:uid="{09A5CC34-1B51-44EE-87D5-8642C28CE4CE}"/>
    <cellStyle name="Comma 5 4 3 3 2 4" xfId="26975" xr:uid="{77167F8C-7BB0-41B5-9626-1F8E7D2D643F}"/>
    <cellStyle name="Comma 5 4 3 3 3" xfId="7321" xr:uid="{2672D450-DB9A-46B0-ACDB-B0CE1A97E24E}"/>
    <cellStyle name="Comma 5 4 3 3 3 2" xfId="18549" xr:uid="{62D46E34-C865-4E6A-A5BD-F92C46D3320A}"/>
    <cellStyle name="Comma 5 4 3 3 3 2 2" xfId="41016" xr:uid="{FF59863F-2529-4E36-8507-EEE9CBB05111}"/>
    <cellStyle name="Comma 5 4 3 3 3 3" xfId="29789" xr:uid="{DAD44F45-1CED-45FD-8EF2-0F3296A32A62}"/>
    <cellStyle name="Comma 5 4 3 3 4" xfId="12946" xr:uid="{950B1474-156E-494D-8DCB-6914B963946E}"/>
    <cellStyle name="Comma 5 4 3 3 4 2" xfId="35413" xr:uid="{D0CA95D2-CEE7-4F67-BD7B-3D60E17F589B}"/>
    <cellStyle name="Comma 5 4 3 3 5" xfId="24186" xr:uid="{3AB9099F-561C-4090-89B2-EC295FFAF2B1}"/>
    <cellStyle name="Comma 5 4 3 4" xfId="3427" xr:uid="{31218D58-F245-434F-897A-C3B8FC790DF1}"/>
    <cellStyle name="Comma 5 4 3 4 2" xfId="9030" xr:uid="{2630BCAB-DA62-4546-AC16-45C3CFA10528}"/>
    <cellStyle name="Comma 5 4 3 4 2 2" xfId="20258" xr:uid="{65864BAC-F524-41BA-8568-7E25395FFDDF}"/>
    <cellStyle name="Comma 5 4 3 4 2 2 2" xfId="42725" xr:uid="{FD0B6883-39DF-40ED-B566-6703C40926FD}"/>
    <cellStyle name="Comma 5 4 3 4 2 3" xfId="31498" xr:uid="{79FD16FB-8377-4182-967B-E057C8199AE5}"/>
    <cellStyle name="Comma 5 4 3 4 3" xfId="14655" xr:uid="{92742DA0-FA91-4242-84A0-4CD6075659E6}"/>
    <cellStyle name="Comma 5 4 3 4 3 2" xfId="37122" xr:uid="{2E0CE05A-8D32-4ADC-A756-8CBC46ED8DE8}"/>
    <cellStyle name="Comma 5 4 3 4 4" xfId="25895" xr:uid="{385B4DD2-3024-43B6-88F5-25887F1B4D41}"/>
    <cellStyle name="Comma 5 4 3 5" xfId="6241" xr:uid="{79EEB4EE-E6EE-4C2C-9BDC-F9971FCF3B02}"/>
    <cellStyle name="Comma 5 4 3 5 2" xfId="17469" xr:uid="{1B0D9A73-81A4-4502-AE5B-8A5289A1577F}"/>
    <cellStyle name="Comma 5 4 3 5 2 2" xfId="39936" xr:uid="{BC3B0F18-8E1D-4CB2-B0C7-C105C3BC88CA}"/>
    <cellStyle name="Comma 5 4 3 5 3" xfId="28709" xr:uid="{6207A0AD-4B87-4F03-937F-C4C4923ACC61}"/>
    <cellStyle name="Comma 5 4 3 6" xfId="11866" xr:uid="{B95EA3DB-068F-4FF5-8879-8D54496B5D08}"/>
    <cellStyle name="Comma 5 4 3 6 2" xfId="34333" xr:uid="{D2302041-75B0-43E7-AC49-177F3E178B06}"/>
    <cellStyle name="Comma 5 4 3 7" xfId="23106" xr:uid="{FB95FFCD-3DF0-4CE0-B9D2-47EC17E1FDAA}"/>
    <cellStyle name="Comma 5 4 4" xfId="909" xr:uid="{00000000-0005-0000-0000-000075070000}"/>
    <cellStyle name="Comma 5 4 4 2" xfId="1989" xr:uid="{00000000-0005-0000-0000-000076070000}"/>
    <cellStyle name="Comma 5 4 4 2 2" xfId="4778" xr:uid="{E1D5C67F-472D-4C5D-A703-253A731C9D96}"/>
    <cellStyle name="Comma 5 4 4 2 2 2" xfId="10381" xr:uid="{C9C5544E-3CE3-4F37-BB63-A27602547E12}"/>
    <cellStyle name="Comma 5 4 4 2 2 2 2" xfId="21609" xr:uid="{CA10E520-99E1-414F-BB3A-85D2DA050DA6}"/>
    <cellStyle name="Comma 5 4 4 2 2 2 2 2" xfId="44076" xr:uid="{24048E4D-8ADF-412D-BC1F-C2C95E219DB9}"/>
    <cellStyle name="Comma 5 4 4 2 2 2 3" xfId="32849" xr:uid="{5E661025-A3FA-48E6-9E62-D86C8B847BC5}"/>
    <cellStyle name="Comma 5 4 4 2 2 3" xfId="16006" xr:uid="{DDB2180C-71E5-4729-8AD9-495B22EFC89A}"/>
    <cellStyle name="Comma 5 4 4 2 2 3 2" xfId="38473" xr:uid="{778502C8-9299-4341-BD9B-31D6DB968A25}"/>
    <cellStyle name="Comma 5 4 4 2 2 4" xfId="27246" xr:uid="{632370BD-B0AB-470D-864A-7D3E6348E05B}"/>
    <cellStyle name="Comma 5 4 4 2 3" xfId="7592" xr:uid="{00D522E6-5F69-45F2-B9CF-8DDFC34DD273}"/>
    <cellStyle name="Comma 5 4 4 2 3 2" xfId="18820" xr:uid="{F155A118-5BC3-4A03-AEF1-84D47EA21D29}"/>
    <cellStyle name="Comma 5 4 4 2 3 2 2" xfId="41287" xr:uid="{0C247DDD-43EF-423F-8CF5-72A25D51C61F}"/>
    <cellStyle name="Comma 5 4 4 2 3 3" xfId="30060" xr:uid="{5A5CCF63-7083-4A76-AC40-22F13FAD40AA}"/>
    <cellStyle name="Comma 5 4 4 2 4" xfId="13217" xr:uid="{06618832-0C3F-49CC-89A2-22F28BB7BBBF}"/>
    <cellStyle name="Comma 5 4 4 2 4 2" xfId="35684" xr:uid="{DF8D239E-3FFE-46D3-AA28-DB107D480D9A}"/>
    <cellStyle name="Comma 5 4 4 2 5" xfId="24457" xr:uid="{8A00FA7B-6FEA-4205-88DF-486CB5C7E854}"/>
    <cellStyle name="Comma 5 4 4 3" xfId="3698" xr:uid="{A7118D99-9A8D-4F48-8E83-363B2387E1A0}"/>
    <cellStyle name="Comma 5 4 4 3 2" xfId="9301" xr:uid="{7EDA1358-48FA-4A67-9055-77BBF834D3FB}"/>
    <cellStyle name="Comma 5 4 4 3 2 2" xfId="20529" xr:uid="{594CCC35-EC3F-408C-AB2F-FF3DF5D3186A}"/>
    <cellStyle name="Comma 5 4 4 3 2 2 2" xfId="42996" xr:uid="{799A3038-FBF7-4065-B484-24DBC0F7D233}"/>
    <cellStyle name="Comma 5 4 4 3 2 3" xfId="31769" xr:uid="{9A3A5B82-FCA5-42D7-8A17-9DE012E9EB30}"/>
    <cellStyle name="Comma 5 4 4 3 3" xfId="14926" xr:uid="{CCD6B0D0-430D-49A3-9EBB-57EADF391DE3}"/>
    <cellStyle name="Comma 5 4 4 3 3 2" xfId="37393" xr:uid="{922A4491-29B5-4178-9DB1-3C353D17996A}"/>
    <cellStyle name="Comma 5 4 4 3 4" xfId="26166" xr:uid="{042DCB43-CB59-4AE3-87D7-F18D5FBE4F06}"/>
    <cellStyle name="Comma 5 4 4 4" xfId="6512" xr:uid="{B7E081AD-A5A3-4D7B-BF3A-7F1FD228142C}"/>
    <cellStyle name="Comma 5 4 4 4 2" xfId="17740" xr:uid="{1B0F0D14-AD30-41D7-9472-D54E4B43826E}"/>
    <cellStyle name="Comma 5 4 4 4 2 2" xfId="40207" xr:uid="{2A138D17-2023-427D-A821-E56B7D0AD4EA}"/>
    <cellStyle name="Comma 5 4 4 4 3" xfId="28980" xr:uid="{EF365F48-0DEA-4D9E-9127-C55C5CFFB7EF}"/>
    <cellStyle name="Comma 5 4 4 5" xfId="12137" xr:uid="{8D3A9AA8-375C-492E-BFF7-D2C3C14F171E}"/>
    <cellStyle name="Comma 5 4 4 5 2" xfId="34604" xr:uid="{1FACE893-5A4A-4AD7-82B5-7EAA8364EE37}"/>
    <cellStyle name="Comma 5 4 4 6" xfId="23377" xr:uid="{DFEC9397-C6A9-4363-9DAD-326F256CAE51}"/>
    <cellStyle name="Comma 5 4 5" xfId="1451" xr:uid="{00000000-0005-0000-0000-000077070000}"/>
    <cellStyle name="Comma 5 4 5 2" xfId="4240" xr:uid="{8E9E3A1C-23E4-42C4-832B-63FF689D3DBF}"/>
    <cellStyle name="Comma 5 4 5 2 2" xfId="9843" xr:uid="{B5C5AB66-F968-4B3C-B09C-9A33AAC87483}"/>
    <cellStyle name="Comma 5 4 5 2 2 2" xfId="21071" xr:uid="{F6035302-0AFF-4E0C-A211-25B922EB42AF}"/>
    <cellStyle name="Comma 5 4 5 2 2 2 2" xfId="43538" xr:uid="{D21A594D-CF5C-4BBB-82CC-06C4719D6223}"/>
    <cellStyle name="Comma 5 4 5 2 2 3" xfId="32311" xr:uid="{5BF16BE1-1D36-4188-BDDE-E0C6401B6764}"/>
    <cellStyle name="Comma 5 4 5 2 3" xfId="15468" xr:uid="{51DB7EA7-AB04-4CFD-8196-DE10C648491C}"/>
    <cellStyle name="Comma 5 4 5 2 3 2" xfId="37935" xr:uid="{9FEAA353-FB5D-4959-BCF0-B0E2AF1925D9}"/>
    <cellStyle name="Comma 5 4 5 2 4" xfId="26708" xr:uid="{EBED385B-59F1-460F-95F6-B0DFDF343205}"/>
    <cellStyle name="Comma 5 4 5 3" xfId="7054" xr:uid="{6E425AED-205F-4EAF-8524-E0210F60CC34}"/>
    <cellStyle name="Comma 5 4 5 3 2" xfId="18282" xr:uid="{A716DBA8-B5C9-4E99-912E-7A94BFE645E7}"/>
    <cellStyle name="Comma 5 4 5 3 2 2" xfId="40749" xr:uid="{EC4653E9-B476-4FCF-9F75-3B8D96033BD2}"/>
    <cellStyle name="Comma 5 4 5 3 3" xfId="29522" xr:uid="{40B31845-D1EC-48E7-A6F3-ADF55A0BC732}"/>
    <cellStyle name="Comma 5 4 5 4" xfId="12679" xr:uid="{39F5815F-6DB2-411D-9A78-1640C7EE96FC}"/>
    <cellStyle name="Comma 5 4 5 4 2" xfId="35146" xr:uid="{FCEAE25C-2CC6-4551-A191-042ACF7B9F61}"/>
    <cellStyle name="Comma 5 4 5 5" xfId="23919" xr:uid="{422F06CD-06C8-49C0-A0E2-8FF0C3504B15}"/>
    <cellStyle name="Comma 5 4 6" xfId="2532" xr:uid="{00000000-0005-0000-0000-000078070000}"/>
    <cellStyle name="Comma 5 4 6 2" xfId="5321" xr:uid="{1717E1AD-90E6-40F0-9EA3-52564255DDEF}"/>
    <cellStyle name="Comma 5 4 6 2 2" xfId="10924" xr:uid="{E9D01221-934F-4586-9E6C-CB9A86880266}"/>
    <cellStyle name="Comma 5 4 6 2 2 2" xfId="22152" xr:uid="{0F4ADCF2-1913-4B7B-8C24-F436D26A64DB}"/>
    <cellStyle name="Comma 5 4 6 2 2 2 2" xfId="44619" xr:uid="{A59C6203-3082-4A45-B919-1110C33423B9}"/>
    <cellStyle name="Comma 5 4 6 2 2 3" xfId="33392" xr:uid="{A11FDC27-AE0A-4E66-8D6C-5B1EB3E2147B}"/>
    <cellStyle name="Comma 5 4 6 2 3" xfId="16549" xr:uid="{DCF118E2-AE44-44A6-88F7-B0BD4BF670C2}"/>
    <cellStyle name="Comma 5 4 6 2 3 2" xfId="39016" xr:uid="{399AE1FA-E583-4749-9C9A-5C19EDF80D9F}"/>
    <cellStyle name="Comma 5 4 6 2 4" xfId="27789" xr:uid="{EBB3F949-E911-4B94-92AB-5C32E2A166DC}"/>
    <cellStyle name="Comma 5 4 6 3" xfId="8135" xr:uid="{19B57DE9-D94C-4155-A7E0-0F880C840473}"/>
    <cellStyle name="Comma 5 4 6 3 2" xfId="19363" xr:uid="{5A0C3200-219D-4ED9-B52B-51F2FDFB38C4}"/>
    <cellStyle name="Comma 5 4 6 3 2 2" xfId="41830" xr:uid="{6DA9FC42-24A2-4862-BC18-6F54EADF06EF}"/>
    <cellStyle name="Comma 5 4 6 3 3" xfId="30603" xr:uid="{7DB47641-2935-43DC-9274-0DB690CB77AD}"/>
    <cellStyle name="Comma 5 4 6 4" xfId="13760" xr:uid="{8DDEEACE-9EB2-48A7-9EBA-98F89E322713}"/>
    <cellStyle name="Comma 5 4 6 4 2" xfId="36227" xr:uid="{539EB8A7-092D-483E-842C-23517D4B1B84}"/>
    <cellStyle name="Comma 5 4 6 5" xfId="25000" xr:uid="{ADA70501-7B3D-45BA-BEF5-1256B96EE538}"/>
    <cellStyle name="Comma 5 4 7" xfId="371" xr:uid="{00000000-0005-0000-0000-000079070000}"/>
    <cellStyle name="Comma 5 4 7 2" xfId="3160" xr:uid="{1868C45A-E6DA-4787-9FCB-D9862DDDCF80}"/>
    <cellStyle name="Comma 5 4 7 2 2" xfId="8763" xr:uid="{E00088EA-352B-4AC2-BDC3-3725C69BF722}"/>
    <cellStyle name="Comma 5 4 7 2 2 2" xfId="19991" xr:uid="{C151D7F0-2C5E-44AD-BC4D-4D730CF6ED56}"/>
    <cellStyle name="Comma 5 4 7 2 2 2 2" xfId="42458" xr:uid="{EC0DD971-66E4-41AB-9C30-4211287DE62F}"/>
    <cellStyle name="Comma 5 4 7 2 2 3" xfId="31231" xr:uid="{6BB3342D-BA51-4C24-9C26-7606808C6439}"/>
    <cellStyle name="Comma 5 4 7 2 3" xfId="14388" xr:uid="{D5A065DE-6B1C-4923-8D37-6EB10C824475}"/>
    <cellStyle name="Comma 5 4 7 2 3 2" xfId="36855" xr:uid="{1FFB4D2C-8BF0-47BA-9F70-2158B4A5D9A7}"/>
    <cellStyle name="Comma 5 4 7 2 4" xfId="25628" xr:uid="{9B1EBC27-215C-4043-B965-FC6C3B4F31E2}"/>
    <cellStyle name="Comma 5 4 7 3" xfId="5974" xr:uid="{3D2668BF-6809-461E-814A-9385087DDDF7}"/>
    <cellStyle name="Comma 5 4 7 3 2" xfId="17202" xr:uid="{7A8BEF90-E30F-40DC-B7F5-ECBE9A259187}"/>
    <cellStyle name="Comma 5 4 7 3 2 2" xfId="39669" xr:uid="{758B7932-8488-41D3-8624-1F07F83016E8}"/>
    <cellStyle name="Comma 5 4 7 3 3" xfId="28442" xr:uid="{FD5C8415-8D48-45E6-A0E8-3E9E0B909AAC}"/>
    <cellStyle name="Comma 5 4 7 4" xfId="11599" xr:uid="{414010EA-BD95-4EC3-995F-F7F98BEFB16D}"/>
    <cellStyle name="Comma 5 4 7 4 2" xfId="34066" xr:uid="{6BD115CA-0099-4817-92C7-CDD049AD51C4}"/>
    <cellStyle name="Comma 5 4 7 5" xfId="22839" xr:uid="{4854D849-CEEA-4393-A135-44E6818F7278}"/>
    <cellStyle name="Comma 5 4 8" xfId="2884" xr:uid="{D2F1AD6C-0F42-4943-9881-8C2900FE1D95}"/>
    <cellStyle name="Comma 5 4 8 2" xfId="8487" xr:uid="{945F89CD-FEE2-497B-B546-E690949C9338}"/>
    <cellStyle name="Comma 5 4 8 2 2" xfId="19715" xr:uid="{0F8E704A-10BD-4B23-BEAF-10483F7F4E95}"/>
    <cellStyle name="Comma 5 4 8 2 2 2" xfId="42182" xr:uid="{BF27EE52-10BD-46B2-B7E5-FC3BD5526EFE}"/>
    <cellStyle name="Comma 5 4 8 2 3" xfId="30955" xr:uid="{3018DF6A-569B-4115-B323-88A375665D01}"/>
    <cellStyle name="Comma 5 4 8 3" xfId="14112" xr:uid="{283B113C-39FA-49AB-A2F2-6EB5597298D2}"/>
    <cellStyle name="Comma 5 4 8 3 2" xfId="36579" xr:uid="{0DEA97CC-B95C-4CA1-95A5-94DE0BE0AE06}"/>
    <cellStyle name="Comma 5 4 8 4" xfId="25352" xr:uid="{917DA72C-6D3A-4063-A10B-11A4F80F8F06}"/>
    <cellStyle name="Comma 5 4 9" xfId="5699" xr:uid="{CCA37364-D1CA-48F0-A666-F82056C9A609}"/>
    <cellStyle name="Comma 5 4 9 2" xfId="16927" xr:uid="{0AF8EE64-3FCB-4FEF-9A5D-B76834F6419C}"/>
    <cellStyle name="Comma 5 4 9 2 2" xfId="39394" xr:uid="{1B2EFC11-DC5D-4658-B6DF-7D7C1234E727}"/>
    <cellStyle name="Comma 5 4 9 3" xfId="28167" xr:uid="{2205CFDA-943B-42C6-9E43-8C5DF13D79EA}"/>
    <cellStyle name="Comma 5 5" xfId="153" xr:uid="{00000000-0005-0000-0000-00007A070000}"/>
    <cellStyle name="Comma 5 5 10" xfId="22626" xr:uid="{393F2FF1-B18A-4A40-83E2-08ABB6EBED4A}"/>
    <cellStyle name="Comma 5 5 2" xfId="700" xr:uid="{00000000-0005-0000-0000-00007B070000}"/>
    <cellStyle name="Comma 5 5 2 2" xfId="1238" xr:uid="{00000000-0005-0000-0000-00007C070000}"/>
    <cellStyle name="Comma 5 5 2 2 2" xfId="2318" xr:uid="{00000000-0005-0000-0000-00007D070000}"/>
    <cellStyle name="Comma 5 5 2 2 2 2" xfId="5107" xr:uid="{1D05FDBD-9051-49D2-BFF0-2E6FB08F7754}"/>
    <cellStyle name="Comma 5 5 2 2 2 2 2" xfId="10710" xr:uid="{65938485-7DDD-4AEB-9748-F20ADE32E253}"/>
    <cellStyle name="Comma 5 5 2 2 2 2 2 2" xfId="21938" xr:uid="{6A606AA2-E013-40EC-8A77-05E5645A2884}"/>
    <cellStyle name="Comma 5 5 2 2 2 2 2 2 2" xfId="44405" xr:uid="{9F555A30-37CE-4E1D-9C66-2A4DF9EB2653}"/>
    <cellStyle name="Comma 5 5 2 2 2 2 2 3" xfId="33178" xr:uid="{ED4C1209-8B17-425E-B560-D5195C5B7A87}"/>
    <cellStyle name="Comma 5 5 2 2 2 2 3" xfId="16335" xr:uid="{E0155104-B564-46F9-B0E4-8D62BF874829}"/>
    <cellStyle name="Comma 5 5 2 2 2 2 3 2" xfId="38802" xr:uid="{78A811EC-DE2F-43FF-8891-C2BF4FA5BDDA}"/>
    <cellStyle name="Comma 5 5 2 2 2 2 4" xfId="27575" xr:uid="{A6F95CE3-63ED-4698-9C02-A5466304CABF}"/>
    <cellStyle name="Comma 5 5 2 2 2 3" xfId="7921" xr:uid="{321018BA-20DD-4FEC-A4F9-AEDC5E19C038}"/>
    <cellStyle name="Comma 5 5 2 2 2 3 2" xfId="19149" xr:uid="{45E42BBA-EAA9-4D2C-8905-60ACCEF3E716}"/>
    <cellStyle name="Comma 5 5 2 2 2 3 2 2" xfId="41616" xr:uid="{C90F9E00-0970-4A15-81CE-1F36D360C815}"/>
    <cellStyle name="Comma 5 5 2 2 2 3 3" xfId="30389" xr:uid="{1389B75A-0A0E-4078-9ADC-CF3497FEFC28}"/>
    <cellStyle name="Comma 5 5 2 2 2 4" xfId="13546" xr:uid="{D4E6FBC2-5A02-4519-B2F7-229C1AACA8AD}"/>
    <cellStyle name="Comma 5 5 2 2 2 4 2" xfId="36013" xr:uid="{471E8690-BA89-46F7-937D-3478FF2CCB04}"/>
    <cellStyle name="Comma 5 5 2 2 2 5" xfId="24786" xr:uid="{7319CDBF-B638-405E-BB9A-BDCCB5CE793A}"/>
    <cellStyle name="Comma 5 5 2 2 3" xfId="4027" xr:uid="{A96FAB6D-5933-4416-A84B-6B93C0E35A4D}"/>
    <cellStyle name="Comma 5 5 2 2 3 2" xfId="9630" xr:uid="{3FDDA6C9-5B2B-42F8-B3DF-50BAF5785BE1}"/>
    <cellStyle name="Comma 5 5 2 2 3 2 2" xfId="20858" xr:uid="{CB2FBAA6-757C-4C7E-A3F5-4D1A248C8027}"/>
    <cellStyle name="Comma 5 5 2 2 3 2 2 2" xfId="43325" xr:uid="{89FDEE90-39EF-4B68-87CB-A8FA2CD39F38}"/>
    <cellStyle name="Comma 5 5 2 2 3 2 3" xfId="32098" xr:uid="{9547A9C2-6013-4BFB-9E66-E6CED3054558}"/>
    <cellStyle name="Comma 5 5 2 2 3 3" xfId="15255" xr:uid="{C2609821-D5CC-46FB-B080-5E412D72C327}"/>
    <cellStyle name="Comma 5 5 2 2 3 3 2" xfId="37722" xr:uid="{1073714F-3D62-43EA-A489-73BB7A3C7F3F}"/>
    <cellStyle name="Comma 5 5 2 2 3 4" xfId="26495" xr:uid="{EFBF15DA-3DD3-4EB3-9781-BE8207227BD3}"/>
    <cellStyle name="Comma 5 5 2 2 4" xfId="6841" xr:uid="{3B10CDD9-B45F-4E85-8483-31982C3B2E33}"/>
    <cellStyle name="Comma 5 5 2 2 4 2" xfId="18069" xr:uid="{6990C903-3026-4F68-9618-A701D67C8249}"/>
    <cellStyle name="Comma 5 5 2 2 4 2 2" xfId="40536" xr:uid="{36E2E429-129C-486A-B4A9-710E9B04F457}"/>
    <cellStyle name="Comma 5 5 2 2 4 3" xfId="29309" xr:uid="{9BF41EC6-79B9-4727-9557-91E41F02CEC8}"/>
    <cellStyle name="Comma 5 5 2 2 5" xfId="12466" xr:uid="{51B560FB-3615-4762-AFC3-F0812EB0A409}"/>
    <cellStyle name="Comma 5 5 2 2 5 2" xfId="34933" xr:uid="{57C2968E-7B92-4EE5-B8D0-FC93ABFCDD71}"/>
    <cellStyle name="Comma 5 5 2 2 6" xfId="23706" xr:uid="{44ED2DE6-E2C3-4155-8D68-71EF0EF989C7}"/>
    <cellStyle name="Comma 5 5 2 3" xfId="1780" xr:uid="{00000000-0005-0000-0000-00007E070000}"/>
    <cellStyle name="Comma 5 5 2 3 2" xfId="4569" xr:uid="{BBFFAF3B-249D-4518-B9CF-AD4DB7F8E10D}"/>
    <cellStyle name="Comma 5 5 2 3 2 2" xfId="10172" xr:uid="{9CE16A12-C82C-438F-ADD8-CB430821C0E9}"/>
    <cellStyle name="Comma 5 5 2 3 2 2 2" xfId="21400" xr:uid="{37913DEF-7952-48F1-8B04-1DA4BA47C226}"/>
    <cellStyle name="Comma 5 5 2 3 2 2 2 2" xfId="43867" xr:uid="{7EAD1D51-6972-49D6-A3DE-7E2D48BB0582}"/>
    <cellStyle name="Comma 5 5 2 3 2 2 3" xfId="32640" xr:uid="{F31403C4-9546-4688-AE43-47EC81A68CB7}"/>
    <cellStyle name="Comma 5 5 2 3 2 3" xfId="15797" xr:uid="{A1655A30-32EE-4C74-A795-F25B57E83686}"/>
    <cellStyle name="Comma 5 5 2 3 2 3 2" xfId="38264" xr:uid="{E805603D-A462-4C70-A2AC-940A3352894D}"/>
    <cellStyle name="Comma 5 5 2 3 2 4" xfId="27037" xr:uid="{590206EE-3420-446F-848E-6EEFC607F78F}"/>
    <cellStyle name="Comma 5 5 2 3 3" xfId="7383" xr:uid="{6EB892BC-B6DF-4B5F-8E8D-F9F85715D702}"/>
    <cellStyle name="Comma 5 5 2 3 3 2" xfId="18611" xr:uid="{4D8D41D8-50C8-492E-9C8A-82B26E09FCDC}"/>
    <cellStyle name="Comma 5 5 2 3 3 2 2" xfId="41078" xr:uid="{98499903-16FC-44D2-85D9-D0DEE91B57E3}"/>
    <cellStyle name="Comma 5 5 2 3 3 3" xfId="29851" xr:uid="{A61EEBA5-4423-4731-8B7B-5D30A4C10AAA}"/>
    <cellStyle name="Comma 5 5 2 3 4" xfId="13008" xr:uid="{D32F7380-DD87-481A-8512-DB3F9584DA09}"/>
    <cellStyle name="Comma 5 5 2 3 4 2" xfId="35475" xr:uid="{6AB71564-7044-4572-8AC3-B501F375D75D}"/>
    <cellStyle name="Comma 5 5 2 3 5" xfId="24248" xr:uid="{8482E2B0-25D3-43A7-BF75-A59D324A2ED0}"/>
    <cellStyle name="Comma 5 5 2 4" xfId="3489" xr:uid="{D756D044-1D8F-4007-A7CE-2477929128AE}"/>
    <cellStyle name="Comma 5 5 2 4 2" xfId="9092" xr:uid="{10751BD0-9A75-40F8-B70F-9F799A5A746C}"/>
    <cellStyle name="Comma 5 5 2 4 2 2" xfId="20320" xr:uid="{49421979-1ADF-4E72-81BB-C6FA4728A2A3}"/>
    <cellStyle name="Comma 5 5 2 4 2 2 2" xfId="42787" xr:uid="{1EEBBBC8-324B-44B1-A722-521F2C592658}"/>
    <cellStyle name="Comma 5 5 2 4 2 3" xfId="31560" xr:uid="{F404F75E-7534-4C43-A820-8D08BBA4C4B3}"/>
    <cellStyle name="Comma 5 5 2 4 3" xfId="14717" xr:uid="{76FC81F6-4469-4974-B9F4-AC212D26B177}"/>
    <cellStyle name="Comma 5 5 2 4 3 2" xfId="37184" xr:uid="{677D3AE3-4600-4720-92FE-72BA2125D17A}"/>
    <cellStyle name="Comma 5 5 2 4 4" xfId="25957" xr:uid="{674C2764-6249-464B-9B36-F0CBFDF74331}"/>
    <cellStyle name="Comma 5 5 2 5" xfId="6303" xr:uid="{2A084A03-C83F-485C-AB16-E15521B51509}"/>
    <cellStyle name="Comma 5 5 2 5 2" xfId="17531" xr:uid="{D2E95318-B637-4D1B-9D8F-5B961B0DF393}"/>
    <cellStyle name="Comma 5 5 2 5 2 2" xfId="39998" xr:uid="{5C4AC285-194B-4574-9C9B-15FC52EFB604}"/>
    <cellStyle name="Comma 5 5 2 5 3" xfId="28771" xr:uid="{13CB17EA-DA96-4070-9B8E-CE84B749AD47}"/>
    <cellStyle name="Comma 5 5 2 6" xfId="11928" xr:uid="{877AB411-5C23-4091-8C76-F3FDE7DA0E86}"/>
    <cellStyle name="Comma 5 5 2 6 2" xfId="34395" xr:uid="{DA566D9E-4AA3-4466-8B49-18D1202A3322}"/>
    <cellStyle name="Comma 5 5 2 7" xfId="23168" xr:uid="{D536AEDA-A152-45AE-8ECB-49B94283BCE0}"/>
    <cellStyle name="Comma 5 5 3" xfId="971" xr:uid="{00000000-0005-0000-0000-00007F070000}"/>
    <cellStyle name="Comma 5 5 3 2" xfId="2051" xr:uid="{00000000-0005-0000-0000-000080070000}"/>
    <cellStyle name="Comma 5 5 3 2 2" xfId="4840" xr:uid="{156C47C3-4CEB-4E8A-88C8-362176CA85D6}"/>
    <cellStyle name="Comma 5 5 3 2 2 2" xfId="10443" xr:uid="{7176C963-4C71-4AF9-8560-5BDD1C767447}"/>
    <cellStyle name="Comma 5 5 3 2 2 2 2" xfId="21671" xr:uid="{051DD0E9-E2FB-45CD-8D20-5B4600F86963}"/>
    <cellStyle name="Comma 5 5 3 2 2 2 2 2" xfId="44138" xr:uid="{F61310A5-4F53-479C-B07F-C9B2E8E725B8}"/>
    <cellStyle name="Comma 5 5 3 2 2 2 3" xfId="32911" xr:uid="{A6B0B032-BF4C-4DC6-8A2B-5469D9A17C5D}"/>
    <cellStyle name="Comma 5 5 3 2 2 3" xfId="16068" xr:uid="{6548F207-9DF5-4DC9-90C2-D51B593E0F8A}"/>
    <cellStyle name="Comma 5 5 3 2 2 3 2" xfId="38535" xr:uid="{A33A2920-A38B-4FE2-8C8F-8C3F1883D74B}"/>
    <cellStyle name="Comma 5 5 3 2 2 4" xfId="27308" xr:uid="{0842DF15-40E9-4D31-BB53-4AD4E10AFE7C}"/>
    <cellStyle name="Comma 5 5 3 2 3" xfId="7654" xr:uid="{D89EDD60-AE4C-4E8E-B822-B4619AC42604}"/>
    <cellStyle name="Comma 5 5 3 2 3 2" xfId="18882" xr:uid="{EFCF7CF2-4FF1-4EA3-BE51-42745665ED13}"/>
    <cellStyle name="Comma 5 5 3 2 3 2 2" xfId="41349" xr:uid="{C79E2503-AD75-48CB-B9F2-E3646821CBAB}"/>
    <cellStyle name="Comma 5 5 3 2 3 3" xfId="30122" xr:uid="{F5306139-E0A5-4C41-A04D-3C728648FEFD}"/>
    <cellStyle name="Comma 5 5 3 2 4" xfId="13279" xr:uid="{9898AC3E-2143-4DC5-BB53-B50D0C61A1A5}"/>
    <cellStyle name="Comma 5 5 3 2 4 2" xfId="35746" xr:uid="{461C3E5B-D663-45CA-A5CD-AD242A8BB4DC}"/>
    <cellStyle name="Comma 5 5 3 2 5" xfId="24519" xr:uid="{6437B1E8-E387-4976-B569-DA11310F3298}"/>
    <cellStyle name="Comma 5 5 3 3" xfId="3760" xr:uid="{EF6ED475-472F-4874-88EE-AF91961178F5}"/>
    <cellStyle name="Comma 5 5 3 3 2" xfId="9363" xr:uid="{DB7ACA42-CE50-4826-9ECB-73823091BECE}"/>
    <cellStyle name="Comma 5 5 3 3 2 2" xfId="20591" xr:uid="{9402ACC5-F70F-411A-9244-B22D546295E9}"/>
    <cellStyle name="Comma 5 5 3 3 2 2 2" xfId="43058" xr:uid="{6A35D546-8B8D-4EF5-8C27-8CF9D39771B7}"/>
    <cellStyle name="Comma 5 5 3 3 2 3" xfId="31831" xr:uid="{58281ED4-E50F-4DE3-B8A8-9557805FF8C8}"/>
    <cellStyle name="Comma 5 5 3 3 3" xfId="14988" xr:uid="{56672723-C5FA-4A95-8F7B-90E2CA8E06B8}"/>
    <cellStyle name="Comma 5 5 3 3 3 2" xfId="37455" xr:uid="{24584F69-35EA-487A-945F-099D5F552408}"/>
    <cellStyle name="Comma 5 5 3 3 4" xfId="26228" xr:uid="{0206334B-6EB9-4485-84DC-57AD96BC6113}"/>
    <cellStyle name="Comma 5 5 3 4" xfId="6574" xr:uid="{03CB3070-7A08-4FFA-874D-0FC873BDD70B}"/>
    <cellStyle name="Comma 5 5 3 4 2" xfId="17802" xr:uid="{4D07CD48-0EB7-4A32-8EC5-7A75C0EC7D02}"/>
    <cellStyle name="Comma 5 5 3 4 2 2" xfId="40269" xr:uid="{7373AFFA-2077-4234-9315-0191FAE4DC2E}"/>
    <cellStyle name="Comma 5 5 3 4 3" xfId="29042" xr:uid="{A722CCF0-F6AF-4E4C-A182-DA712BA00048}"/>
    <cellStyle name="Comma 5 5 3 5" xfId="12199" xr:uid="{E7CDEFD8-5F92-47EA-A72F-7DC5336840BB}"/>
    <cellStyle name="Comma 5 5 3 5 2" xfId="34666" xr:uid="{A545C050-EB30-4C78-9140-31B736D87B52}"/>
    <cellStyle name="Comma 5 5 3 6" xfId="23439" xr:uid="{86BC4DD2-510C-4AEA-897C-21BBB27A4490}"/>
    <cellStyle name="Comma 5 5 4" xfId="1513" xr:uid="{00000000-0005-0000-0000-000081070000}"/>
    <cellStyle name="Comma 5 5 4 2" xfId="4302" xr:uid="{B8D727F7-2A9D-46ED-BF64-03B34C2F1A2B}"/>
    <cellStyle name="Comma 5 5 4 2 2" xfId="9905" xr:uid="{AF98BFC3-3A65-42FD-882B-7AAC4F7D3D2F}"/>
    <cellStyle name="Comma 5 5 4 2 2 2" xfId="21133" xr:uid="{E3478551-ADE0-43CF-9E80-141CA0F397B7}"/>
    <cellStyle name="Comma 5 5 4 2 2 2 2" xfId="43600" xr:uid="{06BE541A-3688-4858-8BA5-81C9AFB9CD90}"/>
    <cellStyle name="Comma 5 5 4 2 2 3" xfId="32373" xr:uid="{7E612680-E547-4CFA-B90F-B540AA519A7B}"/>
    <cellStyle name="Comma 5 5 4 2 3" xfId="15530" xr:uid="{20A16F11-2959-4407-A211-62E895083082}"/>
    <cellStyle name="Comma 5 5 4 2 3 2" xfId="37997" xr:uid="{3AC04E37-7890-48F1-B9F6-679EBB3C5418}"/>
    <cellStyle name="Comma 5 5 4 2 4" xfId="26770" xr:uid="{CE7962CC-9484-4A33-93C6-D5F9CA8330EF}"/>
    <cellStyle name="Comma 5 5 4 3" xfId="7116" xr:uid="{B4D04C9A-517B-445E-B657-93C2A9777FB1}"/>
    <cellStyle name="Comma 5 5 4 3 2" xfId="18344" xr:uid="{2572AF2C-68DA-470E-83AD-F10EA10A1F60}"/>
    <cellStyle name="Comma 5 5 4 3 2 2" xfId="40811" xr:uid="{5502183D-DB00-48D3-A827-C245E71DFE56}"/>
    <cellStyle name="Comma 5 5 4 3 3" xfId="29584" xr:uid="{EE079777-A669-44D4-ADDF-EC11882B02C0}"/>
    <cellStyle name="Comma 5 5 4 4" xfId="12741" xr:uid="{633DDED2-3F77-4CA6-BE3F-B74FC6B2FBC0}"/>
    <cellStyle name="Comma 5 5 4 4 2" xfId="35208" xr:uid="{252A6BF9-9C75-456D-809D-D35670B84F78}"/>
    <cellStyle name="Comma 5 5 4 5" xfId="23981" xr:uid="{7F22EB7C-FBB5-473B-B105-3A4A2153E3E6}"/>
    <cellStyle name="Comma 5 5 5" xfId="2594" xr:uid="{00000000-0005-0000-0000-000082070000}"/>
    <cellStyle name="Comma 5 5 5 2" xfId="5383" xr:uid="{AA73E0A1-2BE0-4FE2-A610-37B084510885}"/>
    <cellStyle name="Comma 5 5 5 2 2" xfId="10986" xr:uid="{10650277-6317-468B-8765-2905EE8C5351}"/>
    <cellStyle name="Comma 5 5 5 2 2 2" xfId="22214" xr:uid="{543BE9E1-00C8-429A-A5D3-B5636350F933}"/>
    <cellStyle name="Comma 5 5 5 2 2 2 2" xfId="44681" xr:uid="{91EAB36C-9BA8-42FE-86A1-B622156BA3AF}"/>
    <cellStyle name="Comma 5 5 5 2 2 3" xfId="33454" xr:uid="{45045942-0315-42A2-9E12-8BADF0A6787E}"/>
    <cellStyle name="Comma 5 5 5 2 3" xfId="16611" xr:uid="{685B8016-176E-4977-9A80-816364250C6C}"/>
    <cellStyle name="Comma 5 5 5 2 3 2" xfId="39078" xr:uid="{71B751FB-9FDA-436D-A252-DEC69C57DAE7}"/>
    <cellStyle name="Comma 5 5 5 2 4" xfId="27851" xr:uid="{B75BF4F1-C796-4A86-AFE8-1460FD799130}"/>
    <cellStyle name="Comma 5 5 5 3" xfId="8197" xr:uid="{E09804F1-1666-4348-BDFD-13E551C227C1}"/>
    <cellStyle name="Comma 5 5 5 3 2" xfId="19425" xr:uid="{8628CBE4-7D02-4D23-9CD0-DFA7CECD66CC}"/>
    <cellStyle name="Comma 5 5 5 3 2 2" xfId="41892" xr:uid="{4F2C2FA7-A494-4F65-A660-4603759AA730}"/>
    <cellStyle name="Comma 5 5 5 3 3" xfId="30665" xr:uid="{C89E5D46-7D17-4A66-ABDF-0E5456079D4D}"/>
    <cellStyle name="Comma 5 5 5 4" xfId="13822" xr:uid="{F184F634-02DE-439C-BE5F-DF8B2BE0698F}"/>
    <cellStyle name="Comma 5 5 5 4 2" xfId="36289" xr:uid="{AB8F4113-6D78-4DAB-884E-CE9EE6BF266C}"/>
    <cellStyle name="Comma 5 5 5 5" xfId="25062" xr:uid="{9EC4DE48-4979-45E7-999D-7714965A7D75}"/>
    <cellStyle name="Comma 5 5 6" xfId="433" xr:uid="{00000000-0005-0000-0000-000083070000}"/>
    <cellStyle name="Comma 5 5 6 2" xfId="3222" xr:uid="{D1572010-B20E-4E64-9DFB-8A622D07F4E3}"/>
    <cellStyle name="Comma 5 5 6 2 2" xfId="8825" xr:uid="{7EDB0FF3-FAC4-4727-854E-31AF7BD9632C}"/>
    <cellStyle name="Comma 5 5 6 2 2 2" xfId="20053" xr:uid="{EABE0C34-5FC8-403B-A590-1F1A8C0B2820}"/>
    <cellStyle name="Comma 5 5 6 2 2 2 2" xfId="42520" xr:uid="{1AE520DE-C23B-4B6C-915F-88B16953C4FE}"/>
    <cellStyle name="Comma 5 5 6 2 2 3" xfId="31293" xr:uid="{C1E05F3C-F91B-4EB4-A2F0-BA17ADCB8B76}"/>
    <cellStyle name="Comma 5 5 6 2 3" xfId="14450" xr:uid="{3B0099CA-EC69-44A0-BF08-D07DEE95E3D0}"/>
    <cellStyle name="Comma 5 5 6 2 3 2" xfId="36917" xr:uid="{FD281564-51E7-49F9-B9E6-7EC33C4D0356}"/>
    <cellStyle name="Comma 5 5 6 2 4" xfId="25690" xr:uid="{68BEF432-AA19-4F46-A1EE-0AFFAA80B99C}"/>
    <cellStyle name="Comma 5 5 6 3" xfId="6036" xr:uid="{D4B4286B-126C-4A2C-96BA-67041C2A51F8}"/>
    <cellStyle name="Comma 5 5 6 3 2" xfId="17264" xr:uid="{E106B249-7CB8-4C3F-A6A5-E5B6AD0D2E47}"/>
    <cellStyle name="Comma 5 5 6 3 2 2" xfId="39731" xr:uid="{C9DCC0EB-CAE0-4151-BCCF-627DAB3CB425}"/>
    <cellStyle name="Comma 5 5 6 3 3" xfId="28504" xr:uid="{A5D89ACA-4003-4EB5-AC98-4F907E0E77F2}"/>
    <cellStyle name="Comma 5 5 6 4" xfId="11661" xr:uid="{7A2AE591-CD41-47AE-893D-A4D3FBFAB715}"/>
    <cellStyle name="Comma 5 5 6 4 2" xfId="34128" xr:uid="{5427F078-D959-4717-A575-BDFEE45DAF01}"/>
    <cellStyle name="Comma 5 5 6 5" xfId="22901" xr:uid="{8F3332D3-8596-4868-9CF5-7E89C2095031}"/>
    <cellStyle name="Comma 5 5 7" xfId="2946" xr:uid="{A7220A0A-DCAA-494C-AAC2-4DF2A63262E1}"/>
    <cellStyle name="Comma 5 5 7 2" xfId="8549" xr:uid="{324D1EE5-ABED-4847-8731-A398DF97FA51}"/>
    <cellStyle name="Comma 5 5 7 2 2" xfId="19777" xr:uid="{424BD098-DC89-4E76-8C90-79142CB7FB3A}"/>
    <cellStyle name="Comma 5 5 7 2 2 2" xfId="42244" xr:uid="{1B2F133F-1AD8-44B5-A7AD-0E0767AC2EAA}"/>
    <cellStyle name="Comma 5 5 7 2 3" xfId="31017" xr:uid="{C073DCD5-EACA-4961-AA42-F6DD95979453}"/>
    <cellStyle name="Comma 5 5 7 3" xfId="14174" xr:uid="{70FAA3B3-509F-44D6-B52E-27AFF4F050C0}"/>
    <cellStyle name="Comma 5 5 7 3 2" xfId="36641" xr:uid="{07114770-ED15-4FD7-B095-27FC671E2A42}"/>
    <cellStyle name="Comma 5 5 7 4" xfId="25414" xr:uid="{CDC0C214-B3B6-4245-B37F-BCB81E700B76}"/>
    <cellStyle name="Comma 5 5 8" xfId="5761" xr:uid="{C691C06D-D248-484C-87A3-05CF0F362C30}"/>
    <cellStyle name="Comma 5 5 8 2" xfId="16989" xr:uid="{B7BD1008-ABD9-4E7A-A118-F4B62901DDCA}"/>
    <cellStyle name="Comma 5 5 8 2 2" xfId="39456" xr:uid="{175590D0-CCE8-4F42-BC6A-6DAB0B23C2B3}"/>
    <cellStyle name="Comma 5 5 8 3" xfId="28229" xr:uid="{464E8F7C-E693-4D15-9A84-A4ABC7462FBE}"/>
    <cellStyle name="Comma 5 5 9" xfId="11385" xr:uid="{36DDE786-24B0-436F-94B7-0098E1FE3F80}"/>
    <cellStyle name="Comma 5 5 9 2" xfId="33853" xr:uid="{07E2863B-7FED-46EA-AA6A-1F5001700C09}"/>
    <cellStyle name="Comma 5 6" xfId="581" xr:uid="{00000000-0005-0000-0000-000084070000}"/>
    <cellStyle name="Comma 5 6 2" xfId="1119" xr:uid="{00000000-0005-0000-0000-000085070000}"/>
    <cellStyle name="Comma 5 6 2 2" xfId="2199" xr:uid="{00000000-0005-0000-0000-000086070000}"/>
    <cellStyle name="Comma 5 6 2 2 2" xfId="4988" xr:uid="{D0595F82-31AD-4821-A51F-7C787D3F8EB7}"/>
    <cellStyle name="Comma 5 6 2 2 2 2" xfId="10591" xr:uid="{DA3A5C60-51AE-4C6F-894C-25CF7D660775}"/>
    <cellStyle name="Comma 5 6 2 2 2 2 2" xfId="21819" xr:uid="{F38B53BC-5A87-48F2-A370-626D1316E578}"/>
    <cellStyle name="Comma 5 6 2 2 2 2 2 2" xfId="44286" xr:uid="{350143AF-E09E-484C-9536-1D7F60821D8D}"/>
    <cellStyle name="Comma 5 6 2 2 2 2 3" xfId="33059" xr:uid="{599AB09A-F001-4FD9-9D1F-B26EA523F768}"/>
    <cellStyle name="Comma 5 6 2 2 2 3" xfId="16216" xr:uid="{22C4DF03-1E2E-4BE1-81F4-8BB1546C8452}"/>
    <cellStyle name="Comma 5 6 2 2 2 3 2" xfId="38683" xr:uid="{C64871F8-D25B-4FA2-8FD3-D808E9182B4B}"/>
    <cellStyle name="Comma 5 6 2 2 2 4" xfId="27456" xr:uid="{7CD589B3-D2C0-4C80-87D4-EB4E21DAEA0E}"/>
    <cellStyle name="Comma 5 6 2 2 3" xfId="7802" xr:uid="{437AFB2D-E878-4AE7-9314-92F967D7AB54}"/>
    <cellStyle name="Comma 5 6 2 2 3 2" xfId="19030" xr:uid="{53CA48DC-303F-47B9-9B90-E811164885F9}"/>
    <cellStyle name="Comma 5 6 2 2 3 2 2" xfId="41497" xr:uid="{FB3CFA31-E6DA-49C1-914A-E5681311514E}"/>
    <cellStyle name="Comma 5 6 2 2 3 3" xfId="30270" xr:uid="{C2A112E0-FDE5-43D0-9137-EA03EEE8D7E6}"/>
    <cellStyle name="Comma 5 6 2 2 4" xfId="13427" xr:uid="{71682DBE-3FF2-437F-B067-018DCDE3A426}"/>
    <cellStyle name="Comma 5 6 2 2 4 2" xfId="35894" xr:uid="{3ED0F89D-88F3-4A2D-8EB9-35F97FBF30C9}"/>
    <cellStyle name="Comma 5 6 2 2 5" xfId="24667" xr:uid="{5482A802-121B-4CEE-92E7-0352EA88DD9A}"/>
    <cellStyle name="Comma 5 6 2 3" xfId="3908" xr:uid="{687E400D-62F6-445A-98AD-85BC3FCE84A4}"/>
    <cellStyle name="Comma 5 6 2 3 2" xfId="9511" xr:uid="{ACABCA1E-318E-46B9-8350-1A88F99FCBD4}"/>
    <cellStyle name="Comma 5 6 2 3 2 2" xfId="20739" xr:uid="{AB13E059-E063-47F2-8891-31A4383840B0}"/>
    <cellStyle name="Comma 5 6 2 3 2 2 2" xfId="43206" xr:uid="{7516E82C-04A2-4748-A935-228098CC44EA}"/>
    <cellStyle name="Comma 5 6 2 3 2 3" xfId="31979" xr:uid="{E354EAC2-CBD3-4955-81F1-A2EBB9EABC13}"/>
    <cellStyle name="Comma 5 6 2 3 3" xfId="15136" xr:uid="{6FA6578C-8431-4366-81CA-1633FC6F9FEA}"/>
    <cellStyle name="Comma 5 6 2 3 3 2" xfId="37603" xr:uid="{F739C96C-00B5-444F-B4E1-C5745403EFAC}"/>
    <cellStyle name="Comma 5 6 2 3 4" xfId="26376" xr:uid="{1C8AB5A9-08CA-4762-8DAF-14B44E6D53E9}"/>
    <cellStyle name="Comma 5 6 2 4" xfId="6722" xr:uid="{5975A3FE-40B7-4AB9-9F30-D44868AD269F}"/>
    <cellStyle name="Comma 5 6 2 4 2" xfId="17950" xr:uid="{CC680280-5D1A-4F66-A82C-2742194A66C7}"/>
    <cellStyle name="Comma 5 6 2 4 2 2" xfId="40417" xr:uid="{E129D678-3C83-4C03-BC96-678D15DE1DF1}"/>
    <cellStyle name="Comma 5 6 2 4 3" xfId="29190" xr:uid="{E85FC272-BF02-44DF-AE78-4CE044519F26}"/>
    <cellStyle name="Comma 5 6 2 5" xfId="12347" xr:uid="{D55BDDDA-A175-43AB-9DB4-8119BCB08340}"/>
    <cellStyle name="Comma 5 6 2 5 2" xfId="34814" xr:uid="{134348CD-5995-4850-B71C-9D01EC41CBF1}"/>
    <cellStyle name="Comma 5 6 2 6" xfId="23587" xr:uid="{E4E84169-374E-4F4B-9BDE-0941170EE411}"/>
    <cellStyle name="Comma 5 6 3" xfId="1661" xr:uid="{00000000-0005-0000-0000-000087070000}"/>
    <cellStyle name="Comma 5 6 3 2" xfId="4450" xr:uid="{66C6A504-AB91-4283-ABA2-94DDC69514DD}"/>
    <cellStyle name="Comma 5 6 3 2 2" xfId="10053" xr:uid="{4962C858-FC6B-4F4E-AF74-C9D74BEBCA37}"/>
    <cellStyle name="Comma 5 6 3 2 2 2" xfId="21281" xr:uid="{FE6BDD9B-A243-4C46-A861-DC2B021C455A}"/>
    <cellStyle name="Comma 5 6 3 2 2 2 2" xfId="43748" xr:uid="{06B8E4B2-05E3-4189-86D9-06F6825B72FE}"/>
    <cellStyle name="Comma 5 6 3 2 2 3" xfId="32521" xr:uid="{235F8A80-184C-44E0-A61A-C3537608A082}"/>
    <cellStyle name="Comma 5 6 3 2 3" xfId="15678" xr:uid="{F7755CE3-291C-4DC6-923E-6044DA0FE635}"/>
    <cellStyle name="Comma 5 6 3 2 3 2" xfId="38145" xr:uid="{799B9D3D-350F-4CC7-B85B-C2A7E50C6642}"/>
    <cellStyle name="Comma 5 6 3 2 4" xfId="26918" xr:uid="{E642E0BF-72AE-4A48-AF78-8BBE5D412266}"/>
    <cellStyle name="Comma 5 6 3 3" xfId="7264" xr:uid="{950C8EA2-94BC-4296-94AD-0DDA70DBEDE7}"/>
    <cellStyle name="Comma 5 6 3 3 2" xfId="18492" xr:uid="{0D35DB11-B817-4CCB-AA8D-E06270FD602E}"/>
    <cellStyle name="Comma 5 6 3 3 2 2" xfId="40959" xr:uid="{289FBEA1-56D2-45D3-9A12-EB83958A2871}"/>
    <cellStyle name="Comma 5 6 3 3 3" xfId="29732" xr:uid="{627DDB44-F6AB-44C9-B400-B13B47D3EB6D}"/>
    <cellStyle name="Comma 5 6 3 4" xfId="12889" xr:uid="{836335B6-22F8-452C-A32E-37A5BF5E912D}"/>
    <cellStyle name="Comma 5 6 3 4 2" xfId="35356" xr:uid="{D4AD90A9-9C9F-4C28-88A0-A00B0AFE9CE1}"/>
    <cellStyle name="Comma 5 6 3 5" xfId="24129" xr:uid="{2F0F7F29-08A0-4F3D-A038-BF47299F4A12}"/>
    <cellStyle name="Comma 5 6 4" xfId="3370" xr:uid="{9E9C8BE0-A9FB-4434-821D-E6BADF014D56}"/>
    <cellStyle name="Comma 5 6 4 2" xfId="8973" xr:uid="{92485B65-BD38-4516-859F-8A633D615D77}"/>
    <cellStyle name="Comma 5 6 4 2 2" xfId="20201" xr:uid="{B223C9DF-01E8-425D-8167-CC067E9A8EEC}"/>
    <cellStyle name="Comma 5 6 4 2 2 2" xfId="42668" xr:uid="{8CFEC714-379F-4D5E-AA9D-3B09E59F22E6}"/>
    <cellStyle name="Comma 5 6 4 2 3" xfId="31441" xr:uid="{3DEAC644-B280-4A49-9A2D-6951D138A3E5}"/>
    <cellStyle name="Comma 5 6 4 3" xfId="14598" xr:uid="{2035EADC-F22B-4894-BB90-70E3BE43FBAF}"/>
    <cellStyle name="Comma 5 6 4 3 2" xfId="37065" xr:uid="{82FBF6F9-594A-4E52-8F6C-F90093DBBE65}"/>
    <cellStyle name="Comma 5 6 4 4" xfId="25838" xr:uid="{D65C0AC3-A0B7-4492-99CC-5340E8D61207}"/>
    <cellStyle name="Comma 5 6 5" xfId="6184" xr:uid="{53773887-2844-46C2-8965-A66758A07F38}"/>
    <cellStyle name="Comma 5 6 5 2" xfId="17412" xr:uid="{6DB39A37-2D60-420B-82A7-F672F8DC1F29}"/>
    <cellStyle name="Comma 5 6 5 2 2" xfId="39879" xr:uid="{54A64537-A5AE-4FE5-BAC6-A8AA278B64BE}"/>
    <cellStyle name="Comma 5 6 5 3" xfId="28652" xr:uid="{874F669C-B071-4B45-B383-0B4D4A74B46A}"/>
    <cellStyle name="Comma 5 6 6" xfId="11809" xr:uid="{53F7A533-D630-41A5-928C-CF1B58EA888C}"/>
    <cellStyle name="Comma 5 6 6 2" xfId="34276" xr:uid="{71F8D6E7-0E02-42D1-B016-C3B7E0A404F5}"/>
    <cellStyle name="Comma 5 6 7" xfId="23049" xr:uid="{574CD329-6C7E-46AB-8F9B-E493C703B91D}"/>
    <cellStyle name="Comma 5 7" xfId="852" xr:uid="{00000000-0005-0000-0000-000088070000}"/>
    <cellStyle name="Comma 5 7 2" xfId="1932" xr:uid="{00000000-0005-0000-0000-000089070000}"/>
    <cellStyle name="Comma 5 7 2 2" xfId="4721" xr:uid="{F504F37E-419E-4B83-8301-29C4A136D634}"/>
    <cellStyle name="Comma 5 7 2 2 2" xfId="10324" xr:uid="{5ADF1F00-C574-4BEF-B8BC-5A866AC76A3E}"/>
    <cellStyle name="Comma 5 7 2 2 2 2" xfId="21552" xr:uid="{B1460BC0-AB16-4F44-AA22-7F8531F4D99E}"/>
    <cellStyle name="Comma 5 7 2 2 2 2 2" xfId="44019" xr:uid="{FBB8CFC5-05E0-4A80-8559-A6CC30A8809E}"/>
    <cellStyle name="Comma 5 7 2 2 2 3" xfId="32792" xr:uid="{3DE0055D-419B-4B4E-B53B-1073F5567137}"/>
    <cellStyle name="Comma 5 7 2 2 3" xfId="15949" xr:uid="{119F4211-068D-4B27-9B8B-2EB3113DA5F4}"/>
    <cellStyle name="Comma 5 7 2 2 3 2" xfId="38416" xr:uid="{5749C8B2-8A15-42A6-8157-E6FAD2D57BD5}"/>
    <cellStyle name="Comma 5 7 2 2 4" xfId="27189" xr:uid="{BF36A095-EBB9-4BDA-8DA9-1DF071F393F1}"/>
    <cellStyle name="Comma 5 7 2 3" xfId="7535" xr:uid="{6C2EC586-FC4F-4A97-ACA9-BC8A0F3C7DB0}"/>
    <cellStyle name="Comma 5 7 2 3 2" xfId="18763" xr:uid="{51F11245-B392-4B07-9176-E6B83C251BD9}"/>
    <cellStyle name="Comma 5 7 2 3 2 2" xfId="41230" xr:uid="{230AC467-49CD-4D6E-BFE0-B8087596852E}"/>
    <cellStyle name="Comma 5 7 2 3 3" xfId="30003" xr:uid="{F4331BBB-EF83-4471-98E2-359196570E6F}"/>
    <cellStyle name="Comma 5 7 2 4" xfId="13160" xr:uid="{DFAC63AB-FE34-4B35-A82B-E42131CB3A44}"/>
    <cellStyle name="Comma 5 7 2 4 2" xfId="35627" xr:uid="{6A9D7F10-F052-4E81-AE18-C6FA3B9D001E}"/>
    <cellStyle name="Comma 5 7 2 5" xfId="24400" xr:uid="{C98F489C-1F31-4ECC-BD4E-AE24D8641CFD}"/>
    <cellStyle name="Comma 5 7 3" xfId="3641" xr:uid="{8C3B0B9A-DFDB-4FC4-BAC2-F0DA7326CF46}"/>
    <cellStyle name="Comma 5 7 3 2" xfId="9244" xr:uid="{8F73C8A3-C4D7-4B78-A001-663D742B0A0B}"/>
    <cellStyle name="Comma 5 7 3 2 2" xfId="20472" xr:uid="{3A0552F9-37B9-47E9-AC04-84E2BDD3FC7A}"/>
    <cellStyle name="Comma 5 7 3 2 2 2" xfId="42939" xr:uid="{360F9E5E-F2FC-4B85-9408-733C5D5F4E08}"/>
    <cellStyle name="Comma 5 7 3 2 3" xfId="31712" xr:uid="{33A1B989-5C25-44E5-B467-F7EC1AFD9D4D}"/>
    <cellStyle name="Comma 5 7 3 3" xfId="14869" xr:uid="{1B218A3D-9308-4F72-BFA0-6A3B11265D09}"/>
    <cellStyle name="Comma 5 7 3 3 2" xfId="37336" xr:uid="{72268287-79EE-45E5-9343-795A46647D88}"/>
    <cellStyle name="Comma 5 7 3 4" xfId="26109" xr:uid="{6F5B800F-D0F1-4A12-8A9B-BDC50E1F7C0A}"/>
    <cellStyle name="Comma 5 7 4" xfId="6455" xr:uid="{D4F101CD-DD7F-4A33-99D2-184C41681F3F}"/>
    <cellStyle name="Comma 5 7 4 2" xfId="17683" xr:uid="{CAB296FF-8B97-4E9A-805B-436B9DAF0E4E}"/>
    <cellStyle name="Comma 5 7 4 2 2" xfId="40150" xr:uid="{9ADAF62D-E18A-4E02-A833-B006323F698E}"/>
    <cellStyle name="Comma 5 7 4 3" xfId="28923" xr:uid="{07022B6B-21A4-4ABA-AA9F-1323FA553F9C}"/>
    <cellStyle name="Comma 5 7 5" xfId="12080" xr:uid="{69E337B5-006F-42F9-B890-AE2FBB6D5581}"/>
    <cellStyle name="Comma 5 7 5 2" xfId="34547" xr:uid="{E76BA143-66D2-46B6-A840-92280BB90ED2}"/>
    <cellStyle name="Comma 5 7 6" xfId="23320" xr:uid="{64309476-6E8A-4112-94E1-95037A9A0BAA}"/>
    <cellStyle name="Comma 5 8" xfId="1394" xr:uid="{00000000-0005-0000-0000-00008A070000}"/>
    <cellStyle name="Comma 5 8 2" xfId="4183" xr:uid="{429C4675-8830-481F-B913-5EC5DAD92BD8}"/>
    <cellStyle name="Comma 5 8 2 2" xfId="9786" xr:uid="{F8A23CB7-99A7-48ED-94CD-263BE63CC63C}"/>
    <cellStyle name="Comma 5 8 2 2 2" xfId="21014" xr:uid="{372F9382-3EAD-4A51-89D5-B62F2B729CDA}"/>
    <cellStyle name="Comma 5 8 2 2 2 2" xfId="43481" xr:uid="{64BEC873-ECBE-45E2-ABEA-8657CB023E82}"/>
    <cellStyle name="Comma 5 8 2 2 3" xfId="32254" xr:uid="{0B337545-D0D3-4432-A6BA-4AA0ADDB51A8}"/>
    <cellStyle name="Comma 5 8 2 3" xfId="15411" xr:uid="{3B47EF3E-DEC3-4301-BE77-9A15F8E1F8CC}"/>
    <cellStyle name="Comma 5 8 2 3 2" xfId="37878" xr:uid="{EE218028-BA1F-4281-A13C-146777975979}"/>
    <cellStyle name="Comma 5 8 2 4" xfId="26651" xr:uid="{79AF123B-2380-4F65-A527-D9B668D96474}"/>
    <cellStyle name="Comma 5 8 3" xfId="6997" xr:uid="{E55F3D7C-CBF0-4C11-A45E-96DE7410C1A4}"/>
    <cellStyle name="Comma 5 8 3 2" xfId="18225" xr:uid="{DA87D20A-3C2A-4B46-86C3-48D6BAB213C0}"/>
    <cellStyle name="Comma 5 8 3 2 2" xfId="40692" xr:uid="{47FB133A-5377-425C-AA97-1DDD4C6B34C4}"/>
    <cellStyle name="Comma 5 8 3 3" xfId="29465" xr:uid="{247BBC7B-CE2D-41F2-9451-3DDE53DE4198}"/>
    <cellStyle name="Comma 5 8 4" xfId="12622" xr:uid="{149F00CB-363A-4820-99C8-74DDA52F3801}"/>
    <cellStyle name="Comma 5 8 4 2" xfId="35089" xr:uid="{252FE5F5-16CE-4A12-8474-6BF28A898C57}"/>
    <cellStyle name="Comma 5 8 5" xfId="23862" xr:uid="{73C9F13E-77F1-4D36-B828-A595B50B8A46}"/>
    <cellStyle name="Comma 5 9" xfId="2475" xr:uid="{00000000-0005-0000-0000-00008B070000}"/>
    <cellStyle name="Comma 5 9 2" xfId="5264" xr:uid="{CC8D4686-5EBC-4A3A-ABE8-EA96F7CF5932}"/>
    <cellStyle name="Comma 5 9 2 2" xfId="10867" xr:uid="{FEF59667-A437-486F-B2B0-79ACEE97C84B}"/>
    <cellStyle name="Comma 5 9 2 2 2" xfId="22095" xr:uid="{F5127548-CBD8-49B6-B229-EB9C003D5400}"/>
    <cellStyle name="Comma 5 9 2 2 2 2" xfId="44562" xr:uid="{831E91B5-8A7C-4173-934C-BFE7BE225797}"/>
    <cellStyle name="Comma 5 9 2 2 3" xfId="33335" xr:uid="{E96F9ED1-9405-4B03-B6B3-B35D9E71BA83}"/>
    <cellStyle name="Comma 5 9 2 3" xfId="16492" xr:uid="{8EE73DA0-A4B9-452C-8AAC-A4619F6E32B0}"/>
    <cellStyle name="Comma 5 9 2 3 2" xfId="38959" xr:uid="{8BC820C5-53D8-4417-AED9-B1ABB756D35D}"/>
    <cellStyle name="Comma 5 9 2 4" xfId="27732" xr:uid="{2E04870B-639E-44D6-B9F3-D796DA9D413F}"/>
    <cellStyle name="Comma 5 9 3" xfId="8078" xr:uid="{65507787-FF13-49FC-85D6-BDF63881FBA0}"/>
    <cellStyle name="Comma 5 9 3 2" xfId="19306" xr:uid="{050EB2FA-5E28-4465-BA2F-EFC19508AB09}"/>
    <cellStyle name="Comma 5 9 3 2 2" xfId="41773" xr:uid="{5630ACD3-BF63-49DC-B61F-DB1154863123}"/>
    <cellStyle name="Comma 5 9 3 3" xfId="30546" xr:uid="{665F4005-40AB-42E6-BF72-D2D31840E06A}"/>
    <cellStyle name="Comma 5 9 4" xfId="13703" xr:uid="{C5FF0EDA-963F-4F16-8719-149C29B4A24E}"/>
    <cellStyle name="Comma 5 9 4 2" xfId="36170" xr:uid="{C2657C97-0485-46AD-A517-87754F688E6D}"/>
    <cellStyle name="Comma 5 9 5" xfId="24943" xr:uid="{E3DA996E-6391-427C-8CDD-51F48FBAE889}"/>
    <cellStyle name="Comma 50" xfId="2745" xr:uid="{00000000-0005-0000-0000-00008C070000}"/>
    <cellStyle name="Comma 50 2" xfId="5534" xr:uid="{B8E18F96-28CD-47EE-9F67-4C2BB4088175}"/>
    <cellStyle name="Comma 50 2 2" xfId="11137" xr:uid="{340221C1-8BC7-479A-AA59-B99813D1FE02}"/>
    <cellStyle name="Comma 50 2 2 2" xfId="22365" xr:uid="{F127092A-ABD7-460D-A100-95F17A51C019}"/>
    <cellStyle name="Comma 50 2 2 2 2" xfId="44832" xr:uid="{B5C5DF22-D665-4B83-9E0C-32C8B85F3D7D}"/>
    <cellStyle name="Comma 50 2 2 3" xfId="33605" xr:uid="{D11C7B17-D7DD-4A9A-BF99-CF3CC0A78F3D}"/>
    <cellStyle name="Comma 50 2 3" xfId="16762" xr:uid="{F07515B3-D85D-4F90-9353-693E639538AB}"/>
    <cellStyle name="Comma 50 2 3 2" xfId="39229" xr:uid="{A7608C92-9D88-48A5-9CE0-59BDEB268F2C}"/>
    <cellStyle name="Comma 50 2 4" xfId="28002" xr:uid="{8AE2294B-30C9-4E04-9C05-CD4D2FD22BA7}"/>
    <cellStyle name="Comma 50 3" xfId="8348" xr:uid="{9BB0491A-89F2-4BE0-98E3-78109E51E13D}"/>
    <cellStyle name="Comma 50 3 2" xfId="19576" xr:uid="{C682C620-F0BA-40E8-B33D-A4BDE2237334}"/>
    <cellStyle name="Comma 50 3 2 2" xfId="42043" xr:uid="{32B5F7C9-E0B6-4026-8776-4464902B2A8B}"/>
    <cellStyle name="Comma 50 3 3" xfId="30816" xr:uid="{AC2567FA-B4C1-4712-A450-6708675495FD}"/>
    <cellStyle name="Comma 50 4" xfId="13973" xr:uid="{1952F26E-E2A5-4862-989D-3C3D5FE34AED}"/>
    <cellStyle name="Comma 50 4 2" xfId="36440" xr:uid="{5965D07F-B4B0-48B6-BDE9-BD35C88EBC7D}"/>
    <cellStyle name="Comma 50 5" xfId="25213" xr:uid="{7F5AD974-4CE7-496E-B671-7D8A9D4D1062}"/>
    <cellStyle name="Comma 51" xfId="2746" xr:uid="{00000000-0005-0000-0000-00008D070000}"/>
    <cellStyle name="Comma 51 2" xfId="5535" xr:uid="{DEA5764E-92DC-4465-BDD9-73E84B1B8D02}"/>
    <cellStyle name="Comma 51 2 2" xfId="11138" xr:uid="{FF1FB1A4-5271-4387-8D68-5003DCD5AEF3}"/>
    <cellStyle name="Comma 51 2 2 2" xfId="22366" xr:uid="{989295ED-2524-4D0C-974D-C0D24F6EC9ED}"/>
    <cellStyle name="Comma 51 2 2 2 2" xfId="44833" xr:uid="{5FF1E1B0-0D94-4542-A55E-62A2E66FD706}"/>
    <cellStyle name="Comma 51 2 2 3" xfId="33606" xr:uid="{F837E1AB-EC14-4040-9218-C31BEE7BBBC4}"/>
    <cellStyle name="Comma 51 2 3" xfId="16763" xr:uid="{D146B69E-9850-4DF6-80BE-324CFB54F8B1}"/>
    <cellStyle name="Comma 51 2 3 2" xfId="39230" xr:uid="{5B722C7A-EA95-4858-AA21-30CE249F1752}"/>
    <cellStyle name="Comma 51 2 4" xfId="28003" xr:uid="{A17D5456-23BB-4D51-9682-D42E47F83081}"/>
    <cellStyle name="Comma 51 3" xfId="8349" xr:uid="{056AF9D2-D58F-4ADE-939B-A1D28C7D2803}"/>
    <cellStyle name="Comma 51 3 2" xfId="19577" xr:uid="{AFBCD5F7-6F6C-4BA5-9153-7636C12BDA4C}"/>
    <cellStyle name="Comma 51 3 2 2" xfId="42044" xr:uid="{3EFD69B9-7DC9-4902-B32A-BC8E23769562}"/>
    <cellStyle name="Comma 51 3 3" xfId="30817" xr:uid="{3B05D4CF-7010-4F02-8D92-2BD6480036E9}"/>
    <cellStyle name="Comma 51 4" xfId="13974" xr:uid="{AFBFFE7E-5FF6-4FA8-826E-669FD10DA25D}"/>
    <cellStyle name="Comma 51 4 2" xfId="36441" xr:uid="{CA3B62E8-2A0B-49BC-83F7-73D65F801EEB}"/>
    <cellStyle name="Comma 51 5" xfId="25214" xr:uid="{AA26B51D-9D02-4F64-A9F8-65BAA31834FC}"/>
    <cellStyle name="Comma 52" xfId="2750" xr:uid="{00000000-0005-0000-0000-00008E070000}"/>
    <cellStyle name="Comma 52 2" xfId="2753" xr:uid="{00000000-0005-0000-0000-00008F070000}"/>
    <cellStyle name="Comma 52 2 2" xfId="2770" xr:uid="{00000000-0005-0000-0000-000090070000}"/>
    <cellStyle name="Comma 52 2 2 2" xfId="5559" xr:uid="{A05EAA44-B0E3-4228-AB11-A8054B268328}"/>
    <cellStyle name="Comma 52 2 2 2 2" xfId="11162" xr:uid="{C1648708-3E45-46F8-9677-8A8F68B194F6}"/>
    <cellStyle name="Comma 52 2 2 2 2 2" xfId="22390" xr:uid="{A41A28DC-786F-470D-9E46-2D8D3A87ED41}"/>
    <cellStyle name="Comma 52 2 2 2 2 2 2" xfId="44857" xr:uid="{98D45A3D-E513-4CC7-9692-73824F373E45}"/>
    <cellStyle name="Comma 52 2 2 2 2 3" xfId="33630" xr:uid="{6511BAE7-2467-455D-8413-D2E35D03A7C5}"/>
    <cellStyle name="Comma 52 2 2 2 3" xfId="16787" xr:uid="{17C8A7F7-7874-4A76-96BA-75C5A1587B5C}"/>
    <cellStyle name="Comma 52 2 2 2 3 2" xfId="39254" xr:uid="{0F2A8065-4063-4112-968A-78C36B604476}"/>
    <cellStyle name="Comma 52 2 2 2 4" xfId="28027" xr:uid="{9293F9E5-F676-4C53-AA8B-0E8F779B0E84}"/>
    <cellStyle name="Comma 52 2 2 3" xfId="8373" xr:uid="{12A855F1-6D3F-49F1-B174-748A8B6C7E4C}"/>
    <cellStyle name="Comma 52 2 2 3 2" xfId="19601" xr:uid="{B84374F4-B104-4005-929F-63797D6112B1}"/>
    <cellStyle name="Comma 52 2 2 3 2 2" xfId="42068" xr:uid="{B27B4655-25EA-4AEF-910E-08F1C1A04D79}"/>
    <cellStyle name="Comma 52 2 2 3 3" xfId="30841" xr:uid="{D1526ED1-B4E8-446C-8821-2434CE076DAC}"/>
    <cellStyle name="Comma 52 2 2 4" xfId="13998" xr:uid="{DA211489-C5F0-426A-A80A-A4A5B6221BFA}"/>
    <cellStyle name="Comma 52 2 2 4 2" xfId="36465" xr:uid="{4BF6FB60-6CF6-4DF8-A673-BB7F16BE0FAE}"/>
    <cellStyle name="Comma 52 2 2 5" xfId="25238" xr:uid="{3D7222CC-7AA8-48B3-8A81-182792AEE553}"/>
    <cellStyle name="Comma 52 2 3" xfId="5542" xr:uid="{08AB75BA-2805-460F-AAC1-E21C7F79BC05}"/>
    <cellStyle name="Comma 52 2 3 2" xfId="11145" xr:uid="{B9CD8AC2-B44D-463B-8FD3-86E709EBD4FB}"/>
    <cellStyle name="Comma 52 2 3 2 2" xfId="22373" xr:uid="{EC5CCD55-8C5A-4F6D-8128-AEEFB9AE0E74}"/>
    <cellStyle name="Comma 52 2 3 2 2 2" xfId="44840" xr:uid="{DE053C07-C7A6-4F8C-AD82-CA5FF2E560E7}"/>
    <cellStyle name="Comma 52 2 3 2 3" xfId="33613" xr:uid="{097C6C67-A9DC-41C4-A8F2-F6D575FCEAFB}"/>
    <cellStyle name="Comma 52 2 3 3" xfId="16770" xr:uid="{B43513CB-897F-44A0-889C-CFDC0A8925FE}"/>
    <cellStyle name="Comma 52 2 3 3 2" xfId="39237" xr:uid="{C7121F5E-F9FC-40EA-994B-4160E690A3CB}"/>
    <cellStyle name="Comma 52 2 3 4" xfId="28010" xr:uid="{C34FC2A5-42C3-48BA-9F3F-B784965863B4}"/>
    <cellStyle name="Comma 52 2 4" xfId="8356" xr:uid="{0940BF8E-57FE-4EDD-8912-EA87DD4BE0BB}"/>
    <cellStyle name="Comma 52 2 4 2" xfId="19584" xr:uid="{BD39723E-DBFB-456C-88C1-36F1C518C948}"/>
    <cellStyle name="Comma 52 2 4 2 2" xfId="42051" xr:uid="{5A915F54-5412-4D6B-8892-4EEF43F9FEB6}"/>
    <cellStyle name="Comma 52 2 4 3" xfId="30824" xr:uid="{4CF8F3A5-87B8-4003-84BF-EA1985D14664}"/>
    <cellStyle name="Comma 52 2 5" xfId="13981" xr:uid="{F300AD71-548F-4C24-8A57-0F2C2CDA5A37}"/>
    <cellStyle name="Comma 52 2 5 2" xfId="36448" xr:uid="{2CD097DC-19CF-4D4A-AA05-91E38DC9A944}"/>
    <cellStyle name="Comma 52 2 6" xfId="25221" xr:uid="{5A86CD01-6591-4911-90E5-39B2FB5EB729}"/>
    <cellStyle name="Comma 52 3" xfId="5539" xr:uid="{49CA4D65-5112-46A2-A412-6ED0C346E522}"/>
    <cellStyle name="Comma 52 3 2" xfId="11142" xr:uid="{04C18302-7BAB-4D82-B3A5-296F12AFCE98}"/>
    <cellStyle name="Comma 52 3 2 2" xfId="22370" xr:uid="{E93CD88B-160F-4782-A8F2-EC321E14C4D5}"/>
    <cellStyle name="Comma 52 3 2 2 2" xfId="44837" xr:uid="{AD36C8AB-C520-446B-8E49-5DB3B77F08F2}"/>
    <cellStyle name="Comma 52 3 2 3" xfId="33610" xr:uid="{FBC361D6-EF37-49B2-88A6-D465FF816243}"/>
    <cellStyle name="Comma 52 3 3" xfId="16767" xr:uid="{25EA0228-D6D0-4C12-A08E-8C8F4DA246D2}"/>
    <cellStyle name="Comma 52 3 3 2" xfId="39234" xr:uid="{05E6F130-08D3-42DD-9CB4-5E0F304FFD4E}"/>
    <cellStyle name="Comma 52 3 4" xfId="28007" xr:uid="{673D1684-5F6D-44DD-94DD-8AF497B0948F}"/>
    <cellStyle name="Comma 52 4" xfId="8353" xr:uid="{F86E9C63-584F-4B78-824D-25AA8CC5134F}"/>
    <cellStyle name="Comma 52 4 2" xfId="19581" xr:uid="{7741F234-6EDB-4783-A633-01FEA8454671}"/>
    <cellStyle name="Comma 52 4 2 2" xfId="42048" xr:uid="{6A38410E-E388-4906-91E1-54D6C3C592F0}"/>
    <cellStyle name="Comma 52 4 3" xfId="30821" xr:uid="{3CF6E8E4-E073-4C5C-BADD-B6C13C79EC56}"/>
    <cellStyle name="Comma 52 5" xfId="13978" xr:uid="{24CF4A33-7687-4C97-982C-D86FEA64DEDD}"/>
    <cellStyle name="Comma 52 5 2" xfId="36445" xr:uid="{C4FA0F02-D68A-4A9B-A349-A89052A87256}"/>
    <cellStyle name="Comma 52 6" xfId="25218" xr:uid="{9C26DEB3-0424-4049-9541-5D5B831D9304}"/>
    <cellStyle name="Comma 53" xfId="2749" xr:uid="{00000000-0005-0000-0000-000091070000}"/>
    <cellStyle name="Comma 53 2" xfId="5538" xr:uid="{4D5A3176-F5F3-4F76-8282-6E0ED95956EC}"/>
    <cellStyle name="Comma 53 2 2" xfId="11141" xr:uid="{6858C5EB-F97F-4E5F-A398-AA20BE3967C1}"/>
    <cellStyle name="Comma 53 2 2 2" xfId="22369" xr:uid="{B58C59BD-0BE0-4E66-9503-655307C73F52}"/>
    <cellStyle name="Comma 53 2 2 2 2" xfId="44836" xr:uid="{024E5292-2FEF-4316-9F28-5CBA110A1E01}"/>
    <cellStyle name="Comma 53 2 2 3" xfId="33609" xr:uid="{E04036A9-B2D8-48F3-B344-EA6F48280C56}"/>
    <cellStyle name="Comma 53 2 3" xfId="16766" xr:uid="{E05B5AA5-0B93-4E64-A11A-78D7D759CF27}"/>
    <cellStyle name="Comma 53 2 3 2" xfId="39233" xr:uid="{06D92305-E960-41AC-9452-F18A60E3B322}"/>
    <cellStyle name="Comma 53 2 4" xfId="28006" xr:uid="{B451160C-14A5-4CD5-B592-166AB46124A9}"/>
    <cellStyle name="Comma 53 3" xfId="8352" xr:uid="{EC5A1478-8163-4B7C-87AC-AAC55B065908}"/>
    <cellStyle name="Comma 53 3 2" xfId="19580" xr:uid="{32D3835A-8EC7-4286-B970-91C9656AC5D3}"/>
    <cellStyle name="Comma 53 3 2 2" xfId="42047" xr:uid="{DB4D9290-B48E-4018-A426-0528E3D816C7}"/>
    <cellStyle name="Comma 53 3 3" xfId="30820" xr:uid="{6337EE45-C205-4D89-8C3A-00453A46DCB3}"/>
    <cellStyle name="Comma 53 4" xfId="13977" xr:uid="{9FFC1853-0290-4364-8971-79046A9CDDB2}"/>
    <cellStyle name="Comma 53 4 2" xfId="36444" xr:uid="{5BBFEF55-506C-4CC9-8D3B-1D070663ADBA}"/>
    <cellStyle name="Comma 53 5" xfId="25217" xr:uid="{2CB950D2-A856-441F-966B-F8283E8929D7}"/>
    <cellStyle name="Comma 54" xfId="2751" xr:uid="{00000000-0005-0000-0000-000092070000}"/>
    <cellStyle name="Comma 54 2" xfId="5540" xr:uid="{F2AEB0CD-6D08-4A79-81D3-0711BAC2BDE7}"/>
    <cellStyle name="Comma 54 2 2" xfId="11143" xr:uid="{E3C234DE-FC81-46F4-94BE-3B44D6D2D0A7}"/>
    <cellStyle name="Comma 54 2 2 2" xfId="22371" xr:uid="{9E010EFC-27C9-435C-9168-B66559E8A57E}"/>
    <cellStyle name="Comma 54 2 2 2 2" xfId="44838" xr:uid="{5428A0EE-0B2F-4E74-B8AD-4B5D9B273B06}"/>
    <cellStyle name="Comma 54 2 2 3" xfId="33611" xr:uid="{9E48BCD8-82B1-4143-9DC4-5C3FA41F4E57}"/>
    <cellStyle name="Comma 54 2 3" xfId="16768" xr:uid="{05CE0582-0AAE-4B4E-9B80-2BFFE61232A7}"/>
    <cellStyle name="Comma 54 2 3 2" xfId="39235" xr:uid="{05838D7F-D55A-4785-B103-D6AA496BE2E0}"/>
    <cellStyle name="Comma 54 2 4" xfId="28008" xr:uid="{3F34BD82-8880-4DCF-A92E-8E3F74193F8F}"/>
    <cellStyle name="Comma 54 3" xfId="8354" xr:uid="{7160EB72-C485-45B6-BFDE-45F3F7CB0E41}"/>
    <cellStyle name="Comma 54 3 2" xfId="19582" xr:uid="{AEE90A69-03E4-4C27-8282-043DE92FDB4D}"/>
    <cellStyle name="Comma 54 3 2 2" xfId="42049" xr:uid="{61E735ED-DD2E-4CA6-8668-13E68F35B5F6}"/>
    <cellStyle name="Comma 54 3 3" xfId="30822" xr:uid="{53C39805-E7B6-4E99-93E0-5649F9B02827}"/>
    <cellStyle name="Comma 54 4" xfId="13979" xr:uid="{481C70C6-5527-4896-9315-281608979C81}"/>
    <cellStyle name="Comma 54 4 2" xfId="36446" xr:uid="{4DFD2EDD-0BBC-415E-AF89-B506F2D39326}"/>
    <cellStyle name="Comma 54 5" xfId="25219" xr:uid="{7537042B-9C6D-47A9-8F0A-9F658B822656}"/>
    <cellStyle name="Comma 55" xfId="2752" xr:uid="{00000000-0005-0000-0000-000093070000}"/>
    <cellStyle name="Comma 55 2" xfId="5541" xr:uid="{BBBA6BB3-BFEF-4822-A07E-AF0A317377D9}"/>
    <cellStyle name="Comma 55 2 2" xfId="11144" xr:uid="{208E72E3-BBC4-4D01-AF0F-E8AADEE75824}"/>
    <cellStyle name="Comma 55 2 2 2" xfId="22372" xr:uid="{8D72B5BF-0C0C-43BB-8C7A-341C88127C54}"/>
    <cellStyle name="Comma 55 2 2 2 2" xfId="44839" xr:uid="{76FECB11-051C-4FB3-8DCC-8E4B1421FF05}"/>
    <cellStyle name="Comma 55 2 2 3" xfId="33612" xr:uid="{8979A720-2EB7-4C4F-8121-533702B01B32}"/>
    <cellStyle name="Comma 55 2 3" xfId="16769" xr:uid="{D93755BE-C583-49BA-A575-B98D42050DB0}"/>
    <cellStyle name="Comma 55 2 3 2" xfId="39236" xr:uid="{72974056-E3DA-4637-BC61-963882111026}"/>
    <cellStyle name="Comma 55 2 4" xfId="28009" xr:uid="{30988403-53E9-4C95-A6AB-74A36965874D}"/>
    <cellStyle name="Comma 55 3" xfId="8355" xr:uid="{260F98A0-9F9F-46E5-8633-CCB70E8E4C20}"/>
    <cellStyle name="Comma 55 3 2" xfId="19583" xr:uid="{81D50D68-951F-443F-BA80-27611DD59217}"/>
    <cellStyle name="Comma 55 3 2 2" xfId="42050" xr:uid="{424DB070-22E9-41AA-BDF7-3282C7241D03}"/>
    <cellStyle name="Comma 55 3 3" xfId="30823" xr:uid="{7B0C4773-3D88-4AAA-B8F2-02C71E288263}"/>
    <cellStyle name="Comma 55 4" xfId="13980" xr:uid="{A6499172-6FF6-43C7-8887-D7F6F920F5D7}"/>
    <cellStyle name="Comma 55 4 2" xfId="36447" xr:uid="{A12C5DD5-A2FF-4ED5-B3CF-2BBA59878BCA}"/>
    <cellStyle name="Comma 55 5" xfId="25220" xr:uid="{03248451-379E-451A-9E90-D5EAC1C7E1EF}"/>
    <cellStyle name="Comma 56" xfId="2761" xr:uid="{00000000-0005-0000-0000-000094070000}"/>
    <cellStyle name="Comma 56 2" xfId="5550" xr:uid="{3B108FD7-3684-4DD7-AE7E-D88CCA248832}"/>
    <cellStyle name="Comma 56 2 2" xfId="11153" xr:uid="{3FC1041D-6786-494B-A7B6-B0EB205F3EF5}"/>
    <cellStyle name="Comma 56 2 2 2" xfId="22381" xr:uid="{31348A37-6CE7-4AAC-989D-6FBC238812E7}"/>
    <cellStyle name="Comma 56 2 2 2 2" xfId="44848" xr:uid="{60B71A8A-B26B-4B13-984C-EA18A3707F47}"/>
    <cellStyle name="Comma 56 2 2 3" xfId="33621" xr:uid="{35528965-F865-4701-8D2D-69A3CA96419D}"/>
    <cellStyle name="Comma 56 2 3" xfId="16778" xr:uid="{7CCAF670-4EAB-4E5E-B311-AE5C97198FE6}"/>
    <cellStyle name="Comma 56 2 3 2" xfId="39245" xr:uid="{29DB111B-2F2A-4D71-9515-B83B3E24EB50}"/>
    <cellStyle name="Comma 56 2 4" xfId="28018" xr:uid="{640CF575-7147-4DE8-AE7F-4B300090A54B}"/>
    <cellStyle name="Comma 56 3" xfId="8364" xr:uid="{B5E2A0A1-B783-45E2-BF06-9CCEC343DFCD}"/>
    <cellStyle name="Comma 56 3 2" xfId="19592" xr:uid="{81358713-5D8F-465E-8A50-12F09DF06EC7}"/>
    <cellStyle name="Comma 56 3 2 2" xfId="42059" xr:uid="{B64172CF-2F61-4209-938A-0076B4DAE34E}"/>
    <cellStyle name="Comma 56 3 3" xfId="30832" xr:uid="{E9ACC94A-8D2A-4C3A-AA33-1ABAFD3FAE9E}"/>
    <cellStyle name="Comma 56 4" xfId="13989" xr:uid="{26DE7A54-D15B-4504-A96A-F5928D95E377}"/>
    <cellStyle name="Comma 56 4 2" xfId="36456" xr:uid="{33C09746-EF0E-4F0C-98D6-AF7170CF0E55}"/>
    <cellStyle name="Comma 56 5" xfId="25229" xr:uid="{B99BABA0-BC4E-4B8B-A501-69E72A429A72}"/>
    <cellStyle name="Comma 57" xfId="2755" xr:uid="{00000000-0005-0000-0000-000095070000}"/>
    <cellStyle name="Comma 57 2" xfId="5544" xr:uid="{3F82C33E-139D-462D-A3F1-E4AD387383D4}"/>
    <cellStyle name="Comma 57 2 2" xfId="11147" xr:uid="{C8AB5633-B025-41EF-94C1-758E78ABF8C6}"/>
    <cellStyle name="Comma 57 2 2 2" xfId="22375" xr:uid="{ED12B345-E3EC-4A1D-BE13-C40B87AACA4E}"/>
    <cellStyle name="Comma 57 2 2 2 2" xfId="44842" xr:uid="{501468C1-B2D7-4BC1-8EA9-C4EF174FA561}"/>
    <cellStyle name="Comma 57 2 2 3" xfId="33615" xr:uid="{99BDDFD0-F88E-4F55-B9DD-65826CC6404B}"/>
    <cellStyle name="Comma 57 2 3" xfId="16772" xr:uid="{B899602E-FAD6-4455-8242-2676D98D0F19}"/>
    <cellStyle name="Comma 57 2 3 2" xfId="39239" xr:uid="{2C2B6B6D-4889-4463-A01E-39CD15082615}"/>
    <cellStyle name="Comma 57 2 4" xfId="28012" xr:uid="{FDA138DF-FD2B-4659-85B5-9174D5D9FAEA}"/>
    <cellStyle name="Comma 57 3" xfId="8358" xr:uid="{DB43133A-C1D7-4995-881F-C717DB1EDA3A}"/>
    <cellStyle name="Comma 57 3 2" xfId="19586" xr:uid="{5C243619-CD7F-4A63-9AF0-4DCB1C6A0CE9}"/>
    <cellStyle name="Comma 57 3 2 2" xfId="42053" xr:uid="{1752008F-4728-43EC-87B7-057190116217}"/>
    <cellStyle name="Comma 57 3 3" xfId="30826" xr:uid="{7F3EC213-AF88-48E7-AA0F-3C7E6C024DCB}"/>
    <cellStyle name="Comma 57 4" xfId="13983" xr:uid="{BF03B458-B8CD-45CC-AC83-647251C2286C}"/>
    <cellStyle name="Comma 57 4 2" xfId="36450" xr:uid="{86334C0A-8D34-49BC-A67D-CD4B2DDF7042}"/>
    <cellStyle name="Comma 57 5" xfId="25223" xr:uid="{75FD65DA-6296-4351-99D1-752F18907E6F}"/>
    <cellStyle name="Comma 58" xfId="2756" xr:uid="{00000000-0005-0000-0000-000096070000}"/>
    <cellStyle name="Comma 58 2" xfId="5545" xr:uid="{CE261199-3166-418D-9676-D1FCDEF65373}"/>
    <cellStyle name="Comma 58 2 2" xfId="11148" xr:uid="{73DA1506-5B00-4169-8A2E-7061B1AF26BB}"/>
    <cellStyle name="Comma 58 2 2 2" xfId="22376" xr:uid="{A3E42C69-991C-426E-8FF0-592BF314DF2E}"/>
    <cellStyle name="Comma 58 2 2 2 2" xfId="44843" xr:uid="{BCA63BBB-D426-4444-A3E4-E6EC8F338D62}"/>
    <cellStyle name="Comma 58 2 2 3" xfId="33616" xr:uid="{3DD0695C-FAE3-4742-A3E9-0DC33A5E7959}"/>
    <cellStyle name="Comma 58 2 3" xfId="16773" xr:uid="{4F19A0AC-0F3C-4C11-94FD-EA1B171D2CA8}"/>
    <cellStyle name="Comma 58 2 3 2" xfId="39240" xr:uid="{EF7834BC-BAB4-465F-BE75-ADC3FCAED517}"/>
    <cellStyle name="Comma 58 2 4" xfId="28013" xr:uid="{F21D2A7F-BE7B-431A-9065-D5E06D3B3D12}"/>
    <cellStyle name="Comma 58 3" xfId="8359" xr:uid="{A9484931-CC4B-48BD-BD14-FC647DFC8517}"/>
    <cellStyle name="Comma 58 3 2" xfId="19587" xr:uid="{92B22905-2481-4065-B6CD-62C44E194011}"/>
    <cellStyle name="Comma 58 3 2 2" xfId="42054" xr:uid="{4CF968B6-E279-43A0-BC49-8E723B4393DE}"/>
    <cellStyle name="Comma 58 3 3" xfId="30827" xr:uid="{1FCB3233-E362-41D7-932F-239D26575723}"/>
    <cellStyle name="Comma 58 4" xfId="13984" xr:uid="{F2EBDEED-8E11-4416-8F34-8AB9448596CA}"/>
    <cellStyle name="Comma 58 4 2" xfId="36451" xr:uid="{FC97A78E-88E6-4ECE-8A13-48EBBE89DD56}"/>
    <cellStyle name="Comma 58 5" xfId="25224" xr:uid="{FCDD1031-BA2E-4323-9797-F04AFA58089C}"/>
    <cellStyle name="Comma 59" xfId="2757" xr:uid="{00000000-0005-0000-0000-000097070000}"/>
    <cellStyle name="Comma 59 2" xfId="5546" xr:uid="{94A4A94F-C4DC-4542-A249-7D01B95CE911}"/>
    <cellStyle name="Comma 59 2 2" xfId="11149" xr:uid="{93D35AE4-9D57-4D1F-9158-3F33946A10BD}"/>
    <cellStyle name="Comma 59 2 2 2" xfId="22377" xr:uid="{B943B80F-767C-460C-AADB-722D83852983}"/>
    <cellStyle name="Comma 59 2 2 2 2" xfId="44844" xr:uid="{F06E4644-4B9E-441A-A793-FD764240FE3F}"/>
    <cellStyle name="Comma 59 2 2 3" xfId="33617" xr:uid="{A384EBB5-AF32-460B-8FE6-6DFA06A89967}"/>
    <cellStyle name="Comma 59 2 3" xfId="16774" xr:uid="{8E8F014A-BBAA-4053-B834-953A6EF1F38A}"/>
    <cellStyle name="Comma 59 2 3 2" xfId="39241" xr:uid="{1AE1EF07-0D19-4D11-95E7-422FA9ADB98D}"/>
    <cellStyle name="Comma 59 2 4" xfId="28014" xr:uid="{FC48E5AE-E639-477D-A926-D78426BA3CCC}"/>
    <cellStyle name="Comma 59 3" xfId="8360" xr:uid="{EC28A53E-1C5F-4177-9BB9-4519C7A1F611}"/>
    <cellStyle name="Comma 59 3 2" xfId="19588" xr:uid="{5B8409CF-3CCF-4765-B2EF-AAC01ED2B89E}"/>
    <cellStyle name="Comma 59 3 2 2" xfId="42055" xr:uid="{4FD822CD-6EA1-4032-BA1B-A73E386F0627}"/>
    <cellStyle name="Comma 59 3 3" xfId="30828" xr:uid="{51F625A7-D70C-4BC5-A4E4-A249048C39D1}"/>
    <cellStyle name="Comma 59 4" xfId="13985" xr:uid="{4D23ACF2-0FF5-48B8-9F12-AC20B3830F37}"/>
    <cellStyle name="Comma 59 4 2" xfId="36452" xr:uid="{C9EEFF61-5236-4FD9-89EE-8F64EDC33793}"/>
    <cellStyle name="Comma 59 5" xfId="25225" xr:uid="{A75AAA9E-FEBF-49E7-8716-B940BA2A897B}"/>
    <cellStyle name="Comma 6" xfId="22" xr:uid="{00000000-0005-0000-0000-000098070000}"/>
    <cellStyle name="Comma 6 10" xfId="315" xr:uid="{00000000-0005-0000-0000-000099070000}"/>
    <cellStyle name="Comma 6 10 2" xfId="3104" xr:uid="{09CFC153-00D4-4575-BABA-1330D61A9B34}"/>
    <cellStyle name="Comma 6 10 2 2" xfId="8707" xr:uid="{0DDCE8F2-F169-4540-90CE-FE51B7BCE08C}"/>
    <cellStyle name="Comma 6 10 2 2 2" xfId="19935" xr:uid="{694BC6CE-3946-454E-B19D-72952A509227}"/>
    <cellStyle name="Comma 6 10 2 2 2 2" xfId="42402" xr:uid="{5A4D2597-6165-4728-A248-B81644E1EA09}"/>
    <cellStyle name="Comma 6 10 2 2 3" xfId="31175" xr:uid="{B22AC863-3BA2-4D6D-BA68-6978A9816C78}"/>
    <cellStyle name="Comma 6 10 2 3" xfId="14332" xr:uid="{9DFC2BA9-426B-45B4-A6D8-EC13E1077677}"/>
    <cellStyle name="Comma 6 10 2 3 2" xfId="36799" xr:uid="{8B8B9839-383D-4DAB-AA0C-08006871CC49}"/>
    <cellStyle name="Comma 6 10 2 4" xfId="25572" xr:uid="{56BC055E-F6F3-4ADE-95BA-03902DD19A4F}"/>
    <cellStyle name="Comma 6 10 3" xfId="5918" xr:uid="{59944743-0FDF-4F4A-94D8-9EAD1EB3D273}"/>
    <cellStyle name="Comma 6 10 3 2" xfId="17146" xr:uid="{0DA71574-64DC-4030-976C-1F3DE5584305}"/>
    <cellStyle name="Comma 6 10 3 2 2" xfId="39613" xr:uid="{42E20519-77C5-4F9C-9FC4-C29D508FE152}"/>
    <cellStyle name="Comma 6 10 3 3" xfId="28386" xr:uid="{95CA10F4-393B-408D-85EA-3514147408CA}"/>
    <cellStyle name="Comma 6 10 4" xfId="11543" xr:uid="{1235743C-B1A0-4AC5-BDC2-5682440A3B87}"/>
    <cellStyle name="Comma 6 10 4 2" xfId="34010" xr:uid="{D5504E00-88A5-4591-84D4-BC3716F09869}"/>
    <cellStyle name="Comma 6 10 5" xfId="22783" xr:uid="{A0113965-E8D0-4377-A965-881D75AD74A7}"/>
    <cellStyle name="Comma 6 11" xfId="2828" xr:uid="{6D2CDA7B-FDB6-43BC-807A-E151758CE2CE}"/>
    <cellStyle name="Comma 6 11 2" xfId="8431" xr:uid="{BC8226ED-6C60-4434-8C01-77A6D6F46A82}"/>
    <cellStyle name="Comma 6 11 2 2" xfId="19659" xr:uid="{D7334630-DD6F-41BD-98A3-4D6DB47D8BA5}"/>
    <cellStyle name="Comma 6 11 2 2 2" xfId="42126" xr:uid="{E3739CC1-41AA-4170-9486-146DF9A0B5FA}"/>
    <cellStyle name="Comma 6 11 2 3" xfId="30899" xr:uid="{4A22CF38-19D6-4D67-BA15-F022749D5475}"/>
    <cellStyle name="Comma 6 11 3" xfId="14056" xr:uid="{C1CFD793-5FC4-4146-BB12-40FB0C31D7C5}"/>
    <cellStyle name="Comma 6 11 3 2" xfId="36523" xr:uid="{77D6FB77-2F30-429F-AF0B-D96D3BDDCEB8}"/>
    <cellStyle name="Comma 6 11 4" xfId="25296" xr:uid="{38D2FE8E-7F99-450D-B9EC-45E5FF0A1358}"/>
    <cellStyle name="Comma 6 12" xfId="5643" xr:uid="{CF1B8A82-F0D7-434E-8D84-6D2FB6AE0909}"/>
    <cellStyle name="Comma 6 12 2" xfId="16871" xr:uid="{57A0040C-6809-45DD-97E5-EE1ACBB04F5A}"/>
    <cellStyle name="Comma 6 12 2 2" xfId="39338" xr:uid="{8750833E-86A0-45F0-BC81-2F9F4A5B00CD}"/>
    <cellStyle name="Comma 6 12 3" xfId="28111" xr:uid="{6DE1D615-4A24-428A-85D9-DF0962FFFE3D}"/>
    <cellStyle name="Comma 6 13" xfId="11267" xr:uid="{805F2B63-E577-4D04-9F42-5D70554E49CC}"/>
    <cellStyle name="Comma 6 13 2" xfId="33735" xr:uid="{885557C5-62E9-494D-9003-7E95C96F866F}"/>
    <cellStyle name="Comma 6 14" xfId="22508" xr:uid="{2FEA152C-B131-4EBE-9C1E-DC20E73AA1DB}"/>
    <cellStyle name="Comma 6 2" xfId="48" xr:uid="{00000000-0005-0000-0000-00009A070000}"/>
    <cellStyle name="Comma 6 2 10" xfId="2841" xr:uid="{183D273D-9DED-4230-B416-1753EE01F4BD}"/>
    <cellStyle name="Comma 6 2 10 2" xfId="8444" xr:uid="{5C9194FF-9887-43E2-B1A0-9916D939E785}"/>
    <cellStyle name="Comma 6 2 10 2 2" xfId="19672" xr:uid="{A667351C-6F84-4103-96E2-381D99DD6193}"/>
    <cellStyle name="Comma 6 2 10 2 2 2" xfId="42139" xr:uid="{B355C9B5-DAE1-44F7-B68E-6DFE8CF3426E}"/>
    <cellStyle name="Comma 6 2 10 2 3" xfId="30912" xr:uid="{345C193B-B377-4352-9CA1-114A07CDDC3B}"/>
    <cellStyle name="Comma 6 2 10 3" xfId="14069" xr:uid="{F797F673-9E73-43F6-83AD-8A6DD04460C3}"/>
    <cellStyle name="Comma 6 2 10 3 2" xfId="36536" xr:uid="{2E744B09-4F80-4667-AAF1-AD4958284D96}"/>
    <cellStyle name="Comma 6 2 10 4" xfId="25309" xr:uid="{1400699A-3BE3-4C1C-980B-075BF991983C}"/>
    <cellStyle name="Comma 6 2 11" xfId="5656" xr:uid="{07925B13-6664-4329-9DCE-66D5A62FA35E}"/>
    <cellStyle name="Comma 6 2 11 2" xfId="16884" xr:uid="{862DB488-AE90-477C-8441-6DCE1EF47837}"/>
    <cellStyle name="Comma 6 2 11 2 2" xfId="39351" xr:uid="{758C7A28-7BB0-4B5A-AC55-0E7B3E875F33}"/>
    <cellStyle name="Comma 6 2 11 3" xfId="28124" xr:uid="{66B1FCB1-BA5C-4474-9D20-7089BF442BA0}"/>
    <cellStyle name="Comma 6 2 12" xfId="11280" xr:uid="{A2FA468E-556A-437E-A958-DC40D617409C}"/>
    <cellStyle name="Comma 6 2 12 2" xfId="33748" xr:uid="{2A6424E6-A2E5-4E77-9ADA-D69291CCEF19}"/>
    <cellStyle name="Comma 6 2 13" xfId="22521" xr:uid="{E39187F0-CABE-4F43-A83D-D49A2DA62D40}"/>
    <cellStyle name="Comma 6 2 2" xfId="77" xr:uid="{00000000-0005-0000-0000-00009B070000}"/>
    <cellStyle name="Comma 6 2 2 10" xfId="5685" xr:uid="{4B10E995-0EC3-4B9C-A383-51921D1C829D}"/>
    <cellStyle name="Comma 6 2 2 10 2" xfId="16913" xr:uid="{6D74F2E4-ECC2-4AF0-9B20-5DCE8A17441A}"/>
    <cellStyle name="Comma 6 2 2 10 2 2" xfId="39380" xr:uid="{CF716BB6-B368-4B63-90D7-3DA539DE7BBD}"/>
    <cellStyle name="Comma 6 2 2 10 3" xfId="28153" xr:uid="{BB160D98-5678-4315-94F3-72FCCF797FA6}"/>
    <cellStyle name="Comma 6 2 2 11" xfId="11309" xr:uid="{B67A846E-C85E-4BA5-89E8-FCACB04B7BDC}"/>
    <cellStyle name="Comma 6 2 2 11 2" xfId="33777" xr:uid="{5EC7E76E-4C69-4800-998A-FCFF0E3FC269}"/>
    <cellStyle name="Comma 6 2 2 12" xfId="22550" xr:uid="{105ED1C7-5E92-4CD7-B438-C7771645BB31}"/>
    <cellStyle name="Comma 6 2 2 2" xfId="139" xr:uid="{00000000-0005-0000-0000-00009C070000}"/>
    <cellStyle name="Comma 6 2 2 2 10" xfId="11371" xr:uid="{2CE63876-C2F8-4E58-9EF9-100FE829D91B}"/>
    <cellStyle name="Comma 6 2 2 2 10 2" xfId="33839" xr:uid="{88CA4AB1-A18D-4EC3-BC7C-9FAD325C4ABA}"/>
    <cellStyle name="Comma 6 2 2 2 11" xfId="22612" xr:uid="{3D2E296B-02F4-4E6F-95E3-CD44546CDF10}"/>
    <cellStyle name="Comma 6 2 2 2 2" xfId="265" xr:uid="{00000000-0005-0000-0000-00009D070000}"/>
    <cellStyle name="Comma 6 2 2 2 2 10" xfId="22738" xr:uid="{0CF45387-A0C1-4403-849E-8E698D27E07A}"/>
    <cellStyle name="Comma 6 2 2 2 2 2" xfId="812" xr:uid="{00000000-0005-0000-0000-00009E070000}"/>
    <cellStyle name="Comma 6 2 2 2 2 2 2" xfId="1350" xr:uid="{00000000-0005-0000-0000-00009F070000}"/>
    <cellStyle name="Comma 6 2 2 2 2 2 2 2" xfId="2430" xr:uid="{00000000-0005-0000-0000-0000A0070000}"/>
    <cellStyle name="Comma 6 2 2 2 2 2 2 2 2" xfId="5219" xr:uid="{94844294-BF69-402C-825F-B0863DAE1691}"/>
    <cellStyle name="Comma 6 2 2 2 2 2 2 2 2 2" xfId="10822" xr:uid="{397622BA-627C-4B75-96B1-B88182EBE541}"/>
    <cellStyle name="Comma 6 2 2 2 2 2 2 2 2 2 2" xfId="22050" xr:uid="{CDA62E32-9233-48EB-AA25-2019F4997BC0}"/>
    <cellStyle name="Comma 6 2 2 2 2 2 2 2 2 2 2 2" xfId="44517" xr:uid="{DBD1EAFC-6569-4616-97E3-A7C4E0284065}"/>
    <cellStyle name="Comma 6 2 2 2 2 2 2 2 2 2 3" xfId="33290" xr:uid="{588CF5A0-5D53-4758-945B-46522A6EBCCC}"/>
    <cellStyle name="Comma 6 2 2 2 2 2 2 2 2 3" xfId="16447" xr:uid="{E900ADD3-6C30-42F5-87C2-DFF119A1E912}"/>
    <cellStyle name="Comma 6 2 2 2 2 2 2 2 2 3 2" xfId="38914" xr:uid="{21F5DB83-98FE-4310-8422-736DE8FA29B3}"/>
    <cellStyle name="Comma 6 2 2 2 2 2 2 2 2 4" xfId="27687" xr:uid="{DC21C4B0-01D3-4516-8328-AB02B5651C53}"/>
    <cellStyle name="Comma 6 2 2 2 2 2 2 2 3" xfId="8033" xr:uid="{E4663247-A44D-4DBF-AFB9-54D6290E3E5F}"/>
    <cellStyle name="Comma 6 2 2 2 2 2 2 2 3 2" xfId="19261" xr:uid="{F65E4870-D382-4E96-9982-EE59B971415D}"/>
    <cellStyle name="Comma 6 2 2 2 2 2 2 2 3 2 2" xfId="41728" xr:uid="{89BA00CF-7EE3-4402-A112-F0922FDD1EFA}"/>
    <cellStyle name="Comma 6 2 2 2 2 2 2 2 3 3" xfId="30501" xr:uid="{607930CE-DB91-4D38-8F0E-AFFA0499A635}"/>
    <cellStyle name="Comma 6 2 2 2 2 2 2 2 4" xfId="13658" xr:uid="{7A82FE56-A91C-4E94-AFF8-531DDA98B683}"/>
    <cellStyle name="Comma 6 2 2 2 2 2 2 2 4 2" xfId="36125" xr:uid="{FC3F07AB-126C-47D2-BF03-D02B66AB7307}"/>
    <cellStyle name="Comma 6 2 2 2 2 2 2 2 5" xfId="24898" xr:uid="{DB5C67F7-1001-49BC-AD58-846805E8B476}"/>
    <cellStyle name="Comma 6 2 2 2 2 2 2 3" xfId="4139" xr:uid="{0420E75A-6EF7-4EDC-914A-318C6E21B5F5}"/>
    <cellStyle name="Comma 6 2 2 2 2 2 2 3 2" xfId="9742" xr:uid="{C0193AC4-63B1-43EB-B72D-C5B4339D2783}"/>
    <cellStyle name="Comma 6 2 2 2 2 2 2 3 2 2" xfId="20970" xr:uid="{80F5B68D-6ED1-4B31-8238-05FEDCF14BFF}"/>
    <cellStyle name="Comma 6 2 2 2 2 2 2 3 2 2 2" xfId="43437" xr:uid="{0FDEF4B3-A033-4155-B0A7-7EB129F34B23}"/>
    <cellStyle name="Comma 6 2 2 2 2 2 2 3 2 3" xfId="32210" xr:uid="{B74B9490-DAB0-4EC7-AAF2-C01079AB46FE}"/>
    <cellStyle name="Comma 6 2 2 2 2 2 2 3 3" xfId="15367" xr:uid="{FA02E7BA-629B-4AE1-9D5D-C89EBE3E5C92}"/>
    <cellStyle name="Comma 6 2 2 2 2 2 2 3 3 2" xfId="37834" xr:uid="{3ACE36E1-2CE0-453D-B18A-1CC1AF1BC686}"/>
    <cellStyle name="Comma 6 2 2 2 2 2 2 3 4" xfId="26607" xr:uid="{5F9BF02C-C83B-4C25-9268-0ACD446D80FD}"/>
    <cellStyle name="Comma 6 2 2 2 2 2 2 4" xfId="6953" xr:uid="{3CE836D2-FA8B-4A23-A012-91B20F87163A}"/>
    <cellStyle name="Comma 6 2 2 2 2 2 2 4 2" xfId="18181" xr:uid="{D1F67619-AA83-4518-8FA4-EAD8C94B3FC4}"/>
    <cellStyle name="Comma 6 2 2 2 2 2 2 4 2 2" xfId="40648" xr:uid="{6A5D3E5B-53EF-4F94-851B-90AFB95A34A4}"/>
    <cellStyle name="Comma 6 2 2 2 2 2 2 4 3" xfId="29421" xr:uid="{52CA72FC-B7BF-4322-B4B8-22870FF49741}"/>
    <cellStyle name="Comma 6 2 2 2 2 2 2 5" xfId="12578" xr:uid="{4370BD21-7A06-4258-A0F1-F74DD9460933}"/>
    <cellStyle name="Comma 6 2 2 2 2 2 2 5 2" xfId="35045" xr:uid="{6C1C94FA-9117-4292-BE95-453E5F0770B6}"/>
    <cellStyle name="Comma 6 2 2 2 2 2 2 6" xfId="23818" xr:uid="{4FD40201-4F67-465C-8894-BAB523BCD7A5}"/>
    <cellStyle name="Comma 6 2 2 2 2 2 3" xfId="1892" xr:uid="{00000000-0005-0000-0000-0000A1070000}"/>
    <cellStyle name="Comma 6 2 2 2 2 2 3 2" xfId="4681" xr:uid="{4AADF971-46C9-4C1A-85A9-0A6847BDFF03}"/>
    <cellStyle name="Comma 6 2 2 2 2 2 3 2 2" xfId="10284" xr:uid="{33A7CAF2-5476-4C8D-AAB6-6E747B6429C3}"/>
    <cellStyle name="Comma 6 2 2 2 2 2 3 2 2 2" xfId="21512" xr:uid="{A3D8E690-39EF-4217-A37A-473A780DDD0E}"/>
    <cellStyle name="Comma 6 2 2 2 2 2 3 2 2 2 2" xfId="43979" xr:uid="{49F503E6-0B0F-4C77-B987-5BF9910D61A7}"/>
    <cellStyle name="Comma 6 2 2 2 2 2 3 2 2 3" xfId="32752" xr:uid="{0682D2D3-1641-48A4-916C-6562A50D1681}"/>
    <cellStyle name="Comma 6 2 2 2 2 2 3 2 3" xfId="15909" xr:uid="{66379046-654D-4145-ABF4-0522539A41DB}"/>
    <cellStyle name="Comma 6 2 2 2 2 2 3 2 3 2" xfId="38376" xr:uid="{9380EAAD-52C7-45B4-A8E2-5CE3AE0AA51A}"/>
    <cellStyle name="Comma 6 2 2 2 2 2 3 2 4" xfId="27149" xr:uid="{498A0CBC-6E8E-4997-B7F4-491E7905FC64}"/>
    <cellStyle name="Comma 6 2 2 2 2 2 3 3" xfId="7495" xr:uid="{AC049A66-A7E6-4D1F-8379-94EEC9621CB9}"/>
    <cellStyle name="Comma 6 2 2 2 2 2 3 3 2" xfId="18723" xr:uid="{3BF2371F-5DD9-4B39-990D-DF66F9205D98}"/>
    <cellStyle name="Comma 6 2 2 2 2 2 3 3 2 2" xfId="41190" xr:uid="{B554D822-FEB2-4DF3-8F3C-A7344535FD81}"/>
    <cellStyle name="Comma 6 2 2 2 2 2 3 3 3" xfId="29963" xr:uid="{0432FD6A-6F6C-41BE-AA3B-5DE8A7DD5F27}"/>
    <cellStyle name="Comma 6 2 2 2 2 2 3 4" xfId="13120" xr:uid="{54A5A05B-AB01-4244-8CCA-93B75749476E}"/>
    <cellStyle name="Comma 6 2 2 2 2 2 3 4 2" xfId="35587" xr:uid="{3CB40496-8ABD-45CF-BEA5-661FFEAF6CBE}"/>
    <cellStyle name="Comma 6 2 2 2 2 2 3 5" xfId="24360" xr:uid="{967EBA1B-99E2-48F7-A25F-1E669E57A530}"/>
    <cellStyle name="Comma 6 2 2 2 2 2 4" xfId="3601" xr:uid="{40B653C9-FC0B-4AD7-915C-B7E15B65F996}"/>
    <cellStyle name="Comma 6 2 2 2 2 2 4 2" xfId="9204" xr:uid="{2FE79A0E-BBC7-4422-99F7-9DE39CA3249A}"/>
    <cellStyle name="Comma 6 2 2 2 2 2 4 2 2" xfId="20432" xr:uid="{3D96E6EA-3BD2-4D32-AD29-6EFBA5454065}"/>
    <cellStyle name="Comma 6 2 2 2 2 2 4 2 2 2" xfId="42899" xr:uid="{62895D85-8EDA-4CF4-B29F-F174E379CB3E}"/>
    <cellStyle name="Comma 6 2 2 2 2 2 4 2 3" xfId="31672" xr:uid="{C32A7A0A-0D11-4E3E-ACD7-788610407E59}"/>
    <cellStyle name="Comma 6 2 2 2 2 2 4 3" xfId="14829" xr:uid="{CEE0C5B3-6E04-451D-A459-EA1A18731853}"/>
    <cellStyle name="Comma 6 2 2 2 2 2 4 3 2" xfId="37296" xr:uid="{5BB702AD-2635-4154-BE47-CC084F98CB03}"/>
    <cellStyle name="Comma 6 2 2 2 2 2 4 4" xfId="26069" xr:uid="{697847F2-0914-4A8B-B4C9-7531B4A9EAC4}"/>
    <cellStyle name="Comma 6 2 2 2 2 2 5" xfId="6415" xr:uid="{E304583D-C075-4529-AB03-C6F6B79C51F9}"/>
    <cellStyle name="Comma 6 2 2 2 2 2 5 2" xfId="17643" xr:uid="{26DDB5A9-BA5E-4BC0-BA44-60F9895E6093}"/>
    <cellStyle name="Comma 6 2 2 2 2 2 5 2 2" xfId="40110" xr:uid="{1ABA923F-9DA1-4DE3-AC8F-1E934667FDAD}"/>
    <cellStyle name="Comma 6 2 2 2 2 2 5 3" xfId="28883" xr:uid="{57569B39-DA77-4CBB-82CE-EBF82BF7DBA4}"/>
    <cellStyle name="Comma 6 2 2 2 2 2 6" xfId="12040" xr:uid="{509994D3-FC07-46D2-BBBC-647543C3C3CB}"/>
    <cellStyle name="Comma 6 2 2 2 2 2 6 2" xfId="34507" xr:uid="{4E92286C-0AB6-4460-8679-050219ECB382}"/>
    <cellStyle name="Comma 6 2 2 2 2 2 7" xfId="23280" xr:uid="{FDCCAA50-1E4F-4CA6-A20D-803BC4FE9B62}"/>
    <cellStyle name="Comma 6 2 2 2 2 3" xfId="1083" xr:uid="{00000000-0005-0000-0000-0000A2070000}"/>
    <cellStyle name="Comma 6 2 2 2 2 3 2" xfId="2163" xr:uid="{00000000-0005-0000-0000-0000A3070000}"/>
    <cellStyle name="Comma 6 2 2 2 2 3 2 2" xfId="4952" xr:uid="{2DFF0D27-A7EA-4C78-B876-F23818609A5D}"/>
    <cellStyle name="Comma 6 2 2 2 2 3 2 2 2" xfId="10555" xr:uid="{187EA20E-2F43-43B6-AFAE-4F15043F18C9}"/>
    <cellStyle name="Comma 6 2 2 2 2 3 2 2 2 2" xfId="21783" xr:uid="{BAAD038E-731B-48A3-838C-1F865F658766}"/>
    <cellStyle name="Comma 6 2 2 2 2 3 2 2 2 2 2" xfId="44250" xr:uid="{29474D5F-AEE1-4580-97AB-3B36287CE8E7}"/>
    <cellStyle name="Comma 6 2 2 2 2 3 2 2 2 3" xfId="33023" xr:uid="{D3A2EE1C-D984-43D3-9D04-7B1ED8A7BB3B}"/>
    <cellStyle name="Comma 6 2 2 2 2 3 2 2 3" xfId="16180" xr:uid="{3D619F8F-4133-48C8-8087-D65EBF0EC0BC}"/>
    <cellStyle name="Comma 6 2 2 2 2 3 2 2 3 2" xfId="38647" xr:uid="{831CE49E-D916-473F-8D9A-0E6CC21C26FC}"/>
    <cellStyle name="Comma 6 2 2 2 2 3 2 2 4" xfId="27420" xr:uid="{FA499616-61AE-4BDD-838F-8503C1BAE3E9}"/>
    <cellStyle name="Comma 6 2 2 2 2 3 2 3" xfId="7766" xr:uid="{34690AEC-5606-4C6E-B0CF-6DCF6C0B3DF3}"/>
    <cellStyle name="Comma 6 2 2 2 2 3 2 3 2" xfId="18994" xr:uid="{08068BD9-EB29-46CF-AD46-426D0B2C81FA}"/>
    <cellStyle name="Comma 6 2 2 2 2 3 2 3 2 2" xfId="41461" xr:uid="{9C8F28A8-AACB-4F10-B8D8-8CE8096E6E1A}"/>
    <cellStyle name="Comma 6 2 2 2 2 3 2 3 3" xfId="30234" xr:uid="{4F8D44E7-B41A-4521-9781-71E3A55F841E}"/>
    <cellStyle name="Comma 6 2 2 2 2 3 2 4" xfId="13391" xr:uid="{90A08947-9453-4D69-98B2-E2F6235203FD}"/>
    <cellStyle name="Comma 6 2 2 2 2 3 2 4 2" xfId="35858" xr:uid="{D9A10942-2628-4578-B3C9-F0812FFA4EEF}"/>
    <cellStyle name="Comma 6 2 2 2 2 3 2 5" xfId="24631" xr:uid="{0148E707-BC69-4818-9827-7651EC792F77}"/>
    <cellStyle name="Comma 6 2 2 2 2 3 3" xfId="3872" xr:uid="{75C6DFE1-BF80-4002-9EE5-5E475465D4AE}"/>
    <cellStyle name="Comma 6 2 2 2 2 3 3 2" xfId="9475" xr:uid="{29CEC388-816E-42DA-806F-9802233922AF}"/>
    <cellStyle name="Comma 6 2 2 2 2 3 3 2 2" xfId="20703" xr:uid="{7260C99D-0F3C-43BC-BE01-74BB9DD92188}"/>
    <cellStyle name="Comma 6 2 2 2 2 3 3 2 2 2" xfId="43170" xr:uid="{3CA5DD14-6E7B-41B8-8508-1C24131AA8BA}"/>
    <cellStyle name="Comma 6 2 2 2 2 3 3 2 3" xfId="31943" xr:uid="{CE31DD26-98A2-4BAB-AC32-54FA182EB4C6}"/>
    <cellStyle name="Comma 6 2 2 2 2 3 3 3" xfId="15100" xr:uid="{18CB3FDE-FE98-4A2E-8D6C-9FBCFE67A4EE}"/>
    <cellStyle name="Comma 6 2 2 2 2 3 3 3 2" xfId="37567" xr:uid="{9B80DC23-B82E-4879-9154-AE8ADCC839BB}"/>
    <cellStyle name="Comma 6 2 2 2 2 3 3 4" xfId="26340" xr:uid="{74AD3F16-06A4-4BDF-BC5D-C4271246A409}"/>
    <cellStyle name="Comma 6 2 2 2 2 3 4" xfId="6686" xr:uid="{FD829B44-58C5-4860-B8AC-AF962AEBA595}"/>
    <cellStyle name="Comma 6 2 2 2 2 3 4 2" xfId="17914" xr:uid="{83185CE8-CF72-43ED-99EA-177EF63B3714}"/>
    <cellStyle name="Comma 6 2 2 2 2 3 4 2 2" xfId="40381" xr:uid="{C95CB842-9C30-4D4D-9CBA-9B1F4E7FF4A3}"/>
    <cellStyle name="Comma 6 2 2 2 2 3 4 3" xfId="29154" xr:uid="{E0471AF4-FB03-4BE6-864C-EC6A97FC6A5A}"/>
    <cellStyle name="Comma 6 2 2 2 2 3 5" xfId="12311" xr:uid="{600E6054-9679-4526-B607-CFF5DCC1E216}"/>
    <cellStyle name="Comma 6 2 2 2 2 3 5 2" xfId="34778" xr:uid="{40B77587-568A-4B5C-A825-9AEE4703F220}"/>
    <cellStyle name="Comma 6 2 2 2 2 3 6" xfId="23551" xr:uid="{647CFB51-2E72-4E13-AB04-1B5A8B0CD499}"/>
    <cellStyle name="Comma 6 2 2 2 2 4" xfId="1625" xr:uid="{00000000-0005-0000-0000-0000A4070000}"/>
    <cellStyle name="Comma 6 2 2 2 2 4 2" xfId="4414" xr:uid="{1E659C14-AB78-4194-AEC7-6265FAE7F7D4}"/>
    <cellStyle name="Comma 6 2 2 2 2 4 2 2" xfId="10017" xr:uid="{FF3BFEA9-4996-4801-8E3E-5DDEA45840DA}"/>
    <cellStyle name="Comma 6 2 2 2 2 4 2 2 2" xfId="21245" xr:uid="{008DBFCD-1EC4-4F6E-A6E8-FB9581FF871F}"/>
    <cellStyle name="Comma 6 2 2 2 2 4 2 2 2 2" xfId="43712" xr:uid="{45DA837D-23ED-4A92-AB8A-BC9B60A05583}"/>
    <cellStyle name="Comma 6 2 2 2 2 4 2 2 3" xfId="32485" xr:uid="{1AF41B17-9983-44AD-9A4D-3F33409A1483}"/>
    <cellStyle name="Comma 6 2 2 2 2 4 2 3" xfId="15642" xr:uid="{5012156C-9D62-4DF1-A1A2-E10FD67BB31C}"/>
    <cellStyle name="Comma 6 2 2 2 2 4 2 3 2" xfId="38109" xr:uid="{7761A987-F3B4-42EB-9407-EB8777D194A9}"/>
    <cellStyle name="Comma 6 2 2 2 2 4 2 4" xfId="26882" xr:uid="{3D68A8F0-C8B8-4BE3-921E-21FA87BA92EC}"/>
    <cellStyle name="Comma 6 2 2 2 2 4 3" xfId="7228" xr:uid="{34387427-2978-4768-8503-9FA30D265514}"/>
    <cellStyle name="Comma 6 2 2 2 2 4 3 2" xfId="18456" xr:uid="{0FB0C6C1-4955-4792-AD19-13B6C89DF345}"/>
    <cellStyle name="Comma 6 2 2 2 2 4 3 2 2" xfId="40923" xr:uid="{9FED354D-0CA0-4B97-9420-6C0CFA4BEDAC}"/>
    <cellStyle name="Comma 6 2 2 2 2 4 3 3" xfId="29696" xr:uid="{EA0413B3-8105-4653-B16E-7DDA547B2106}"/>
    <cellStyle name="Comma 6 2 2 2 2 4 4" xfId="12853" xr:uid="{9B0E1BDA-B79B-4390-B594-A4581F523E60}"/>
    <cellStyle name="Comma 6 2 2 2 2 4 4 2" xfId="35320" xr:uid="{36E6A026-AE43-4A96-9470-C6605C51F558}"/>
    <cellStyle name="Comma 6 2 2 2 2 4 5" xfId="24093" xr:uid="{97542A32-1420-471C-ABFF-5AE2A604BF77}"/>
    <cellStyle name="Comma 6 2 2 2 2 5" xfId="2706" xr:uid="{00000000-0005-0000-0000-0000A5070000}"/>
    <cellStyle name="Comma 6 2 2 2 2 5 2" xfId="5495" xr:uid="{00275CC3-2DCC-425C-AB06-952BE04E7AB8}"/>
    <cellStyle name="Comma 6 2 2 2 2 5 2 2" xfId="11098" xr:uid="{E5239BE5-A03D-4CA0-B18C-2B25A70D0486}"/>
    <cellStyle name="Comma 6 2 2 2 2 5 2 2 2" xfId="22326" xr:uid="{3B1F9EB0-9F5B-460E-BD71-F168CE1CA092}"/>
    <cellStyle name="Comma 6 2 2 2 2 5 2 2 2 2" xfId="44793" xr:uid="{4CDCE0C4-F16A-4AAF-8A24-242B2E76B30D}"/>
    <cellStyle name="Comma 6 2 2 2 2 5 2 2 3" xfId="33566" xr:uid="{2B26EBB1-8D3C-4B10-9200-E4E6C6486A20}"/>
    <cellStyle name="Comma 6 2 2 2 2 5 2 3" xfId="16723" xr:uid="{6A9E5B5A-C113-46B5-96E1-A89337A538A9}"/>
    <cellStyle name="Comma 6 2 2 2 2 5 2 3 2" xfId="39190" xr:uid="{4F33296D-2793-4439-A935-B08C2187CB07}"/>
    <cellStyle name="Comma 6 2 2 2 2 5 2 4" xfId="27963" xr:uid="{89936FAE-4037-4B1A-9B1C-54A30A93A93B}"/>
    <cellStyle name="Comma 6 2 2 2 2 5 3" xfId="8309" xr:uid="{1DC9AC32-A209-4187-A1FE-62A508D809D3}"/>
    <cellStyle name="Comma 6 2 2 2 2 5 3 2" xfId="19537" xr:uid="{AC536447-F48F-4387-968E-ADC8D7B621B8}"/>
    <cellStyle name="Comma 6 2 2 2 2 5 3 2 2" xfId="42004" xr:uid="{C2E2A918-740F-4286-BEED-2E1933866171}"/>
    <cellStyle name="Comma 6 2 2 2 2 5 3 3" xfId="30777" xr:uid="{9FC6C358-8175-46E9-9A75-FA80BE31D656}"/>
    <cellStyle name="Comma 6 2 2 2 2 5 4" xfId="13934" xr:uid="{E81C8D60-79D9-4D64-8430-782CE15435A1}"/>
    <cellStyle name="Comma 6 2 2 2 2 5 4 2" xfId="36401" xr:uid="{82004F4B-11C8-4373-9C63-330C80996C6C}"/>
    <cellStyle name="Comma 6 2 2 2 2 5 5" xfId="25174" xr:uid="{9FBBC00C-34A8-46E2-A295-1B4ADBC8D89A}"/>
    <cellStyle name="Comma 6 2 2 2 2 6" xfId="545" xr:uid="{00000000-0005-0000-0000-0000A6070000}"/>
    <cellStyle name="Comma 6 2 2 2 2 6 2" xfId="3334" xr:uid="{D68B0F3B-0A0E-4CCD-A39D-7E2A0845CEA1}"/>
    <cellStyle name="Comma 6 2 2 2 2 6 2 2" xfId="8937" xr:uid="{BE6BA9AF-3F5B-49A6-A06D-88A3502F9A76}"/>
    <cellStyle name="Comma 6 2 2 2 2 6 2 2 2" xfId="20165" xr:uid="{E0E76C7E-C234-4B43-8EC7-D3AD811C3230}"/>
    <cellStyle name="Comma 6 2 2 2 2 6 2 2 2 2" xfId="42632" xr:uid="{34F751E7-82C4-4754-B832-174E09917411}"/>
    <cellStyle name="Comma 6 2 2 2 2 6 2 2 3" xfId="31405" xr:uid="{13093163-3F7D-4F89-B35C-39A938F39CFE}"/>
    <cellStyle name="Comma 6 2 2 2 2 6 2 3" xfId="14562" xr:uid="{3FA8CB60-7593-4935-B155-16D197033857}"/>
    <cellStyle name="Comma 6 2 2 2 2 6 2 3 2" xfId="37029" xr:uid="{3D43D695-1E52-441B-9539-9F84E838182C}"/>
    <cellStyle name="Comma 6 2 2 2 2 6 2 4" xfId="25802" xr:uid="{F48F478B-F009-4EF9-B995-26A646C80DE2}"/>
    <cellStyle name="Comma 6 2 2 2 2 6 3" xfId="6148" xr:uid="{9D3A3F01-0964-4B44-B9F1-72B8C29DC0B5}"/>
    <cellStyle name="Comma 6 2 2 2 2 6 3 2" xfId="17376" xr:uid="{32787472-7ACC-4303-BE0C-52D55E64AE39}"/>
    <cellStyle name="Comma 6 2 2 2 2 6 3 2 2" xfId="39843" xr:uid="{A0829C0A-630A-4BEC-8DDF-32F5B3C248C0}"/>
    <cellStyle name="Comma 6 2 2 2 2 6 3 3" xfId="28616" xr:uid="{BF5FEE07-0FC3-42DE-9321-AEF52B888F9F}"/>
    <cellStyle name="Comma 6 2 2 2 2 6 4" xfId="11773" xr:uid="{D9586537-1105-4C4E-9F1D-A0C970BFA8D8}"/>
    <cellStyle name="Comma 6 2 2 2 2 6 4 2" xfId="34240" xr:uid="{98041359-E184-40EB-9EC5-EA6E03ADECBA}"/>
    <cellStyle name="Comma 6 2 2 2 2 6 5" xfId="23013" xr:uid="{77C7992B-8F22-4F9F-B05D-99D2E4AE0526}"/>
    <cellStyle name="Comma 6 2 2 2 2 7" xfId="3058" xr:uid="{3C4FCC1B-1974-45FC-BC2F-0AD1302BE293}"/>
    <cellStyle name="Comma 6 2 2 2 2 7 2" xfId="8661" xr:uid="{9FD19C15-7D1D-4C19-AC2D-FE9196476778}"/>
    <cellStyle name="Comma 6 2 2 2 2 7 2 2" xfId="19889" xr:uid="{B58D084C-E9BB-4AC6-883F-54D003299D89}"/>
    <cellStyle name="Comma 6 2 2 2 2 7 2 2 2" xfId="42356" xr:uid="{5FCEF105-028D-4E5E-BC42-A55475562AA1}"/>
    <cellStyle name="Comma 6 2 2 2 2 7 2 3" xfId="31129" xr:uid="{21F228FB-DD2B-49F3-9B55-1C2AC79DA298}"/>
    <cellStyle name="Comma 6 2 2 2 2 7 3" xfId="14286" xr:uid="{12E16547-E041-41A9-9876-0D501E149ADC}"/>
    <cellStyle name="Comma 6 2 2 2 2 7 3 2" xfId="36753" xr:uid="{FFF6EF7B-5FC7-4B68-9A1D-EFCF4FFAA0BC}"/>
    <cellStyle name="Comma 6 2 2 2 2 7 4" xfId="25526" xr:uid="{2B9BB021-506C-4A9D-845A-197E4CAD7A56}"/>
    <cellStyle name="Comma 6 2 2 2 2 8" xfId="5873" xr:uid="{96893890-9A82-4FA5-96F5-2C244999D891}"/>
    <cellStyle name="Comma 6 2 2 2 2 8 2" xfId="17101" xr:uid="{AAEE6FD3-702D-4DAC-BF40-5D57FD3F103B}"/>
    <cellStyle name="Comma 6 2 2 2 2 8 2 2" xfId="39568" xr:uid="{D319547F-C5D6-452B-A657-1C700C846586}"/>
    <cellStyle name="Comma 6 2 2 2 2 8 3" xfId="28341" xr:uid="{3E5EA609-12DB-4DF3-B7F8-C3CAFBD1C7F8}"/>
    <cellStyle name="Comma 6 2 2 2 2 9" xfId="11497" xr:uid="{00907F8C-509A-4FED-9746-3B557F058CA1}"/>
    <cellStyle name="Comma 6 2 2 2 2 9 2" xfId="33965" xr:uid="{DAA9A9E8-BB9C-4C00-B358-29BF4B9917A3}"/>
    <cellStyle name="Comma 6 2 2 2 3" xfId="686" xr:uid="{00000000-0005-0000-0000-0000A7070000}"/>
    <cellStyle name="Comma 6 2 2 2 3 2" xfId="1224" xr:uid="{00000000-0005-0000-0000-0000A8070000}"/>
    <cellStyle name="Comma 6 2 2 2 3 2 2" xfId="2304" xr:uid="{00000000-0005-0000-0000-0000A9070000}"/>
    <cellStyle name="Comma 6 2 2 2 3 2 2 2" xfId="5093" xr:uid="{C45E971F-9D8B-40E0-98A2-F4B46B5FF5D6}"/>
    <cellStyle name="Comma 6 2 2 2 3 2 2 2 2" xfId="10696" xr:uid="{C44FB504-849A-4C63-8DFC-CCDCF5753869}"/>
    <cellStyle name="Comma 6 2 2 2 3 2 2 2 2 2" xfId="21924" xr:uid="{8AEED67C-04A7-4EE2-A443-E28C301D799E}"/>
    <cellStyle name="Comma 6 2 2 2 3 2 2 2 2 2 2" xfId="44391" xr:uid="{61F17CA6-4E51-46E7-B3FA-F94177223078}"/>
    <cellStyle name="Comma 6 2 2 2 3 2 2 2 2 3" xfId="33164" xr:uid="{234A7EEF-1FE8-4022-97C3-72D32E76307B}"/>
    <cellStyle name="Comma 6 2 2 2 3 2 2 2 3" xfId="16321" xr:uid="{60EBB09D-D5C4-4AA8-8F8D-9C5BA6359CDD}"/>
    <cellStyle name="Comma 6 2 2 2 3 2 2 2 3 2" xfId="38788" xr:uid="{031EC327-4A83-49B0-B468-2A7646822B5A}"/>
    <cellStyle name="Comma 6 2 2 2 3 2 2 2 4" xfId="27561" xr:uid="{0D95653C-EFBA-4700-BE0B-466B03228AF0}"/>
    <cellStyle name="Comma 6 2 2 2 3 2 2 3" xfId="7907" xr:uid="{6D7DB7F9-45BD-4A4D-849C-7FE8ED999549}"/>
    <cellStyle name="Comma 6 2 2 2 3 2 2 3 2" xfId="19135" xr:uid="{097B7806-733F-4EED-B058-AFEC7C621F58}"/>
    <cellStyle name="Comma 6 2 2 2 3 2 2 3 2 2" xfId="41602" xr:uid="{49737522-DB6F-48E2-A785-E84BE62D1702}"/>
    <cellStyle name="Comma 6 2 2 2 3 2 2 3 3" xfId="30375" xr:uid="{BD1B50B3-24BB-46B3-B354-A59AB849286B}"/>
    <cellStyle name="Comma 6 2 2 2 3 2 2 4" xfId="13532" xr:uid="{B90AFDD9-2149-422A-8B5C-756EC21CC5D2}"/>
    <cellStyle name="Comma 6 2 2 2 3 2 2 4 2" xfId="35999" xr:uid="{F0598CA0-2CA1-46C9-A21A-1415BB4BCC13}"/>
    <cellStyle name="Comma 6 2 2 2 3 2 2 5" xfId="24772" xr:uid="{743D2CE2-839E-4843-B65E-4482CFAE64BA}"/>
    <cellStyle name="Comma 6 2 2 2 3 2 3" xfId="4013" xr:uid="{7B40CE23-5C41-4795-9A4B-D3FB3D22ED3D}"/>
    <cellStyle name="Comma 6 2 2 2 3 2 3 2" xfId="9616" xr:uid="{77835790-FD3F-424D-B81F-C41084A9385B}"/>
    <cellStyle name="Comma 6 2 2 2 3 2 3 2 2" xfId="20844" xr:uid="{86685930-2CF3-4D78-83D2-5E71E2C018D1}"/>
    <cellStyle name="Comma 6 2 2 2 3 2 3 2 2 2" xfId="43311" xr:uid="{2C7B744A-F66C-4C90-A3C9-F36D7957B7A7}"/>
    <cellStyle name="Comma 6 2 2 2 3 2 3 2 3" xfId="32084" xr:uid="{931C7EB8-534A-4121-92D6-D4D807C4801B}"/>
    <cellStyle name="Comma 6 2 2 2 3 2 3 3" xfId="15241" xr:uid="{8ADE5AE5-ADCC-4854-B01C-80E33E552CF0}"/>
    <cellStyle name="Comma 6 2 2 2 3 2 3 3 2" xfId="37708" xr:uid="{58929974-E281-4E5F-8652-D2CCEBF3961D}"/>
    <cellStyle name="Comma 6 2 2 2 3 2 3 4" xfId="26481" xr:uid="{140769EE-A80B-441B-B448-417F08A9D940}"/>
    <cellStyle name="Comma 6 2 2 2 3 2 4" xfId="6827" xr:uid="{95A35D52-3E37-4DE6-834A-1035499A0F1E}"/>
    <cellStyle name="Comma 6 2 2 2 3 2 4 2" xfId="18055" xr:uid="{F6A4F7DA-32CC-4368-A186-F0EF14445D34}"/>
    <cellStyle name="Comma 6 2 2 2 3 2 4 2 2" xfId="40522" xr:uid="{CEDCDACE-2294-412D-ABF8-92F495A8A38F}"/>
    <cellStyle name="Comma 6 2 2 2 3 2 4 3" xfId="29295" xr:uid="{2BA94870-C440-4FFC-BA12-55523BD21DCA}"/>
    <cellStyle name="Comma 6 2 2 2 3 2 5" xfId="12452" xr:uid="{21CA9C78-381C-4081-9BDB-2B55034D0D3C}"/>
    <cellStyle name="Comma 6 2 2 2 3 2 5 2" xfId="34919" xr:uid="{E205462C-2449-4B45-ADA8-663ED410B54A}"/>
    <cellStyle name="Comma 6 2 2 2 3 2 6" xfId="23692" xr:uid="{B434F7C7-C52F-42E0-8A41-71216AE29340}"/>
    <cellStyle name="Comma 6 2 2 2 3 3" xfId="1766" xr:uid="{00000000-0005-0000-0000-0000AA070000}"/>
    <cellStyle name="Comma 6 2 2 2 3 3 2" xfId="4555" xr:uid="{FC2575BE-069F-479C-83AD-8B03A85D00F6}"/>
    <cellStyle name="Comma 6 2 2 2 3 3 2 2" xfId="10158" xr:uid="{0A099A38-61B9-42A4-9755-B47811F2A7FA}"/>
    <cellStyle name="Comma 6 2 2 2 3 3 2 2 2" xfId="21386" xr:uid="{328852D2-13A9-4FE6-840B-DC9B0B1131E1}"/>
    <cellStyle name="Comma 6 2 2 2 3 3 2 2 2 2" xfId="43853" xr:uid="{8F9D1D7C-96A1-41CA-BEF0-ABFDF14C3D14}"/>
    <cellStyle name="Comma 6 2 2 2 3 3 2 2 3" xfId="32626" xr:uid="{F477459A-715D-41D4-977F-3636940F124A}"/>
    <cellStyle name="Comma 6 2 2 2 3 3 2 3" xfId="15783" xr:uid="{3A5050E2-01A6-49FC-89DB-C1813B33E81C}"/>
    <cellStyle name="Comma 6 2 2 2 3 3 2 3 2" xfId="38250" xr:uid="{CB69FCD2-BD00-403A-9947-73E8A7DCE715}"/>
    <cellStyle name="Comma 6 2 2 2 3 3 2 4" xfId="27023" xr:uid="{98BD15C5-B389-4751-B48B-421AF8F7D617}"/>
    <cellStyle name="Comma 6 2 2 2 3 3 3" xfId="7369" xr:uid="{CC45BE1C-F15A-4E15-BB06-1902F34E82A0}"/>
    <cellStyle name="Comma 6 2 2 2 3 3 3 2" xfId="18597" xr:uid="{A2D3384F-DC4C-44C0-9187-249B6F9EE754}"/>
    <cellStyle name="Comma 6 2 2 2 3 3 3 2 2" xfId="41064" xr:uid="{C2FDF480-605E-4F08-8B20-50325FBC7971}"/>
    <cellStyle name="Comma 6 2 2 2 3 3 3 3" xfId="29837" xr:uid="{62CE4651-5E31-4446-B4E1-1D8EEBAEE569}"/>
    <cellStyle name="Comma 6 2 2 2 3 3 4" xfId="12994" xr:uid="{7E2AAED4-4A7B-4AB1-BBC8-87E8F4D9DA17}"/>
    <cellStyle name="Comma 6 2 2 2 3 3 4 2" xfId="35461" xr:uid="{4FC28F9C-B7C2-42CD-B959-C33A3B41DC2E}"/>
    <cellStyle name="Comma 6 2 2 2 3 3 5" xfId="24234" xr:uid="{7F36324E-EF9D-4541-98B0-E132362CAD29}"/>
    <cellStyle name="Comma 6 2 2 2 3 4" xfId="3475" xr:uid="{0D254D58-466E-4C46-A192-7D628EB772F4}"/>
    <cellStyle name="Comma 6 2 2 2 3 4 2" xfId="9078" xr:uid="{C5F61C5C-0A9E-4D80-954C-F837BC77F270}"/>
    <cellStyle name="Comma 6 2 2 2 3 4 2 2" xfId="20306" xr:uid="{57406297-FD24-4210-A379-5767CCE37CD2}"/>
    <cellStyle name="Comma 6 2 2 2 3 4 2 2 2" xfId="42773" xr:uid="{0824883B-2212-4250-988A-57D60056BB01}"/>
    <cellStyle name="Comma 6 2 2 2 3 4 2 3" xfId="31546" xr:uid="{6D3B7EF6-47E4-4772-89D2-9C22F83EB1F6}"/>
    <cellStyle name="Comma 6 2 2 2 3 4 3" xfId="14703" xr:uid="{93FD23C5-191D-4151-9DBB-CD5F2C63BFCC}"/>
    <cellStyle name="Comma 6 2 2 2 3 4 3 2" xfId="37170" xr:uid="{FB7C807E-49F4-4F6C-AB70-0BF7550EAA62}"/>
    <cellStyle name="Comma 6 2 2 2 3 4 4" xfId="25943" xr:uid="{816474C2-80AA-4EB6-B329-BA281A1F0565}"/>
    <cellStyle name="Comma 6 2 2 2 3 5" xfId="6289" xr:uid="{365C453C-C794-4925-91F2-9A932D17F183}"/>
    <cellStyle name="Comma 6 2 2 2 3 5 2" xfId="17517" xr:uid="{72308832-72B0-4AC3-8462-AF72977D1A80}"/>
    <cellStyle name="Comma 6 2 2 2 3 5 2 2" xfId="39984" xr:uid="{55744173-3C4D-44EE-BC33-79D09F5E6F20}"/>
    <cellStyle name="Comma 6 2 2 2 3 5 3" xfId="28757" xr:uid="{62C44022-6A7D-49ED-9E48-3A468BC913F4}"/>
    <cellStyle name="Comma 6 2 2 2 3 6" xfId="11914" xr:uid="{DE081E72-2F7D-46E2-A1D7-CC9DC3D9A05A}"/>
    <cellStyle name="Comma 6 2 2 2 3 6 2" xfId="34381" xr:uid="{F2906C65-A668-4632-94D0-54CA91A797C6}"/>
    <cellStyle name="Comma 6 2 2 2 3 7" xfId="23154" xr:uid="{6746B905-F025-44B1-ACED-D0F1C4536428}"/>
    <cellStyle name="Comma 6 2 2 2 4" xfId="957" xr:uid="{00000000-0005-0000-0000-0000AB070000}"/>
    <cellStyle name="Comma 6 2 2 2 4 2" xfId="2037" xr:uid="{00000000-0005-0000-0000-0000AC070000}"/>
    <cellStyle name="Comma 6 2 2 2 4 2 2" xfId="4826" xr:uid="{CA7DB871-19F7-4B24-A8E0-5BE85613734F}"/>
    <cellStyle name="Comma 6 2 2 2 4 2 2 2" xfId="10429" xr:uid="{BB2F4C5B-429A-49FA-BA6F-E73EC4990551}"/>
    <cellStyle name="Comma 6 2 2 2 4 2 2 2 2" xfId="21657" xr:uid="{83C64E0F-1D78-480C-AC0A-1876BCCEF783}"/>
    <cellStyle name="Comma 6 2 2 2 4 2 2 2 2 2" xfId="44124" xr:uid="{89C0F5AA-95C5-4E06-9AE3-F5DF8ECF19C7}"/>
    <cellStyle name="Comma 6 2 2 2 4 2 2 2 3" xfId="32897" xr:uid="{D50E7EC8-3744-4EBC-B978-CFB9D1A8C0BA}"/>
    <cellStyle name="Comma 6 2 2 2 4 2 2 3" xfId="16054" xr:uid="{0243F932-1633-4878-95DD-092138054188}"/>
    <cellStyle name="Comma 6 2 2 2 4 2 2 3 2" xfId="38521" xr:uid="{B07211F7-63A7-4A3F-B788-875579F9A755}"/>
    <cellStyle name="Comma 6 2 2 2 4 2 2 4" xfId="27294" xr:uid="{E9B45B49-E8F2-4FC5-A605-18F266C4CD85}"/>
    <cellStyle name="Comma 6 2 2 2 4 2 3" xfId="7640" xr:uid="{9B331FDA-D3CC-411E-A3C2-79C0BEA26FBF}"/>
    <cellStyle name="Comma 6 2 2 2 4 2 3 2" xfId="18868" xr:uid="{94A4843D-442F-4049-A6F3-1DF5760C6C32}"/>
    <cellStyle name="Comma 6 2 2 2 4 2 3 2 2" xfId="41335" xr:uid="{B97A2F75-3A9B-4D4A-8262-150D53105EF5}"/>
    <cellStyle name="Comma 6 2 2 2 4 2 3 3" xfId="30108" xr:uid="{91301B75-2FDC-491F-96A6-6A007FE287AA}"/>
    <cellStyle name="Comma 6 2 2 2 4 2 4" xfId="13265" xr:uid="{8BA6C6E9-9BEC-41C8-AC60-D1AE2DA5E8CB}"/>
    <cellStyle name="Comma 6 2 2 2 4 2 4 2" xfId="35732" xr:uid="{606C8954-265F-4F77-8CFD-9F8FCB75C948}"/>
    <cellStyle name="Comma 6 2 2 2 4 2 5" xfId="24505" xr:uid="{ED33978E-3AE9-4B1D-B422-14F943A05B2F}"/>
    <cellStyle name="Comma 6 2 2 2 4 3" xfId="3746" xr:uid="{E69D9E75-1486-43F4-8148-F85306A29F4A}"/>
    <cellStyle name="Comma 6 2 2 2 4 3 2" xfId="9349" xr:uid="{540EA131-2305-4230-A165-2182A1EB6E28}"/>
    <cellStyle name="Comma 6 2 2 2 4 3 2 2" xfId="20577" xr:uid="{5456CC1E-EA4A-4B68-82CE-A0197F22A8D8}"/>
    <cellStyle name="Comma 6 2 2 2 4 3 2 2 2" xfId="43044" xr:uid="{62FC1D13-0090-416C-8738-63713A71CDC3}"/>
    <cellStyle name="Comma 6 2 2 2 4 3 2 3" xfId="31817" xr:uid="{C9604483-E90A-4E9F-BEA6-99A9C0B32411}"/>
    <cellStyle name="Comma 6 2 2 2 4 3 3" xfId="14974" xr:uid="{7E528A6B-AB37-4E78-83A0-990B863A1176}"/>
    <cellStyle name="Comma 6 2 2 2 4 3 3 2" xfId="37441" xr:uid="{BDFC4BF0-B689-48AC-B6F5-C36536F7EA15}"/>
    <cellStyle name="Comma 6 2 2 2 4 3 4" xfId="26214" xr:uid="{F2B3B3C9-DB38-4DE6-8E26-C248989134AE}"/>
    <cellStyle name="Comma 6 2 2 2 4 4" xfId="6560" xr:uid="{BDC99B9C-2EC7-476F-97D5-98B4DC439658}"/>
    <cellStyle name="Comma 6 2 2 2 4 4 2" xfId="17788" xr:uid="{E5DAE28E-B66A-4B62-8411-111D3A651281}"/>
    <cellStyle name="Comma 6 2 2 2 4 4 2 2" xfId="40255" xr:uid="{2A8C18A2-9EE0-4B52-BF0B-CBD63BB349BA}"/>
    <cellStyle name="Comma 6 2 2 2 4 4 3" xfId="29028" xr:uid="{EDDE448B-14F6-4836-901A-A373FC101BC3}"/>
    <cellStyle name="Comma 6 2 2 2 4 5" xfId="12185" xr:uid="{FA635C11-B28E-4F15-87B2-2485B36C4BFD}"/>
    <cellStyle name="Comma 6 2 2 2 4 5 2" xfId="34652" xr:uid="{F6284461-0E3C-4C1A-8825-B915436078C2}"/>
    <cellStyle name="Comma 6 2 2 2 4 6" xfId="23425" xr:uid="{9644F034-A24C-4164-A7F1-AD5319A9441B}"/>
    <cellStyle name="Comma 6 2 2 2 5" xfId="1499" xr:uid="{00000000-0005-0000-0000-0000AD070000}"/>
    <cellStyle name="Comma 6 2 2 2 5 2" xfId="4288" xr:uid="{EA500ACA-CB08-4213-841A-7B3441188FFF}"/>
    <cellStyle name="Comma 6 2 2 2 5 2 2" xfId="9891" xr:uid="{0DBF123B-89BF-4CA6-A18E-904C1DCB0859}"/>
    <cellStyle name="Comma 6 2 2 2 5 2 2 2" xfId="21119" xr:uid="{36793757-E236-453D-A439-8820771D5ACC}"/>
    <cellStyle name="Comma 6 2 2 2 5 2 2 2 2" xfId="43586" xr:uid="{1A91BF92-6ED3-4124-9540-BBC6BF02A723}"/>
    <cellStyle name="Comma 6 2 2 2 5 2 2 3" xfId="32359" xr:uid="{F06147A8-A5C7-4A46-B004-B284C8D00E53}"/>
    <cellStyle name="Comma 6 2 2 2 5 2 3" xfId="15516" xr:uid="{27E6AB01-E35D-4397-B259-16CE39895EA8}"/>
    <cellStyle name="Comma 6 2 2 2 5 2 3 2" xfId="37983" xr:uid="{9380D4DD-CF19-4699-90E5-43189460B329}"/>
    <cellStyle name="Comma 6 2 2 2 5 2 4" xfId="26756" xr:uid="{1E3FA8C0-DBEA-4ABD-A700-5BB6C373DC72}"/>
    <cellStyle name="Comma 6 2 2 2 5 3" xfId="7102" xr:uid="{DB76CF89-E4C8-40FA-AA75-C4C0862F1A66}"/>
    <cellStyle name="Comma 6 2 2 2 5 3 2" xfId="18330" xr:uid="{5ED65270-C69D-46D8-B613-352C40D5FA76}"/>
    <cellStyle name="Comma 6 2 2 2 5 3 2 2" xfId="40797" xr:uid="{5C143E1A-CDB8-40E9-9D15-1D5E0B280B0F}"/>
    <cellStyle name="Comma 6 2 2 2 5 3 3" xfId="29570" xr:uid="{3B41422F-06F3-4811-B7B0-45F8E176F2E5}"/>
    <cellStyle name="Comma 6 2 2 2 5 4" xfId="12727" xr:uid="{C47B6FC4-029F-46E6-BB81-6C112DDD1BCC}"/>
    <cellStyle name="Comma 6 2 2 2 5 4 2" xfId="35194" xr:uid="{5B1F20B2-9105-458C-ABB9-73603D9D3803}"/>
    <cellStyle name="Comma 6 2 2 2 5 5" xfId="23967" xr:uid="{FD7D2834-FE6F-47C5-AF0B-931609304141}"/>
    <cellStyle name="Comma 6 2 2 2 6" xfId="2580" xr:uid="{00000000-0005-0000-0000-0000AE070000}"/>
    <cellStyle name="Comma 6 2 2 2 6 2" xfId="5369" xr:uid="{4F31F49B-F05A-41E7-8651-0326605BCD76}"/>
    <cellStyle name="Comma 6 2 2 2 6 2 2" xfId="10972" xr:uid="{BEDF07E1-5EC5-4533-8027-54FF010A78F7}"/>
    <cellStyle name="Comma 6 2 2 2 6 2 2 2" xfId="22200" xr:uid="{DF035CDF-5ECB-4CA4-B5BB-D9D9209B30B5}"/>
    <cellStyle name="Comma 6 2 2 2 6 2 2 2 2" xfId="44667" xr:uid="{9AF83DA8-AD01-4E0D-8D75-92DC992956BC}"/>
    <cellStyle name="Comma 6 2 2 2 6 2 2 3" xfId="33440" xr:uid="{E70F8B14-3D4F-45DD-8304-53372D621FB7}"/>
    <cellStyle name="Comma 6 2 2 2 6 2 3" xfId="16597" xr:uid="{C07CD217-5F24-4D65-A497-02A0ECF5357B}"/>
    <cellStyle name="Comma 6 2 2 2 6 2 3 2" xfId="39064" xr:uid="{ADF1DA4B-4B69-4A17-BE89-14E9D586ADDA}"/>
    <cellStyle name="Comma 6 2 2 2 6 2 4" xfId="27837" xr:uid="{F406CDC8-7D26-480A-B697-DFA44952565B}"/>
    <cellStyle name="Comma 6 2 2 2 6 3" xfId="8183" xr:uid="{AD4323C0-3497-486C-BB39-1C627B583CDE}"/>
    <cellStyle name="Comma 6 2 2 2 6 3 2" xfId="19411" xr:uid="{DF208921-F13F-4327-8D11-E60FDBA3A415}"/>
    <cellStyle name="Comma 6 2 2 2 6 3 2 2" xfId="41878" xr:uid="{3FF9BB1C-7293-40A3-B3A5-E5F855A19548}"/>
    <cellStyle name="Comma 6 2 2 2 6 3 3" xfId="30651" xr:uid="{73760850-A4EE-41F8-A4AE-E69CD05B65B1}"/>
    <cellStyle name="Comma 6 2 2 2 6 4" xfId="13808" xr:uid="{02A1CD35-2B92-493F-BF5F-DE97D7C56318}"/>
    <cellStyle name="Comma 6 2 2 2 6 4 2" xfId="36275" xr:uid="{FD3DD17C-72D6-4CAC-9EC7-A97AF6659CCC}"/>
    <cellStyle name="Comma 6 2 2 2 6 5" xfId="25048" xr:uid="{44AC5138-80B6-4B48-958A-4CA40C0098C4}"/>
    <cellStyle name="Comma 6 2 2 2 7" xfId="419" xr:uid="{00000000-0005-0000-0000-0000AF070000}"/>
    <cellStyle name="Comma 6 2 2 2 7 2" xfId="3208" xr:uid="{832A6E47-FF45-4411-9DD7-EE7DE904592D}"/>
    <cellStyle name="Comma 6 2 2 2 7 2 2" xfId="8811" xr:uid="{093B2C58-C310-405D-B4E2-3DDA3094C974}"/>
    <cellStyle name="Comma 6 2 2 2 7 2 2 2" xfId="20039" xr:uid="{314771D8-C8AB-4BE5-ADD7-C9C10A519F1A}"/>
    <cellStyle name="Comma 6 2 2 2 7 2 2 2 2" xfId="42506" xr:uid="{690020EC-2E1D-45A7-9734-280F91F50946}"/>
    <cellStyle name="Comma 6 2 2 2 7 2 2 3" xfId="31279" xr:uid="{233B8D29-C38F-4FA5-9AA6-6DAE1BA6DE84}"/>
    <cellStyle name="Comma 6 2 2 2 7 2 3" xfId="14436" xr:uid="{21B1860C-0262-4850-8922-C6FEDB7599F1}"/>
    <cellStyle name="Comma 6 2 2 2 7 2 3 2" xfId="36903" xr:uid="{20C9C793-8844-43F0-9A01-D9312F9C2AA3}"/>
    <cellStyle name="Comma 6 2 2 2 7 2 4" xfId="25676" xr:uid="{EB0DB72C-C69B-4024-8028-A2C8B9E504E9}"/>
    <cellStyle name="Comma 6 2 2 2 7 3" xfId="6022" xr:uid="{14F41DF2-A742-41BE-89FB-605C000B40D8}"/>
    <cellStyle name="Comma 6 2 2 2 7 3 2" xfId="17250" xr:uid="{5A4D6464-CACE-43B6-820D-00E4E1860ECF}"/>
    <cellStyle name="Comma 6 2 2 2 7 3 2 2" xfId="39717" xr:uid="{61309BF9-FC88-47C4-A3C1-01E67CAB034E}"/>
    <cellStyle name="Comma 6 2 2 2 7 3 3" xfId="28490" xr:uid="{156B560C-99BD-45AD-A045-DC76871CED5D}"/>
    <cellStyle name="Comma 6 2 2 2 7 4" xfId="11647" xr:uid="{1178CA37-D9B8-46A9-A616-6250AEED1490}"/>
    <cellStyle name="Comma 6 2 2 2 7 4 2" xfId="34114" xr:uid="{1D50AC65-3AC7-4C5F-B69D-B74849D10905}"/>
    <cellStyle name="Comma 6 2 2 2 7 5" xfId="22887" xr:uid="{8D2CB096-C56F-4A1F-9C5A-CA7AC59D0F23}"/>
    <cellStyle name="Comma 6 2 2 2 8" xfId="2932" xr:uid="{2D5F03CD-A078-4D4F-8F04-3ECAE534C139}"/>
    <cellStyle name="Comma 6 2 2 2 8 2" xfId="8535" xr:uid="{5F0A40C9-2261-4152-ACB5-8DEEAF860362}"/>
    <cellStyle name="Comma 6 2 2 2 8 2 2" xfId="19763" xr:uid="{8964ACA2-F861-4DB7-9715-7A041356640B}"/>
    <cellStyle name="Comma 6 2 2 2 8 2 2 2" xfId="42230" xr:uid="{FF4DDCE7-1C02-456A-BBA0-953408C6C70A}"/>
    <cellStyle name="Comma 6 2 2 2 8 2 3" xfId="31003" xr:uid="{DC664892-CFD8-423B-8FE1-AE19A6111029}"/>
    <cellStyle name="Comma 6 2 2 2 8 3" xfId="14160" xr:uid="{AE3DC431-B333-40AC-80EC-247CD96EBF9E}"/>
    <cellStyle name="Comma 6 2 2 2 8 3 2" xfId="36627" xr:uid="{0FA02268-F375-4A3B-A821-C000CD3D7D3B}"/>
    <cellStyle name="Comma 6 2 2 2 8 4" xfId="25400" xr:uid="{F9759693-892E-4BE7-AEB1-E56FDF3771B9}"/>
    <cellStyle name="Comma 6 2 2 2 9" xfId="5747" xr:uid="{409110F4-D6C2-4B0E-873A-430ABE76B482}"/>
    <cellStyle name="Comma 6 2 2 2 9 2" xfId="16975" xr:uid="{1BA5941B-6CAF-40E1-9DCD-57268FD87782}"/>
    <cellStyle name="Comma 6 2 2 2 9 2 2" xfId="39442" xr:uid="{A08E19F5-3CC9-40D5-8608-C677B69932BB}"/>
    <cellStyle name="Comma 6 2 2 2 9 3" xfId="28215" xr:uid="{4CE11B95-FB09-42DF-939B-B93E6372A4B8}"/>
    <cellStyle name="Comma 6 2 2 3" xfId="201" xr:uid="{00000000-0005-0000-0000-0000B0070000}"/>
    <cellStyle name="Comma 6 2 2 3 10" xfId="22674" xr:uid="{D5FA129E-EC63-4081-9626-CDDC6000EE0A}"/>
    <cellStyle name="Comma 6 2 2 3 2" xfId="748" xr:uid="{00000000-0005-0000-0000-0000B1070000}"/>
    <cellStyle name="Comma 6 2 2 3 2 2" xfId="1286" xr:uid="{00000000-0005-0000-0000-0000B2070000}"/>
    <cellStyle name="Comma 6 2 2 3 2 2 2" xfId="2366" xr:uid="{00000000-0005-0000-0000-0000B3070000}"/>
    <cellStyle name="Comma 6 2 2 3 2 2 2 2" xfId="5155" xr:uid="{206D5874-114C-4591-8CC5-0AE567815409}"/>
    <cellStyle name="Comma 6 2 2 3 2 2 2 2 2" xfId="10758" xr:uid="{A2AFEAD5-BA25-4411-A07D-D29AA82025F7}"/>
    <cellStyle name="Comma 6 2 2 3 2 2 2 2 2 2" xfId="21986" xr:uid="{2225B302-A588-482E-95ED-61F6FF2454A0}"/>
    <cellStyle name="Comma 6 2 2 3 2 2 2 2 2 2 2" xfId="44453" xr:uid="{02DC7FF5-2013-4418-BB17-E00169CDBB61}"/>
    <cellStyle name="Comma 6 2 2 3 2 2 2 2 2 3" xfId="33226" xr:uid="{4C9462F8-A34A-4B3E-98FE-DCEE961D523B}"/>
    <cellStyle name="Comma 6 2 2 3 2 2 2 2 3" xfId="16383" xr:uid="{4A3036DB-66CC-4679-A58E-988AB99D8DCC}"/>
    <cellStyle name="Comma 6 2 2 3 2 2 2 2 3 2" xfId="38850" xr:uid="{B3B43DE7-B9C6-437E-A0BC-C358F3BF2A84}"/>
    <cellStyle name="Comma 6 2 2 3 2 2 2 2 4" xfId="27623" xr:uid="{7CD38631-18B5-4E33-A14A-04C8DBB88BB2}"/>
    <cellStyle name="Comma 6 2 2 3 2 2 2 3" xfId="7969" xr:uid="{BBB38BFE-812E-41B5-B81A-A7B338A64E08}"/>
    <cellStyle name="Comma 6 2 2 3 2 2 2 3 2" xfId="19197" xr:uid="{E6E3F767-BBC9-46BC-BF8C-03F514844DAD}"/>
    <cellStyle name="Comma 6 2 2 3 2 2 2 3 2 2" xfId="41664" xr:uid="{029F6389-1DC3-45FB-93AC-A256BC119262}"/>
    <cellStyle name="Comma 6 2 2 3 2 2 2 3 3" xfId="30437" xr:uid="{28C5A763-C185-42AE-B586-A379CE794621}"/>
    <cellStyle name="Comma 6 2 2 3 2 2 2 4" xfId="13594" xr:uid="{0239E546-B25B-4E30-9FE7-941F7D2B1A55}"/>
    <cellStyle name="Comma 6 2 2 3 2 2 2 4 2" xfId="36061" xr:uid="{EFB2289A-A0AC-46FE-8EA9-A684809C8FAB}"/>
    <cellStyle name="Comma 6 2 2 3 2 2 2 5" xfId="24834" xr:uid="{81E4A146-920B-4DE7-AB55-5798CA9AD926}"/>
    <cellStyle name="Comma 6 2 2 3 2 2 3" xfId="4075" xr:uid="{35DB3DCA-4A3D-46D8-B34C-8189B3E716EF}"/>
    <cellStyle name="Comma 6 2 2 3 2 2 3 2" xfId="9678" xr:uid="{57BBC686-C484-4A17-B0F9-1A171B854C9C}"/>
    <cellStyle name="Comma 6 2 2 3 2 2 3 2 2" xfId="20906" xr:uid="{AD931D74-B589-4E36-BE81-CA5D23038555}"/>
    <cellStyle name="Comma 6 2 2 3 2 2 3 2 2 2" xfId="43373" xr:uid="{BEF47618-B92E-4FD7-9579-FC11827C64B4}"/>
    <cellStyle name="Comma 6 2 2 3 2 2 3 2 3" xfId="32146" xr:uid="{91FCBCE9-0688-43A0-846D-10AEAC7BD810}"/>
    <cellStyle name="Comma 6 2 2 3 2 2 3 3" xfId="15303" xr:uid="{AFBBAE94-2D70-4A9D-A804-2B997250366C}"/>
    <cellStyle name="Comma 6 2 2 3 2 2 3 3 2" xfId="37770" xr:uid="{9D231217-B22A-4F8E-BE30-9E97ABEAE329}"/>
    <cellStyle name="Comma 6 2 2 3 2 2 3 4" xfId="26543" xr:uid="{C4ACE7BF-CA50-4EF2-AF5A-F191B407DC7C}"/>
    <cellStyle name="Comma 6 2 2 3 2 2 4" xfId="6889" xr:uid="{1238BCB7-A4C3-49B3-A129-3242B3EE5E8F}"/>
    <cellStyle name="Comma 6 2 2 3 2 2 4 2" xfId="18117" xr:uid="{C2FE6A71-639A-4D89-AB27-21361108DCD0}"/>
    <cellStyle name="Comma 6 2 2 3 2 2 4 2 2" xfId="40584" xr:uid="{AC782EA4-C838-437D-8D1D-92B3581CF8E0}"/>
    <cellStyle name="Comma 6 2 2 3 2 2 4 3" xfId="29357" xr:uid="{BEA26208-7970-40A1-906C-90C114D2C53F}"/>
    <cellStyle name="Comma 6 2 2 3 2 2 5" xfId="12514" xr:uid="{ABD7C806-919A-4A93-ACB7-2AF4B015885A}"/>
    <cellStyle name="Comma 6 2 2 3 2 2 5 2" xfId="34981" xr:uid="{38B2E58D-926D-4E2A-9AB5-6EE15F6C38DB}"/>
    <cellStyle name="Comma 6 2 2 3 2 2 6" xfId="23754" xr:uid="{780AFCA9-BAA9-4524-9E10-1E974878F65C}"/>
    <cellStyle name="Comma 6 2 2 3 2 3" xfId="1828" xr:uid="{00000000-0005-0000-0000-0000B4070000}"/>
    <cellStyle name="Comma 6 2 2 3 2 3 2" xfId="4617" xr:uid="{CBBE43B9-7062-4931-ABE6-2D085828268B}"/>
    <cellStyle name="Comma 6 2 2 3 2 3 2 2" xfId="10220" xr:uid="{A800E86F-D9DB-426B-8373-D6B0F71C84A4}"/>
    <cellStyle name="Comma 6 2 2 3 2 3 2 2 2" xfId="21448" xr:uid="{3D64B49A-4C31-4D7C-95BB-E3CAEEEA6A37}"/>
    <cellStyle name="Comma 6 2 2 3 2 3 2 2 2 2" xfId="43915" xr:uid="{E8C42537-E7C4-4235-B3EA-EE54B1B82C38}"/>
    <cellStyle name="Comma 6 2 2 3 2 3 2 2 3" xfId="32688" xr:uid="{4114F97A-F6CD-4134-AFCD-F96DA3FE63E0}"/>
    <cellStyle name="Comma 6 2 2 3 2 3 2 3" xfId="15845" xr:uid="{806148AC-9045-466E-A005-AD88ADBBA165}"/>
    <cellStyle name="Comma 6 2 2 3 2 3 2 3 2" xfId="38312" xr:uid="{3CE62A4B-C247-418A-97BE-65205FBC10CA}"/>
    <cellStyle name="Comma 6 2 2 3 2 3 2 4" xfId="27085" xr:uid="{5BE30582-8CBB-4DF7-A1F2-E25E68B982A2}"/>
    <cellStyle name="Comma 6 2 2 3 2 3 3" xfId="7431" xr:uid="{0360D988-EDC1-4622-93D7-9F41DFB36199}"/>
    <cellStyle name="Comma 6 2 2 3 2 3 3 2" xfId="18659" xr:uid="{17A992C5-38C3-4BFA-8FAB-42FD0779EC3D}"/>
    <cellStyle name="Comma 6 2 2 3 2 3 3 2 2" xfId="41126" xr:uid="{E25D1AB2-03C3-4436-A1BF-FDB5972E709C}"/>
    <cellStyle name="Comma 6 2 2 3 2 3 3 3" xfId="29899" xr:uid="{72DEF240-FD7E-483A-95C3-EA82340B356B}"/>
    <cellStyle name="Comma 6 2 2 3 2 3 4" xfId="13056" xr:uid="{226ACD8D-8A5D-4192-AD68-BC2638CB6909}"/>
    <cellStyle name="Comma 6 2 2 3 2 3 4 2" xfId="35523" xr:uid="{CD0CE83D-EF2E-4F33-8899-C358CF0F2409}"/>
    <cellStyle name="Comma 6 2 2 3 2 3 5" xfId="24296" xr:uid="{FD88D66A-1606-4DCC-9E09-E7D8BE0AE242}"/>
    <cellStyle name="Comma 6 2 2 3 2 4" xfId="3537" xr:uid="{C9BAB2C6-E810-4F93-A73B-69AB8BFD6059}"/>
    <cellStyle name="Comma 6 2 2 3 2 4 2" xfId="9140" xr:uid="{1B8530DF-555E-418B-8ADD-3C5DBF739599}"/>
    <cellStyle name="Comma 6 2 2 3 2 4 2 2" xfId="20368" xr:uid="{8F9C3804-C90B-48E7-A3B5-E334EB180FE5}"/>
    <cellStyle name="Comma 6 2 2 3 2 4 2 2 2" xfId="42835" xr:uid="{5AD22EC3-714D-490F-ABC2-63AEB7F39316}"/>
    <cellStyle name="Comma 6 2 2 3 2 4 2 3" xfId="31608" xr:uid="{42E206C3-F7F0-43F6-9757-013D68058487}"/>
    <cellStyle name="Comma 6 2 2 3 2 4 3" xfId="14765" xr:uid="{7DD030B1-8E22-4B00-A413-F6768F2F8B90}"/>
    <cellStyle name="Comma 6 2 2 3 2 4 3 2" xfId="37232" xr:uid="{9286D7A6-8937-4575-BCC4-C13AEBA9B960}"/>
    <cellStyle name="Comma 6 2 2 3 2 4 4" xfId="26005" xr:uid="{A5FC55B5-DD12-4B54-81DC-0C8737783067}"/>
    <cellStyle name="Comma 6 2 2 3 2 5" xfId="6351" xr:uid="{FAB6E1C4-1750-4A04-AACF-DF4C90180D22}"/>
    <cellStyle name="Comma 6 2 2 3 2 5 2" xfId="17579" xr:uid="{39BB220B-DCF8-468F-8C09-B0D3CEC0737E}"/>
    <cellStyle name="Comma 6 2 2 3 2 5 2 2" xfId="40046" xr:uid="{77D5D2EF-900E-45B0-853C-A00EF8CBCE7E}"/>
    <cellStyle name="Comma 6 2 2 3 2 5 3" xfId="28819" xr:uid="{CA13F863-7A69-426B-8FE6-BBCA1A137FF6}"/>
    <cellStyle name="Comma 6 2 2 3 2 6" xfId="11976" xr:uid="{2134322C-8B2B-433D-B50C-1F1C9CF4E75A}"/>
    <cellStyle name="Comma 6 2 2 3 2 6 2" xfId="34443" xr:uid="{47A8DDCC-FDB2-46C2-BF2D-AF51095A3642}"/>
    <cellStyle name="Comma 6 2 2 3 2 7" xfId="23216" xr:uid="{4E120F5A-C0DA-4D07-BD8A-0AF0C2C6E180}"/>
    <cellStyle name="Comma 6 2 2 3 3" xfId="1019" xr:uid="{00000000-0005-0000-0000-0000B5070000}"/>
    <cellStyle name="Comma 6 2 2 3 3 2" xfId="2099" xr:uid="{00000000-0005-0000-0000-0000B6070000}"/>
    <cellStyle name="Comma 6 2 2 3 3 2 2" xfId="4888" xr:uid="{E8C18A24-690D-4C4B-9D50-BBFC1562C050}"/>
    <cellStyle name="Comma 6 2 2 3 3 2 2 2" xfId="10491" xr:uid="{21764F32-C924-4B9F-93ED-F98F6177099D}"/>
    <cellStyle name="Comma 6 2 2 3 3 2 2 2 2" xfId="21719" xr:uid="{84C7E7C0-F631-41D2-9B17-1C57C192670D}"/>
    <cellStyle name="Comma 6 2 2 3 3 2 2 2 2 2" xfId="44186" xr:uid="{6965D5A4-0AF0-4E08-96B4-CF4F2D55EDE3}"/>
    <cellStyle name="Comma 6 2 2 3 3 2 2 2 3" xfId="32959" xr:uid="{0E882484-D498-4F50-93E0-993102427323}"/>
    <cellStyle name="Comma 6 2 2 3 3 2 2 3" xfId="16116" xr:uid="{5A4C0858-7C4D-430E-8DD5-36F4ED300D06}"/>
    <cellStyle name="Comma 6 2 2 3 3 2 2 3 2" xfId="38583" xr:uid="{7E07D256-6DFB-4269-801F-E26E33ACEB1B}"/>
    <cellStyle name="Comma 6 2 2 3 3 2 2 4" xfId="27356" xr:uid="{BB23164E-2C2E-420B-ADCC-FB19896E33FC}"/>
    <cellStyle name="Comma 6 2 2 3 3 2 3" xfId="7702" xr:uid="{378264AC-ABA6-4994-8AA3-EE7984451316}"/>
    <cellStyle name="Comma 6 2 2 3 3 2 3 2" xfId="18930" xr:uid="{5A718006-F6B1-41DE-913D-F92C2C13D369}"/>
    <cellStyle name="Comma 6 2 2 3 3 2 3 2 2" xfId="41397" xr:uid="{8523BB18-003C-4294-9F21-7956F2D41770}"/>
    <cellStyle name="Comma 6 2 2 3 3 2 3 3" xfId="30170" xr:uid="{6D544801-9894-438C-A01F-B9F04C96BF51}"/>
    <cellStyle name="Comma 6 2 2 3 3 2 4" xfId="13327" xr:uid="{F8F7FB34-6F51-44A9-9139-42A6EF693388}"/>
    <cellStyle name="Comma 6 2 2 3 3 2 4 2" xfId="35794" xr:uid="{166315DA-869C-45BD-A64C-0560486AC483}"/>
    <cellStyle name="Comma 6 2 2 3 3 2 5" xfId="24567" xr:uid="{6098E40E-7539-45EF-8064-ABA17580F67E}"/>
    <cellStyle name="Comma 6 2 2 3 3 3" xfId="3808" xr:uid="{2864DB33-10F4-47B5-BBBC-A6E31BCC4EF0}"/>
    <cellStyle name="Comma 6 2 2 3 3 3 2" xfId="9411" xr:uid="{D3DDE2F9-9FCC-441B-A0E4-A63B79E5E3A0}"/>
    <cellStyle name="Comma 6 2 2 3 3 3 2 2" xfId="20639" xr:uid="{FEC52783-D1C6-4741-8151-22328E37B14A}"/>
    <cellStyle name="Comma 6 2 2 3 3 3 2 2 2" xfId="43106" xr:uid="{B1A3482C-5DBF-4376-AAD5-3E05E9465E9E}"/>
    <cellStyle name="Comma 6 2 2 3 3 3 2 3" xfId="31879" xr:uid="{D9EEFB81-7B5F-4544-B44D-F75D253F0E5C}"/>
    <cellStyle name="Comma 6 2 2 3 3 3 3" xfId="15036" xr:uid="{1DD3505D-43A5-42F8-A609-6C08D591F953}"/>
    <cellStyle name="Comma 6 2 2 3 3 3 3 2" xfId="37503" xr:uid="{C7788774-587A-4DA1-83D4-3AB129DDF74D}"/>
    <cellStyle name="Comma 6 2 2 3 3 3 4" xfId="26276" xr:uid="{3B9D234C-A4EE-4380-8DDA-B0FF4D27F3CB}"/>
    <cellStyle name="Comma 6 2 2 3 3 4" xfId="6622" xr:uid="{4528F437-7268-42C3-B12C-A03BB33BBC72}"/>
    <cellStyle name="Comma 6 2 2 3 3 4 2" xfId="17850" xr:uid="{546AD57E-BDCB-4D8D-8573-B6A50D3D6907}"/>
    <cellStyle name="Comma 6 2 2 3 3 4 2 2" xfId="40317" xr:uid="{936A6151-46D6-40BB-B63B-1E354F8831FE}"/>
    <cellStyle name="Comma 6 2 2 3 3 4 3" xfId="29090" xr:uid="{87C74FE4-FCEC-4EF8-9CC4-C33DD52E9205}"/>
    <cellStyle name="Comma 6 2 2 3 3 5" xfId="12247" xr:uid="{8B6924DF-F45C-41B2-9113-B4CFF41B1AC1}"/>
    <cellStyle name="Comma 6 2 2 3 3 5 2" xfId="34714" xr:uid="{1128E6E3-2AAC-4A60-9A88-8E50FAC11609}"/>
    <cellStyle name="Comma 6 2 2 3 3 6" xfId="23487" xr:uid="{6755F1F8-2BC5-477C-99E8-0A2C7CCF7A35}"/>
    <cellStyle name="Comma 6 2 2 3 4" xfId="1561" xr:uid="{00000000-0005-0000-0000-0000B7070000}"/>
    <cellStyle name="Comma 6 2 2 3 4 2" xfId="4350" xr:uid="{85ABD647-8319-455D-8802-307619C38731}"/>
    <cellStyle name="Comma 6 2 2 3 4 2 2" xfId="9953" xr:uid="{C37D78E6-AC7D-4BE3-9442-4CE8E7D9C7BC}"/>
    <cellStyle name="Comma 6 2 2 3 4 2 2 2" xfId="21181" xr:uid="{AA7E70DA-224A-4878-B2DA-ADCA35734FDA}"/>
    <cellStyle name="Comma 6 2 2 3 4 2 2 2 2" xfId="43648" xr:uid="{B24E8766-F99A-41AF-BF2D-EBC58DC4C3A7}"/>
    <cellStyle name="Comma 6 2 2 3 4 2 2 3" xfId="32421" xr:uid="{7A259F1A-B22E-4C18-825A-9240BB7174BA}"/>
    <cellStyle name="Comma 6 2 2 3 4 2 3" xfId="15578" xr:uid="{D21F2EE3-F48B-4EF4-BA5A-E44CBBDDD46D}"/>
    <cellStyle name="Comma 6 2 2 3 4 2 3 2" xfId="38045" xr:uid="{CA88B6E7-7971-4C27-B75F-BF6608B54277}"/>
    <cellStyle name="Comma 6 2 2 3 4 2 4" xfId="26818" xr:uid="{F7826FD8-8A1F-4273-A601-773A42423F95}"/>
    <cellStyle name="Comma 6 2 2 3 4 3" xfId="7164" xr:uid="{BA43B39A-4C9B-4A55-8C46-F991643A2D79}"/>
    <cellStyle name="Comma 6 2 2 3 4 3 2" xfId="18392" xr:uid="{E04BFB71-A27F-4F14-B94F-600EE236D3F4}"/>
    <cellStyle name="Comma 6 2 2 3 4 3 2 2" xfId="40859" xr:uid="{9676B4B4-1BC7-4585-B54D-3E2291E86CA9}"/>
    <cellStyle name="Comma 6 2 2 3 4 3 3" xfId="29632" xr:uid="{668745EC-192B-4270-8157-9A37122BF0B8}"/>
    <cellStyle name="Comma 6 2 2 3 4 4" xfId="12789" xr:uid="{A9772AF9-544F-4C2B-8737-409A29FFE6CA}"/>
    <cellStyle name="Comma 6 2 2 3 4 4 2" xfId="35256" xr:uid="{E618968C-482D-4F1A-811D-3466787A87CB}"/>
    <cellStyle name="Comma 6 2 2 3 4 5" xfId="24029" xr:uid="{CA584037-35D1-40E3-82E3-2938665B9FD6}"/>
    <cellStyle name="Comma 6 2 2 3 5" xfId="2642" xr:uid="{00000000-0005-0000-0000-0000B8070000}"/>
    <cellStyle name="Comma 6 2 2 3 5 2" xfId="5431" xr:uid="{64132348-440A-4804-8E3D-9C82925BBB9E}"/>
    <cellStyle name="Comma 6 2 2 3 5 2 2" xfId="11034" xr:uid="{F1A0DE66-C009-4D63-BF72-4402316DCF72}"/>
    <cellStyle name="Comma 6 2 2 3 5 2 2 2" xfId="22262" xr:uid="{612BE07E-6614-4E9D-B9B3-D4EC036A0265}"/>
    <cellStyle name="Comma 6 2 2 3 5 2 2 2 2" xfId="44729" xr:uid="{18FA5D4D-18E6-44E8-A988-81E70FBA52D9}"/>
    <cellStyle name="Comma 6 2 2 3 5 2 2 3" xfId="33502" xr:uid="{D29E32B5-A18E-44C7-BADB-D72AD47E1E3C}"/>
    <cellStyle name="Comma 6 2 2 3 5 2 3" xfId="16659" xr:uid="{700179DC-41B2-46CB-B26D-0C255C04F3DF}"/>
    <cellStyle name="Comma 6 2 2 3 5 2 3 2" xfId="39126" xr:uid="{99C5720C-20CA-4C80-B444-627658FF1B4F}"/>
    <cellStyle name="Comma 6 2 2 3 5 2 4" xfId="27899" xr:uid="{2CD69498-22BB-43E7-9061-8C7C0C61A6C6}"/>
    <cellStyle name="Comma 6 2 2 3 5 3" xfId="8245" xr:uid="{12491C23-5596-433F-A68F-57E48FCAEBA4}"/>
    <cellStyle name="Comma 6 2 2 3 5 3 2" xfId="19473" xr:uid="{FEAB7F00-55CF-4C7F-85E7-6CF4101FB5C7}"/>
    <cellStyle name="Comma 6 2 2 3 5 3 2 2" xfId="41940" xr:uid="{5D66670D-293F-408A-B0B7-99A103AC88E2}"/>
    <cellStyle name="Comma 6 2 2 3 5 3 3" xfId="30713" xr:uid="{F3C4C356-9B57-4E75-A8D5-F2850FDAEEB6}"/>
    <cellStyle name="Comma 6 2 2 3 5 4" xfId="13870" xr:uid="{326809E9-3F58-4D03-96D4-E62274CAEA9B}"/>
    <cellStyle name="Comma 6 2 2 3 5 4 2" xfId="36337" xr:uid="{CBBB762F-BB82-4171-BF8E-975B45ED9B1C}"/>
    <cellStyle name="Comma 6 2 2 3 5 5" xfId="25110" xr:uid="{2F337B73-09FC-40F5-8C59-D88A661E7933}"/>
    <cellStyle name="Comma 6 2 2 3 6" xfId="481" xr:uid="{00000000-0005-0000-0000-0000B9070000}"/>
    <cellStyle name="Comma 6 2 2 3 6 2" xfId="3270" xr:uid="{C8F36815-144D-4D21-B1C0-7CB45E40B6C1}"/>
    <cellStyle name="Comma 6 2 2 3 6 2 2" xfId="8873" xr:uid="{42377F1F-78A6-491D-A93B-A0DA54642385}"/>
    <cellStyle name="Comma 6 2 2 3 6 2 2 2" xfId="20101" xr:uid="{40E5E0DC-C9F1-4ACE-8737-80D691AA44F4}"/>
    <cellStyle name="Comma 6 2 2 3 6 2 2 2 2" xfId="42568" xr:uid="{BC908FCC-F205-4D61-AD4B-ACE481ABABA3}"/>
    <cellStyle name="Comma 6 2 2 3 6 2 2 3" xfId="31341" xr:uid="{0B656DEC-6BAC-4C93-846B-7CC00ADC062E}"/>
    <cellStyle name="Comma 6 2 2 3 6 2 3" xfId="14498" xr:uid="{0A7FA1C1-F3A6-425A-9876-E48D363B48E9}"/>
    <cellStyle name="Comma 6 2 2 3 6 2 3 2" xfId="36965" xr:uid="{645AB0A5-D825-4C9D-AD34-735076AEE6E6}"/>
    <cellStyle name="Comma 6 2 2 3 6 2 4" xfId="25738" xr:uid="{567F7E81-145B-4404-BD77-F0FAC916E2B7}"/>
    <cellStyle name="Comma 6 2 2 3 6 3" xfId="6084" xr:uid="{4CC5B3E2-E20F-4354-84C4-0BA4FA234D05}"/>
    <cellStyle name="Comma 6 2 2 3 6 3 2" xfId="17312" xr:uid="{13873BBC-41E3-47C8-BF38-F55517366084}"/>
    <cellStyle name="Comma 6 2 2 3 6 3 2 2" xfId="39779" xr:uid="{B4160AC0-F8A6-4233-97DD-D2E1E4344E31}"/>
    <cellStyle name="Comma 6 2 2 3 6 3 3" xfId="28552" xr:uid="{ACD5BEE5-1C20-489F-A75E-D8B88A4929D4}"/>
    <cellStyle name="Comma 6 2 2 3 6 4" xfId="11709" xr:uid="{EE1C117A-BF0E-47CC-A549-1DEE53A201CF}"/>
    <cellStyle name="Comma 6 2 2 3 6 4 2" xfId="34176" xr:uid="{BB949FC3-0265-4224-9FF0-8D1FD5789D20}"/>
    <cellStyle name="Comma 6 2 2 3 6 5" xfId="22949" xr:uid="{D6E573B3-A981-4339-BC56-BC32A22AB348}"/>
    <cellStyle name="Comma 6 2 2 3 7" xfId="2994" xr:uid="{033AC5EE-0443-46C8-ABE8-C3D1FCC2D107}"/>
    <cellStyle name="Comma 6 2 2 3 7 2" xfId="8597" xr:uid="{EC95F984-2FB3-4A85-B219-1CB88E1D6049}"/>
    <cellStyle name="Comma 6 2 2 3 7 2 2" xfId="19825" xr:uid="{7D3E789C-CD2A-48BE-A7C7-D025BACB1C05}"/>
    <cellStyle name="Comma 6 2 2 3 7 2 2 2" xfId="42292" xr:uid="{F22B7D31-8304-41E0-A41F-0CB75360390B}"/>
    <cellStyle name="Comma 6 2 2 3 7 2 3" xfId="31065" xr:uid="{4EAE9133-624D-4A72-9B2F-154AFD8ED0B7}"/>
    <cellStyle name="Comma 6 2 2 3 7 3" xfId="14222" xr:uid="{3B96B2A9-5494-4176-8AD0-7D233403FC96}"/>
    <cellStyle name="Comma 6 2 2 3 7 3 2" xfId="36689" xr:uid="{166F7C72-29DD-4C12-A4EF-9A9285935F47}"/>
    <cellStyle name="Comma 6 2 2 3 7 4" xfId="25462" xr:uid="{6BF7FA27-1B3D-4B00-966E-733BF0C21452}"/>
    <cellStyle name="Comma 6 2 2 3 8" xfId="5809" xr:uid="{23E39389-99A9-4604-92BC-F5DB1159F3FF}"/>
    <cellStyle name="Comma 6 2 2 3 8 2" xfId="17037" xr:uid="{41EF6EA9-4B0A-49D2-A585-27358DBF7EAF}"/>
    <cellStyle name="Comma 6 2 2 3 8 2 2" xfId="39504" xr:uid="{96548AF7-ACDC-4E2F-A9BE-6D288F6717E7}"/>
    <cellStyle name="Comma 6 2 2 3 8 3" xfId="28277" xr:uid="{C7218A96-99B6-407F-B613-84B450B6FB73}"/>
    <cellStyle name="Comma 6 2 2 3 9" xfId="11433" xr:uid="{467101E1-6E15-4721-A9DD-34299BA2637B}"/>
    <cellStyle name="Comma 6 2 2 3 9 2" xfId="33901" xr:uid="{E7F3E99D-1E06-4719-AC2B-76E6D0D49C56}"/>
    <cellStyle name="Comma 6 2 2 4" xfId="624" xr:uid="{00000000-0005-0000-0000-0000BA070000}"/>
    <cellStyle name="Comma 6 2 2 4 2" xfId="1162" xr:uid="{00000000-0005-0000-0000-0000BB070000}"/>
    <cellStyle name="Comma 6 2 2 4 2 2" xfId="2242" xr:uid="{00000000-0005-0000-0000-0000BC070000}"/>
    <cellStyle name="Comma 6 2 2 4 2 2 2" xfId="5031" xr:uid="{40C466AF-83E2-4B5A-9172-8354D5B4735D}"/>
    <cellStyle name="Comma 6 2 2 4 2 2 2 2" xfId="10634" xr:uid="{83F02432-E6D8-4A10-8120-CE6D259EFE91}"/>
    <cellStyle name="Comma 6 2 2 4 2 2 2 2 2" xfId="21862" xr:uid="{4CCB23FE-AE91-47DF-A761-845E2C4D0312}"/>
    <cellStyle name="Comma 6 2 2 4 2 2 2 2 2 2" xfId="44329" xr:uid="{F9418BA6-C375-405E-88A4-117A93AEF20C}"/>
    <cellStyle name="Comma 6 2 2 4 2 2 2 2 3" xfId="33102" xr:uid="{2A5FACA3-7349-433D-9973-915EE6ED0D4D}"/>
    <cellStyle name="Comma 6 2 2 4 2 2 2 3" xfId="16259" xr:uid="{6194C4A4-D9C1-4A7D-A56D-CFF5CBE39A56}"/>
    <cellStyle name="Comma 6 2 2 4 2 2 2 3 2" xfId="38726" xr:uid="{5F61CD48-991B-4CE0-82EC-357561787BE3}"/>
    <cellStyle name="Comma 6 2 2 4 2 2 2 4" xfId="27499" xr:uid="{9D9CA3BE-247C-4660-98AA-7C2D0554319F}"/>
    <cellStyle name="Comma 6 2 2 4 2 2 3" xfId="7845" xr:uid="{F979DBA1-BB31-4D8A-A98D-BFA22F31C347}"/>
    <cellStyle name="Comma 6 2 2 4 2 2 3 2" xfId="19073" xr:uid="{65385471-1B66-4D7E-B156-D3CEC23F3A9E}"/>
    <cellStyle name="Comma 6 2 2 4 2 2 3 2 2" xfId="41540" xr:uid="{47F1E6D8-50A7-4014-88F9-E2E83FF08CDF}"/>
    <cellStyle name="Comma 6 2 2 4 2 2 3 3" xfId="30313" xr:uid="{7A570F05-8853-4FD2-ACA2-D214F413434B}"/>
    <cellStyle name="Comma 6 2 2 4 2 2 4" xfId="13470" xr:uid="{1C3C7DAB-0F23-48BC-8B8B-BAC27E19D1D6}"/>
    <cellStyle name="Comma 6 2 2 4 2 2 4 2" xfId="35937" xr:uid="{3EAC5E54-08C8-4AF0-9ACB-70FCEB7CF8B2}"/>
    <cellStyle name="Comma 6 2 2 4 2 2 5" xfId="24710" xr:uid="{7D757927-E81B-48E6-AEC6-574926692D33}"/>
    <cellStyle name="Comma 6 2 2 4 2 3" xfId="3951" xr:uid="{449127D3-E838-45C4-8C3E-2DE5FD81CF52}"/>
    <cellStyle name="Comma 6 2 2 4 2 3 2" xfId="9554" xr:uid="{A1D0246D-D4DA-444C-A94D-9B866E29CFC8}"/>
    <cellStyle name="Comma 6 2 2 4 2 3 2 2" xfId="20782" xr:uid="{D186C0AB-6F0C-4CB3-8EE6-44CD4F16AEB2}"/>
    <cellStyle name="Comma 6 2 2 4 2 3 2 2 2" xfId="43249" xr:uid="{720F78D5-BBD8-4EC3-BEA4-EB5C374551B9}"/>
    <cellStyle name="Comma 6 2 2 4 2 3 2 3" xfId="32022" xr:uid="{7AA22D4F-35F9-4993-AACA-37C6A3E6C073}"/>
    <cellStyle name="Comma 6 2 2 4 2 3 3" xfId="15179" xr:uid="{A9549782-5D64-4444-8220-230EF80A6E5D}"/>
    <cellStyle name="Comma 6 2 2 4 2 3 3 2" xfId="37646" xr:uid="{68DF3743-05A2-43AD-8946-027A2510E5DA}"/>
    <cellStyle name="Comma 6 2 2 4 2 3 4" xfId="26419" xr:uid="{11568B88-45D1-4D83-BF9B-1C6122FF3C5E}"/>
    <cellStyle name="Comma 6 2 2 4 2 4" xfId="6765" xr:uid="{9D845166-9F8F-4BDB-8BC0-054A7F98ECDB}"/>
    <cellStyle name="Comma 6 2 2 4 2 4 2" xfId="17993" xr:uid="{38A95043-C719-4934-BD9A-B792673FFE84}"/>
    <cellStyle name="Comma 6 2 2 4 2 4 2 2" xfId="40460" xr:uid="{247C1E86-96CD-4A45-A0A2-4F5643B405D6}"/>
    <cellStyle name="Comma 6 2 2 4 2 4 3" xfId="29233" xr:uid="{E7AD66B4-ACB3-4814-93B4-CB350A314AED}"/>
    <cellStyle name="Comma 6 2 2 4 2 5" xfId="12390" xr:uid="{CB4887C4-F447-438D-BCEC-2CDFDC5246A5}"/>
    <cellStyle name="Comma 6 2 2 4 2 5 2" xfId="34857" xr:uid="{3363E568-48B9-4153-A1E1-0E754AC67582}"/>
    <cellStyle name="Comma 6 2 2 4 2 6" xfId="23630" xr:uid="{DEA55166-A3FB-4496-B05C-81A9E5E62F0A}"/>
    <cellStyle name="Comma 6 2 2 4 3" xfId="1704" xr:uid="{00000000-0005-0000-0000-0000BD070000}"/>
    <cellStyle name="Comma 6 2 2 4 3 2" xfId="4493" xr:uid="{528D7386-0871-415F-B6F7-C10A0D50A64D}"/>
    <cellStyle name="Comma 6 2 2 4 3 2 2" xfId="10096" xr:uid="{2A2127DD-78BD-4CA8-8515-03E16F65039B}"/>
    <cellStyle name="Comma 6 2 2 4 3 2 2 2" xfId="21324" xr:uid="{9D9FB6E9-CF0B-4859-8AEC-08B3B91048D9}"/>
    <cellStyle name="Comma 6 2 2 4 3 2 2 2 2" xfId="43791" xr:uid="{DF25621D-71AF-4D07-B485-E9E3737D02CF}"/>
    <cellStyle name="Comma 6 2 2 4 3 2 2 3" xfId="32564" xr:uid="{91589DE0-5F50-4633-A553-BA6AEE73BB05}"/>
    <cellStyle name="Comma 6 2 2 4 3 2 3" xfId="15721" xr:uid="{D7333732-936B-47F4-986F-B59259C405A1}"/>
    <cellStyle name="Comma 6 2 2 4 3 2 3 2" xfId="38188" xr:uid="{859191B7-B6A8-42A6-A121-CC3014478A3D}"/>
    <cellStyle name="Comma 6 2 2 4 3 2 4" xfId="26961" xr:uid="{72984600-8EEF-4DF0-BB27-660A1617DB23}"/>
    <cellStyle name="Comma 6 2 2 4 3 3" xfId="7307" xr:uid="{2AD68A9E-2164-4FEB-BE9E-8DD960C3C0B5}"/>
    <cellStyle name="Comma 6 2 2 4 3 3 2" xfId="18535" xr:uid="{251C38D6-3BD9-4159-B923-BAB131A8C668}"/>
    <cellStyle name="Comma 6 2 2 4 3 3 2 2" xfId="41002" xr:uid="{BD4D41DB-961A-4566-94F1-3E0DBC5FB70E}"/>
    <cellStyle name="Comma 6 2 2 4 3 3 3" xfId="29775" xr:uid="{3AC1D84A-6791-413C-9D25-9A307DA96562}"/>
    <cellStyle name="Comma 6 2 2 4 3 4" xfId="12932" xr:uid="{092AA5DA-A3BA-4143-8960-AC8850A8437C}"/>
    <cellStyle name="Comma 6 2 2 4 3 4 2" xfId="35399" xr:uid="{8CB859C2-DB68-4BCB-81E7-FB82DBC85185}"/>
    <cellStyle name="Comma 6 2 2 4 3 5" xfId="24172" xr:uid="{D62B3A29-CC1D-47FD-A153-77623AF82275}"/>
    <cellStyle name="Comma 6 2 2 4 4" xfId="3413" xr:uid="{F067FE06-A990-451E-8EF2-C69430B8D291}"/>
    <cellStyle name="Comma 6 2 2 4 4 2" xfId="9016" xr:uid="{CA0ACC44-F23B-471C-AD41-B7D718C8BE2D}"/>
    <cellStyle name="Comma 6 2 2 4 4 2 2" xfId="20244" xr:uid="{0BB2C892-627B-4A5E-A954-55C140F6CFC6}"/>
    <cellStyle name="Comma 6 2 2 4 4 2 2 2" xfId="42711" xr:uid="{D54AA4B3-5F8C-4B44-AFA5-F432BB960F83}"/>
    <cellStyle name="Comma 6 2 2 4 4 2 3" xfId="31484" xr:uid="{EFBC4B26-BCBB-45BD-B4F4-4A0666F62C97}"/>
    <cellStyle name="Comma 6 2 2 4 4 3" xfId="14641" xr:uid="{30574A96-D084-4A1A-A52D-5330FDD3BAE1}"/>
    <cellStyle name="Comma 6 2 2 4 4 3 2" xfId="37108" xr:uid="{44D4C4ED-4E5E-4F5B-B1ED-BE325B402EB7}"/>
    <cellStyle name="Comma 6 2 2 4 4 4" xfId="25881" xr:uid="{829ACEA1-3ECA-44F5-9FD3-1CFA4D99ABE6}"/>
    <cellStyle name="Comma 6 2 2 4 5" xfId="6227" xr:uid="{7933C08A-08D5-409C-9709-143944D37668}"/>
    <cellStyle name="Comma 6 2 2 4 5 2" xfId="17455" xr:uid="{BA0D2D44-07DD-426D-970E-2C9301DBF34B}"/>
    <cellStyle name="Comma 6 2 2 4 5 2 2" xfId="39922" xr:uid="{10DA0037-8813-4D9A-AEA1-2094744DE1A4}"/>
    <cellStyle name="Comma 6 2 2 4 5 3" xfId="28695" xr:uid="{4913DA9D-2FB9-403A-88F6-05702FC96A3E}"/>
    <cellStyle name="Comma 6 2 2 4 6" xfId="11852" xr:uid="{F346774B-369A-46F8-963F-A580690F9860}"/>
    <cellStyle name="Comma 6 2 2 4 6 2" xfId="34319" xr:uid="{02AC413D-86B9-479D-AF67-02FA3153D733}"/>
    <cellStyle name="Comma 6 2 2 4 7" xfId="23092" xr:uid="{C9723621-A5AA-4BC8-AC85-F1E87BA70DD9}"/>
    <cellStyle name="Comma 6 2 2 5" xfId="895" xr:uid="{00000000-0005-0000-0000-0000BE070000}"/>
    <cellStyle name="Comma 6 2 2 5 2" xfId="1975" xr:uid="{00000000-0005-0000-0000-0000BF070000}"/>
    <cellStyle name="Comma 6 2 2 5 2 2" xfId="4764" xr:uid="{2520B198-3202-4629-B37E-C57C61D61E96}"/>
    <cellStyle name="Comma 6 2 2 5 2 2 2" xfId="10367" xr:uid="{01524456-1F00-42DE-A8BC-42DCF1F213E0}"/>
    <cellStyle name="Comma 6 2 2 5 2 2 2 2" xfId="21595" xr:uid="{56FAFCBF-8B0D-4688-9C50-0540CC391AC4}"/>
    <cellStyle name="Comma 6 2 2 5 2 2 2 2 2" xfId="44062" xr:uid="{AA9EBF7B-5FE7-4ABB-A769-CECFCB92D95A}"/>
    <cellStyle name="Comma 6 2 2 5 2 2 2 3" xfId="32835" xr:uid="{31DAB8E4-D1BD-4163-BE6E-B3431EE52A12}"/>
    <cellStyle name="Comma 6 2 2 5 2 2 3" xfId="15992" xr:uid="{DDA01B6A-2D84-4A68-A614-DEDBFE2E9A9B}"/>
    <cellStyle name="Comma 6 2 2 5 2 2 3 2" xfId="38459" xr:uid="{43E49959-72EC-4233-A6C4-14D6BC83503D}"/>
    <cellStyle name="Comma 6 2 2 5 2 2 4" xfId="27232" xr:uid="{B1751F52-8F19-4F73-8F1C-282D2D6AC139}"/>
    <cellStyle name="Comma 6 2 2 5 2 3" xfId="7578" xr:uid="{8B96650D-AD4B-4383-9804-97D4AC2C9106}"/>
    <cellStyle name="Comma 6 2 2 5 2 3 2" xfId="18806" xr:uid="{F239ED41-2C73-4891-AE17-3897FE4E4BA3}"/>
    <cellStyle name="Comma 6 2 2 5 2 3 2 2" xfId="41273" xr:uid="{636DFC50-C9E4-423A-9835-14C30133FA69}"/>
    <cellStyle name="Comma 6 2 2 5 2 3 3" xfId="30046" xr:uid="{D1B09265-8CFF-49F4-9E3A-FFA928753714}"/>
    <cellStyle name="Comma 6 2 2 5 2 4" xfId="13203" xr:uid="{4518D6DE-0D33-4CB7-8E6E-8F8123741524}"/>
    <cellStyle name="Comma 6 2 2 5 2 4 2" xfId="35670" xr:uid="{9B4153C5-F0F0-414E-A868-46206829DFF1}"/>
    <cellStyle name="Comma 6 2 2 5 2 5" xfId="24443" xr:uid="{03200E7C-A03F-4349-BC14-1050A676160D}"/>
    <cellStyle name="Comma 6 2 2 5 3" xfId="3684" xr:uid="{CA7626CD-C31D-4FCC-9A27-844414559B40}"/>
    <cellStyle name="Comma 6 2 2 5 3 2" xfId="9287" xr:uid="{D1D8F78A-BAF2-4B27-819B-CC5E3C6AB7F1}"/>
    <cellStyle name="Comma 6 2 2 5 3 2 2" xfId="20515" xr:uid="{81E61B23-0692-4B08-8253-FA672413A43B}"/>
    <cellStyle name="Comma 6 2 2 5 3 2 2 2" xfId="42982" xr:uid="{5BEE144A-B9BC-4810-87FE-F880535FFF6D}"/>
    <cellStyle name="Comma 6 2 2 5 3 2 3" xfId="31755" xr:uid="{BC4859DB-000C-4CE9-B059-37B4ADD70349}"/>
    <cellStyle name="Comma 6 2 2 5 3 3" xfId="14912" xr:uid="{11B164B6-9B1B-42D4-962F-D51277BE1276}"/>
    <cellStyle name="Comma 6 2 2 5 3 3 2" xfId="37379" xr:uid="{42589459-BBEA-4517-B1B6-AD17311F5502}"/>
    <cellStyle name="Comma 6 2 2 5 3 4" xfId="26152" xr:uid="{4C6DF4F8-56E9-43F6-B55E-FB0B15D676F0}"/>
    <cellStyle name="Comma 6 2 2 5 4" xfId="6498" xr:uid="{CB717488-BAE7-42E6-B3F4-AEEFB7D73575}"/>
    <cellStyle name="Comma 6 2 2 5 4 2" xfId="17726" xr:uid="{436CB1B8-F435-4DEA-B79A-B366A1F967BE}"/>
    <cellStyle name="Comma 6 2 2 5 4 2 2" xfId="40193" xr:uid="{21864FC6-002D-4889-BC4B-ED8E3D7BA4C0}"/>
    <cellStyle name="Comma 6 2 2 5 4 3" xfId="28966" xr:uid="{E272AEDC-9B5E-4362-95D9-FB4FAFC6B61F}"/>
    <cellStyle name="Comma 6 2 2 5 5" xfId="12123" xr:uid="{DC077317-8513-4F78-9045-8A95D7C838F0}"/>
    <cellStyle name="Comma 6 2 2 5 5 2" xfId="34590" xr:uid="{0647BCE2-7947-4486-9C33-61F11A770A11}"/>
    <cellStyle name="Comma 6 2 2 5 6" xfId="23363" xr:uid="{4B9E70DD-74C8-4926-AD3D-97876E7ED4D4}"/>
    <cellStyle name="Comma 6 2 2 6" xfId="1437" xr:uid="{00000000-0005-0000-0000-0000C0070000}"/>
    <cellStyle name="Comma 6 2 2 6 2" xfId="4226" xr:uid="{718BB02B-3DD6-45EA-9A5B-1679D1E9B588}"/>
    <cellStyle name="Comma 6 2 2 6 2 2" xfId="9829" xr:uid="{D782431C-98D4-464C-B81C-A6C91736E2E5}"/>
    <cellStyle name="Comma 6 2 2 6 2 2 2" xfId="21057" xr:uid="{96F1BAB0-8C09-491C-A8A9-14BD2C12610B}"/>
    <cellStyle name="Comma 6 2 2 6 2 2 2 2" xfId="43524" xr:uid="{2EE7C70E-3261-4456-BB17-3BE0C4AB9EAF}"/>
    <cellStyle name="Comma 6 2 2 6 2 2 3" xfId="32297" xr:uid="{5E8C42BF-E9ED-4346-B082-7D1F0104284B}"/>
    <cellStyle name="Comma 6 2 2 6 2 3" xfId="15454" xr:uid="{814EEDDA-3A12-4B2C-BC4E-81651F7EB4D7}"/>
    <cellStyle name="Comma 6 2 2 6 2 3 2" xfId="37921" xr:uid="{3B5E26AF-6D10-4C1B-9028-604FB42D59DF}"/>
    <cellStyle name="Comma 6 2 2 6 2 4" xfId="26694" xr:uid="{898CAD68-9E22-4016-9C1E-A626FE3115C1}"/>
    <cellStyle name="Comma 6 2 2 6 3" xfId="7040" xr:uid="{C63247BA-83E5-40D1-9B83-E4687F9E1C76}"/>
    <cellStyle name="Comma 6 2 2 6 3 2" xfId="18268" xr:uid="{07F20D01-1C7D-4BCE-A3B1-655173CED3A8}"/>
    <cellStyle name="Comma 6 2 2 6 3 2 2" xfId="40735" xr:uid="{F7057EC3-6907-4B57-9A6C-6228C45B257C}"/>
    <cellStyle name="Comma 6 2 2 6 3 3" xfId="29508" xr:uid="{5E569718-AF14-4442-8FBD-9475DFAF2ABC}"/>
    <cellStyle name="Comma 6 2 2 6 4" xfId="12665" xr:uid="{86D02970-523F-4C5A-87E7-E860573F9458}"/>
    <cellStyle name="Comma 6 2 2 6 4 2" xfId="35132" xr:uid="{DCAEBAC5-028B-4048-B7AB-27E6D6A86575}"/>
    <cellStyle name="Comma 6 2 2 6 5" xfId="23905" xr:uid="{F9D25547-E0E2-4429-BDEF-3E3B1A5D26AB}"/>
    <cellStyle name="Comma 6 2 2 7" xfId="2518" xr:uid="{00000000-0005-0000-0000-0000C1070000}"/>
    <cellStyle name="Comma 6 2 2 7 2" xfId="5307" xr:uid="{4EDB592D-082D-413B-B7D8-096D4763056C}"/>
    <cellStyle name="Comma 6 2 2 7 2 2" xfId="10910" xr:uid="{D6C510A3-E5E0-410D-94F6-E3C42014B86B}"/>
    <cellStyle name="Comma 6 2 2 7 2 2 2" xfId="22138" xr:uid="{4A5CC95D-AAF9-4BF5-A30D-A63EF6B6AA96}"/>
    <cellStyle name="Comma 6 2 2 7 2 2 2 2" xfId="44605" xr:uid="{73B8F23F-A0FD-4920-8F0B-1FBA1B4811A3}"/>
    <cellStyle name="Comma 6 2 2 7 2 2 3" xfId="33378" xr:uid="{80CCD7FE-972D-4C18-9D72-4777331E5B23}"/>
    <cellStyle name="Comma 6 2 2 7 2 3" xfId="16535" xr:uid="{807CC591-B275-41CD-B20E-4FBA1B471235}"/>
    <cellStyle name="Comma 6 2 2 7 2 3 2" xfId="39002" xr:uid="{C4337B5B-38A7-4FC9-8C0A-221E051837EF}"/>
    <cellStyle name="Comma 6 2 2 7 2 4" xfId="27775" xr:uid="{D3147108-5CC3-44D2-80AE-BE65D02177E8}"/>
    <cellStyle name="Comma 6 2 2 7 3" xfId="8121" xr:uid="{DF3EB879-8125-4EED-87B5-DE0FA3FF0AE5}"/>
    <cellStyle name="Comma 6 2 2 7 3 2" xfId="19349" xr:uid="{625B10F0-0D05-4048-BBA2-C7706FB6BB66}"/>
    <cellStyle name="Comma 6 2 2 7 3 2 2" xfId="41816" xr:uid="{E55956E7-3DDC-4062-B570-5A9F925DFB8F}"/>
    <cellStyle name="Comma 6 2 2 7 3 3" xfId="30589" xr:uid="{BCE8ECEF-0E7F-43FB-87C4-D8F6FFEF69AF}"/>
    <cellStyle name="Comma 6 2 2 7 4" xfId="13746" xr:uid="{5663A0A2-BDEF-4812-8CAF-B10C4C20AA40}"/>
    <cellStyle name="Comma 6 2 2 7 4 2" xfId="36213" xr:uid="{53B9E9C5-ECE8-44F4-8F02-D808AA76601E}"/>
    <cellStyle name="Comma 6 2 2 7 5" xfId="24986" xr:uid="{FB9BC86F-79D8-43D5-858F-7D1C68D98FC5}"/>
    <cellStyle name="Comma 6 2 2 8" xfId="357" xr:uid="{00000000-0005-0000-0000-0000C2070000}"/>
    <cellStyle name="Comma 6 2 2 8 2" xfId="3146" xr:uid="{05E984AC-558D-45ED-BF94-A280C2FFECEE}"/>
    <cellStyle name="Comma 6 2 2 8 2 2" xfId="8749" xr:uid="{D3194696-2664-4033-84CC-E3E880A579BF}"/>
    <cellStyle name="Comma 6 2 2 8 2 2 2" xfId="19977" xr:uid="{6B43E12A-C2AB-4CB0-A9D7-60B21C280B82}"/>
    <cellStyle name="Comma 6 2 2 8 2 2 2 2" xfId="42444" xr:uid="{3ED354CB-BD97-4A82-B742-A3D287DEC15C}"/>
    <cellStyle name="Comma 6 2 2 8 2 2 3" xfId="31217" xr:uid="{1BFB9C2F-1319-4EC7-A173-AA82BAC7C422}"/>
    <cellStyle name="Comma 6 2 2 8 2 3" xfId="14374" xr:uid="{4B795CA0-B4C9-4D05-BC43-C40C072F597D}"/>
    <cellStyle name="Comma 6 2 2 8 2 3 2" xfId="36841" xr:uid="{7352EEE9-0264-48D8-A1EB-A4B299074153}"/>
    <cellStyle name="Comma 6 2 2 8 2 4" xfId="25614" xr:uid="{4D012545-2270-436D-A5D6-251CD9FB3252}"/>
    <cellStyle name="Comma 6 2 2 8 3" xfId="5960" xr:uid="{FFF48FFF-34E6-44DC-8451-1630CC5DA1BB}"/>
    <cellStyle name="Comma 6 2 2 8 3 2" xfId="17188" xr:uid="{61B3EA18-01CD-409C-B059-A73E7CBE5AE6}"/>
    <cellStyle name="Comma 6 2 2 8 3 2 2" xfId="39655" xr:uid="{51AF91BE-59D7-4203-8FC3-CEF05B9043DE}"/>
    <cellStyle name="Comma 6 2 2 8 3 3" xfId="28428" xr:uid="{B5A6A10E-70F4-4F43-AA7F-8736C3D21486}"/>
    <cellStyle name="Comma 6 2 2 8 4" xfId="11585" xr:uid="{526EFE1C-577C-4ACD-9663-B617E7FEDFE3}"/>
    <cellStyle name="Comma 6 2 2 8 4 2" xfId="34052" xr:uid="{DC7A2E41-6E3B-4606-9915-0B6602784880}"/>
    <cellStyle name="Comma 6 2 2 8 5" xfId="22825" xr:uid="{BA30FF7A-EE59-443E-9798-C78588C4FB8B}"/>
    <cellStyle name="Comma 6 2 2 9" xfId="2870" xr:uid="{FEF6984F-8AD0-43B2-AE79-69F865620DC4}"/>
    <cellStyle name="Comma 6 2 2 9 2" xfId="8473" xr:uid="{D7618A4E-03A8-44EB-AE75-5D9B6B369EF3}"/>
    <cellStyle name="Comma 6 2 2 9 2 2" xfId="19701" xr:uid="{D160CE59-47E2-456F-86F2-338C7141B9DF}"/>
    <cellStyle name="Comma 6 2 2 9 2 2 2" xfId="42168" xr:uid="{84E88E5C-7053-40AA-9602-C81AE5626DBD}"/>
    <cellStyle name="Comma 6 2 2 9 2 3" xfId="30941" xr:uid="{B87E0C2F-7AC3-4F58-8B83-0365597F992D}"/>
    <cellStyle name="Comma 6 2 2 9 3" xfId="14098" xr:uid="{F09A10AE-C884-49FF-9717-BB0795355B42}"/>
    <cellStyle name="Comma 6 2 2 9 3 2" xfId="36565" xr:uid="{D6BCC3CC-2BDC-4A7F-ACAB-C156AC2080F3}"/>
    <cellStyle name="Comma 6 2 2 9 4" xfId="25338" xr:uid="{84FB6CFC-3A3E-4E6B-A960-9B8C3A0756FD}"/>
    <cellStyle name="Comma 6 2 3" xfId="107" xr:uid="{00000000-0005-0000-0000-0000C3070000}"/>
    <cellStyle name="Comma 6 2 3 10" xfId="11339" xr:uid="{474DDD1F-7478-488D-9933-B83D788E0D6E}"/>
    <cellStyle name="Comma 6 2 3 10 2" xfId="33807" xr:uid="{AFF5AD4E-282B-4338-9A49-214080075CCC}"/>
    <cellStyle name="Comma 6 2 3 11" xfId="22580" xr:uid="{8E19063D-A822-45BD-B7D4-29ECF1339203}"/>
    <cellStyle name="Comma 6 2 3 2" xfId="233" xr:uid="{00000000-0005-0000-0000-0000C4070000}"/>
    <cellStyle name="Comma 6 2 3 2 10" xfId="22706" xr:uid="{32F9725D-CA5A-4C05-A8AB-070C455512A8}"/>
    <cellStyle name="Comma 6 2 3 2 2" xfId="780" xr:uid="{00000000-0005-0000-0000-0000C5070000}"/>
    <cellStyle name="Comma 6 2 3 2 2 2" xfId="1318" xr:uid="{00000000-0005-0000-0000-0000C6070000}"/>
    <cellStyle name="Comma 6 2 3 2 2 2 2" xfId="2398" xr:uid="{00000000-0005-0000-0000-0000C7070000}"/>
    <cellStyle name="Comma 6 2 3 2 2 2 2 2" xfId="5187" xr:uid="{716F9905-F7EC-450E-9050-84BF4EC3ED56}"/>
    <cellStyle name="Comma 6 2 3 2 2 2 2 2 2" xfId="10790" xr:uid="{6C682730-2CFD-42FA-90F5-2477274CCDFC}"/>
    <cellStyle name="Comma 6 2 3 2 2 2 2 2 2 2" xfId="22018" xr:uid="{4E2A8D24-F788-4DCC-ABFC-D6B418E131E4}"/>
    <cellStyle name="Comma 6 2 3 2 2 2 2 2 2 2 2" xfId="44485" xr:uid="{8ADDA28A-5D8E-4852-B5EB-B2A7CE840FA9}"/>
    <cellStyle name="Comma 6 2 3 2 2 2 2 2 2 3" xfId="33258" xr:uid="{9BF44671-CA99-4216-A958-DF894DE3F4A5}"/>
    <cellStyle name="Comma 6 2 3 2 2 2 2 2 3" xfId="16415" xr:uid="{EA5DB440-1769-4626-8C6E-DAF7BB04DC57}"/>
    <cellStyle name="Comma 6 2 3 2 2 2 2 2 3 2" xfId="38882" xr:uid="{2A51201A-F5F5-47C3-BEE8-88C10D163392}"/>
    <cellStyle name="Comma 6 2 3 2 2 2 2 2 4" xfId="27655" xr:uid="{DC7BCADB-1275-4CD5-A558-27AEE8B004D2}"/>
    <cellStyle name="Comma 6 2 3 2 2 2 2 3" xfId="8001" xr:uid="{9CA94627-83B9-4C4A-9B0B-E580C100B35C}"/>
    <cellStyle name="Comma 6 2 3 2 2 2 2 3 2" xfId="19229" xr:uid="{0D25ACA0-004E-4571-87E5-92B37FE65F8B}"/>
    <cellStyle name="Comma 6 2 3 2 2 2 2 3 2 2" xfId="41696" xr:uid="{050B84B5-7B08-4514-A65D-1D0A4191D7A8}"/>
    <cellStyle name="Comma 6 2 3 2 2 2 2 3 3" xfId="30469" xr:uid="{4E12C9D4-A40D-45DE-BD00-EF868D846DA4}"/>
    <cellStyle name="Comma 6 2 3 2 2 2 2 4" xfId="13626" xr:uid="{0688BE59-EF7F-4F80-8D15-5487BCF9832A}"/>
    <cellStyle name="Comma 6 2 3 2 2 2 2 4 2" xfId="36093" xr:uid="{A66D8927-FADC-4E0D-9366-443F8C375D66}"/>
    <cellStyle name="Comma 6 2 3 2 2 2 2 5" xfId="24866" xr:uid="{BC10D150-33F0-41D8-A22A-763BE0296D98}"/>
    <cellStyle name="Comma 6 2 3 2 2 2 3" xfId="4107" xr:uid="{D4A5C9B3-CA5C-4E9C-8FFE-83EC012E2B0D}"/>
    <cellStyle name="Comma 6 2 3 2 2 2 3 2" xfId="9710" xr:uid="{4D3E97C4-2AF5-4AFA-BCFB-1C629DC49C11}"/>
    <cellStyle name="Comma 6 2 3 2 2 2 3 2 2" xfId="20938" xr:uid="{ED884673-6554-4D2B-8896-B060BEF38375}"/>
    <cellStyle name="Comma 6 2 3 2 2 2 3 2 2 2" xfId="43405" xr:uid="{C8932C31-60ED-4547-9975-D3FE0FB6B32E}"/>
    <cellStyle name="Comma 6 2 3 2 2 2 3 2 3" xfId="32178" xr:uid="{B6E2E42C-0980-403D-84C1-AA03EE533548}"/>
    <cellStyle name="Comma 6 2 3 2 2 2 3 3" xfId="15335" xr:uid="{6C91658A-01C8-4CB1-A3DC-9B98D8F3234A}"/>
    <cellStyle name="Comma 6 2 3 2 2 2 3 3 2" xfId="37802" xr:uid="{C18198D3-DC65-41D1-9065-00E24F8598D9}"/>
    <cellStyle name="Comma 6 2 3 2 2 2 3 4" xfId="26575" xr:uid="{5E692E39-D0C1-437D-AC18-EDA3809B5DE1}"/>
    <cellStyle name="Comma 6 2 3 2 2 2 4" xfId="6921" xr:uid="{099366AB-7580-41AB-9CE9-AEA8AB1FEAD9}"/>
    <cellStyle name="Comma 6 2 3 2 2 2 4 2" xfId="18149" xr:uid="{B75E7574-C7E3-48F3-8EB8-B846B6EFE815}"/>
    <cellStyle name="Comma 6 2 3 2 2 2 4 2 2" xfId="40616" xr:uid="{58F037B4-2461-4F2D-B434-ACAA6266B319}"/>
    <cellStyle name="Comma 6 2 3 2 2 2 4 3" xfId="29389" xr:uid="{A900DF0C-CAC1-45A5-8B78-8CBB9F8AE515}"/>
    <cellStyle name="Comma 6 2 3 2 2 2 5" xfId="12546" xr:uid="{3DD0D0EC-7064-4CC1-B7C6-8C07D6520BDB}"/>
    <cellStyle name="Comma 6 2 3 2 2 2 5 2" xfId="35013" xr:uid="{37434E1B-31B2-445F-9F81-F871D8EA9DFE}"/>
    <cellStyle name="Comma 6 2 3 2 2 2 6" xfId="23786" xr:uid="{E2D18741-6422-4D31-9F4C-90FE90D8AF26}"/>
    <cellStyle name="Comma 6 2 3 2 2 3" xfId="1860" xr:uid="{00000000-0005-0000-0000-0000C8070000}"/>
    <cellStyle name="Comma 6 2 3 2 2 3 2" xfId="4649" xr:uid="{64D7707F-22BC-459A-B616-801F0C0C0C8B}"/>
    <cellStyle name="Comma 6 2 3 2 2 3 2 2" xfId="10252" xr:uid="{6117695E-C95D-412D-8DED-C8820E38C118}"/>
    <cellStyle name="Comma 6 2 3 2 2 3 2 2 2" xfId="21480" xr:uid="{CFC38FBC-A73A-4EBF-99CB-A8B8BADF154B}"/>
    <cellStyle name="Comma 6 2 3 2 2 3 2 2 2 2" xfId="43947" xr:uid="{536D816F-B42D-439E-8C7A-03D55AB96F57}"/>
    <cellStyle name="Comma 6 2 3 2 2 3 2 2 3" xfId="32720" xr:uid="{A76CF26E-0C50-41CD-A79A-4EC185397D11}"/>
    <cellStyle name="Comma 6 2 3 2 2 3 2 3" xfId="15877" xr:uid="{60AC3049-8EC1-47A1-BCDE-40107FB63FA7}"/>
    <cellStyle name="Comma 6 2 3 2 2 3 2 3 2" xfId="38344" xr:uid="{1DE939BF-10BF-4376-97AB-A7132A35797E}"/>
    <cellStyle name="Comma 6 2 3 2 2 3 2 4" xfId="27117" xr:uid="{4377FCAD-0442-4E34-8603-3801CCD23E2B}"/>
    <cellStyle name="Comma 6 2 3 2 2 3 3" xfId="7463" xr:uid="{8907078D-C25A-46B6-BBB9-9978B543061D}"/>
    <cellStyle name="Comma 6 2 3 2 2 3 3 2" xfId="18691" xr:uid="{329CC1FB-0E41-498F-92A0-0BE9FAB8D623}"/>
    <cellStyle name="Comma 6 2 3 2 2 3 3 2 2" xfId="41158" xr:uid="{5930AF8E-AF23-4764-9F94-F67E4F4A2B12}"/>
    <cellStyle name="Comma 6 2 3 2 2 3 3 3" xfId="29931" xr:uid="{0B217D99-4627-471B-BED3-61BB9B4303AC}"/>
    <cellStyle name="Comma 6 2 3 2 2 3 4" xfId="13088" xr:uid="{C69F6451-4BFA-4747-B4B2-A99C3513C355}"/>
    <cellStyle name="Comma 6 2 3 2 2 3 4 2" xfId="35555" xr:uid="{A83EA536-9540-4173-981C-51E1C1A6F2EE}"/>
    <cellStyle name="Comma 6 2 3 2 2 3 5" xfId="24328" xr:uid="{F5E00EF4-F4E4-4F0A-B9F5-E94E1EA69FF5}"/>
    <cellStyle name="Comma 6 2 3 2 2 4" xfId="3569" xr:uid="{479534B3-91C5-4707-A3C8-4D92F5109254}"/>
    <cellStyle name="Comma 6 2 3 2 2 4 2" xfId="9172" xr:uid="{26BDA111-8AD5-4714-8313-EB9B870F7F5F}"/>
    <cellStyle name="Comma 6 2 3 2 2 4 2 2" xfId="20400" xr:uid="{630CC206-685B-4116-B6DF-390317FEE912}"/>
    <cellStyle name="Comma 6 2 3 2 2 4 2 2 2" xfId="42867" xr:uid="{E4113982-06C2-4C96-A78E-C66D5053C75B}"/>
    <cellStyle name="Comma 6 2 3 2 2 4 2 3" xfId="31640" xr:uid="{1F59DA64-334B-4FB4-BA45-E499450EEB31}"/>
    <cellStyle name="Comma 6 2 3 2 2 4 3" xfId="14797" xr:uid="{0116A917-A677-417A-BEAA-B551823C0D1F}"/>
    <cellStyle name="Comma 6 2 3 2 2 4 3 2" xfId="37264" xr:uid="{C38B41A9-605C-413E-A9BB-7B0B3FE98FC1}"/>
    <cellStyle name="Comma 6 2 3 2 2 4 4" xfId="26037" xr:uid="{FC0A0232-85A9-46C0-9AFF-76C1BA3FF198}"/>
    <cellStyle name="Comma 6 2 3 2 2 5" xfId="6383" xr:uid="{7AB9CF43-F5BD-4C44-827D-B2F100396C45}"/>
    <cellStyle name="Comma 6 2 3 2 2 5 2" xfId="17611" xr:uid="{8C729E7A-D77A-478A-9C44-C57961538865}"/>
    <cellStyle name="Comma 6 2 3 2 2 5 2 2" xfId="40078" xr:uid="{14F0D26C-F111-4754-8E4B-96C8C2C52269}"/>
    <cellStyle name="Comma 6 2 3 2 2 5 3" xfId="28851" xr:uid="{B4C69D4F-02A0-45D4-B248-015FE97FCCE8}"/>
    <cellStyle name="Comma 6 2 3 2 2 6" xfId="12008" xr:uid="{462E25BE-08B4-4249-8C85-12D82FB18888}"/>
    <cellStyle name="Comma 6 2 3 2 2 6 2" xfId="34475" xr:uid="{0C26816A-3BBF-4967-A71D-1CA29496FE6F}"/>
    <cellStyle name="Comma 6 2 3 2 2 7" xfId="23248" xr:uid="{ADC77F12-37E9-49C1-8CC7-B651D91E143E}"/>
    <cellStyle name="Comma 6 2 3 2 3" xfId="1051" xr:uid="{00000000-0005-0000-0000-0000C9070000}"/>
    <cellStyle name="Comma 6 2 3 2 3 2" xfId="2131" xr:uid="{00000000-0005-0000-0000-0000CA070000}"/>
    <cellStyle name="Comma 6 2 3 2 3 2 2" xfId="4920" xr:uid="{6B9FC95D-5B86-404B-8108-58C458D54F4C}"/>
    <cellStyle name="Comma 6 2 3 2 3 2 2 2" xfId="10523" xr:uid="{0204510E-768E-4385-A7BD-DDEE8D014E33}"/>
    <cellStyle name="Comma 6 2 3 2 3 2 2 2 2" xfId="21751" xr:uid="{14FE4C4F-74D4-44AC-8882-0C5B5F397DBA}"/>
    <cellStyle name="Comma 6 2 3 2 3 2 2 2 2 2" xfId="44218" xr:uid="{94352E37-C180-4B30-9C20-BB5572877B9C}"/>
    <cellStyle name="Comma 6 2 3 2 3 2 2 2 3" xfId="32991" xr:uid="{188AC6D4-D28E-44E8-9B02-2279C0748233}"/>
    <cellStyle name="Comma 6 2 3 2 3 2 2 3" xfId="16148" xr:uid="{28E69591-6228-499C-A223-C894C9E3B3DA}"/>
    <cellStyle name="Comma 6 2 3 2 3 2 2 3 2" xfId="38615" xr:uid="{B47E182C-5E88-4D64-BD2F-84F7E3272855}"/>
    <cellStyle name="Comma 6 2 3 2 3 2 2 4" xfId="27388" xr:uid="{7972E46C-D4B9-4235-9626-C46E41315370}"/>
    <cellStyle name="Comma 6 2 3 2 3 2 3" xfId="7734" xr:uid="{79FF5A97-8995-4793-B59B-5F8158DE2195}"/>
    <cellStyle name="Comma 6 2 3 2 3 2 3 2" xfId="18962" xr:uid="{77186431-7A08-40E1-8AD2-A1D12691053F}"/>
    <cellStyle name="Comma 6 2 3 2 3 2 3 2 2" xfId="41429" xr:uid="{CF9B5B69-C10C-483F-89E3-F319B705B771}"/>
    <cellStyle name="Comma 6 2 3 2 3 2 3 3" xfId="30202" xr:uid="{F507B958-66BD-446E-8202-E1D762B88EE2}"/>
    <cellStyle name="Comma 6 2 3 2 3 2 4" xfId="13359" xr:uid="{AE576CAB-ACC7-4640-AE7E-63BD4641F806}"/>
    <cellStyle name="Comma 6 2 3 2 3 2 4 2" xfId="35826" xr:uid="{F351262A-07C3-47C8-942A-DDF31F0167EC}"/>
    <cellStyle name="Comma 6 2 3 2 3 2 5" xfId="24599" xr:uid="{B0CFDFF2-4CE6-4AC3-A128-DFDA9A28EE13}"/>
    <cellStyle name="Comma 6 2 3 2 3 3" xfId="3840" xr:uid="{6C94D268-971D-4989-9B22-A1DC74C8C3BB}"/>
    <cellStyle name="Comma 6 2 3 2 3 3 2" xfId="9443" xr:uid="{F037E825-388E-4D3B-B89E-B02D95826F75}"/>
    <cellStyle name="Comma 6 2 3 2 3 3 2 2" xfId="20671" xr:uid="{CB468F6D-E50F-4B9F-9B1F-E9CE4E8E8901}"/>
    <cellStyle name="Comma 6 2 3 2 3 3 2 2 2" xfId="43138" xr:uid="{316198ED-B32A-48D3-A034-25886B6C26D7}"/>
    <cellStyle name="Comma 6 2 3 2 3 3 2 3" xfId="31911" xr:uid="{F04603F4-0177-4123-87B3-79F72B80C74F}"/>
    <cellStyle name="Comma 6 2 3 2 3 3 3" xfId="15068" xr:uid="{B76020A5-D830-4E8E-B30B-B935A3AAED98}"/>
    <cellStyle name="Comma 6 2 3 2 3 3 3 2" xfId="37535" xr:uid="{59CCA005-ADDA-4E6A-BA0A-C2B2EEE1AC5D}"/>
    <cellStyle name="Comma 6 2 3 2 3 3 4" xfId="26308" xr:uid="{41D7C901-69CE-4CBE-B8DC-0B2F47633C3B}"/>
    <cellStyle name="Comma 6 2 3 2 3 4" xfId="6654" xr:uid="{0762E70E-AF20-4DB1-851C-2885CE197276}"/>
    <cellStyle name="Comma 6 2 3 2 3 4 2" xfId="17882" xr:uid="{37FC761F-6F05-4A29-A002-4F46222FDA26}"/>
    <cellStyle name="Comma 6 2 3 2 3 4 2 2" xfId="40349" xr:uid="{295E930A-30E9-4F49-8915-0C02E210AA86}"/>
    <cellStyle name="Comma 6 2 3 2 3 4 3" xfId="29122" xr:uid="{5B59FD2B-741C-492F-B2E8-04578DAB7D5B}"/>
    <cellStyle name="Comma 6 2 3 2 3 5" xfId="12279" xr:uid="{0A02DEB5-E911-4AAB-BBA1-E8110C1C564A}"/>
    <cellStyle name="Comma 6 2 3 2 3 5 2" xfId="34746" xr:uid="{E40E4DBC-5D06-4454-B032-CF1956F9A9AC}"/>
    <cellStyle name="Comma 6 2 3 2 3 6" xfId="23519" xr:uid="{D2604214-570B-41DB-B758-90DC971E62C4}"/>
    <cellStyle name="Comma 6 2 3 2 4" xfId="1593" xr:uid="{00000000-0005-0000-0000-0000CB070000}"/>
    <cellStyle name="Comma 6 2 3 2 4 2" xfId="4382" xr:uid="{CB3E6448-BAF5-46E4-8091-8BD71B01E53C}"/>
    <cellStyle name="Comma 6 2 3 2 4 2 2" xfId="9985" xr:uid="{FD309230-9FF7-4FCA-8C40-A8F4FDF2946D}"/>
    <cellStyle name="Comma 6 2 3 2 4 2 2 2" xfId="21213" xr:uid="{472D23E0-F54E-4CF1-B4F6-487DCC91C82E}"/>
    <cellStyle name="Comma 6 2 3 2 4 2 2 2 2" xfId="43680" xr:uid="{2BAF3727-C6F5-40E7-A1FC-3684DA8FDCA7}"/>
    <cellStyle name="Comma 6 2 3 2 4 2 2 3" xfId="32453" xr:uid="{72C45D90-51D1-426B-B160-8599C203097E}"/>
    <cellStyle name="Comma 6 2 3 2 4 2 3" xfId="15610" xr:uid="{646885BB-0932-494D-8EA1-E87AD45C948C}"/>
    <cellStyle name="Comma 6 2 3 2 4 2 3 2" xfId="38077" xr:uid="{2EDBCBFE-0399-48B9-8987-2360D49B7564}"/>
    <cellStyle name="Comma 6 2 3 2 4 2 4" xfId="26850" xr:uid="{F2D260F9-F09C-4063-AF4F-1A186044464E}"/>
    <cellStyle name="Comma 6 2 3 2 4 3" xfId="7196" xr:uid="{52B8EB49-A393-4F8A-8300-61B82F4DD037}"/>
    <cellStyle name="Comma 6 2 3 2 4 3 2" xfId="18424" xr:uid="{A42C8A48-1168-407B-88CB-F83199D2BE28}"/>
    <cellStyle name="Comma 6 2 3 2 4 3 2 2" xfId="40891" xr:uid="{0C5E4D37-0996-41BC-82C9-3AE1F0494E29}"/>
    <cellStyle name="Comma 6 2 3 2 4 3 3" xfId="29664" xr:uid="{B5DED399-7C13-4012-8D31-A021488AFA47}"/>
    <cellStyle name="Comma 6 2 3 2 4 4" xfId="12821" xr:uid="{A756463E-B17A-4E1C-8F2F-CF388CFA708B}"/>
    <cellStyle name="Comma 6 2 3 2 4 4 2" xfId="35288" xr:uid="{733DAC23-FC4B-43F9-8A76-EA3A6AD1F93E}"/>
    <cellStyle name="Comma 6 2 3 2 4 5" xfId="24061" xr:uid="{CA86FBC4-B681-4787-A78E-E48781367523}"/>
    <cellStyle name="Comma 6 2 3 2 5" xfId="2674" xr:uid="{00000000-0005-0000-0000-0000CC070000}"/>
    <cellStyle name="Comma 6 2 3 2 5 2" xfId="5463" xr:uid="{1BC3AD42-A453-4185-AFB1-17443C4EE7A5}"/>
    <cellStyle name="Comma 6 2 3 2 5 2 2" xfId="11066" xr:uid="{945F2AFB-0BC1-4E92-92D5-625B218DB42B}"/>
    <cellStyle name="Comma 6 2 3 2 5 2 2 2" xfId="22294" xr:uid="{4696EEA9-AE8C-4F67-9C30-A17442EFF31A}"/>
    <cellStyle name="Comma 6 2 3 2 5 2 2 2 2" xfId="44761" xr:uid="{BF5BCB5C-403C-48A9-A6C6-8528F51008C4}"/>
    <cellStyle name="Comma 6 2 3 2 5 2 2 3" xfId="33534" xr:uid="{BFF67E30-C4ED-4EFB-9F75-0E37AC520FA5}"/>
    <cellStyle name="Comma 6 2 3 2 5 2 3" xfId="16691" xr:uid="{AC801207-2E97-495B-BD06-53F60F5815E5}"/>
    <cellStyle name="Comma 6 2 3 2 5 2 3 2" xfId="39158" xr:uid="{992112C4-D3B0-429E-B239-EC06790CB86C}"/>
    <cellStyle name="Comma 6 2 3 2 5 2 4" xfId="27931" xr:uid="{674DBA7A-5899-4CA2-8C03-8F7F485F6618}"/>
    <cellStyle name="Comma 6 2 3 2 5 3" xfId="8277" xr:uid="{FF8750D7-0A2D-472C-85A8-97D31E491E52}"/>
    <cellStyle name="Comma 6 2 3 2 5 3 2" xfId="19505" xr:uid="{820499DD-6A93-4020-B20C-3A4497EBE712}"/>
    <cellStyle name="Comma 6 2 3 2 5 3 2 2" xfId="41972" xr:uid="{59D62F70-DEC9-401B-88E2-C051CE98A885}"/>
    <cellStyle name="Comma 6 2 3 2 5 3 3" xfId="30745" xr:uid="{A05BD8EB-6E03-49CE-8459-76C4F0BA11C1}"/>
    <cellStyle name="Comma 6 2 3 2 5 4" xfId="13902" xr:uid="{0C6642C3-EA5B-4296-B35C-6CF3FCBBDE47}"/>
    <cellStyle name="Comma 6 2 3 2 5 4 2" xfId="36369" xr:uid="{F703BE95-6DE1-42A4-B46E-EC4C73CD9B3A}"/>
    <cellStyle name="Comma 6 2 3 2 5 5" xfId="25142" xr:uid="{AA3C61EB-9769-4F8B-A46F-6411812D9E81}"/>
    <cellStyle name="Comma 6 2 3 2 6" xfId="513" xr:uid="{00000000-0005-0000-0000-0000CD070000}"/>
    <cellStyle name="Comma 6 2 3 2 6 2" xfId="3302" xr:uid="{AD6BF7CB-68D6-42F6-B3D8-EA734A8930A3}"/>
    <cellStyle name="Comma 6 2 3 2 6 2 2" xfId="8905" xr:uid="{BC49852E-52CC-48B1-9255-5AF903060B49}"/>
    <cellStyle name="Comma 6 2 3 2 6 2 2 2" xfId="20133" xr:uid="{6769C935-F9D6-482B-AB21-5629A154BFC7}"/>
    <cellStyle name="Comma 6 2 3 2 6 2 2 2 2" xfId="42600" xr:uid="{7FD1977B-5600-4676-8F03-95D075D06629}"/>
    <cellStyle name="Comma 6 2 3 2 6 2 2 3" xfId="31373" xr:uid="{1AC48568-78FA-42E2-86E7-F681C8993ADA}"/>
    <cellStyle name="Comma 6 2 3 2 6 2 3" xfId="14530" xr:uid="{CD0F35E7-528F-4104-838C-F249B0CA9407}"/>
    <cellStyle name="Comma 6 2 3 2 6 2 3 2" xfId="36997" xr:uid="{FECF3594-D571-4710-B152-488D561B9736}"/>
    <cellStyle name="Comma 6 2 3 2 6 2 4" xfId="25770" xr:uid="{D89B5B1C-C055-4098-A649-61C100C25CC2}"/>
    <cellStyle name="Comma 6 2 3 2 6 3" xfId="6116" xr:uid="{097CE738-0269-4ABE-8F88-6B7E5D0D8FF1}"/>
    <cellStyle name="Comma 6 2 3 2 6 3 2" xfId="17344" xr:uid="{1D2FD4E0-5FAB-4C64-A798-73A75FC4983B}"/>
    <cellStyle name="Comma 6 2 3 2 6 3 2 2" xfId="39811" xr:uid="{8F3D760D-5EB2-4CA7-BCE9-62D9E9BB35F5}"/>
    <cellStyle name="Comma 6 2 3 2 6 3 3" xfId="28584" xr:uid="{6F63A0D3-FA29-40F3-832D-A455246B7FEE}"/>
    <cellStyle name="Comma 6 2 3 2 6 4" xfId="11741" xr:uid="{A87DF946-A041-4148-9805-6E60A4A89789}"/>
    <cellStyle name="Comma 6 2 3 2 6 4 2" xfId="34208" xr:uid="{470A2F77-E076-4F3B-9B79-43F21FCA9C6F}"/>
    <cellStyle name="Comma 6 2 3 2 6 5" xfId="22981" xr:uid="{93EF6835-1502-4E47-A18D-FBE2941B71C0}"/>
    <cellStyle name="Comma 6 2 3 2 7" xfId="3026" xr:uid="{BFF69596-30DB-4A29-BDEB-F155788B4473}"/>
    <cellStyle name="Comma 6 2 3 2 7 2" xfId="8629" xr:uid="{A393DFC5-DABD-4840-B45B-5D7FAD5EFA62}"/>
    <cellStyle name="Comma 6 2 3 2 7 2 2" xfId="19857" xr:uid="{1206B1EE-B284-4268-B61B-6BDF22167D85}"/>
    <cellStyle name="Comma 6 2 3 2 7 2 2 2" xfId="42324" xr:uid="{2B68238C-CE0F-42E3-9859-5052E66E7C40}"/>
    <cellStyle name="Comma 6 2 3 2 7 2 3" xfId="31097" xr:uid="{385470E9-E270-4428-8068-7A21EF0BD55F}"/>
    <cellStyle name="Comma 6 2 3 2 7 3" xfId="14254" xr:uid="{AE765A24-9DC1-46C1-8ED6-89A329FF6D81}"/>
    <cellStyle name="Comma 6 2 3 2 7 3 2" xfId="36721" xr:uid="{A2160302-FBF5-4BB1-B12A-88489ED2D029}"/>
    <cellStyle name="Comma 6 2 3 2 7 4" xfId="25494" xr:uid="{AB627864-147C-4041-AE08-6336FDAEF51A}"/>
    <cellStyle name="Comma 6 2 3 2 8" xfId="5841" xr:uid="{030EEA71-8CEA-41AB-967D-1E414F2449D8}"/>
    <cellStyle name="Comma 6 2 3 2 8 2" xfId="17069" xr:uid="{DB5C2103-B2AF-4C5B-9EAC-9F970B46EA77}"/>
    <cellStyle name="Comma 6 2 3 2 8 2 2" xfId="39536" xr:uid="{668CDF1F-FE93-4235-9A3A-89DB6558ED0B}"/>
    <cellStyle name="Comma 6 2 3 2 8 3" xfId="28309" xr:uid="{C9133CD5-2805-4CB6-96E7-92F83D2C062A}"/>
    <cellStyle name="Comma 6 2 3 2 9" xfId="11465" xr:uid="{B4E90F27-5671-4ABD-A69D-977B0A3DD9D3}"/>
    <cellStyle name="Comma 6 2 3 2 9 2" xfId="33933" xr:uid="{AF94A064-2F34-405E-9FE9-EF30EE648AE9}"/>
    <cellStyle name="Comma 6 2 3 3" xfId="654" xr:uid="{00000000-0005-0000-0000-0000CE070000}"/>
    <cellStyle name="Comma 6 2 3 3 2" xfId="1192" xr:uid="{00000000-0005-0000-0000-0000CF070000}"/>
    <cellStyle name="Comma 6 2 3 3 2 2" xfId="2272" xr:uid="{00000000-0005-0000-0000-0000D0070000}"/>
    <cellStyle name="Comma 6 2 3 3 2 2 2" xfId="5061" xr:uid="{14133587-C408-4C6C-9B5B-8D35DDC21BB0}"/>
    <cellStyle name="Comma 6 2 3 3 2 2 2 2" xfId="10664" xr:uid="{7CBB2CA4-000A-4B29-B96D-53C28B0495E2}"/>
    <cellStyle name="Comma 6 2 3 3 2 2 2 2 2" xfId="21892" xr:uid="{C0AE76DB-B0AF-414C-8A28-F02FE21ECF1E}"/>
    <cellStyle name="Comma 6 2 3 3 2 2 2 2 2 2" xfId="44359" xr:uid="{03F16B2C-ADF0-4A05-8C7D-7925D4E1AE9F}"/>
    <cellStyle name="Comma 6 2 3 3 2 2 2 2 3" xfId="33132" xr:uid="{861FABA9-1A64-44C4-A2C1-79BB00603FB7}"/>
    <cellStyle name="Comma 6 2 3 3 2 2 2 3" xfId="16289" xr:uid="{4E04A4EB-80B7-4FE1-A3FF-5760FBA587A8}"/>
    <cellStyle name="Comma 6 2 3 3 2 2 2 3 2" xfId="38756" xr:uid="{AB03DA7B-5D7B-4E27-A62A-DFA787ABEF34}"/>
    <cellStyle name="Comma 6 2 3 3 2 2 2 4" xfId="27529" xr:uid="{4FB398B5-6B2B-4BB5-9D35-5F41F00679CC}"/>
    <cellStyle name="Comma 6 2 3 3 2 2 3" xfId="7875" xr:uid="{3093657D-617B-4993-BED6-D985C45413EE}"/>
    <cellStyle name="Comma 6 2 3 3 2 2 3 2" xfId="19103" xr:uid="{E96D386A-6084-49A4-8571-910B1D6CCE70}"/>
    <cellStyle name="Comma 6 2 3 3 2 2 3 2 2" xfId="41570" xr:uid="{7E9153E2-0255-4EBC-9253-CE33E79759E5}"/>
    <cellStyle name="Comma 6 2 3 3 2 2 3 3" xfId="30343" xr:uid="{0E309136-C336-4ECB-868A-68ABD30CF786}"/>
    <cellStyle name="Comma 6 2 3 3 2 2 4" xfId="13500" xr:uid="{63B8075D-0FB7-4548-A3AD-88463957E329}"/>
    <cellStyle name="Comma 6 2 3 3 2 2 4 2" xfId="35967" xr:uid="{F65BACA0-275B-4679-991C-AB8FAF0ED707}"/>
    <cellStyle name="Comma 6 2 3 3 2 2 5" xfId="24740" xr:uid="{FFED37A6-8CD3-480E-BACE-66C810BB93FD}"/>
    <cellStyle name="Comma 6 2 3 3 2 3" xfId="3981" xr:uid="{EC0E89B2-8BF6-43B5-ACF0-341310EEAB9E}"/>
    <cellStyle name="Comma 6 2 3 3 2 3 2" xfId="9584" xr:uid="{0E5001D9-90B5-425D-B741-DC502FDE3AFE}"/>
    <cellStyle name="Comma 6 2 3 3 2 3 2 2" xfId="20812" xr:uid="{9F721931-7297-4D22-AD20-EDADA4F8A459}"/>
    <cellStyle name="Comma 6 2 3 3 2 3 2 2 2" xfId="43279" xr:uid="{19D84E4C-5999-4738-8B4D-5D7DE65FF3B2}"/>
    <cellStyle name="Comma 6 2 3 3 2 3 2 3" xfId="32052" xr:uid="{BC7198E4-CBB7-4D06-8DE0-7492D4219C8E}"/>
    <cellStyle name="Comma 6 2 3 3 2 3 3" xfId="15209" xr:uid="{903D4337-0A45-4C9C-BFE6-F24C7CCB670D}"/>
    <cellStyle name="Comma 6 2 3 3 2 3 3 2" xfId="37676" xr:uid="{D68159C7-8D89-435E-9C18-1AA3730465A5}"/>
    <cellStyle name="Comma 6 2 3 3 2 3 4" xfId="26449" xr:uid="{96A5D044-12B4-4492-99E7-05763C879BBB}"/>
    <cellStyle name="Comma 6 2 3 3 2 4" xfId="6795" xr:uid="{77F232BE-7415-439E-8E43-B2DC54EA52D8}"/>
    <cellStyle name="Comma 6 2 3 3 2 4 2" xfId="18023" xr:uid="{13F3F30E-CAAE-438D-A9AA-DEAA54EE3507}"/>
    <cellStyle name="Comma 6 2 3 3 2 4 2 2" xfId="40490" xr:uid="{E9627CCA-9D87-42F5-8065-A7CF75F0B683}"/>
    <cellStyle name="Comma 6 2 3 3 2 4 3" xfId="29263" xr:uid="{F980E79C-9852-43F4-B83A-CFB5F3E470FD}"/>
    <cellStyle name="Comma 6 2 3 3 2 5" xfId="12420" xr:uid="{C8D9DC24-D2A6-4599-91B0-B09017F0CFD7}"/>
    <cellStyle name="Comma 6 2 3 3 2 5 2" xfId="34887" xr:uid="{E1150FA7-218C-4C16-8A0A-DD9C1B7A7C91}"/>
    <cellStyle name="Comma 6 2 3 3 2 6" xfId="23660" xr:uid="{6FF74648-A84B-4306-ACAF-192BDFE3E263}"/>
    <cellStyle name="Comma 6 2 3 3 3" xfId="1734" xr:uid="{00000000-0005-0000-0000-0000D1070000}"/>
    <cellStyle name="Comma 6 2 3 3 3 2" xfId="4523" xr:uid="{9552E435-7D6B-461C-9F1A-470B6DB15B37}"/>
    <cellStyle name="Comma 6 2 3 3 3 2 2" xfId="10126" xr:uid="{50A188BA-C3DB-465C-8C1A-34972331ED51}"/>
    <cellStyle name="Comma 6 2 3 3 3 2 2 2" xfId="21354" xr:uid="{1FA1A562-9F0F-446B-83D1-0CA1C547A075}"/>
    <cellStyle name="Comma 6 2 3 3 3 2 2 2 2" xfId="43821" xr:uid="{6AE97107-1CE7-471A-9B6C-8975E0B5E6A9}"/>
    <cellStyle name="Comma 6 2 3 3 3 2 2 3" xfId="32594" xr:uid="{767A400D-558C-484B-B0BF-2F982E16AA05}"/>
    <cellStyle name="Comma 6 2 3 3 3 2 3" xfId="15751" xr:uid="{F7304DDA-979A-4288-8D91-B0773FB5F3C7}"/>
    <cellStyle name="Comma 6 2 3 3 3 2 3 2" xfId="38218" xr:uid="{A9AF681E-28E7-4145-B0BE-ED8385F57A90}"/>
    <cellStyle name="Comma 6 2 3 3 3 2 4" xfId="26991" xr:uid="{28A39156-0C0D-4968-ABE7-2530C93B3E7A}"/>
    <cellStyle name="Comma 6 2 3 3 3 3" xfId="7337" xr:uid="{42DAC764-1096-4885-A8A0-9D846AF1E15E}"/>
    <cellStyle name="Comma 6 2 3 3 3 3 2" xfId="18565" xr:uid="{666ED712-3A33-4FA9-99B6-BBF9BF0DB6AF}"/>
    <cellStyle name="Comma 6 2 3 3 3 3 2 2" xfId="41032" xr:uid="{79C0406E-44EE-406E-9E1B-44B46E039414}"/>
    <cellStyle name="Comma 6 2 3 3 3 3 3" xfId="29805" xr:uid="{F61BC9A2-F9DC-401B-8563-DD2A8DF22BCE}"/>
    <cellStyle name="Comma 6 2 3 3 3 4" xfId="12962" xr:uid="{A899A9B8-F114-4F2B-9955-79A475E2EE35}"/>
    <cellStyle name="Comma 6 2 3 3 3 4 2" xfId="35429" xr:uid="{4C48A1A7-4A90-40A2-A166-BB1A1623FCAF}"/>
    <cellStyle name="Comma 6 2 3 3 3 5" xfId="24202" xr:uid="{CFD9EEAA-A304-491E-8346-7B0A277F1356}"/>
    <cellStyle name="Comma 6 2 3 3 4" xfId="3443" xr:uid="{E1072525-7F8A-4EEE-B6FF-0AA6339DFA25}"/>
    <cellStyle name="Comma 6 2 3 3 4 2" xfId="9046" xr:uid="{3C202B6A-5CE7-4F89-820A-85BA27042F4B}"/>
    <cellStyle name="Comma 6 2 3 3 4 2 2" xfId="20274" xr:uid="{2FAE0E7F-E84C-4A41-86AE-FF1898B76BB4}"/>
    <cellStyle name="Comma 6 2 3 3 4 2 2 2" xfId="42741" xr:uid="{698D7CD2-B5F2-4514-87B1-79449E6B757B}"/>
    <cellStyle name="Comma 6 2 3 3 4 2 3" xfId="31514" xr:uid="{AC9EC204-E13A-4439-8EA5-D3FDC141728E}"/>
    <cellStyle name="Comma 6 2 3 3 4 3" xfId="14671" xr:uid="{BF98ABB5-8969-46F5-BAA4-634EB80EEB2F}"/>
    <cellStyle name="Comma 6 2 3 3 4 3 2" xfId="37138" xr:uid="{50F65846-F096-4E69-9EA8-809EDE3C07E6}"/>
    <cellStyle name="Comma 6 2 3 3 4 4" xfId="25911" xr:uid="{648A1440-F313-48BE-889F-DCB7EC8D45FD}"/>
    <cellStyle name="Comma 6 2 3 3 5" xfId="6257" xr:uid="{4D15C84D-022D-4372-8750-1766FDA91DD1}"/>
    <cellStyle name="Comma 6 2 3 3 5 2" xfId="17485" xr:uid="{0E958709-FF6B-4BA6-810D-33C160EEE2DF}"/>
    <cellStyle name="Comma 6 2 3 3 5 2 2" xfId="39952" xr:uid="{034B7F02-BE3A-453F-803E-D873DEFD795D}"/>
    <cellStyle name="Comma 6 2 3 3 5 3" xfId="28725" xr:uid="{3D432A92-05C0-487B-A0E2-05D8489B92D6}"/>
    <cellStyle name="Comma 6 2 3 3 6" xfId="11882" xr:uid="{4D4DE94C-2D21-477B-82A7-CA56C9860D0C}"/>
    <cellStyle name="Comma 6 2 3 3 6 2" xfId="34349" xr:uid="{52B1348C-BBE5-4E98-884B-319D7E48B731}"/>
    <cellStyle name="Comma 6 2 3 3 7" xfId="23122" xr:uid="{4AF8CA91-74B6-45F1-A122-B579400E9EC4}"/>
    <cellStyle name="Comma 6 2 3 4" xfId="925" xr:uid="{00000000-0005-0000-0000-0000D2070000}"/>
    <cellStyle name="Comma 6 2 3 4 2" xfId="2005" xr:uid="{00000000-0005-0000-0000-0000D3070000}"/>
    <cellStyle name="Comma 6 2 3 4 2 2" xfId="4794" xr:uid="{FB08802C-40EB-4963-BE8D-872879A644D9}"/>
    <cellStyle name="Comma 6 2 3 4 2 2 2" xfId="10397" xr:uid="{C0AF30A5-0AF2-4EB0-8832-7BEB8189C619}"/>
    <cellStyle name="Comma 6 2 3 4 2 2 2 2" xfId="21625" xr:uid="{1C7BC70A-05D5-4C75-AD52-B5320ADC1A07}"/>
    <cellStyle name="Comma 6 2 3 4 2 2 2 2 2" xfId="44092" xr:uid="{6D1384F9-F17C-4CBE-89AE-B095DEE6DB85}"/>
    <cellStyle name="Comma 6 2 3 4 2 2 2 3" xfId="32865" xr:uid="{C05DECD0-572B-4327-AE5A-FE69E01BC2CA}"/>
    <cellStyle name="Comma 6 2 3 4 2 2 3" xfId="16022" xr:uid="{9140B313-E444-49FF-82F6-03EA4C3FE1C7}"/>
    <cellStyle name="Comma 6 2 3 4 2 2 3 2" xfId="38489" xr:uid="{362136D7-8FEA-4CE4-9663-CB9ADF8EFC7E}"/>
    <cellStyle name="Comma 6 2 3 4 2 2 4" xfId="27262" xr:uid="{A2F94783-F1F9-4CCB-9AAC-949301D7DBA2}"/>
    <cellStyle name="Comma 6 2 3 4 2 3" xfId="7608" xr:uid="{EFF8D319-21CE-4A18-A000-718A9ABF506D}"/>
    <cellStyle name="Comma 6 2 3 4 2 3 2" xfId="18836" xr:uid="{BBCFE767-7777-4196-94E7-4E604815B76A}"/>
    <cellStyle name="Comma 6 2 3 4 2 3 2 2" xfId="41303" xr:uid="{72993040-59FA-4433-81B7-04B53D77BC95}"/>
    <cellStyle name="Comma 6 2 3 4 2 3 3" xfId="30076" xr:uid="{B35D3A9F-947D-4177-A078-51F5A16F75E7}"/>
    <cellStyle name="Comma 6 2 3 4 2 4" xfId="13233" xr:uid="{97D305FE-ACF3-4F73-9DA8-6F64480DDF78}"/>
    <cellStyle name="Comma 6 2 3 4 2 4 2" xfId="35700" xr:uid="{7655B4C0-3C6D-4D54-990B-9131F947CE73}"/>
    <cellStyle name="Comma 6 2 3 4 2 5" xfId="24473" xr:uid="{B0D2B236-D8E9-4C38-9304-25AD4A0FD2D8}"/>
    <cellStyle name="Comma 6 2 3 4 3" xfId="3714" xr:uid="{E53E3AE5-BF5B-4871-A094-CFD56E00D892}"/>
    <cellStyle name="Comma 6 2 3 4 3 2" xfId="9317" xr:uid="{1EEBBB09-C06B-47AF-8F07-1FD96FE8648A}"/>
    <cellStyle name="Comma 6 2 3 4 3 2 2" xfId="20545" xr:uid="{C21DF6AB-7CEF-41FA-9A74-DE7AD46EDE10}"/>
    <cellStyle name="Comma 6 2 3 4 3 2 2 2" xfId="43012" xr:uid="{50F731A1-7562-4CA9-87BD-64BBDE6FBEFE}"/>
    <cellStyle name="Comma 6 2 3 4 3 2 3" xfId="31785" xr:uid="{3A7584BF-D453-4F65-90F0-8FF8EC5A92DE}"/>
    <cellStyle name="Comma 6 2 3 4 3 3" xfId="14942" xr:uid="{7A45A962-FC7F-496C-A14C-2D2A24D72A13}"/>
    <cellStyle name="Comma 6 2 3 4 3 3 2" xfId="37409" xr:uid="{7CE5BCB7-3A19-48C7-B9B3-BD8FE32F35CD}"/>
    <cellStyle name="Comma 6 2 3 4 3 4" xfId="26182" xr:uid="{186193FD-5090-4F08-A637-9560BFE7A81B}"/>
    <cellStyle name="Comma 6 2 3 4 4" xfId="6528" xr:uid="{231BE023-7362-4CBB-B55D-C8EBCE09D614}"/>
    <cellStyle name="Comma 6 2 3 4 4 2" xfId="17756" xr:uid="{7AB4847D-5A93-4EEC-A50F-3FAE628AF1B3}"/>
    <cellStyle name="Comma 6 2 3 4 4 2 2" xfId="40223" xr:uid="{7C4A1BF9-9DB4-4827-A7F8-878EBABF709D}"/>
    <cellStyle name="Comma 6 2 3 4 4 3" xfId="28996" xr:uid="{5177F7E0-92AB-47CA-BA43-7BFF74B199E5}"/>
    <cellStyle name="Comma 6 2 3 4 5" xfId="12153" xr:uid="{277044E4-6448-4412-97E5-A01F3F9064EF}"/>
    <cellStyle name="Comma 6 2 3 4 5 2" xfId="34620" xr:uid="{2AC5526C-B4AD-4B4D-8FD2-7FB0F416EF30}"/>
    <cellStyle name="Comma 6 2 3 4 6" xfId="23393" xr:uid="{183A8BDC-B9B2-4F21-BDF0-5B134A05A64C}"/>
    <cellStyle name="Comma 6 2 3 5" xfId="1467" xr:uid="{00000000-0005-0000-0000-0000D4070000}"/>
    <cellStyle name="Comma 6 2 3 5 2" xfId="4256" xr:uid="{5EB0D643-FEDF-413F-8572-46A6788EC415}"/>
    <cellStyle name="Comma 6 2 3 5 2 2" xfId="9859" xr:uid="{361220F7-9ADA-4CB0-8E9D-05C1F6613361}"/>
    <cellStyle name="Comma 6 2 3 5 2 2 2" xfId="21087" xr:uid="{047D730F-25D0-4230-BFCC-F2274B809B2A}"/>
    <cellStyle name="Comma 6 2 3 5 2 2 2 2" xfId="43554" xr:uid="{784357F9-24A3-4538-AFC0-8DFC43856ADB}"/>
    <cellStyle name="Comma 6 2 3 5 2 2 3" xfId="32327" xr:uid="{53E70CB1-A2DE-4C71-88A8-2A433D40970E}"/>
    <cellStyle name="Comma 6 2 3 5 2 3" xfId="15484" xr:uid="{92CBEB22-481F-4F74-934A-5C8890DF34A4}"/>
    <cellStyle name="Comma 6 2 3 5 2 3 2" xfId="37951" xr:uid="{30F69B23-9439-4903-9395-494A09FF26E7}"/>
    <cellStyle name="Comma 6 2 3 5 2 4" xfId="26724" xr:uid="{7F1E7F45-5357-4731-BCDA-EB4A3E235EF2}"/>
    <cellStyle name="Comma 6 2 3 5 3" xfId="7070" xr:uid="{58DDAA6D-0DAD-4F90-B7F5-9C85377D9311}"/>
    <cellStyle name="Comma 6 2 3 5 3 2" xfId="18298" xr:uid="{995F716F-645C-478F-91F7-B5DEB99889AF}"/>
    <cellStyle name="Comma 6 2 3 5 3 2 2" xfId="40765" xr:uid="{E408733B-DC97-4495-A3F0-94BCBD43B3B6}"/>
    <cellStyle name="Comma 6 2 3 5 3 3" xfId="29538" xr:uid="{F10B3DCF-B1C3-42BA-9335-16C3FFD2DCED}"/>
    <cellStyle name="Comma 6 2 3 5 4" xfId="12695" xr:uid="{30835A0B-EC1D-4E94-ADB0-D961D73E548F}"/>
    <cellStyle name="Comma 6 2 3 5 4 2" xfId="35162" xr:uid="{2325D6AE-7978-4744-A243-8E533186590C}"/>
    <cellStyle name="Comma 6 2 3 5 5" xfId="23935" xr:uid="{2D8F2FEC-F71B-43D4-B43B-D3F8887D10BE}"/>
    <cellStyle name="Comma 6 2 3 6" xfId="2548" xr:uid="{00000000-0005-0000-0000-0000D5070000}"/>
    <cellStyle name="Comma 6 2 3 6 2" xfId="5337" xr:uid="{54364D67-4646-45E8-BA53-F7A70930B4E3}"/>
    <cellStyle name="Comma 6 2 3 6 2 2" xfId="10940" xr:uid="{A5E52407-8CCF-463F-B4F0-AF8FAC17CEA9}"/>
    <cellStyle name="Comma 6 2 3 6 2 2 2" xfId="22168" xr:uid="{EEB92071-19BF-447B-8751-5FC64D6C3BA5}"/>
    <cellStyle name="Comma 6 2 3 6 2 2 2 2" xfId="44635" xr:uid="{8ADC0A5C-0921-4B3C-A08E-C9341ED5C40B}"/>
    <cellStyle name="Comma 6 2 3 6 2 2 3" xfId="33408" xr:uid="{CEE76502-0259-4CB7-BBE6-D967C6F9562E}"/>
    <cellStyle name="Comma 6 2 3 6 2 3" xfId="16565" xr:uid="{3694841E-69E2-435D-A28B-5D292678FFFF}"/>
    <cellStyle name="Comma 6 2 3 6 2 3 2" xfId="39032" xr:uid="{0E3FD91C-53FD-43D2-8A88-ABEF138D6450}"/>
    <cellStyle name="Comma 6 2 3 6 2 4" xfId="27805" xr:uid="{F765B2AB-3095-447B-9D6A-F6921380FDEC}"/>
    <cellStyle name="Comma 6 2 3 6 3" xfId="8151" xr:uid="{5005D5F1-F959-4DBE-A9BE-D30AB8C4ECA1}"/>
    <cellStyle name="Comma 6 2 3 6 3 2" xfId="19379" xr:uid="{E95BEF02-B15A-41C8-9959-D51C61ADC3BA}"/>
    <cellStyle name="Comma 6 2 3 6 3 2 2" xfId="41846" xr:uid="{78DED98A-7B7E-442A-B5B1-C6A6A6C455D1}"/>
    <cellStyle name="Comma 6 2 3 6 3 3" xfId="30619" xr:uid="{A5A169C6-9136-4D6C-9847-6539E773D82C}"/>
    <cellStyle name="Comma 6 2 3 6 4" xfId="13776" xr:uid="{0BCF0288-16EE-40ED-BA73-2E75AAEC1BAD}"/>
    <cellStyle name="Comma 6 2 3 6 4 2" xfId="36243" xr:uid="{52C3C708-701E-45CB-B359-8B05B8C1DAC2}"/>
    <cellStyle name="Comma 6 2 3 6 5" xfId="25016" xr:uid="{F1691C8E-E81D-4560-828A-45DF23AD0FC0}"/>
    <cellStyle name="Comma 6 2 3 7" xfId="387" xr:uid="{00000000-0005-0000-0000-0000D6070000}"/>
    <cellStyle name="Comma 6 2 3 7 2" xfId="3176" xr:uid="{916B4E68-BA9D-4DB1-8260-B54D82F8A73C}"/>
    <cellStyle name="Comma 6 2 3 7 2 2" xfId="8779" xr:uid="{20EEDD26-0100-4151-8149-3213005368BA}"/>
    <cellStyle name="Comma 6 2 3 7 2 2 2" xfId="20007" xr:uid="{6851FDD5-3E4C-451B-BC34-DCCE2A8A7020}"/>
    <cellStyle name="Comma 6 2 3 7 2 2 2 2" xfId="42474" xr:uid="{4CD7DCB5-8D19-4C6D-8587-FC451B265E80}"/>
    <cellStyle name="Comma 6 2 3 7 2 2 3" xfId="31247" xr:uid="{647D28E9-6FC8-46C5-B613-56E1F3F7324E}"/>
    <cellStyle name="Comma 6 2 3 7 2 3" xfId="14404" xr:uid="{201557F7-BAEB-46CF-BD65-C184407C41AB}"/>
    <cellStyle name="Comma 6 2 3 7 2 3 2" xfId="36871" xr:uid="{618583F3-75EA-483D-999E-F9FE1187803C}"/>
    <cellStyle name="Comma 6 2 3 7 2 4" xfId="25644" xr:uid="{5A051F4F-39D9-435E-8FDA-76A9EF5328A4}"/>
    <cellStyle name="Comma 6 2 3 7 3" xfId="5990" xr:uid="{260B0442-1536-4EE5-B91C-3D70F835D85D}"/>
    <cellStyle name="Comma 6 2 3 7 3 2" xfId="17218" xr:uid="{04BE418B-8090-4069-91F3-986CF2980F63}"/>
    <cellStyle name="Comma 6 2 3 7 3 2 2" xfId="39685" xr:uid="{6D1D2C52-65A7-41C5-A00B-3A1CDCE5B196}"/>
    <cellStyle name="Comma 6 2 3 7 3 3" xfId="28458" xr:uid="{BE8AF3BC-357D-4E4E-8EF9-ABDFF0AFC5BF}"/>
    <cellStyle name="Comma 6 2 3 7 4" xfId="11615" xr:uid="{CC1FB2E2-9B63-4CF5-AA93-91BEF294C9BF}"/>
    <cellStyle name="Comma 6 2 3 7 4 2" xfId="34082" xr:uid="{FA972675-8237-4F4B-9FFD-B65AA77A19A6}"/>
    <cellStyle name="Comma 6 2 3 7 5" xfId="22855" xr:uid="{6F426660-9B92-4399-BEDC-E79FB33ED9C3}"/>
    <cellStyle name="Comma 6 2 3 8" xfId="2900" xr:uid="{EE7C47A4-03AD-4143-BB5D-81FB966A0516}"/>
    <cellStyle name="Comma 6 2 3 8 2" xfId="8503" xr:uid="{54F987F6-53BA-475E-98E7-88331DA8FB60}"/>
    <cellStyle name="Comma 6 2 3 8 2 2" xfId="19731" xr:uid="{ECA1E72B-3BE9-4AE8-84F1-5C1C0510FA1C}"/>
    <cellStyle name="Comma 6 2 3 8 2 2 2" xfId="42198" xr:uid="{6C0708AC-E8C6-4768-836E-A4F2AE0D7CD9}"/>
    <cellStyle name="Comma 6 2 3 8 2 3" xfId="30971" xr:uid="{52E4790D-4E7C-4D01-B7B2-57C9391D5846}"/>
    <cellStyle name="Comma 6 2 3 8 3" xfId="14128" xr:uid="{12BDFBCB-7B94-4AE5-9A79-984706B4E8D5}"/>
    <cellStyle name="Comma 6 2 3 8 3 2" xfId="36595" xr:uid="{048599C6-5949-4FF5-9E61-AE866FC440B1}"/>
    <cellStyle name="Comma 6 2 3 8 4" xfId="25368" xr:uid="{B365F464-73C7-4E60-B0CC-C3765C890E6E}"/>
    <cellStyle name="Comma 6 2 3 9" xfId="5715" xr:uid="{AE20E0B1-2234-4950-B7A1-AC65C7FF731E}"/>
    <cellStyle name="Comma 6 2 3 9 2" xfId="16943" xr:uid="{A0270A49-4F07-4899-A745-AFD3F85486E3}"/>
    <cellStyle name="Comma 6 2 3 9 2 2" xfId="39410" xr:uid="{37DB3D08-D7A6-435D-8D02-1355781643BF}"/>
    <cellStyle name="Comma 6 2 3 9 3" xfId="28183" xr:uid="{C51D8B09-7D2A-4687-AA2D-6BAA4B95D092}"/>
    <cellStyle name="Comma 6 2 4" xfId="169" xr:uid="{00000000-0005-0000-0000-0000D7070000}"/>
    <cellStyle name="Comma 6 2 4 10" xfId="22642" xr:uid="{0ACDAB29-53FB-45A8-96B1-44DF6DE6952A}"/>
    <cellStyle name="Comma 6 2 4 2" xfId="716" xr:uid="{00000000-0005-0000-0000-0000D8070000}"/>
    <cellStyle name="Comma 6 2 4 2 2" xfId="1254" xr:uid="{00000000-0005-0000-0000-0000D9070000}"/>
    <cellStyle name="Comma 6 2 4 2 2 2" xfId="2334" xr:uid="{00000000-0005-0000-0000-0000DA070000}"/>
    <cellStyle name="Comma 6 2 4 2 2 2 2" xfId="5123" xr:uid="{07437012-E03A-4BEF-B6BC-E477D467E1E5}"/>
    <cellStyle name="Comma 6 2 4 2 2 2 2 2" xfId="10726" xr:uid="{A5EBE5B4-3434-44D9-BC7B-D12652F70B96}"/>
    <cellStyle name="Comma 6 2 4 2 2 2 2 2 2" xfId="21954" xr:uid="{74B27EB1-160A-45CE-9929-0A74A3CA288F}"/>
    <cellStyle name="Comma 6 2 4 2 2 2 2 2 2 2" xfId="44421" xr:uid="{3D5DD200-76F5-4571-A17D-763F59E2760E}"/>
    <cellStyle name="Comma 6 2 4 2 2 2 2 2 3" xfId="33194" xr:uid="{B2477D9F-3974-4D2F-8815-844C70A4B227}"/>
    <cellStyle name="Comma 6 2 4 2 2 2 2 3" xfId="16351" xr:uid="{C7961C0D-BA52-4D27-9C3C-101D42899000}"/>
    <cellStyle name="Comma 6 2 4 2 2 2 2 3 2" xfId="38818" xr:uid="{8848DBD3-29B7-4941-9047-19F5343194A2}"/>
    <cellStyle name="Comma 6 2 4 2 2 2 2 4" xfId="27591" xr:uid="{CF4E0D85-1F64-4A56-8C75-CF93AEC93411}"/>
    <cellStyle name="Comma 6 2 4 2 2 2 3" xfId="7937" xr:uid="{D0923476-1A5C-49FD-9805-2A51BC8AE9F6}"/>
    <cellStyle name="Comma 6 2 4 2 2 2 3 2" xfId="19165" xr:uid="{EC491917-037C-4884-A047-50548492B722}"/>
    <cellStyle name="Comma 6 2 4 2 2 2 3 2 2" xfId="41632" xr:uid="{761C1C1D-7129-49C5-86D8-50DD21081AA0}"/>
    <cellStyle name="Comma 6 2 4 2 2 2 3 3" xfId="30405" xr:uid="{389BFA2B-AECD-4560-80FD-388C6B9CEB4A}"/>
    <cellStyle name="Comma 6 2 4 2 2 2 4" xfId="13562" xr:uid="{1C2FC4DE-F558-4AE5-AE74-2FC134146C85}"/>
    <cellStyle name="Comma 6 2 4 2 2 2 4 2" xfId="36029" xr:uid="{490CD5D6-D507-43EE-8FE1-D4EE7264CB17}"/>
    <cellStyle name="Comma 6 2 4 2 2 2 5" xfId="24802" xr:uid="{B133226B-8943-48C8-8288-A9BAA7392158}"/>
    <cellStyle name="Comma 6 2 4 2 2 3" xfId="4043" xr:uid="{E43ACD0F-71A2-49C7-BF1D-0ADF6BF2ED9B}"/>
    <cellStyle name="Comma 6 2 4 2 2 3 2" xfId="9646" xr:uid="{5181A49A-C162-412A-921C-1724B950A111}"/>
    <cellStyle name="Comma 6 2 4 2 2 3 2 2" xfId="20874" xr:uid="{B71B876E-3801-4BE1-B76D-5728C623153F}"/>
    <cellStyle name="Comma 6 2 4 2 2 3 2 2 2" xfId="43341" xr:uid="{CE4B9726-8248-42E2-B25D-D536960A1AFD}"/>
    <cellStyle name="Comma 6 2 4 2 2 3 2 3" xfId="32114" xr:uid="{19D533F7-A65B-4AAE-8D63-0DAE7543437B}"/>
    <cellStyle name="Comma 6 2 4 2 2 3 3" xfId="15271" xr:uid="{2F3F2157-DD64-4D87-800D-CBAC25F9899A}"/>
    <cellStyle name="Comma 6 2 4 2 2 3 3 2" xfId="37738" xr:uid="{20B17003-9AA0-4B89-86A7-E02D1F5A741B}"/>
    <cellStyle name="Comma 6 2 4 2 2 3 4" xfId="26511" xr:uid="{520A3589-E5A3-4FDF-8B9B-FA7C349E7C37}"/>
    <cellStyle name="Comma 6 2 4 2 2 4" xfId="6857" xr:uid="{851A86FC-3F7F-4A0A-8CB3-C6470F4FBAE6}"/>
    <cellStyle name="Comma 6 2 4 2 2 4 2" xfId="18085" xr:uid="{1CF12F79-9708-443C-8413-7197B9009E93}"/>
    <cellStyle name="Comma 6 2 4 2 2 4 2 2" xfId="40552" xr:uid="{C54BFDC0-DABB-4812-8EE3-EF023CD07A05}"/>
    <cellStyle name="Comma 6 2 4 2 2 4 3" xfId="29325" xr:uid="{FA92683D-FEF8-4F31-AB38-5BA6201CDA15}"/>
    <cellStyle name="Comma 6 2 4 2 2 5" xfId="12482" xr:uid="{13C8CAB2-B3CD-4CFA-A9B3-B0EFA718630F}"/>
    <cellStyle name="Comma 6 2 4 2 2 5 2" xfId="34949" xr:uid="{2A1B1409-3455-43B1-AD05-598DF70BD8A8}"/>
    <cellStyle name="Comma 6 2 4 2 2 6" xfId="23722" xr:uid="{AE251F80-47BD-4E7E-B704-1D3E8E8D4B2A}"/>
    <cellStyle name="Comma 6 2 4 2 3" xfId="1796" xr:uid="{00000000-0005-0000-0000-0000DB070000}"/>
    <cellStyle name="Comma 6 2 4 2 3 2" xfId="4585" xr:uid="{26B4794A-F6EF-48D0-8E16-FAABF44F7E98}"/>
    <cellStyle name="Comma 6 2 4 2 3 2 2" xfId="10188" xr:uid="{3B9052D8-E075-4CAE-9505-F47B80402256}"/>
    <cellStyle name="Comma 6 2 4 2 3 2 2 2" xfId="21416" xr:uid="{D939958A-BE5A-44C6-8422-962731A01AC5}"/>
    <cellStyle name="Comma 6 2 4 2 3 2 2 2 2" xfId="43883" xr:uid="{49698B2F-23EA-4EA9-B9C0-EA3A6755E3CD}"/>
    <cellStyle name="Comma 6 2 4 2 3 2 2 3" xfId="32656" xr:uid="{34AEE6C8-BB26-441C-AAB5-4662EE42D065}"/>
    <cellStyle name="Comma 6 2 4 2 3 2 3" xfId="15813" xr:uid="{9FF8392E-74F1-43E2-A8FE-C41FB581CC0B}"/>
    <cellStyle name="Comma 6 2 4 2 3 2 3 2" xfId="38280" xr:uid="{741762E9-0A98-4314-A41C-734FDB8E0C77}"/>
    <cellStyle name="Comma 6 2 4 2 3 2 4" xfId="27053" xr:uid="{DB1C760B-0781-4091-BB68-74C8B6E9D4F7}"/>
    <cellStyle name="Comma 6 2 4 2 3 3" xfId="7399" xr:uid="{68F9B33D-CD8D-432F-94A0-FD104F3B0B20}"/>
    <cellStyle name="Comma 6 2 4 2 3 3 2" xfId="18627" xr:uid="{09B755CD-BA86-445F-8C35-96968EE1CE99}"/>
    <cellStyle name="Comma 6 2 4 2 3 3 2 2" xfId="41094" xr:uid="{E009C06D-B26F-4EA8-ABD6-A6AB7F1AA176}"/>
    <cellStyle name="Comma 6 2 4 2 3 3 3" xfId="29867" xr:uid="{ECC88634-06C9-4577-B9F4-540FF821066C}"/>
    <cellStyle name="Comma 6 2 4 2 3 4" xfId="13024" xr:uid="{B8669D29-80CB-400F-9BF1-5C5DDA74643C}"/>
    <cellStyle name="Comma 6 2 4 2 3 4 2" xfId="35491" xr:uid="{24D24D94-5519-42F4-860F-BED692084282}"/>
    <cellStyle name="Comma 6 2 4 2 3 5" xfId="24264" xr:uid="{CC595AF1-5BBA-4EBA-8303-BC43D6D33C5E}"/>
    <cellStyle name="Comma 6 2 4 2 4" xfId="3505" xr:uid="{03E65842-134F-4EE4-8D24-7694516FABC9}"/>
    <cellStyle name="Comma 6 2 4 2 4 2" xfId="9108" xr:uid="{7A3BCF8C-CBD7-47B7-BA0E-9434D3FE70A9}"/>
    <cellStyle name="Comma 6 2 4 2 4 2 2" xfId="20336" xr:uid="{8D7CFC55-A56A-4083-ABDF-C206810E5FC6}"/>
    <cellStyle name="Comma 6 2 4 2 4 2 2 2" xfId="42803" xr:uid="{0E299F8C-C3AF-4D24-A770-338AD768A5E4}"/>
    <cellStyle name="Comma 6 2 4 2 4 2 3" xfId="31576" xr:uid="{E4F43B70-DDA7-4F86-8CC0-D09F4231D5C6}"/>
    <cellStyle name="Comma 6 2 4 2 4 3" xfId="14733" xr:uid="{D70C0756-68B4-481C-AB83-2EEFE0BDB542}"/>
    <cellStyle name="Comma 6 2 4 2 4 3 2" xfId="37200" xr:uid="{EDA99C9A-0188-4C34-984D-53C89B983C2E}"/>
    <cellStyle name="Comma 6 2 4 2 4 4" xfId="25973" xr:uid="{444D4DA6-877F-4775-A886-2EE55A36A39F}"/>
    <cellStyle name="Comma 6 2 4 2 5" xfId="6319" xr:uid="{70ED9F01-AAB6-4EB2-97AC-9E112943F0BA}"/>
    <cellStyle name="Comma 6 2 4 2 5 2" xfId="17547" xr:uid="{714FC8DC-8CF2-4FF4-B513-C52CCF88F553}"/>
    <cellStyle name="Comma 6 2 4 2 5 2 2" xfId="40014" xr:uid="{DA112D43-FBE9-4743-AFFE-94F28CC48F98}"/>
    <cellStyle name="Comma 6 2 4 2 5 3" xfId="28787" xr:uid="{5B1CA98C-8550-487C-9587-923974F3A61A}"/>
    <cellStyle name="Comma 6 2 4 2 6" xfId="11944" xr:uid="{2FEF82B4-731A-4C88-A218-5F74DE0201E8}"/>
    <cellStyle name="Comma 6 2 4 2 6 2" xfId="34411" xr:uid="{A435FC79-EE70-4E87-9D5D-BAF72283322C}"/>
    <cellStyle name="Comma 6 2 4 2 7" xfId="23184" xr:uid="{98D20622-E0F8-4363-9842-871AC2F36980}"/>
    <cellStyle name="Comma 6 2 4 3" xfId="987" xr:uid="{00000000-0005-0000-0000-0000DC070000}"/>
    <cellStyle name="Comma 6 2 4 3 2" xfId="2067" xr:uid="{00000000-0005-0000-0000-0000DD070000}"/>
    <cellStyle name="Comma 6 2 4 3 2 2" xfId="4856" xr:uid="{2C8078D8-FC43-4B64-B2C2-F2870865AEF5}"/>
    <cellStyle name="Comma 6 2 4 3 2 2 2" xfId="10459" xr:uid="{074A52FD-E06A-49D4-98B2-99A7E43B5CEF}"/>
    <cellStyle name="Comma 6 2 4 3 2 2 2 2" xfId="21687" xr:uid="{359DAF7A-2C4E-4067-A71F-04DD3FC976CB}"/>
    <cellStyle name="Comma 6 2 4 3 2 2 2 2 2" xfId="44154" xr:uid="{8B355A22-C386-4EB3-A3EC-C9028BA49223}"/>
    <cellStyle name="Comma 6 2 4 3 2 2 2 3" xfId="32927" xr:uid="{0D73D088-0D30-4B28-BBF0-97CCE3C96006}"/>
    <cellStyle name="Comma 6 2 4 3 2 2 3" xfId="16084" xr:uid="{765573D4-F2A9-46A0-AB6A-CD0FF96036C5}"/>
    <cellStyle name="Comma 6 2 4 3 2 2 3 2" xfId="38551" xr:uid="{9E3A4074-BC46-4B3B-8C02-854AE56C1261}"/>
    <cellStyle name="Comma 6 2 4 3 2 2 4" xfId="27324" xr:uid="{6F5B2907-6C86-4888-9C1C-22102CFBD783}"/>
    <cellStyle name="Comma 6 2 4 3 2 3" xfId="7670" xr:uid="{B8B7A266-7F20-4798-8C7E-27525C4F1876}"/>
    <cellStyle name="Comma 6 2 4 3 2 3 2" xfId="18898" xr:uid="{07F62EF1-92BA-4817-9512-86E6EE50D016}"/>
    <cellStyle name="Comma 6 2 4 3 2 3 2 2" xfId="41365" xr:uid="{F42408C5-A190-4BE1-A80D-815E07CF8DEB}"/>
    <cellStyle name="Comma 6 2 4 3 2 3 3" xfId="30138" xr:uid="{D243D40A-CC59-4F42-99E0-CC40D2838D3A}"/>
    <cellStyle name="Comma 6 2 4 3 2 4" xfId="13295" xr:uid="{BB4CB0DD-1376-4D52-AC7C-60F6732C7167}"/>
    <cellStyle name="Comma 6 2 4 3 2 4 2" xfId="35762" xr:uid="{590F7A80-3D11-4DDA-9EEA-4613DADBC151}"/>
    <cellStyle name="Comma 6 2 4 3 2 5" xfId="24535" xr:uid="{09B7085C-3458-4A56-BE97-3F7F7816CE61}"/>
    <cellStyle name="Comma 6 2 4 3 3" xfId="3776" xr:uid="{11AC5A4E-0566-40F8-B097-4ADC843A1C14}"/>
    <cellStyle name="Comma 6 2 4 3 3 2" xfId="9379" xr:uid="{BC1E295B-6BE9-4C30-ACCA-CBF6B4759C11}"/>
    <cellStyle name="Comma 6 2 4 3 3 2 2" xfId="20607" xr:uid="{9A75B167-3720-4912-890D-AA79608AA495}"/>
    <cellStyle name="Comma 6 2 4 3 3 2 2 2" xfId="43074" xr:uid="{675D4C4A-6000-4DCF-96C1-9EEBAC910AED}"/>
    <cellStyle name="Comma 6 2 4 3 3 2 3" xfId="31847" xr:uid="{E47439EC-23A9-441C-9DDC-764B072C8BBE}"/>
    <cellStyle name="Comma 6 2 4 3 3 3" xfId="15004" xr:uid="{AFDE9503-F1B2-465A-83ED-939E0E253EDC}"/>
    <cellStyle name="Comma 6 2 4 3 3 3 2" xfId="37471" xr:uid="{6513888D-38AF-46D9-A3B7-CFEFEEEF1DB8}"/>
    <cellStyle name="Comma 6 2 4 3 3 4" xfId="26244" xr:uid="{50605094-8F80-4568-B279-0EAD87C3BB14}"/>
    <cellStyle name="Comma 6 2 4 3 4" xfId="6590" xr:uid="{9D0F42A6-E665-4B05-BC02-F857ED60E0BC}"/>
    <cellStyle name="Comma 6 2 4 3 4 2" xfId="17818" xr:uid="{5E966601-8588-44B3-826E-EB42F0559494}"/>
    <cellStyle name="Comma 6 2 4 3 4 2 2" xfId="40285" xr:uid="{5450F3E2-D895-4407-9BCD-CE6844BF3B4F}"/>
    <cellStyle name="Comma 6 2 4 3 4 3" xfId="29058" xr:uid="{D35EF3F2-8DAD-486F-AE0D-54617A70B40F}"/>
    <cellStyle name="Comma 6 2 4 3 5" xfId="12215" xr:uid="{1493DFCF-150F-4923-BA3D-26A6CAAABAE5}"/>
    <cellStyle name="Comma 6 2 4 3 5 2" xfId="34682" xr:uid="{04A28588-DEDC-4E63-A083-95CC54D08A16}"/>
    <cellStyle name="Comma 6 2 4 3 6" xfId="23455" xr:uid="{69999731-94EF-4EBE-A30B-8430064A0C54}"/>
    <cellStyle name="Comma 6 2 4 4" xfId="1529" xr:uid="{00000000-0005-0000-0000-0000DE070000}"/>
    <cellStyle name="Comma 6 2 4 4 2" xfId="4318" xr:uid="{6F052DFB-CDAA-4EA4-8B4E-A5FCF9DA6003}"/>
    <cellStyle name="Comma 6 2 4 4 2 2" xfId="9921" xr:uid="{488582DA-923C-4CFC-A9BC-1D314F744781}"/>
    <cellStyle name="Comma 6 2 4 4 2 2 2" xfId="21149" xr:uid="{63ECAC4F-CE7B-4ABD-A33D-4555BC8D1939}"/>
    <cellStyle name="Comma 6 2 4 4 2 2 2 2" xfId="43616" xr:uid="{AB7198ED-F8AB-4DAD-B74F-03F23FBA0ABC}"/>
    <cellStyle name="Comma 6 2 4 4 2 2 3" xfId="32389" xr:uid="{C7CE40F1-633B-476D-80AA-B9CB9FAF9111}"/>
    <cellStyle name="Comma 6 2 4 4 2 3" xfId="15546" xr:uid="{887B0A29-C3A4-4105-A9F3-B2415D34FC0D}"/>
    <cellStyle name="Comma 6 2 4 4 2 3 2" xfId="38013" xr:uid="{22704538-BDF1-4588-97F6-299CE2AD3ADC}"/>
    <cellStyle name="Comma 6 2 4 4 2 4" xfId="26786" xr:uid="{5AEBE27A-6116-4807-82B1-CD7C402BBB45}"/>
    <cellStyle name="Comma 6 2 4 4 3" xfId="7132" xr:uid="{AC6B7C30-69F8-45B9-81E6-42FF6D3D96F0}"/>
    <cellStyle name="Comma 6 2 4 4 3 2" xfId="18360" xr:uid="{73859DEA-7357-48A9-8A3F-40D42979AB9B}"/>
    <cellStyle name="Comma 6 2 4 4 3 2 2" xfId="40827" xr:uid="{2FDCBDD1-DBE8-4AEC-B6DF-D759456156F5}"/>
    <cellStyle name="Comma 6 2 4 4 3 3" xfId="29600" xr:uid="{4563100E-391F-4595-9586-09ED58E14BAE}"/>
    <cellStyle name="Comma 6 2 4 4 4" xfId="12757" xr:uid="{8B41A848-EE57-4788-88F7-57F07C1B5264}"/>
    <cellStyle name="Comma 6 2 4 4 4 2" xfId="35224" xr:uid="{AFBB6CB6-A478-458B-B694-6D6E51280088}"/>
    <cellStyle name="Comma 6 2 4 4 5" xfId="23997" xr:uid="{2A2C1ECA-020B-4DF1-BF71-6CC5ED900EB4}"/>
    <cellStyle name="Comma 6 2 4 5" xfId="2610" xr:uid="{00000000-0005-0000-0000-0000DF070000}"/>
    <cellStyle name="Comma 6 2 4 5 2" xfId="5399" xr:uid="{DB81F25D-F450-4589-B00C-8CA1BF7F2055}"/>
    <cellStyle name="Comma 6 2 4 5 2 2" xfId="11002" xr:uid="{3358E3CF-889E-48B9-8DE2-E57E1E50D885}"/>
    <cellStyle name="Comma 6 2 4 5 2 2 2" xfId="22230" xr:uid="{332AAAFA-673A-4A15-9F24-7EE322D0BBC4}"/>
    <cellStyle name="Comma 6 2 4 5 2 2 2 2" xfId="44697" xr:uid="{C6170ABD-C781-474F-8F5B-0854728340CF}"/>
    <cellStyle name="Comma 6 2 4 5 2 2 3" xfId="33470" xr:uid="{B5A22CFF-82E6-41D4-BA8A-49B013644806}"/>
    <cellStyle name="Comma 6 2 4 5 2 3" xfId="16627" xr:uid="{F26857AD-ACB1-4DAC-9080-B39558F5E466}"/>
    <cellStyle name="Comma 6 2 4 5 2 3 2" xfId="39094" xr:uid="{DF72447F-A2F0-4CC7-BCBD-9347E7744A11}"/>
    <cellStyle name="Comma 6 2 4 5 2 4" xfId="27867" xr:uid="{760F99B3-81CB-4238-BD83-8DBDFE2F8269}"/>
    <cellStyle name="Comma 6 2 4 5 3" xfId="8213" xr:uid="{6A834E1F-E186-41A6-8ABA-4B6335AAC18D}"/>
    <cellStyle name="Comma 6 2 4 5 3 2" xfId="19441" xr:uid="{0C82FAE8-B2DF-437B-A88F-570EDA6455B6}"/>
    <cellStyle name="Comma 6 2 4 5 3 2 2" xfId="41908" xr:uid="{6644B427-6B50-4697-A9AF-C9F87B492EA4}"/>
    <cellStyle name="Comma 6 2 4 5 3 3" xfId="30681" xr:uid="{F4F1511E-66A6-4B8E-84D1-9FDBC5EF1075}"/>
    <cellStyle name="Comma 6 2 4 5 4" xfId="13838" xr:uid="{9F3F63E7-4DD8-40FA-A71B-B7D4D729ECC4}"/>
    <cellStyle name="Comma 6 2 4 5 4 2" xfId="36305" xr:uid="{816D3463-FD19-46BC-8794-10B953B8F981}"/>
    <cellStyle name="Comma 6 2 4 5 5" xfId="25078" xr:uid="{C0FAB53D-8D2D-4D0E-B1EC-917718B92014}"/>
    <cellStyle name="Comma 6 2 4 6" xfId="449" xr:uid="{00000000-0005-0000-0000-0000E0070000}"/>
    <cellStyle name="Comma 6 2 4 6 2" xfId="3238" xr:uid="{5C9876F9-1521-40CC-B03C-28A7F5047799}"/>
    <cellStyle name="Comma 6 2 4 6 2 2" xfId="8841" xr:uid="{D1B9F91F-0749-4F1A-B39E-D61C0E3628DB}"/>
    <cellStyle name="Comma 6 2 4 6 2 2 2" xfId="20069" xr:uid="{C58291C9-BF95-4122-9CA1-38DC1A0FB98B}"/>
    <cellStyle name="Comma 6 2 4 6 2 2 2 2" xfId="42536" xr:uid="{CDD88B0E-3929-4F6A-A61A-D44A7987AEFF}"/>
    <cellStyle name="Comma 6 2 4 6 2 2 3" xfId="31309" xr:uid="{1E7747DF-EFF1-4175-AE25-66F74181378C}"/>
    <cellStyle name="Comma 6 2 4 6 2 3" xfId="14466" xr:uid="{C4BF33C1-32F5-4A2C-AEE4-058172EDE396}"/>
    <cellStyle name="Comma 6 2 4 6 2 3 2" xfId="36933" xr:uid="{4DE1B446-53CB-4438-83A0-9D89251E3386}"/>
    <cellStyle name="Comma 6 2 4 6 2 4" xfId="25706" xr:uid="{112E36B8-0797-4B8F-ADB3-3DC2EAD0B70C}"/>
    <cellStyle name="Comma 6 2 4 6 3" xfId="6052" xr:uid="{7B4F974D-8D2C-4017-B644-BDC5CB440970}"/>
    <cellStyle name="Comma 6 2 4 6 3 2" xfId="17280" xr:uid="{DCF7C4E1-6875-43A6-9BC4-25F46CAC3FA7}"/>
    <cellStyle name="Comma 6 2 4 6 3 2 2" xfId="39747" xr:uid="{4A1C5826-4AA6-4F36-99FA-ED7442DE635E}"/>
    <cellStyle name="Comma 6 2 4 6 3 3" xfId="28520" xr:uid="{5545A1D0-14A4-48E6-99E7-86E63989D22E}"/>
    <cellStyle name="Comma 6 2 4 6 4" xfId="11677" xr:uid="{D060DAE6-2768-41EA-BF8E-96DDA67AC061}"/>
    <cellStyle name="Comma 6 2 4 6 4 2" xfId="34144" xr:uid="{63DB0A03-D57C-4BF6-AA65-614A9012BA65}"/>
    <cellStyle name="Comma 6 2 4 6 5" xfId="22917" xr:uid="{717DBE25-93D9-4A22-825F-90B41E39EC7F}"/>
    <cellStyle name="Comma 6 2 4 7" xfId="2962" xr:uid="{E67F348B-1446-444F-A32F-7A1C7A952725}"/>
    <cellStyle name="Comma 6 2 4 7 2" xfId="8565" xr:uid="{35A089C4-E1B3-40EF-AACB-E6FB4ADDC7B9}"/>
    <cellStyle name="Comma 6 2 4 7 2 2" xfId="19793" xr:uid="{F7CCC189-ADC4-4BBF-B51A-CB52D1E9272A}"/>
    <cellStyle name="Comma 6 2 4 7 2 2 2" xfId="42260" xr:uid="{5E57D2DE-D073-4A23-B624-B6622102BD2C}"/>
    <cellStyle name="Comma 6 2 4 7 2 3" xfId="31033" xr:uid="{2B9B2545-D75A-4319-9BFC-F861F57260E8}"/>
    <cellStyle name="Comma 6 2 4 7 3" xfId="14190" xr:uid="{1948E4C7-728C-4DA4-8A51-C61772F32138}"/>
    <cellStyle name="Comma 6 2 4 7 3 2" xfId="36657" xr:uid="{49EAC5C6-52E8-4969-A32C-6ACEE4A5A443}"/>
    <cellStyle name="Comma 6 2 4 7 4" xfId="25430" xr:uid="{9C163D52-CDF0-4125-8D8C-04FA38F098BA}"/>
    <cellStyle name="Comma 6 2 4 8" xfId="5777" xr:uid="{88D28A52-A597-42F8-B74C-541968FE03A8}"/>
    <cellStyle name="Comma 6 2 4 8 2" xfId="17005" xr:uid="{6EE82325-707F-435E-B72D-4E3757643ACA}"/>
    <cellStyle name="Comma 6 2 4 8 2 2" xfId="39472" xr:uid="{C6BE41B2-FA44-4288-8D04-38BD30E2D0A3}"/>
    <cellStyle name="Comma 6 2 4 8 3" xfId="28245" xr:uid="{B314A96F-DD8F-418C-96E9-161F3A01B657}"/>
    <cellStyle name="Comma 6 2 4 9" xfId="11401" xr:uid="{CA6A40E5-9549-4334-A9DD-14D9E5B794DC}"/>
    <cellStyle name="Comma 6 2 4 9 2" xfId="33869" xr:uid="{BA5B128F-CFB1-4EF9-B650-4AF673B4C755}"/>
    <cellStyle name="Comma 6 2 5" xfId="595" xr:uid="{00000000-0005-0000-0000-0000E1070000}"/>
    <cellStyle name="Comma 6 2 5 2" xfId="1133" xr:uid="{00000000-0005-0000-0000-0000E2070000}"/>
    <cellStyle name="Comma 6 2 5 2 2" xfId="2213" xr:uid="{00000000-0005-0000-0000-0000E3070000}"/>
    <cellStyle name="Comma 6 2 5 2 2 2" xfId="5002" xr:uid="{45D8B81A-A0C3-40E0-BAD1-D0A9BB7F415E}"/>
    <cellStyle name="Comma 6 2 5 2 2 2 2" xfId="10605" xr:uid="{9319E0A4-F7B3-46C9-AE3C-0105137F0664}"/>
    <cellStyle name="Comma 6 2 5 2 2 2 2 2" xfId="21833" xr:uid="{F2E865B5-4B11-495E-B25C-6F8A6FCB7CA9}"/>
    <cellStyle name="Comma 6 2 5 2 2 2 2 2 2" xfId="44300" xr:uid="{E12F9352-4543-46E6-A69D-217B46839F4F}"/>
    <cellStyle name="Comma 6 2 5 2 2 2 2 3" xfId="33073" xr:uid="{8301916A-9550-4E14-ACBB-D7269823C7BE}"/>
    <cellStyle name="Comma 6 2 5 2 2 2 3" xfId="16230" xr:uid="{76663396-E02B-435D-B15D-1B7455FF334C}"/>
    <cellStyle name="Comma 6 2 5 2 2 2 3 2" xfId="38697" xr:uid="{ADBF92EE-5167-4D97-8F8F-D2ABE67C1FED}"/>
    <cellStyle name="Comma 6 2 5 2 2 2 4" xfId="27470" xr:uid="{E9447BA9-F0C8-4D4B-A757-1F260ADACFD1}"/>
    <cellStyle name="Comma 6 2 5 2 2 3" xfId="7816" xr:uid="{EE40CE88-8EAD-4DB1-A179-1C6A8D8CA4D3}"/>
    <cellStyle name="Comma 6 2 5 2 2 3 2" xfId="19044" xr:uid="{8A10D6A1-53AE-47EB-92E1-60B56FA0EBF6}"/>
    <cellStyle name="Comma 6 2 5 2 2 3 2 2" xfId="41511" xr:uid="{CC5CF4AF-44F7-4F59-8963-A35BD3009A99}"/>
    <cellStyle name="Comma 6 2 5 2 2 3 3" xfId="30284" xr:uid="{CF54695F-E304-46EE-AE40-3E5A1BB4369F}"/>
    <cellStyle name="Comma 6 2 5 2 2 4" xfId="13441" xr:uid="{8890ABBB-96FC-4992-8253-74399D88E618}"/>
    <cellStyle name="Comma 6 2 5 2 2 4 2" xfId="35908" xr:uid="{78EE4F91-28B2-43D4-8E6A-52E14B1C64D0}"/>
    <cellStyle name="Comma 6 2 5 2 2 5" xfId="24681" xr:uid="{68E6E89B-BBB4-487E-BD7D-C38893707787}"/>
    <cellStyle name="Comma 6 2 5 2 3" xfId="3922" xr:uid="{98D53F4D-F815-4D9B-8FE1-48604A85D4A5}"/>
    <cellStyle name="Comma 6 2 5 2 3 2" xfId="9525" xr:uid="{87CAE6F3-2C61-44B4-BBCC-F1EED3EE34A4}"/>
    <cellStyle name="Comma 6 2 5 2 3 2 2" xfId="20753" xr:uid="{0A118027-43AD-4134-82E0-038774436CC1}"/>
    <cellStyle name="Comma 6 2 5 2 3 2 2 2" xfId="43220" xr:uid="{5546337D-4EF5-4613-8A51-CEA8DC15BE49}"/>
    <cellStyle name="Comma 6 2 5 2 3 2 3" xfId="31993" xr:uid="{738570FF-AE30-46F0-A594-081D1AAABB61}"/>
    <cellStyle name="Comma 6 2 5 2 3 3" xfId="15150" xr:uid="{1C13EB48-FD5C-4062-8293-CF50688B60D4}"/>
    <cellStyle name="Comma 6 2 5 2 3 3 2" xfId="37617" xr:uid="{9C094705-FC9C-47E7-92BD-D0935207B9A9}"/>
    <cellStyle name="Comma 6 2 5 2 3 4" xfId="26390" xr:uid="{CBDEE71C-9C60-4FAA-9E91-E719E4A89E90}"/>
    <cellStyle name="Comma 6 2 5 2 4" xfId="6736" xr:uid="{3CE42A81-AD6A-402E-9772-898E0AA429F3}"/>
    <cellStyle name="Comma 6 2 5 2 4 2" xfId="17964" xr:uid="{2FAD8CE8-62D1-4436-BF96-8FE82740E11C}"/>
    <cellStyle name="Comma 6 2 5 2 4 2 2" xfId="40431" xr:uid="{31A34CC2-AA5B-48D0-B34F-E35C01CB70C5}"/>
    <cellStyle name="Comma 6 2 5 2 4 3" xfId="29204" xr:uid="{8F8DCBBE-4A2D-475E-9E6A-D45352F48CD3}"/>
    <cellStyle name="Comma 6 2 5 2 5" xfId="12361" xr:uid="{17245A2A-E4CF-4DBE-A684-12B1F5D8942B}"/>
    <cellStyle name="Comma 6 2 5 2 5 2" xfId="34828" xr:uid="{5AB14931-7AB2-4777-9852-CE65CD60D3C0}"/>
    <cellStyle name="Comma 6 2 5 2 6" xfId="23601" xr:uid="{E826FB93-3B70-4C22-B7E6-7FF180C545B8}"/>
    <cellStyle name="Comma 6 2 5 3" xfId="1675" xr:uid="{00000000-0005-0000-0000-0000E4070000}"/>
    <cellStyle name="Comma 6 2 5 3 2" xfId="4464" xr:uid="{8B21B7A8-3330-428C-BFDB-FA0BDB9634A8}"/>
    <cellStyle name="Comma 6 2 5 3 2 2" xfId="10067" xr:uid="{A185A078-5BB8-4A2C-9DCD-6ABA42B9146A}"/>
    <cellStyle name="Comma 6 2 5 3 2 2 2" xfId="21295" xr:uid="{B0FE7730-4AE0-4AEE-B9EF-62A2A67A1EA6}"/>
    <cellStyle name="Comma 6 2 5 3 2 2 2 2" xfId="43762" xr:uid="{E66B1BA5-6FA3-4A18-9A15-1BB2830022B7}"/>
    <cellStyle name="Comma 6 2 5 3 2 2 3" xfId="32535" xr:uid="{E47308B0-32F9-48CF-9B82-5198BD01AA69}"/>
    <cellStyle name="Comma 6 2 5 3 2 3" xfId="15692" xr:uid="{B2C06905-E7A3-47D2-A75C-6B8DA2593F2A}"/>
    <cellStyle name="Comma 6 2 5 3 2 3 2" xfId="38159" xr:uid="{A7005ABB-B617-45CE-AF11-FB865F73AD9E}"/>
    <cellStyle name="Comma 6 2 5 3 2 4" xfId="26932" xr:uid="{6F6D8F26-395F-41C9-A185-B99AEE72FFEE}"/>
    <cellStyle name="Comma 6 2 5 3 3" xfId="7278" xr:uid="{261F09F1-6332-4F2D-B6EA-8FD14FCEFEE3}"/>
    <cellStyle name="Comma 6 2 5 3 3 2" xfId="18506" xr:uid="{F03F6451-A540-47BD-A5AA-47C2A261963C}"/>
    <cellStyle name="Comma 6 2 5 3 3 2 2" xfId="40973" xr:uid="{80A8AB9D-87EF-4E56-A52E-D40E6DB78432}"/>
    <cellStyle name="Comma 6 2 5 3 3 3" xfId="29746" xr:uid="{1C80A8F9-113F-4551-9AE6-D2F55D31DF1A}"/>
    <cellStyle name="Comma 6 2 5 3 4" xfId="12903" xr:uid="{1AC0994D-6CFF-4688-B599-620206DB37E2}"/>
    <cellStyle name="Comma 6 2 5 3 4 2" xfId="35370" xr:uid="{4EF59D59-F82C-4F9F-9E78-6B590B6437B5}"/>
    <cellStyle name="Comma 6 2 5 3 5" xfId="24143" xr:uid="{529584C4-F76B-461C-9B7F-64323E7723D7}"/>
    <cellStyle name="Comma 6 2 5 4" xfId="3384" xr:uid="{D17F535D-6FEB-41A0-A7A1-4BDCD7AD76CB}"/>
    <cellStyle name="Comma 6 2 5 4 2" xfId="8987" xr:uid="{A33BBAED-810B-4946-957E-3B48A9429C99}"/>
    <cellStyle name="Comma 6 2 5 4 2 2" xfId="20215" xr:uid="{167F2476-3029-434B-BF7F-A087C0D49E67}"/>
    <cellStyle name="Comma 6 2 5 4 2 2 2" xfId="42682" xr:uid="{5B8E539C-1E77-4F91-979A-3F90BFE86455}"/>
    <cellStyle name="Comma 6 2 5 4 2 3" xfId="31455" xr:uid="{A7B00981-0FFA-49E4-AB88-CF516AC316E6}"/>
    <cellStyle name="Comma 6 2 5 4 3" xfId="14612" xr:uid="{0E17B55E-0702-467C-93B1-223D67A3490E}"/>
    <cellStyle name="Comma 6 2 5 4 3 2" xfId="37079" xr:uid="{5CA9DD2A-7F7D-4D92-B050-F3D3D1DD6AA1}"/>
    <cellStyle name="Comma 6 2 5 4 4" xfId="25852" xr:uid="{7173857F-7E71-4F74-918F-3710D839AF42}"/>
    <cellStyle name="Comma 6 2 5 5" xfId="6198" xr:uid="{BF8FEDE5-E59A-4848-A3CD-F1D2303DA435}"/>
    <cellStyle name="Comma 6 2 5 5 2" xfId="17426" xr:uid="{46006A60-FF26-4B4F-907A-1882A3C3324F}"/>
    <cellStyle name="Comma 6 2 5 5 2 2" xfId="39893" xr:uid="{77E43AD4-D306-410B-A2FA-52A2473064D2}"/>
    <cellStyle name="Comma 6 2 5 5 3" xfId="28666" xr:uid="{18F8AD34-530B-45D8-906A-615A204305A4}"/>
    <cellStyle name="Comma 6 2 5 6" xfId="11823" xr:uid="{5EB95A3E-933D-4DDA-B039-1BB055120F90}"/>
    <cellStyle name="Comma 6 2 5 6 2" xfId="34290" xr:uid="{705095A0-0D7D-4EF5-A39C-EF0EA35EC798}"/>
    <cellStyle name="Comma 6 2 5 7" xfId="23063" xr:uid="{414E5D1A-F888-4D74-8DEA-BBECC64AF1A4}"/>
    <cellStyle name="Comma 6 2 6" xfId="866" xr:uid="{00000000-0005-0000-0000-0000E5070000}"/>
    <cellStyle name="Comma 6 2 6 2" xfId="1946" xr:uid="{00000000-0005-0000-0000-0000E6070000}"/>
    <cellStyle name="Comma 6 2 6 2 2" xfId="4735" xr:uid="{F0B2A873-E014-4F66-9E03-A09E084D44A8}"/>
    <cellStyle name="Comma 6 2 6 2 2 2" xfId="10338" xr:uid="{E017396A-DC76-4DCB-9D18-8F4D97543954}"/>
    <cellStyle name="Comma 6 2 6 2 2 2 2" xfId="21566" xr:uid="{42B28095-0E93-433E-A975-C10FB3A9AF8A}"/>
    <cellStyle name="Comma 6 2 6 2 2 2 2 2" xfId="44033" xr:uid="{E08F9D66-7B1B-46E2-9A71-E0721EF104B6}"/>
    <cellStyle name="Comma 6 2 6 2 2 2 3" xfId="32806" xr:uid="{95E9C619-79FA-4936-8D40-C980954BF282}"/>
    <cellStyle name="Comma 6 2 6 2 2 3" xfId="15963" xr:uid="{A5775629-8E19-4B3B-8AF9-CE0871DBC93D}"/>
    <cellStyle name="Comma 6 2 6 2 2 3 2" xfId="38430" xr:uid="{C616996D-ECAE-40EB-A4E0-C96C2536A6E9}"/>
    <cellStyle name="Comma 6 2 6 2 2 4" xfId="27203" xr:uid="{52219B2C-7A48-43C5-9DF9-73334DC6EB1A}"/>
    <cellStyle name="Comma 6 2 6 2 3" xfId="7549" xr:uid="{341957E7-8D61-4863-BFAF-E0234D575E4E}"/>
    <cellStyle name="Comma 6 2 6 2 3 2" xfId="18777" xr:uid="{9F882D07-EABC-479C-807E-86B752614D45}"/>
    <cellStyle name="Comma 6 2 6 2 3 2 2" xfId="41244" xr:uid="{9A2FA322-B342-457B-B160-4D31B88818CE}"/>
    <cellStyle name="Comma 6 2 6 2 3 3" xfId="30017" xr:uid="{D071925C-798A-425E-8209-62F04452F6D3}"/>
    <cellStyle name="Comma 6 2 6 2 4" xfId="13174" xr:uid="{66BFEFF2-1904-478C-9855-9CFE11386012}"/>
    <cellStyle name="Comma 6 2 6 2 4 2" xfId="35641" xr:uid="{7939D825-1155-4A53-90F7-FFC37E3D9315}"/>
    <cellStyle name="Comma 6 2 6 2 5" xfId="24414" xr:uid="{352CDA94-EBFE-4B6C-8E8C-D217D665D967}"/>
    <cellStyle name="Comma 6 2 6 3" xfId="3655" xr:uid="{0A9EA782-59F3-4727-BB7A-D7A606E05890}"/>
    <cellStyle name="Comma 6 2 6 3 2" xfId="9258" xr:uid="{1A9FDF99-FF2A-476A-A274-9197C0BAC151}"/>
    <cellStyle name="Comma 6 2 6 3 2 2" xfId="20486" xr:uid="{FA2D83F7-9B77-4246-8F6F-0D787FA1EA0C}"/>
    <cellStyle name="Comma 6 2 6 3 2 2 2" xfId="42953" xr:uid="{1D04C22B-7628-4782-A05F-B407EEBFD15A}"/>
    <cellStyle name="Comma 6 2 6 3 2 3" xfId="31726" xr:uid="{5F9418B0-1EE4-4078-95A4-F5EAF13AAF31}"/>
    <cellStyle name="Comma 6 2 6 3 3" xfId="14883" xr:uid="{ADE84DF7-3D19-46D3-9C13-E6E5481B6F42}"/>
    <cellStyle name="Comma 6 2 6 3 3 2" xfId="37350" xr:uid="{0EBDEB6B-BEE2-4C90-83C2-4E6AB6677BB7}"/>
    <cellStyle name="Comma 6 2 6 3 4" xfId="26123" xr:uid="{F80986DF-B6F6-4263-BECA-E364E6B0C58D}"/>
    <cellStyle name="Comma 6 2 6 4" xfId="6469" xr:uid="{710BC498-4219-4BA4-85AF-2F01E5CDF335}"/>
    <cellStyle name="Comma 6 2 6 4 2" xfId="17697" xr:uid="{8DCF197D-5D02-424F-B966-5CF534B78203}"/>
    <cellStyle name="Comma 6 2 6 4 2 2" xfId="40164" xr:uid="{3BC9A6BD-2B9C-4F88-8991-6EA6233A7F7E}"/>
    <cellStyle name="Comma 6 2 6 4 3" xfId="28937" xr:uid="{E18531B5-7667-413E-AED1-D5E1D417EAC1}"/>
    <cellStyle name="Comma 6 2 6 5" xfId="12094" xr:uid="{6DA14D1A-A85B-4BEA-B70F-2ECB71F53D53}"/>
    <cellStyle name="Comma 6 2 6 5 2" xfId="34561" xr:uid="{4119481B-18D4-4B17-B9CB-B32C59860AC1}"/>
    <cellStyle name="Comma 6 2 6 6" xfId="23334" xr:uid="{96A2AFD0-A385-40E0-BC78-EB8CFC53731C}"/>
    <cellStyle name="Comma 6 2 7" xfId="1408" xr:uid="{00000000-0005-0000-0000-0000E7070000}"/>
    <cellStyle name="Comma 6 2 7 2" xfId="4197" xr:uid="{82B15A7C-EFC5-4A89-8E01-4BEDD253C80E}"/>
    <cellStyle name="Comma 6 2 7 2 2" xfId="9800" xr:uid="{EF878D41-1113-437A-93B3-C0D7E573482C}"/>
    <cellStyle name="Comma 6 2 7 2 2 2" xfId="21028" xr:uid="{74DC3975-B262-4A73-AFC3-5A228338232F}"/>
    <cellStyle name="Comma 6 2 7 2 2 2 2" xfId="43495" xr:uid="{06A338A1-5F8D-4D06-8EF1-6EFB5A04CCA3}"/>
    <cellStyle name="Comma 6 2 7 2 2 3" xfId="32268" xr:uid="{C56A4966-0E6A-400E-8FAA-B64D9E8F2153}"/>
    <cellStyle name="Comma 6 2 7 2 3" xfId="15425" xr:uid="{3931A4C0-8774-4D16-BEED-B09F7EC3CAAB}"/>
    <cellStyle name="Comma 6 2 7 2 3 2" xfId="37892" xr:uid="{65EAAC54-5DB9-424E-9BE3-46D5CFF7FBB6}"/>
    <cellStyle name="Comma 6 2 7 2 4" xfId="26665" xr:uid="{774735E1-4328-4CBA-AC69-153C72AB068A}"/>
    <cellStyle name="Comma 6 2 7 3" xfId="7011" xr:uid="{B1F7C83A-1CE8-4BD4-A51A-40098B521027}"/>
    <cellStyle name="Comma 6 2 7 3 2" xfId="18239" xr:uid="{2E0D9C8A-E9B3-4D43-9F52-C9C3781D5265}"/>
    <cellStyle name="Comma 6 2 7 3 2 2" xfId="40706" xr:uid="{14CBF17D-8BC2-4486-A9C6-409308E979AA}"/>
    <cellStyle name="Comma 6 2 7 3 3" xfId="29479" xr:uid="{D97B97D6-5647-4516-B3DF-32927D4665C1}"/>
    <cellStyle name="Comma 6 2 7 4" xfId="12636" xr:uid="{57487199-72EB-4128-ADFE-B0CCB5E494D9}"/>
    <cellStyle name="Comma 6 2 7 4 2" xfId="35103" xr:uid="{FC568E87-4DA6-4CE3-ABDE-1A90942275ED}"/>
    <cellStyle name="Comma 6 2 7 5" xfId="23876" xr:uid="{9A898131-26EB-41FD-A0DC-2FCCC541D165}"/>
    <cellStyle name="Comma 6 2 8" xfId="2489" xr:uid="{00000000-0005-0000-0000-0000E8070000}"/>
    <cellStyle name="Comma 6 2 8 2" xfId="5278" xr:uid="{322408A6-694F-4C43-9B82-385B73636E03}"/>
    <cellStyle name="Comma 6 2 8 2 2" xfId="10881" xr:uid="{CD99A9A4-7F39-42FF-B9D6-16E5720F635D}"/>
    <cellStyle name="Comma 6 2 8 2 2 2" xfId="22109" xr:uid="{5EF9BDDE-3421-4BB9-9913-065188D61C04}"/>
    <cellStyle name="Comma 6 2 8 2 2 2 2" xfId="44576" xr:uid="{E94697DF-43A4-4945-9D61-20E0CD013AC0}"/>
    <cellStyle name="Comma 6 2 8 2 2 3" xfId="33349" xr:uid="{AD82C241-39FF-46D5-9E54-47C24E326167}"/>
    <cellStyle name="Comma 6 2 8 2 3" xfId="16506" xr:uid="{33382B30-BF94-44E6-BA65-5A0CC193F19E}"/>
    <cellStyle name="Comma 6 2 8 2 3 2" xfId="38973" xr:uid="{B3D7C597-D4CB-4DD6-B5AB-C388655A5EBC}"/>
    <cellStyle name="Comma 6 2 8 2 4" xfId="27746" xr:uid="{BFCA0814-DCF8-4F16-B5E6-24E71CD6A641}"/>
    <cellStyle name="Comma 6 2 8 3" xfId="8092" xr:uid="{BD8D5E02-0BD1-4EDF-915A-51A87FEA2074}"/>
    <cellStyle name="Comma 6 2 8 3 2" xfId="19320" xr:uid="{02DFC4C8-43A1-472E-96BA-B0945EF06096}"/>
    <cellStyle name="Comma 6 2 8 3 2 2" xfId="41787" xr:uid="{6AE5AC3D-1282-4FD1-B485-4260F41A46F2}"/>
    <cellStyle name="Comma 6 2 8 3 3" xfId="30560" xr:uid="{EFCD45DB-57E8-46BF-B559-98FE64BDC504}"/>
    <cellStyle name="Comma 6 2 8 4" xfId="13717" xr:uid="{4B72CB7B-0259-4C19-A370-8082753CA543}"/>
    <cellStyle name="Comma 6 2 8 4 2" xfId="36184" xr:uid="{C90F211C-FEAC-410E-B2F6-77DAA04402C9}"/>
    <cellStyle name="Comma 6 2 8 5" xfId="24957" xr:uid="{8082DA21-9735-4611-98B6-F0A3D5F49DC7}"/>
    <cellStyle name="Comma 6 2 9" xfId="328" xr:uid="{00000000-0005-0000-0000-0000E9070000}"/>
    <cellStyle name="Comma 6 2 9 2" xfId="3117" xr:uid="{711E4F0A-4EA9-4FAF-B174-0671D447EBA6}"/>
    <cellStyle name="Comma 6 2 9 2 2" xfId="8720" xr:uid="{68AA2C7A-8043-46A6-B9C8-CD1D0C721086}"/>
    <cellStyle name="Comma 6 2 9 2 2 2" xfId="19948" xr:uid="{9026BCE6-2C15-4B6D-ACA6-4A05B400BAB6}"/>
    <cellStyle name="Comma 6 2 9 2 2 2 2" xfId="42415" xr:uid="{763562B6-C497-44C0-85BF-F3CA5D72BBB8}"/>
    <cellStyle name="Comma 6 2 9 2 2 3" xfId="31188" xr:uid="{5BDB3DF1-AB12-4EAE-BF47-1CC72C09F504}"/>
    <cellStyle name="Comma 6 2 9 2 3" xfId="14345" xr:uid="{CA195593-08A2-41D5-AD84-B5FF52DA32DA}"/>
    <cellStyle name="Comma 6 2 9 2 3 2" xfId="36812" xr:uid="{CC80E937-213E-44CA-AE30-5D467E1DECB5}"/>
    <cellStyle name="Comma 6 2 9 2 4" xfId="25585" xr:uid="{C8271E94-330F-4953-911D-B53DA7BF8BEC}"/>
    <cellStyle name="Comma 6 2 9 3" xfId="5931" xr:uid="{E7913BAB-3FDD-4ED7-B61E-EE90799651C4}"/>
    <cellStyle name="Comma 6 2 9 3 2" xfId="17159" xr:uid="{5FE543AE-14BE-4B5F-AF1F-51FCAF132A59}"/>
    <cellStyle name="Comma 6 2 9 3 2 2" xfId="39626" xr:uid="{40EA49D2-CCFD-4DE3-A3AF-E34D8967ACBB}"/>
    <cellStyle name="Comma 6 2 9 3 3" xfId="28399" xr:uid="{0448C36A-4A1A-466B-82C7-3D3CEBEB32E2}"/>
    <cellStyle name="Comma 6 2 9 4" xfId="11556" xr:uid="{8F2781DD-84F5-4713-9EAD-022F218623C3}"/>
    <cellStyle name="Comma 6 2 9 4 2" xfId="34023" xr:uid="{19FD39F4-1662-4D12-BB3C-CA628DCD73E4}"/>
    <cellStyle name="Comma 6 2 9 5" xfId="22796" xr:uid="{8F3D3C0B-F48C-4595-B941-299EC5A85C7F}"/>
    <cellStyle name="Comma 6 3" xfId="62" xr:uid="{00000000-0005-0000-0000-0000EA070000}"/>
    <cellStyle name="Comma 6 3 10" xfId="5670" xr:uid="{24047885-3B18-4576-B24C-904BB3CF022C}"/>
    <cellStyle name="Comma 6 3 10 2" xfId="16898" xr:uid="{8B4D7CBC-6670-4FA4-9C1D-08C8BD7D7C74}"/>
    <cellStyle name="Comma 6 3 10 2 2" xfId="39365" xr:uid="{2AFD33BE-9354-4E4E-8CC5-9DD566449BBC}"/>
    <cellStyle name="Comma 6 3 10 3" xfId="28138" xr:uid="{953AD4E3-6A91-4F0B-A8C4-12624C123DF8}"/>
    <cellStyle name="Comma 6 3 11" xfId="11294" xr:uid="{18A3EA70-A9B5-45F4-88F8-357BF02145E2}"/>
    <cellStyle name="Comma 6 3 11 2" xfId="33762" xr:uid="{FB499507-ED18-4983-BC38-4C27667E68DB}"/>
    <cellStyle name="Comma 6 3 12" xfId="22535" xr:uid="{7FBEE1DB-5E6A-4AB0-9BC4-77B6FCBA9A6C}"/>
    <cellStyle name="Comma 6 3 2" xfId="124" xr:uid="{00000000-0005-0000-0000-0000EB070000}"/>
    <cellStyle name="Comma 6 3 2 10" xfId="11356" xr:uid="{8BC01961-D0D2-4AA5-8A61-2A6DF255B3EE}"/>
    <cellStyle name="Comma 6 3 2 10 2" xfId="33824" xr:uid="{FFB5B5AC-5DE7-4712-A338-65B25BDAE563}"/>
    <cellStyle name="Comma 6 3 2 11" xfId="22597" xr:uid="{C6D0722C-3624-4801-9DF0-FF1081C856E2}"/>
    <cellStyle name="Comma 6 3 2 2" xfId="250" xr:uid="{00000000-0005-0000-0000-0000EC070000}"/>
    <cellStyle name="Comma 6 3 2 2 10" xfId="22723" xr:uid="{7969043C-1377-407A-A388-991FA65C5F6C}"/>
    <cellStyle name="Comma 6 3 2 2 2" xfId="797" xr:uid="{00000000-0005-0000-0000-0000ED070000}"/>
    <cellStyle name="Comma 6 3 2 2 2 2" xfId="1335" xr:uid="{00000000-0005-0000-0000-0000EE070000}"/>
    <cellStyle name="Comma 6 3 2 2 2 2 2" xfId="2415" xr:uid="{00000000-0005-0000-0000-0000EF070000}"/>
    <cellStyle name="Comma 6 3 2 2 2 2 2 2" xfId="5204" xr:uid="{A01FF188-C4CC-4A54-B0E0-1D5A79FC80BE}"/>
    <cellStyle name="Comma 6 3 2 2 2 2 2 2 2" xfId="10807" xr:uid="{C8DFCC9B-AEAF-4C8A-ADAD-429F4BCE9362}"/>
    <cellStyle name="Comma 6 3 2 2 2 2 2 2 2 2" xfId="22035" xr:uid="{C41F9126-98CF-40A0-B5A7-52B7D1E6194B}"/>
    <cellStyle name="Comma 6 3 2 2 2 2 2 2 2 2 2" xfId="44502" xr:uid="{FF22373A-BC0E-4BE4-BDA2-594AB3AAAAAF}"/>
    <cellStyle name="Comma 6 3 2 2 2 2 2 2 2 3" xfId="33275" xr:uid="{568E4375-7AA3-4567-8D3B-C24538B5F72E}"/>
    <cellStyle name="Comma 6 3 2 2 2 2 2 2 3" xfId="16432" xr:uid="{0C0EEBC7-38CB-4345-8E08-BDCDA6826D5C}"/>
    <cellStyle name="Comma 6 3 2 2 2 2 2 2 3 2" xfId="38899" xr:uid="{82D960BB-DB78-43A6-A749-487BEC3C25E9}"/>
    <cellStyle name="Comma 6 3 2 2 2 2 2 2 4" xfId="27672" xr:uid="{D6E4420B-5231-4EB5-A7A7-2EF696102622}"/>
    <cellStyle name="Comma 6 3 2 2 2 2 2 3" xfId="8018" xr:uid="{84395877-0E62-4D36-8AC5-DF27581EC0CC}"/>
    <cellStyle name="Comma 6 3 2 2 2 2 2 3 2" xfId="19246" xr:uid="{5C6573B9-743C-440B-B4DB-D325191DB5A3}"/>
    <cellStyle name="Comma 6 3 2 2 2 2 2 3 2 2" xfId="41713" xr:uid="{B862C81E-BF98-4906-9E02-05E7734178A6}"/>
    <cellStyle name="Comma 6 3 2 2 2 2 2 3 3" xfId="30486" xr:uid="{F2D7D248-8626-4C77-AB14-9146C20E8067}"/>
    <cellStyle name="Comma 6 3 2 2 2 2 2 4" xfId="13643" xr:uid="{585A6A40-F770-477A-A0E6-57E3F9C4374F}"/>
    <cellStyle name="Comma 6 3 2 2 2 2 2 4 2" xfId="36110" xr:uid="{7278CFE9-C4B7-42F1-8F78-96F62A89FF34}"/>
    <cellStyle name="Comma 6 3 2 2 2 2 2 5" xfId="24883" xr:uid="{9F5EDE69-D365-424C-BEAF-A8DC372A99CF}"/>
    <cellStyle name="Comma 6 3 2 2 2 2 3" xfId="4124" xr:uid="{52DC6EF0-E7DA-40C2-AF71-56CF725AC8CB}"/>
    <cellStyle name="Comma 6 3 2 2 2 2 3 2" xfId="9727" xr:uid="{02301DB3-0F21-4ECA-AB05-89962C08ECAD}"/>
    <cellStyle name="Comma 6 3 2 2 2 2 3 2 2" xfId="20955" xr:uid="{D0A58763-A802-4744-8E0C-14F4DEB98331}"/>
    <cellStyle name="Comma 6 3 2 2 2 2 3 2 2 2" xfId="43422" xr:uid="{E1337F9B-3F30-44F3-960B-9E181F0C0B94}"/>
    <cellStyle name="Comma 6 3 2 2 2 2 3 2 3" xfId="32195" xr:uid="{79948A7E-F923-465C-8B4C-95F4F0592D4A}"/>
    <cellStyle name="Comma 6 3 2 2 2 2 3 3" xfId="15352" xr:uid="{07FC9CD5-722B-4C4D-8F0B-2EF4C6FFC5EA}"/>
    <cellStyle name="Comma 6 3 2 2 2 2 3 3 2" xfId="37819" xr:uid="{54AFEC60-8A2C-4300-802F-B8BDDBDC1787}"/>
    <cellStyle name="Comma 6 3 2 2 2 2 3 4" xfId="26592" xr:uid="{F8591BBD-00C5-49F2-898F-D804230FA228}"/>
    <cellStyle name="Comma 6 3 2 2 2 2 4" xfId="6938" xr:uid="{A9682320-2093-4444-A56E-24BFC43C50F0}"/>
    <cellStyle name="Comma 6 3 2 2 2 2 4 2" xfId="18166" xr:uid="{0A39E851-9DB6-4A12-93EF-459B26692519}"/>
    <cellStyle name="Comma 6 3 2 2 2 2 4 2 2" xfId="40633" xr:uid="{DB0C9951-1697-4AA8-8A27-F53492BF6EEC}"/>
    <cellStyle name="Comma 6 3 2 2 2 2 4 3" xfId="29406" xr:uid="{16AE87D9-10B6-4D84-BC92-158B0391300D}"/>
    <cellStyle name="Comma 6 3 2 2 2 2 5" xfId="12563" xr:uid="{766965A0-F2B8-4935-AAF3-672E7ADE057F}"/>
    <cellStyle name="Comma 6 3 2 2 2 2 5 2" xfId="35030" xr:uid="{0F94EB65-F7C4-4953-B72C-96FBC7DB7B06}"/>
    <cellStyle name="Comma 6 3 2 2 2 2 6" xfId="23803" xr:uid="{0A6060A4-D039-4E16-B9BE-77E4E640FC5A}"/>
    <cellStyle name="Comma 6 3 2 2 2 3" xfId="1877" xr:uid="{00000000-0005-0000-0000-0000F0070000}"/>
    <cellStyle name="Comma 6 3 2 2 2 3 2" xfId="4666" xr:uid="{FE455D0E-A2CF-4DDD-95E8-2C0CC64D8545}"/>
    <cellStyle name="Comma 6 3 2 2 2 3 2 2" xfId="10269" xr:uid="{D3C57266-FC6C-47A2-A3DD-FFB9AB29C539}"/>
    <cellStyle name="Comma 6 3 2 2 2 3 2 2 2" xfId="21497" xr:uid="{12DC5CF0-F1B2-4C6F-976D-3391B4D66C43}"/>
    <cellStyle name="Comma 6 3 2 2 2 3 2 2 2 2" xfId="43964" xr:uid="{FB64DDD1-320F-4524-A0B4-F04C48A8D853}"/>
    <cellStyle name="Comma 6 3 2 2 2 3 2 2 3" xfId="32737" xr:uid="{6BC19436-A4D6-4906-B6CC-6DDE8C386DB1}"/>
    <cellStyle name="Comma 6 3 2 2 2 3 2 3" xfId="15894" xr:uid="{0874F272-0C51-4B99-8C82-2C653E856D5C}"/>
    <cellStyle name="Comma 6 3 2 2 2 3 2 3 2" xfId="38361" xr:uid="{1FDB4F3E-C951-4569-BA78-28B7661D19CC}"/>
    <cellStyle name="Comma 6 3 2 2 2 3 2 4" xfId="27134" xr:uid="{246BAC50-D3F2-4D79-987F-AEAC665B29D9}"/>
    <cellStyle name="Comma 6 3 2 2 2 3 3" xfId="7480" xr:uid="{878A66E0-919F-46F6-8982-08A9B491824C}"/>
    <cellStyle name="Comma 6 3 2 2 2 3 3 2" xfId="18708" xr:uid="{0371DC6F-1EB1-44F2-8D32-80C941EC60B4}"/>
    <cellStyle name="Comma 6 3 2 2 2 3 3 2 2" xfId="41175" xr:uid="{76E19369-9331-45EB-8614-1D82C0E09E4A}"/>
    <cellStyle name="Comma 6 3 2 2 2 3 3 3" xfId="29948" xr:uid="{9BE7546F-EDE0-4EB6-8ED7-C482EB73C9D3}"/>
    <cellStyle name="Comma 6 3 2 2 2 3 4" xfId="13105" xr:uid="{10F4AFE3-C392-43FF-9195-A9E597F827B5}"/>
    <cellStyle name="Comma 6 3 2 2 2 3 4 2" xfId="35572" xr:uid="{728D5785-0EB9-449C-AC24-9B2679A1C188}"/>
    <cellStyle name="Comma 6 3 2 2 2 3 5" xfId="24345" xr:uid="{5074D400-77A0-4D1F-A1FD-7667F555C525}"/>
    <cellStyle name="Comma 6 3 2 2 2 4" xfId="3586" xr:uid="{8148AFC9-A4F9-4538-B84F-401203F7F58A}"/>
    <cellStyle name="Comma 6 3 2 2 2 4 2" xfId="9189" xr:uid="{846DBB92-82FB-45AE-8155-B77A8B521F84}"/>
    <cellStyle name="Comma 6 3 2 2 2 4 2 2" xfId="20417" xr:uid="{0BE353F2-E7A0-47F3-928E-F62DCFECFDE8}"/>
    <cellStyle name="Comma 6 3 2 2 2 4 2 2 2" xfId="42884" xr:uid="{73671662-4AA2-400D-AF76-CE83C0A4B82F}"/>
    <cellStyle name="Comma 6 3 2 2 2 4 2 3" xfId="31657" xr:uid="{0F2F5CA7-1068-410C-83C6-05D34F49149A}"/>
    <cellStyle name="Comma 6 3 2 2 2 4 3" xfId="14814" xr:uid="{1DE91129-3462-4732-A4A5-C7D9489899A4}"/>
    <cellStyle name="Comma 6 3 2 2 2 4 3 2" xfId="37281" xr:uid="{E8438408-2737-4091-8738-854A7232CED1}"/>
    <cellStyle name="Comma 6 3 2 2 2 4 4" xfId="26054" xr:uid="{14DFB6C7-04E3-4A93-B7C3-5419F2BAEF2C}"/>
    <cellStyle name="Comma 6 3 2 2 2 5" xfId="6400" xr:uid="{F86541FC-EAB4-4962-83EC-FC3631561FC4}"/>
    <cellStyle name="Comma 6 3 2 2 2 5 2" xfId="17628" xr:uid="{CA91AFB1-306E-40C7-AF58-4E134C3E94BF}"/>
    <cellStyle name="Comma 6 3 2 2 2 5 2 2" xfId="40095" xr:uid="{367AC086-E410-4C49-9B0D-F9548A0909AD}"/>
    <cellStyle name="Comma 6 3 2 2 2 5 3" xfId="28868" xr:uid="{242C896B-AB2E-4D60-9B85-58E0E2D10CF8}"/>
    <cellStyle name="Comma 6 3 2 2 2 6" xfId="12025" xr:uid="{778512FE-15E0-4554-904D-1B0F7B275C24}"/>
    <cellStyle name="Comma 6 3 2 2 2 6 2" xfId="34492" xr:uid="{6487398F-E726-4A3B-8E6E-563938707883}"/>
    <cellStyle name="Comma 6 3 2 2 2 7" xfId="23265" xr:uid="{C3853472-8974-4A1F-894E-ED3E7A948DB5}"/>
    <cellStyle name="Comma 6 3 2 2 3" xfId="1068" xr:uid="{00000000-0005-0000-0000-0000F1070000}"/>
    <cellStyle name="Comma 6 3 2 2 3 2" xfId="2148" xr:uid="{00000000-0005-0000-0000-0000F2070000}"/>
    <cellStyle name="Comma 6 3 2 2 3 2 2" xfId="4937" xr:uid="{03C3C0C1-21CE-47FB-A38D-629BD4CBB501}"/>
    <cellStyle name="Comma 6 3 2 2 3 2 2 2" xfId="10540" xr:uid="{C881E51A-34F8-4F5F-80A6-2E46245237EB}"/>
    <cellStyle name="Comma 6 3 2 2 3 2 2 2 2" xfId="21768" xr:uid="{94B97E60-9F95-4BAD-885F-55791C7C5162}"/>
    <cellStyle name="Comma 6 3 2 2 3 2 2 2 2 2" xfId="44235" xr:uid="{E763590E-23C3-4DE8-B61F-650BDA4F4E81}"/>
    <cellStyle name="Comma 6 3 2 2 3 2 2 2 3" xfId="33008" xr:uid="{D240F6ED-376B-4AFD-AA83-C019A6C93D37}"/>
    <cellStyle name="Comma 6 3 2 2 3 2 2 3" xfId="16165" xr:uid="{86C90463-7CC2-459E-9B55-68562EF7D85F}"/>
    <cellStyle name="Comma 6 3 2 2 3 2 2 3 2" xfId="38632" xr:uid="{C9A95EEE-35C4-49AD-8AB0-231B4310454B}"/>
    <cellStyle name="Comma 6 3 2 2 3 2 2 4" xfId="27405" xr:uid="{6670EAB2-5C83-474E-BE56-3365A1690BFB}"/>
    <cellStyle name="Comma 6 3 2 2 3 2 3" xfId="7751" xr:uid="{FE4C0432-DC25-4E8B-B51E-266931FB1A3B}"/>
    <cellStyle name="Comma 6 3 2 2 3 2 3 2" xfId="18979" xr:uid="{C7CF2C59-6A2A-49A3-ABF3-62B2ECB6200D}"/>
    <cellStyle name="Comma 6 3 2 2 3 2 3 2 2" xfId="41446" xr:uid="{D1693307-288B-4960-A493-353ECF909221}"/>
    <cellStyle name="Comma 6 3 2 2 3 2 3 3" xfId="30219" xr:uid="{A660FAC4-8EFA-4CDA-AEE5-2765074D3331}"/>
    <cellStyle name="Comma 6 3 2 2 3 2 4" xfId="13376" xr:uid="{A38258E0-5CED-445C-9599-5C9B4072D709}"/>
    <cellStyle name="Comma 6 3 2 2 3 2 4 2" xfId="35843" xr:uid="{8427E5B0-47C5-44D6-8471-D014CE3A6F0C}"/>
    <cellStyle name="Comma 6 3 2 2 3 2 5" xfId="24616" xr:uid="{76BFDC47-8F3A-4D40-81A5-2099E5B056EF}"/>
    <cellStyle name="Comma 6 3 2 2 3 3" xfId="3857" xr:uid="{44020DFD-5D5B-48FD-8F22-B3700FC88F9C}"/>
    <cellStyle name="Comma 6 3 2 2 3 3 2" xfId="9460" xr:uid="{89AFBCB1-CB66-4BBD-94DE-941BB8833CE9}"/>
    <cellStyle name="Comma 6 3 2 2 3 3 2 2" xfId="20688" xr:uid="{D20BAE48-C185-49BE-81C7-0DB260901962}"/>
    <cellStyle name="Comma 6 3 2 2 3 3 2 2 2" xfId="43155" xr:uid="{A7AA98CF-B268-4349-8DA9-23A3A99BA488}"/>
    <cellStyle name="Comma 6 3 2 2 3 3 2 3" xfId="31928" xr:uid="{25DE0F4A-ABCC-45E8-BB72-83CC32428B35}"/>
    <cellStyle name="Comma 6 3 2 2 3 3 3" xfId="15085" xr:uid="{00F4149C-0F68-4FC5-B4C5-311D78B9DFA0}"/>
    <cellStyle name="Comma 6 3 2 2 3 3 3 2" xfId="37552" xr:uid="{BE7BEEE6-235F-49E6-B6FF-2ACDB999A648}"/>
    <cellStyle name="Comma 6 3 2 2 3 3 4" xfId="26325" xr:uid="{B8A7F7F0-50C9-49C6-93B8-5C0055E39530}"/>
    <cellStyle name="Comma 6 3 2 2 3 4" xfId="6671" xr:uid="{7086C2AB-F285-4E20-AC44-3BB838C9AA11}"/>
    <cellStyle name="Comma 6 3 2 2 3 4 2" xfId="17899" xr:uid="{9D338E21-D5A2-45B0-B4FE-1EBD8D741FE3}"/>
    <cellStyle name="Comma 6 3 2 2 3 4 2 2" xfId="40366" xr:uid="{8AF23490-195A-4BE6-AF2D-63DA88A4EEF4}"/>
    <cellStyle name="Comma 6 3 2 2 3 4 3" xfId="29139" xr:uid="{87F7EC8B-A706-42E9-B947-DC1100A0AE67}"/>
    <cellStyle name="Comma 6 3 2 2 3 5" xfId="12296" xr:uid="{54173404-872C-4DE8-93EE-73615660FA92}"/>
    <cellStyle name="Comma 6 3 2 2 3 5 2" xfId="34763" xr:uid="{1F88CEC8-636F-40C8-8381-1E662750439F}"/>
    <cellStyle name="Comma 6 3 2 2 3 6" xfId="23536" xr:uid="{F6FC0A84-FB58-4AAB-B753-74C12452E374}"/>
    <cellStyle name="Comma 6 3 2 2 4" xfId="1610" xr:uid="{00000000-0005-0000-0000-0000F3070000}"/>
    <cellStyle name="Comma 6 3 2 2 4 2" xfId="4399" xr:uid="{9053F979-C796-434B-902B-BC13D373F681}"/>
    <cellStyle name="Comma 6 3 2 2 4 2 2" xfId="10002" xr:uid="{2D4905B2-E5A2-496C-8E05-5E90FDCED786}"/>
    <cellStyle name="Comma 6 3 2 2 4 2 2 2" xfId="21230" xr:uid="{18E2668C-6045-49CD-872B-EB07299B2B8A}"/>
    <cellStyle name="Comma 6 3 2 2 4 2 2 2 2" xfId="43697" xr:uid="{473FDCB7-FFAD-46B7-ADEE-0A5D01317427}"/>
    <cellStyle name="Comma 6 3 2 2 4 2 2 3" xfId="32470" xr:uid="{BEF03246-2F37-4290-BC18-EA132F4F8749}"/>
    <cellStyle name="Comma 6 3 2 2 4 2 3" xfId="15627" xr:uid="{566D1300-5E41-4436-9B7E-72B0EB55E57F}"/>
    <cellStyle name="Comma 6 3 2 2 4 2 3 2" xfId="38094" xr:uid="{3DDEE916-5056-4233-9E48-9EB985999339}"/>
    <cellStyle name="Comma 6 3 2 2 4 2 4" xfId="26867" xr:uid="{A72EAF1E-77F5-47D9-BC86-5594BD53474D}"/>
    <cellStyle name="Comma 6 3 2 2 4 3" xfId="7213" xr:uid="{350A4D68-D26E-41DB-9DAC-071F3D668BDA}"/>
    <cellStyle name="Comma 6 3 2 2 4 3 2" xfId="18441" xr:uid="{608D7715-4C70-45CC-ACC5-425D64DF0475}"/>
    <cellStyle name="Comma 6 3 2 2 4 3 2 2" xfId="40908" xr:uid="{3A765664-E320-44B4-8689-210D848D5FCA}"/>
    <cellStyle name="Comma 6 3 2 2 4 3 3" xfId="29681" xr:uid="{BBBBF68C-BBE4-4A2D-A746-10B008C12E18}"/>
    <cellStyle name="Comma 6 3 2 2 4 4" xfId="12838" xr:uid="{8188CBB5-4808-45D9-8161-97E98919115A}"/>
    <cellStyle name="Comma 6 3 2 2 4 4 2" xfId="35305" xr:uid="{C3A0DF82-C3B6-400B-B14B-5CA94A0CB3D1}"/>
    <cellStyle name="Comma 6 3 2 2 4 5" xfId="24078" xr:uid="{7B961D5C-5F29-408F-993A-F482830F3E7C}"/>
    <cellStyle name="Comma 6 3 2 2 5" xfId="2691" xr:uid="{00000000-0005-0000-0000-0000F4070000}"/>
    <cellStyle name="Comma 6 3 2 2 5 2" xfId="5480" xr:uid="{5A9E042C-659B-4E63-801A-207AB767AA31}"/>
    <cellStyle name="Comma 6 3 2 2 5 2 2" xfId="11083" xr:uid="{354FAFB9-13E7-4068-B8CF-1CC63E6F42B1}"/>
    <cellStyle name="Comma 6 3 2 2 5 2 2 2" xfId="22311" xr:uid="{AE1349F3-0703-490F-B30E-20F62743ADD0}"/>
    <cellStyle name="Comma 6 3 2 2 5 2 2 2 2" xfId="44778" xr:uid="{10614AA2-723B-4502-9914-6C4E6C33FCE6}"/>
    <cellStyle name="Comma 6 3 2 2 5 2 2 3" xfId="33551" xr:uid="{254914ED-F063-449C-A297-7176994F3307}"/>
    <cellStyle name="Comma 6 3 2 2 5 2 3" xfId="16708" xr:uid="{40FEC571-9725-4169-A52C-D5E95AE6A1F3}"/>
    <cellStyle name="Comma 6 3 2 2 5 2 3 2" xfId="39175" xr:uid="{CE5D7968-186F-498D-A0B3-3A42096FF68B}"/>
    <cellStyle name="Comma 6 3 2 2 5 2 4" xfId="27948" xr:uid="{4A50E7D5-1F96-4F4E-A884-7415994B09EF}"/>
    <cellStyle name="Comma 6 3 2 2 5 3" xfId="8294" xr:uid="{80B9B925-121D-47AC-8B95-994B053D23B0}"/>
    <cellStyle name="Comma 6 3 2 2 5 3 2" xfId="19522" xr:uid="{74C04A92-42DA-4ACC-AD07-FC7C2A5D77A9}"/>
    <cellStyle name="Comma 6 3 2 2 5 3 2 2" xfId="41989" xr:uid="{1F1E336A-45F8-481A-AA0B-CE4A020AC668}"/>
    <cellStyle name="Comma 6 3 2 2 5 3 3" xfId="30762" xr:uid="{929D0C08-09F0-4A93-BFD5-7E7BCBCA1365}"/>
    <cellStyle name="Comma 6 3 2 2 5 4" xfId="13919" xr:uid="{6BC61285-15B4-4714-B178-8B4289927958}"/>
    <cellStyle name="Comma 6 3 2 2 5 4 2" xfId="36386" xr:uid="{B665D84A-BFA4-4F10-9C0E-3216ED564710}"/>
    <cellStyle name="Comma 6 3 2 2 5 5" xfId="25159" xr:uid="{B3B24BEB-B621-41F2-89EC-DD166A410E80}"/>
    <cellStyle name="Comma 6 3 2 2 6" xfId="530" xr:uid="{00000000-0005-0000-0000-0000F5070000}"/>
    <cellStyle name="Comma 6 3 2 2 6 2" xfId="3319" xr:uid="{0EDC5962-D372-45F9-9A61-18212580220E}"/>
    <cellStyle name="Comma 6 3 2 2 6 2 2" xfId="8922" xr:uid="{EF104E80-CC20-483C-90A5-61EA96783C84}"/>
    <cellStyle name="Comma 6 3 2 2 6 2 2 2" xfId="20150" xr:uid="{F471357E-0C07-40D3-8939-244DE1AD8F84}"/>
    <cellStyle name="Comma 6 3 2 2 6 2 2 2 2" xfId="42617" xr:uid="{D144DE15-35FB-4245-A5A6-A569C2446258}"/>
    <cellStyle name="Comma 6 3 2 2 6 2 2 3" xfId="31390" xr:uid="{D977EBD0-204E-4526-A3A9-DDA3FEECB650}"/>
    <cellStyle name="Comma 6 3 2 2 6 2 3" xfId="14547" xr:uid="{1BA1F10A-6693-4FD3-B4F3-B426A8B9A461}"/>
    <cellStyle name="Comma 6 3 2 2 6 2 3 2" xfId="37014" xr:uid="{218EEA7C-94CF-4507-A7EF-DCB85A64AC2E}"/>
    <cellStyle name="Comma 6 3 2 2 6 2 4" xfId="25787" xr:uid="{9F4DF11C-B0B0-4190-AE7F-17E3FCBB3511}"/>
    <cellStyle name="Comma 6 3 2 2 6 3" xfId="6133" xr:uid="{DC630BB6-F08A-4479-BF00-05281170890F}"/>
    <cellStyle name="Comma 6 3 2 2 6 3 2" xfId="17361" xr:uid="{211773C0-08E4-4422-B53C-2E0FE9CCF055}"/>
    <cellStyle name="Comma 6 3 2 2 6 3 2 2" xfId="39828" xr:uid="{194F5B74-3CD1-4A3F-9905-0E8B7B8A6E1A}"/>
    <cellStyle name="Comma 6 3 2 2 6 3 3" xfId="28601" xr:uid="{66110ACB-8983-4C3B-BE0E-7773066DA8B4}"/>
    <cellStyle name="Comma 6 3 2 2 6 4" xfId="11758" xr:uid="{DFBCAEB7-549B-432B-8BCB-9A64B4333739}"/>
    <cellStyle name="Comma 6 3 2 2 6 4 2" xfId="34225" xr:uid="{7AE2B803-DBCC-4A20-A914-FA748F1683FB}"/>
    <cellStyle name="Comma 6 3 2 2 6 5" xfId="22998" xr:uid="{D44ACC2D-464A-4B8D-94FE-FD3243EF4C85}"/>
    <cellStyle name="Comma 6 3 2 2 7" xfId="3043" xr:uid="{59CA04C3-4A73-4E80-B4DE-93032D0B7282}"/>
    <cellStyle name="Comma 6 3 2 2 7 2" xfId="8646" xr:uid="{68BF4F90-32B6-4168-845C-C2569A285437}"/>
    <cellStyle name="Comma 6 3 2 2 7 2 2" xfId="19874" xr:uid="{CD4D53CE-D8D4-4C3C-A12A-173848C21761}"/>
    <cellStyle name="Comma 6 3 2 2 7 2 2 2" xfId="42341" xr:uid="{32B77907-3781-4D2B-89BF-1EB1D651DC01}"/>
    <cellStyle name="Comma 6 3 2 2 7 2 3" xfId="31114" xr:uid="{140EDD74-ED0D-4669-9B0B-BD32EC2574C4}"/>
    <cellStyle name="Comma 6 3 2 2 7 3" xfId="14271" xr:uid="{3949DF46-4D4A-4F12-A558-EB44DFB64EE4}"/>
    <cellStyle name="Comma 6 3 2 2 7 3 2" xfId="36738" xr:uid="{FF7F3A71-C249-48A0-9798-AB16D65FA8EA}"/>
    <cellStyle name="Comma 6 3 2 2 7 4" xfId="25511" xr:uid="{7A55C5E0-773F-494C-836F-371DD2254D7C}"/>
    <cellStyle name="Comma 6 3 2 2 8" xfId="5858" xr:uid="{80385716-80D4-48D1-8FC1-0663EB44FD83}"/>
    <cellStyle name="Comma 6 3 2 2 8 2" xfId="17086" xr:uid="{32D66D83-0DAF-49E2-90E8-1261C5459B89}"/>
    <cellStyle name="Comma 6 3 2 2 8 2 2" xfId="39553" xr:uid="{48B54639-9D1D-47EC-9F30-B7767835067C}"/>
    <cellStyle name="Comma 6 3 2 2 8 3" xfId="28326" xr:uid="{B5979EB8-80F2-4DF4-8CEE-D206A613D38D}"/>
    <cellStyle name="Comma 6 3 2 2 9" xfId="11482" xr:uid="{81A73B8A-5DCB-45E2-AF89-C72482EF076C}"/>
    <cellStyle name="Comma 6 3 2 2 9 2" xfId="33950" xr:uid="{CD21BBDF-4E6B-4757-89A8-B89CADCA77E9}"/>
    <cellStyle name="Comma 6 3 2 3" xfId="671" xr:uid="{00000000-0005-0000-0000-0000F6070000}"/>
    <cellStyle name="Comma 6 3 2 3 2" xfId="1209" xr:uid="{00000000-0005-0000-0000-0000F7070000}"/>
    <cellStyle name="Comma 6 3 2 3 2 2" xfId="2289" xr:uid="{00000000-0005-0000-0000-0000F8070000}"/>
    <cellStyle name="Comma 6 3 2 3 2 2 2" xfId="5078" xr:uid="{726F6608-6CFA-4FAB-A312-0F43D3A588F9}"/>
    <cellStyle name="Comma 6 3 2 3 2 2 2 2" xfId="10681" xr:uid="{43CBBBE8-DC14-413A-AEFC-C19A1579EC3E}"/>
    <cellStyle name="Comma 6 3 2 3 2 2 2 2 2" xfId="21909" xr:uid="{95CF1E32-1870-4F48-9740-B832AFAA0685}"/>
    <cellStyle name="Comma 6 3 2 3 2 2 2 2 2 2" xfId="44376" xr:uid="{ABEF233D-1B6C-4FD1-9EFF-1708731BE637}"/>
    <cellStyle name="Comma 6 3 2 3 2 2 2 2 3" xfId="33149" xr:uid="{9530E797-D4B1-4487-8C58-898310201275}"/>
    <cellStyle name="Comma 6 3 2 3 2 2 2 3" xfId="16306" xr:uid="{BFD79301-E00A-404C-9C14-C5AFB7B69FD0}"/>
    <cellStyle name="Comma 6 3 2 3 2 2 2 3 2" xfId="38773" xr:uid="{A076A340-7FC5-485D-9777-7A9468B06DD4}"/>
    <cellStyle name="Comma 6 3 2 3 2 2 2 4" xfId="27546" xr:uid="{2267764F-ED02-4702-B45F-473235082DB3}"/>
    <cellStyle name="Comma 6 3 2 3 2 2 3" xfId="7892" xr:uid="{2339C01C-0018-449B-8124-2917C7FC86C2}"/>
    <cellStyle name="Comma 6 3 2 3 2 2 3 2" xfId="19120" xr:uid="{58DD6987-8B41-4B51-89A6-607DDBF9A179}"/>
    <cellStyle name="Comma 6 3 2 3 2 2 3 2 2" xfId="41587" xr:uid="{6182C570-CD94-4014-A59D-197953A5E9B7}"/>
    <cellStyle name="Comma 6 3 2 3 2 2 3 3" xfId="30360" xr:uid="{66585F2B-DD5E-49DA-B887-41F91883EBB0}"/>
    <cellStyle name="Comma 6 3 2 3 2 2 4" xfId="13517" xr:uid="{FE3F2B99-7862-4485-9446-E72336880AB3}"/>
    <cellStyle name="Comma 6 3 2 3 2 2 4 2" xfId="35984" xr:uid="{3E27CBC1-80E8-473C-B53E-0B757AA432CB}"/>
    <cellStyle name="Comma 6 3 2 3 2 2 5" xfId="24757" xr:uid="{6389D76F-B433-4CE3-AC7B-2407221A164A}"/>
    <cellStyle name="Comma 6 3 2 3 2 3" xfId="3998" xr:uid="{16E5D26E-EDEE-4D58-8365-029DF0542B3B}"/>
    <cellStyle name="Comma 6 3 2 3 2 3 2" xfId="9601" xr:uid="{10364C67-BF90-4C85-9F0F-770EBBE909FF}"/>
    <cellStyle name="Comma 6 3 2 3 2 3 2 2" xfId="20829" xr:uid="{07CFDB5C-CF22-45C7-B4A9-5C48CBF9E80C}"/>
    <cellStyle name="Comma 6 3 2 3 2 3 2 2 2" xfId="43296" xr:uid="{32E07B3C-6F83-417A-939F-C61F4B67D89F}"/>
    <cellStyle name="Comma 6 3 2 3 2 3 2 3" xfId="32069" xr:uid="{B19B9779-2415-4510-950C-D7343A609681}"/>
    <cellStyle name="Comma 6 3 2 3 2 3 3" xfId="15226" xr:uid="{21A4A461-28A5-4FAE-9395-FBB1F06EBAAC}"/>
    <cellStyle name="Comma 6 3 2 3 2 3 3 2" xfId="37693" xr:uid="{545F94CA-27F3-40D4-AAE3-1AE79A196932}"/>
    <cellStyle name="Comma 6 3 2 3 2 3 4" xfId="26466" xr:uid="{F631C581-3102-4DDA-B871-94A63BD220DC}"/>
    <cellStyle name="Comma 6 3 2 3 2 4" xfId="6812" xr:uid="{DB3EF679-E1FB-49E5-978B-5D509032C130}"/>
    <cellStyle name="Comma 6 3 2 3 2 4 2" xfId="18040" xr:uid="{DCF9972A-3E29-4C19-A7DD-E1159AC71937}"/>
    <cellStyle name="Comma 6 3 2 3 2 4 2 2" xfId="40507" xr:uid="{431B3A09-5485-405C-8D1D-7A66C2F42DBB}"/>
    <cellStyle name="Comma 6 3 2 3 2 4 3" xfId="29280" xr:uid="{424F8D79-7D23-4B09-B55C-3061D4BF321F}"/>
    <cellStyle name="Comma 6 3 2 3 2 5" xfId="12437" xr:uid="{7C3E9706-F95D-4BCA-B8BE-FE64C6B2333B}"/>
    <cellStyle name="Comma 6 3 2 3 2 5 2" xfId="34904" xr:uid="{3F2CC68E-EBAF-4C29-91EC-FF9CAD6306D3}"/>
    <cellStyle name="Comma 6 3 2 3 2 6" xfId="23677" xr:uid="{CBFB0AF3-1E88-4369-AD6F-A69948776F75}"/>
    <cellStyle name="Comma 6 3 2 3 3" xfId="1751" xr:uid="{00000000-0005-0000-0000-0000F9070000}"/>
    <cellStyle name="Comma 6 3 2 3 3 2" xfId="4540" xr:uid="{6F5FEB35-CF4C-4995-A048-0AE9283BEE77}"/>
    <cellStyle name="Comma 6 3 2 3 3 2 2" xfId="10143" xr:uid="{20FB8DCD-ADA5-4D78-9C65-9E5474951981}"/>
    <cellStyle name="Comma 6 3 2 3 3 2 2 2" xfId="21371" xr:uid="{84F44EAD-1A8B-494E-A41A-C12326C4D7AC}"/>
    <cellStyle name="Comma 6 3 2 3 3 2 2 2 2" xfId="43838" xr:uid="{A4FDFFD3-07E5-44B8-B0A9-04639C076277}"/>
    <cellStyle name="Comma 6 3 2 3 3 2 2 3" xfId="32611" xr:uid="{0DBE92E0-ACB9-4A67-8684-E3069EF23C9E}"/>
    <cellStyle name="Comma 6 3 2 3 3 2 3" xfId="15768" xr:uid="{4F2BE379-BEC8-4517-803B-33D8C05BFBDE}"/>
    <cellStyle name="Comma 6 3 2 3 3 2 3 2" xfId="38235" xr:uid="{303B293F-25F9-4148-9083-08CF447D23EC}"/>
    <cellStyle name="Comma 6 3 2 3 3 2 4" xfId="27008" xr:uid="{A07CC987-7144-4AF3-88A3-54AC613013C4}"/>
    <cellStyle name="Comma 6 3 2 3 3 3" xfId="7354" xr:uid="{3001AA40-263B-4909-8628-DC610B3CEDC0}"/>
    <cellStyle name="Comma 6 3 2 3 3 3 2" xfId="18582" xr:uid="{C8F5B6F0-2ED4-4587-A399-410DFA2E5B19}"/>
    <cellStyle name="Comma 6 3 2 3 3 3 2 2" xfId="41049" xr:uid="{CB52FA73-8229-466D-9AF3-4901854BABD5}"/>
    <cellStyle name="Comma 6 3 2 3 3 3 3" xfId="29822" xr:uid="{7DA5B181-4BAB-4C67-B636-E92BEF31FB24}"/>
    <cellStyle name="Comma 6 3 2 3 3 4" xfId="12979" xr:uid="{093DC2DD-F6F2-42B8-9164-379EDA3D505F}"/>
    <cellStyle name="Comma 6 3 2 3 3 4 2" xfId="35446" xr:uid="{D8AD715F-2A09-459C-8A98-FB37E23F1773}"/>
    <cellStyle name="Comma 6 3 2 3 3 5" xfId="24219" xr:uid="{8041F628-9024-4B1B-8E0B-F4D07EEEE71D}"/>
    <cellStyle name="Comma 6 3 2 3 4" xfId="3460" xr:uid="{5E487BD7-566D-4601-B8FF-98391016B045}"/>
    <cellStyle name="Comma 6 3 2 3 4 2" xfId="9063" xr:uid="{0F8BB1A8-91A6-4B7C-AD38-D714F9449949}"/>
    <cellStyle name="Comma 6 3 2 3 4 2 2" xfId="20291" xr:uid="{054B6C3C-0410-4C71-8D4C-1CFE6B8F5622}"/>
    <cellStyle name="Comma 6 3 2 3 4 2 2 2" xfId="42758" xr:uid="{98BE70C6-64C7-418C-8F5D-686ED8593D2A}"/>
    <cellStyle name="Comma 6 3 2 3 4 2 3" xfId="31531" xr:uid="{748E8B28-9D86-482F-B82C-1188EAC21A66}"/>
    <cellStyle name="Comma 6 3 2 3 4 3" xfId="14688" xr:uid="{BF116350-7335-410E-9B9D-1D1637C44B39}"/>
    <cellStyle name="Comma 6 3 2 3 4 3 2" xfId="37155" xr:uid="{4BADDFA1-1D6D-451E-B45E-1D6DD350E4EA}"/>
    <cellStyle name="Comma 6 3 2 3 4 4" xfId="25928" xr:uid="{71E17905-EE93-406F-A706-25404970FA38}"/>
    <cellStyle name="Comma 6 3 2 3 5" xfId="6274" xr:uid="{1D9D26A4-68A3-4D86-B7E6-4D77658AC95A}"/>
    <cellStyle name="Comma 6 3 2 3 5 2" xfId="17502" xr:uid="{5323B2C9-41A3-4111-B754-9F9804620EAF}"/>
    <cellStyle name="Comma 6 3 2 3 5 2 2" xfId="39969" xr:uid="{0805F667-EABA-412E-A9C3-8F2A83136459}"/>
    <cellStyle name="Comma 6 3 2 3 5 3" xfId="28742" xr:uid="{DC69CED7-8A37-476B-A945-F4DAAB464C70}"/>
    <cellStyle name="Comma 6 3 2 3 6" xfId="11899" xr:uid="{D7AB10C0-137E-494C-8508-C6AAD5E69A6C}"/>
    <cellStyle name="Comma 6 3 2 3 6 2" xfId="34366" xr:uid="{BEBC8BD1-D0E9-451F-9FF2-8A1F1E93D207}"/>
    <cellStyle name="Comma 6 3 2 3 7" xfId="23139" xr:uid="{9F6D2EEA-2B73-4FB9-AB91-66649CB9515F}"/>
    <cellStyle name="Comma 6 3 2 4" xfId="942" xr:uid="{00000000-0005-0000-0000-0000FA070000}"/>
    <cellStyle name="Comma 6 3 2 4 2" xfId="2022" xr:uid="{00000000-0005-0000-0000-0000FB070000}"/>
    <cellStyle name="Comma 6 3 2 4 2 2" xfId="4811" xr:uid="{DF27614B-662C-4F86-AF7A-192D2A805CC2}"/>
    <cellStyle name="Comma 6 3 2 4 2 2 2" xfId="10414" xr:uid="{2A47E033-940B-4CDF-A433-42D5963C3E96}"/>
    <cellStyle name="Comma 6 3 2 4 2 2 2 2" xfId="21642" xr:uid="{41FBE8F3-157C-443E-B053-FA7A0F124963}"/>
    <cellStyle name="Comma 6 3 2 4 2 2 2 2 2" xfId="44109" xr:uid="{21962E51-4651-481E-806B-5974571CD41C}"/>
    <cellStyle name="Comma 6 3 2 4 2 2 2 3" xfId="32882" xr:uid="{D5302184-DEA8-46FF-BAEB-87CF9994A447}"/>
    <cellStyle name="Comma 6 3 2 4 2 2 3" xfId="16039" xr:uid="{9C3DBC47-68BA-4195-8BDD-0CE52429AB7E}"/>
    <cellStyle name="Comma 6 3 2 4 2 2 3 2" xfId="38506" xr:uid="{28B45AB8-C956-4AC6-9C5A-CE882971842C}"/>
    <cellStyle name="Comma 6 3 2 4 2 2 4" xfId="27279" xr:uid="{A79C50A7-335E-4DFC-846C-94B651A21BC1}"/>
    <cellStyle name="Comma 6 3 2 4 2 3" xfId="7625" xr:uid="{BE5D6040-F275-439B-8B0E-E2288EAFF56F}"/>
    <cellStyle name="Comma 6 3 2 4 2 3 2" xfId="18853" xr:uid="{2D3EDDA2-9752-41F2-A1A9-C23CCF61732D}"/>
    <cellStyle name="Comma 6 3 2 4 2 3 2 2" xfId="41320" xr:uid="{DB4B639A-AAFA-4490-AADC-4F13DCD8A3ED}"/>
    <cellStyle name="Comma 6 3 2 4 2 3 3" xfId="30093" xr:uid="{B5544949-3F2A-4DA5-AA32-FB21A53E290E}"/>
    <cellStyle name="Comma 6 3 2 4 2 4" xfId="13250" xr:uid="{2546716F-2485-4428-A987-CEE3AA719DBF}"/>
    <cellStyle name="Comma 6 3 2 4 2 4 2" xfId="35717" xr:uid="{C6E81CCD-D0E5-4C52-B4D9-EC87EB5F81F6}"/>
    <cellStyle name="Comma 6 3 2 4 2 5" xfId="24490" xr:uid="{6AEDA29B-0BDF-40F4-A93E-B0158207AF41}"/>
    <cellStyle name="Comma 6 3 2 4 3" xfId="3731" xr:uid="{DC299704-88F9-400F-8C0F-1D979B093B96}"/>
    <cellStyle name="Comma 6 3 2 4 3 2" xfId="9334" xr:uid="{08DE397A-8D70-482C-9A32-6700760196ED}"/>
    <cellStyle name="Comma 6 3 2 4 3 2 2" xfId="20562" xr:uid="{07C6FDBD-9441-45AA-BEF3-118ABD33AD33}"/>
    <cellStyle name="Comma 6 3 2 4 3 2 2 2" xfId="43029" xr:uid="{ECAC2097-202D-447C-AD2E-0C0367B2329F}"/>
    <cellStyle name="Comma 6 3 2 4 3 2 3" xfId="31802" xr:uid="{3B186414-AF8D-4CF2-96C0-6DC3121E8F69}"/>
    <cellStyle name="Comma 6 3 2 4 3 3" xfId="14959" xr:uid="{F52ACC30-84C0-4FC4-9CB8-579F0CD08814}"/>
    <cellStyle name="Comma 6 3 2 4 3 3 2" xfId="37426" xr:uid="{29D05320-DF50-4663-8284-8D5B5D313CB6}"/>
    <cellStyle name="Comma 6 3 2 4 3 4" xfId="26199" xr:uid="{37F56F24-F254-4F86-8E22-A6698237BA2A}"/>
    <cellStyle name="Comma 6 3 2 4 4" xfId="6545" xr:uid="{3BF2FAA8-C408-4349-B17B-4D4119DDB3EC}"/>
    <cellStyle name="Comma 6 3 2 4 4 2" xfId="17773" xr:uid="{779255C4-FA43-4E31-83F9-660962918800}"/>
    <cellStyle name="Comma 6 3 2 4 4 2 2" xfId="40240" xr:uid="{21CEAE6B-04B6-43BE-8C8A-3A122FAA9118}"/>
    <cellStyle name="Comma 6 3 2 4 4 3" xfId="29013" xr:uid="{BDC89673-E5FD-44D2-BB80-6554274039FB}"/>
    <cellStyle name="Comma 6 3 2 4 5" xfId="12170" xr:uid="{A64EE6BC-C714-4D53-ACEE-11678D2DAAD9}"/>
    <cellStyle name="Comma 6 3 2 4 5 2" xfId="34637" xr:uid="{2CCA3C7F-CB20-4E63-90CA-FFEECCAD8996}"/>
    <cellStyle name="Comma 6 3 2 4 6" xfId="23410" xr:uid="{81B7F9F8-DC82-4322-A6D7-5E3AC8275835}"/>
    <cellStyle name="Comma 6 3 2 5" xfId="1484" xr:uid="{00000000-0005-0000-0000-0000FC070000}"/>
    <cellStyle name="Comma 6 3 2 5 2" xfId="4273" xr:uid="{AFF79FAF-93DA-4355-A53E-0297F43840F0}"/>
    <cellStyle name="Comma 6 3 2 5 2 2" xfId="9876" xr:uid="{766C3864-C343-480E-8483-273A76A83ED5}"/>
    <cellStyle name="Comma 6 3 2 5 2 2 2" xfId="21104" xr:uid="{0A57E06D-7E6F-416B-A359-E2C751819274}"/>
    <cellStyle name="Comma 6 3 2 5 2 2 2 2" xfId="43571" xr:uid="{84D58A66-775B-4F58-82F2-A0EF4D56A27E}"/>
    <cellStyle name="Comma 6 3 2 5 2 2 3" xfId="32344" xr:uid="{611F5F78-ABAF-449F-A4C9-EE8A35A241D3}"/>
    <cellStyle name="Comma 6 3 2 5 2 3" xfId="15501" xr:uid="{DFCE5C4A-0331-4D5B-A502-D4E0F04DE54D}"/>
    <cellStyle name="Comma 6 3 2 5 2 3 2" xfId="37968" xr:uid="{AE642718-6706-4C05-ADCF-C1191B0E994A}"/>
    <cellStyle name="Comma 6 3 2 5 2 4" xfId="26741" xr:uid="{61A7664B-A023-4D45-B63D-C0EB609CE556}"/>
    <cellStyle name="Comma 6 3 2 5 3" xfId="7087" xr:uid="{8E234954-FC74-4458-844A-4CBD50AE5A1F}"/>
    <cellStyle name="Comma 6 3 2 5 3 2" xfId="18315" xr:uid="{0974C297-AAE7-4FE0-816D-033859A71E3E}"/>
    <cellStyle name="Comma 6 3 2 5 3 2 2" xfId="40782" xr:uid="{53F2449B-7666-46BE-A31E-09EF8849CF83}"/>
    <cellStyle name="Comma 6 3 2 5 3 3" xfId="29555" xr:uid="{9F87D223-08FB-4087-AE6F-17960123803F}"/>
    <cellStyle name="Comma 6 3 2 5 4" xfId="12712" xr:uid="{E6025A12-E45F-451F-9B39-62FB397B8E84}"/>
    <cellStyle name="Comma 6 3 2 5 4 2" xfId="35179" xr:uid="{D7748CC8-3250-4F77-99B2-A3861EA3913F}"/>
    <cellStyle name="Comma 6 3 2 5 5" xfId="23952" xr:uid="{F2AEC7B5-6F86-48E7-A663-88E4253C7FBC}"/>
    <cellStyle name="Comma 6 3 2 6" xfId="2565" xr:uid="{00000000-0005-0000-0000-0000FD070000}"/>
    <cellStyle name="Comma 6 3 2 6 2" xfId="5354" xr:uid="{7D45B6AF-4DB2-4BD6-B12D-62BF5CF182FD}"/>
    <cellStyle name="Comma 6 3 2 6 2 2" xfId="10957" xr:uid="{B089CB9E-E1B9-4818-A035-DEE7233ED13B}"/>
    <cellStyle name="Comma 6 3 2 6 2 2 2" xfId="22185" xr:uid="{1A2F0179-3F0D-4A6C-B274-3996E35B997A}"/>
    <cellStyle name="Comma 6 3 2 6 2 2 2 2" xfId="44652" xr:uid="{D4E44943-C55C-40DD-9F34-BF163BCD0F0F}"/>
    <cellStyle name="Comma 6 3 2 6 2 2 3" xfId="33425" xr:uid="{E36F6D34-65A1-41ED-9CD8-124542DBBB13}"/>
    <cellStyle name="Comma 6 3 2 6 2 3" xfId="16582" xr:uid="{813DAB25-532D-4D26-891A-A064CAD6E1FC}"/>
    <cellStyle name="Comma 6 3 2 6 2 3 2" xfId="39049" xr:uid="{454736BB-59DD-4774-823F-1B8C2F88611E}"/>
    <cellStyle name="Comma 6 3 2 6 2 4" xfId="27822" xr:uid="{03934CD3-0669-457D-B8D3-F5A169EE4F1F}"/>
    <cellStyle name="Comma 6 3 2 6 3" xfId="8168" xr:uid="{294A8C96-F88A-419C-B304-508B270B7C0B}"/>
    <cellStyle name="Comma 6 3 2 6 3 2" xfId="19396" xr:uid="{444EEAF4-6510-4935-B63A-F4AFB140CF93}"/>
    <cellStyle name="Comma 6 3 2 6 3 2 2" xfId="41863" xr:uid="{69C7C723-8258-427D-8C5A-E70446BB9D2E}"/>
    <cellStyle name="Comma 6 3 2 6 3 3" xfId="30636" xr:uid="{A7348200-FBCB-48C3-AD97-C289BB7A7CC8}"/>
    <cellStyle name="Comma 6 3 2 6 4" xfId="13793" xr:uid="{E5C1970D-6C54-41D7-8DCE-D4D6B295C29D}"/>
    <cellStyle name="Comma 6 3 2 6 4 2" xfId="36260" xr:uid="{8357A868-2032-481F-B3EB-E26856400709}"/>
    <cellStyle name="Comma 6 3 2 6 5" xfId="25033" xr:uid="{0FE8CFE2-402E-431F-81A3-2F930A822781}"/>
    <cellStyle name="Comma 6 3 2 7" xfId="404" xr:uid="{00000000-0005-0000-0000-0000FE070000}"/>
    <cellStyle name="Comma 6 3 2 7 2" xfId="3193" xr:uid="{43E07BB3-72CD-4D93-B364-C90F50E4A081}"/>
    <cellStyle name="Comma 6 3 2 7 2 2" xfId="8796" xr:uid="{518B05BB-B07D-475A-B17C-C607928E90CC}"/>
    <cellStyle name="Comma 6 3 2 7 2 2 2" xfId="20024" xr:uid="{0BCFDC95-EDA2-4F0E-8CDF-5844523BCFFA}"/>
    <cellStyle name="Comma 6 3 2 7 2 2 2 2" xfId="42491" xr:uid="{FABD2FE3-5FF2-4254-AC7E-DE6466EAB4CA}"/>
    <cellStyle name="Comma 6 3 2 7 2 2 3" xfId="31264" xr:uid="{C6220180-6EAF-4613-94B1-EA9205E47EA7}"/>
    <cellStyle name="Comma 6 3 2 7 2 3" xfId="14421" xr:uid="{A73A0A7B-482D-4771-9594-7D51FC886D54}"/>
    <cellStyle name="Comma 6 3 2 7 2 3 2" xfId="36888" xr:uid="{7300FBD5-33F9-4174-884E-39F55476E7DD}"/>
    <cellStyle name="Comma 6 3 2 7 2 4" xfId="25661" xr:uid="{7B648DA7-E6A4-4A9F-A7EE-08FB65D9B3E1}"/>
    <cellStyle name="Comma 6 3 2 7 3" xfId="6007" xr:uid="{98AD2EC7-4A9D-4A0A-8A42-27D696D9CDD2}"/>
    <cellStyle name="Comma 6 3 2 7 3 2" xfId="17235" xr:uid="{AA6258AF-C8B4-453D-92DF-3632460BFC3A}"/>
    <cellStyle name="Comma 6 3 2 7 3 2 2" xfId="39702" xr:uid="{F0CF47CF-D59E-4DC9-8CEC-31E42218C22E}"/>
    <cellStyle name="Comma 6 3 2 7 3 3" xfId="28475" xr:uid="{93BE47AB-84AE-4176-9363-EE2A492D87E9}"/>
    <cellStyle name="Comma 6 3 2 7 4" xfId="11632" xr:uid="{998B476E-7DBD-4679-9863-B0BDB0ECB5F1}"/>
    <cellStyle name="Comma 6 3 2 7 4 2" xfId="34099" xr:uid="{0230C338-80A5-43C7-A75D-4ECDB2D0C2F5}"/>
    <cellStyle name="Comma 6 3 2 7 5" xfId="22872" xr:uid="{903704D2-C9C9-4D49-8F66-D23C218651C9}"/>
    <cellStyle name="Comma 6 3 2 8" xfId="2917" xr:uid="{1D0C46A9-336C-4342-910C-8518FDA33269}"/>
    <cellStyle name="Comma 6 3 2 8 2" xfId="8520" xr:uid="{60B2FE64-A940-4A60-AD6A-32E329DBE2EE}"/>
    <cellStyle name="Comma 6 3 2 8 2 2" xfId="19748" xr:uid="{B8505660-C012-45B0-B256-67267AE99479}"/>
    <cellStyle name="Comma 6 3 2 8 2 2 2" xfId="42215" xr:uid="{D31D7A56-559D-4CAB-AC40-C76E620B9AE1}"/>
    <cellStyle name="Comma 6 3 2 8 2 3" xfId="30988" xr:uid="{B07B6F57-31C3-4BB8-95E4-2571B4695FB7}"/>
    <cellStyle name="Comma 6 3 2 8 3" xfId="14145" xr:uid="{CD694FD0-2E0A-41B6-842F-108929E4A7EB}"/>
    <cellStyle name="Comma 6 3 2 8 3 2" xfId="36612" xr:uid="{C3BF6BB6-5D67-4E7D-B007-B8569EE4EA6F}"/>
    <cellStyle name="Comma 6 3 2 8 4" xfId="25385" xr:uid="{CB4418CE-4D3F-4C1E-911E-FAE58C0E7308}"/>
    <cellStyle name="Comma 6 3 2 9" xfId="5732" xr:uid="{E07D9836-0B96-4AA6-B085-17F39392FA87}"/>
    <cellStyle name="Comma 6 3 2 9 2" xfId="16960" xr:uid="{8D6346F1-D62A-4FBB-AD48-B9E6DD328E58}"/>
    <cellStyle name="Comma 6 3 2 9 2 2" xfId="39427" xr:uid="{06F2951D-1037-46B7-BF4C-7E5F14BBF1D5}"/>
    <cellStyle name="Comma 6 3 2 9 3" xfId="28200" xr:uid="{69200601-DB80-4225-92E9-644AE6D17799}"/>
    <cellStyle name="Comma 6 3 3" xfId="186" xr:uid="{00000000-0005-0000-0000-0000FF070000}"/>
    <cellStyle name="Comma 6 3 3 10" xfId="22659" xr:uid="{72EC10C4-7E26-4916-9377-65F2D8D6FC7A}"/>
    <cellStyle name="Comma 6 3 3 2" xfId="733" xr:uid="{00000000-0005-0000-0000-000000080000}"/>
    <cellStyle name="Comma 6 3 3 2 2" xfId="1271" xr:uid="{00000000-0005-0000-0000-000001080000}"/>
    <cellStyle name="Comma 6 3 3 2 2 2" xfId="2351" xr:uid="{00000000-0005-0000-0000-000002080000}"/>
    <cellStyle name="Comma 6 3 3 2 2 2 2" xfId="5140" xr:uid="{AA0E8DE2-C710-4D00-AABC-C022114D87CE}"/>
    <cellStyle name="Comma 6 3 3 2 2 2 2 2" xfId="10743" xr:uid="{A475F4A5-652A-411C-81E6-12DE4A0A8241}"/>
    <cellStyle name="Comma 6 3 3 2 2 2 2 2 2" xfId="21971" xr:uid="{42A06AB2-B319-465F-9894-E80A1436FBC5}"/>
    <cellStyle name="Comma 6 3 3 2 2 2 2 2 2 2" xfId="44438" xr:uid="{85510315-3F0C-4205-8FD7-2D4ACBDE8AC7}"/>
    <cellStyle name="Comma 6 3 3 2 2 2 2 2 3" xfId="33211" xr:uid="{07981926-7C2B-4856-988E-7147C650F26F}"/>
    <cellStyle name="Comma 6 3 3 2 2 2 2 3" xfId="16368" xr:uid="{8684CF80-164B-426F-8C02-AEEF2C4FF5B1}"/>
    <cellStyle name="Comma 6 3 3 2 2 2 2 3 2" xfId="38835" xr:uid="{5A876EF4-11FE-492E-A8A4-C1CD3D9A9800}"/>
    <cellStyle name="Comma 6 3 3 2 2 2 2 4" xfId="27608" xr:uid="{75D082CD-9FFE-43A5-8FC7-392C5AF60592}"/>
    <cellStyle name="Comma 6 3 3 2 2 2 3" xfId="7954" xr:uid="{264C9267-0247-4883-864C-D10CD870D570}"/>
    <cellStyle name="Comma 6 3 3 2 2 2 3 2" xfId="19182" xr:uid="{7F59C833-AF35-43B0-B039-E06AE7EA47EA}"/>
    <cellStyle name="Comma 6 3 3 2 2 2 3 2 2" xfId="41649" xr:uid="{BBBAF22A-AAAD-4B5B-9612-647AF6F246E8}"/>
    <cellStyle name="Comma 6 3 3 2 2 2 3 3" xfId="30422" xr:uid="{9D5CCD98-556B-4F1A-90D7-3208F164936B}"/>
    <cellStyle name="Comma 6 3 3 2 2 2 4" xfId="13579" xr:uid="{0B6432F3-B2EF-43FE-B2D9-0D7BA25DD5B8}"/>
    <cellStyle name="Comma 6 3 3 2 2 2 4 2" xfId="36046" xr:uid="{A96C8411-A163-478F-81B8-B1995F775539}"/>
    <cellStyle name="Comma 6 3 3 2 2 2 5" xfId="24819" xr:uid="{DA2BC974-017A-4F85-BC2D-2822F327DBAF}"/>
    <cellStyle name="Comma 6 3 3 2 2 3" xfId="4060" xr:uid="{4E186BF4-7206-439D-BF61-6CE46ACFE775}"/>
    <cellStyle name="Comma 6 3 3 2 2 3 2" xfId="9663" xr:uid="{AAEA94CF-5BAA-4D98-8547-4FE47EE0BDBB}"/>
    <cellStyle name="Comma 6 3 3 2 2 3 2 2" xfId="20891" xr:uid="{F7A41AC7-D2FB-48FA-B98D-3AACB8FA3F21}"/>
    <cellStyle name="Comma 6 3 3 2 2 3 2 2 2" xfId="43358" xr:uid="{37C2B529-0E59-48A0-9203-2B4C62F709A0}"/>
    <cellStyle name="Comma 6 3 3 2 2 3 2 3" xfId="32131" xr:uid="{B28BDFF2-C442-4757-BA5A-804AEE57F41B}"/>
    <cellStyle name="Comma 6 3 3 2 2 3 3" xfId="15288" xr:uid="{ED508E2F-4F28-4303-AECE-5A040C1F53F2}"/>
    <cellStyle name="Comma 6 3 3 2 2 3 3 2" xfId="37755" xr:uid="{F44CE7DB-1C41-4726-8638-DA20CE7BFF40}"/>
    <cellStyle name="Comma 6 3 3 2 2 3 4" xfId="26528" xr:uid="{4EF0EEFA-0908-43FE-8BDA-B27EF95D9F35}"/>
    <cellStyle name="Comma 6 3 3 2 2 4" xfId="6874" xr:uid="{39AD0FC8-E360-4B03-8C92-5FCD736A1602}"/>
    <cellStyle name="Comma 6 3 3 2 2 4 2" xfId="18102" xr:uid="{8DF86A7B-EEF7-4AA7-A757-8FD3161EA89D}"/>
    <cellStyle name="Comma 6 3 3 2 2 4 2 2" xfId="40569" xr:uid="{61C14BA8-3FBC-4062-9993-FB956045F8D6}"/>
    <cellStyle name="Comma 6 3 3 2 2 4 3" xfId="29342" xr:uid="{18F17DC3-1F7E-4061-8430-4519D6F2AB32}"/>
    <cellStyle name="Comma 6 3 3 2 2 5" xfId="12499" xr:uid="{2650A22B-070E-41FB-A269-D329817F341E}"/>
    <cellStyle name="Comma 6 3 3 2 2 5 2" xfId="34966" xr:uid="{024D50A6-14CC-45FB-B743-6E9ADE88D344}"/>
    <cellStyle name="Comma 6 3 3 2 2 6" xfId="23739" xr:uid="{5D72D9E9-3AFC-4F5D-BC89-B9E317BD9B0D}"/>
    <cellStyle name="Comma 6 3 3 2 3" xfId="1813" xr:uid="{00000000-0005-0000-0000-000003080000}"/>
    <cellStyle name="Comma 6 3 3 2 3 2" xfId="4602" xr:uid="{FD7875C9-D22F-4775-AB40-16C06D90D7B7}"/>
    <cellStyle name="Comma 6 3 3 2 3 2 2" xfId="10205" xr:uid="{0E6713B1-0CA7-40D1-A1FD-93B643E3BFDA}"/>
    <cellStyle name="Comma 6 3 3 2 3 2 2 2" xfId="21433" xr:uid="{8F0EDE26-B2A1-4F1D-A9C5-6B2B75D29A7C}"/>
    <cellStyle name="Comma 6 3 3 2 3 2 2 2 2" xfId="43900" xr:uid="{C5AE837F-B220-4C7E-93C7-FEBF5511B0C0}"/>
    <cellStyle name="Comma 6 3 3 2 3 2 2 3" xfId="32673" xr:uid="{67A6E55A-4F91-4E45-AE72-1AE8700FC7D9}"/>
    <cellStyle name="Comma 6 3 3 2 3 2 3" xfId="15830" xr:uid="{095D6859-B227-4109-A4E7-F5529A873AD4}"/>
    <cellStyle name="Comma 6 3 3 2 3 2 3 2" xfId="38297" xr:uid="{E3A6DB21-A326-4C68-9590-3ABC6B55D64B}"/>
    <cellStyle name="Comma 6 3 3 2 3 2 4" xfId="27070" xr:uid="{2F01BF6B-E851-4B4B-A7DA-44EC3E4D044A}"/>
    <cellStyle name="Comma 6 3 3 2 3 3" xfId="7416" xr:uid="{B3EBA6AF-FF4C-4281-A794-FFE9EB17426C}"/>
    <cellStyle name="Comma 6 3 3 2 3 3 2" xfId="18644" xr:uid="{146F6F75-65BA-4F70-8410-7C20981F586C}"/>
    <cellStyle name="Comma 6 3 3 2 3 3 2 2" xfId="41111" xr:uid="{EB0AAAD3-EAB7-4D5B-9FD5-41FA731C9E6D}"/>
    <cellStyle name="Comma 6 3 3 2 3 3 3" xfId="29884" xr:uid="{86E1A54C-18DF-4E3E-823E-1B6D1E073F14}"/>
    <cellStyle name="Comma 6 3 3 2 3 4" xfId="13041" xr:uid="{CA1E6BC7-82F7-4D3D-95F5-FD1BE374A31F}"/>
    <cellStyle name="Comma 6 3 3 2 3 4 2" xfId="35508" xr:uid="{4BDF0D15-FBF8-4A04-AC43-61731169F8E2}"/>
    <cellStyle name="Comma 6 3 3 2 3 5" xfId="24281" xr:uid="{722E2025-420A-490C-A98A-480B60647C75}"/>
    <cellStyle name="Comma 6 3 3 2 4" xfId="3522" xr:uid="{03B33937-8B7B-45C7-9AA3-DF9BFB8C8B96}"/>
    <cellStyle name="Comma 6 3 3 2 4 2" xfId="9125" xr:uid="{C219A37C-AF5A-4D51-8745-947AEAD8CAE5}"/>
    <cellStyle name="Comma 6 3 3 2 4 2 2" xfId="20353" xr:uid="{6DC68261-408E-45F7-B638-90519A12FE78}"/>
    <cellStyle name="Comma 6 3 3 2 4 2 2 2" xfId="42820" xr:uid="{CA9A638F-933C-4C4B-A901-9AA79A37770C}"/>
    <cellStyle name="Comma 6 3 3 2 4 2 3" xfId="31593" xr:uid="{2F7A00C0-D61E-4763-9F38-E5A195CC05E1}"/>
    <cellStyle name="Comma 6 3 3 2 4 3" xfId="14750" xr:uid="{AA066642-156E-4AD0-B1DE-16DCF2304651}"/>
    <cellStyle name="Comma 6 3 3 2 4 3 2" xfId="37217" xr:uid="{D6441D09-CD0B-44AC-BC84-FEC621091C2D}"/>
    <cellStyle name="Comma 6 3 3 2 4 4" xfId="25990" xr:uid="{FE43D498-198B-4175-8117-97F55DC8771E}"/>
    <cellStyle name="Comma 6 3 3 2 5" xfId="6336" xr:uid="{BB37EA7A-6BEA-4FD4-ADE5-9A047E143ACD}"/>
    <cellStyle name="Comma 6 3 3 2 5 2" xfId="17564" xr:uid="{D920723C-2C93-4106-B78F-57DA8F7AB898}"/>
    <cellStyle name="Comma 6 3 3 2 5 2 2" xfId="40031" xr:uid="{18AF0E2D-4FBF-411F-8C85-E417CE7BB377}"/>
    <cellStyle name="Comma 6 3 3 2 5 3" xfId="28804" xr:uid="{3775F983-B4AA-4455-AD51-EED771DBEC01}"/>
    <cellStyle name="Comma 6 3 3 2 6" xfId="11961" xr:uid="{E3C0FE45-38EF-4D03-B750-FD941E826B59}"/>
    <cellStyle name="Comma 6 3 3 2 6 2" xfId="34428" xr:uid="{AB2F7081-BD01-4D0C-BF63-5C21175D685B}"/>
    <cellStyle name="Comma 6 3 3 2 7" xfId="23201" xr:uid="{BF33961F-1747-476E-8454-70189C18571E}"/>
    <cellStyle name="Comma 6 3 3 3" xfId="1004" xr:uid="{00000000-0005-0000-0000-000004080000}"/>
    <cellStyle name="Comma 6 3 3 3 2" xfId="2084" xr:uid="{00000000-0005-0000-0000-000005080000}"/>
    <cellStyle name="Comma 6 3 3 3 2 2" xfId="4873" xr:uid="{E8FE969A-C04D-48D5-B109-913DBF7BC6A6}"/>
    <cellStyle name="Comma 6 3 3 3 2 2 2" xfId="10476" xr:uid="{2634E4AB-4643-4292-9698-3BC61254F92A}"/>
    <cellStyle name="Comma 6 3 3 3 2 2 2 2" xfId="21704" xr:uid="{317035A0-1168-44FC-AB56-A49EB6466632}"/>
    <cellStyle name="Comma 6 3 3 3 2 2 2 2 2" xfId="44171" xr:uid="{F76C1BBC-4254-4EAA-BB46-A7F56328571E}"/>
    <cellStyle name="Comma 6 3 3 3 2 2 2 3" xfId="32944" xr:uid="{5FC3379E-2CC8-4C95-BBA7-1B993E5DA561}"/>
    <cellStyle name="Comma 6 3 3 3 2 2 3" xfId="16101" xr:uid="{8C281E7A-F35E-41F9-81C8-DC2B5345F26B}"/>
    <cellStyle name="Comma 6 3 3 3 2 2 3 2" xfId="38568" xr:uid="{F19F13C9-6802-4BE1-9005-774BA40EB923}"/>
    <cellStyle name="Comma 6 3 3 3 2 2 4" xfId="27341" xr:uid="{57447BD5-E4FE-4DA5-BF54-CA66F42A8361}"/>
    <cellStyle name="Comma 6 3 3 3 2 3" xfId="7687" xr:uid="{5ED05A70-E827-4E3C-A4AB-3A062FE5E342}"/>
    <cellStyle name="Comma 6 3 3 3 2 3 2" xfId="18915" xr:uid="{27130784-233D-439D-9EA6-60B66025784C}"/>
    <cellStyle name="Comma 6 3 3 3 2 3 2 2" xfId="41382" xr:uid="{DCD527E6-CDB2-438B-AA0A-1C1BE4DDA907}"/>
    <cellStyle name="Comma 6 3 3 3 2 3 3" xfId="30155" xr:uid="{40D91610-2F81-42DD-BE9B-B676B56F2A0B}"/>
    <cellStyle name="Comma 6 3 3 3 2 4" xfId="13312" xr:uid="{E2AEBA4F-D970-41F6-B0CB-69B866E8AC7B}"/>
    <cellStyle name="Comma 6 3 3 3 2 4 2" xfId="35779" xr:uid="{8E94FE9C-3249-4D46-95AB-0AD1C0BCC45C}"/>
    <cellStyle name="Comma 6 3 3 3 2 5" xfId="24552" xr:uid="{F4E001D9-EF59-4E28-8EAD-1ECB86C2B5B7}"/>
    <cellStyle name="Comma 6 3 3 3 3" xfId="3793" xr:uid="{932AAE3D-E10A-4AE2-895D-76D032E380C9}"/>
    <cellStyle name="Comma 6 3 3 3 3 2" xfId="9396" xr:uid="{E2F8064A-EFCE-4E6B-8D9D-AD498FEE289D}"/>
    <cellStyle name="Comma 6 3 3 3 3 2 2" xfId="20624" xr:uid="{2043A8A2-3F10-40BE-A6DC-049DCAA6F92B}"/>
    <cellStyle name="Comma 6 3 3 3 3 2 2 2" xfId="43091" xr:uid="{4D84F0FA-11F2-4BAF-9806-123FBBBE1C8A}"/>
    <cellStyle name="Comma 6 3 3 3 3 2 3" xfId="31864" xr:uid="{4BA60F93-F6BE-4166-BA5F-F24819CF6921}"/>
    <cellStyle name="Comma 6 3 3 3 3 3" xfId="15021" xr:uid="{F8566BEE-EA7E-48F8-A787-D196FD7160FC}"/>
    <cellStyle name="Comma 6 3 3 3 3 3 2" xfId="37488" xr:uid="{DD102140-FDA5-4831-82B0-DCEA5D27E940}"/>
    <cellStyle name="Comma 6 3 3 3 3 4" xfId="26261" xr:uid="{1172914F-64CF-4F94-A10B-9A6C733E086C}"/>
    <cellStyle name="Comma 6 3 3 3 4" xfId="6607" xr:uid="{B99CCEF4-F3AE-43FF-ACF7-7AF75B2D63C1}"/>
    <cellStyle name="Comma 6 3 3 3 4 2" xfId="17835" xr:uid="{CCF2BD58-652D-4E5B-B0FB-5C90FAD5396E}"/>
    <cellStyle name="Comma 6 3 3 3 4 2 2" xfId="40302" xr:uid="{0ECAF6AE-1030-417C-950F-0E4175881A45}"/>
    <cellStyle name="Comma 6 3 3 3 4 3" xfId="29075" xr:uid="{07DD3AE9-3E09-46E5-B6AC-C1A6683C5C8D}"/>
    <cellStyle name="Comma 6 3 3 3 5" xfId="12232" xr:uid="{86EC9683-309D-4F97-9C45-4D98BC659924}"/>
    <cellStyle name="Comma 6 3 3 3 5 2" xfId="34699" xr:uid="{28A489E4-359E-4C90-96C9-481EEA2F2486}"/>
    <cellStyle name="Comma 6 3 3 3 6" xfId="23472" xr:uid="{1EF36019-07DC-46FF-99B0-B8691C0179C2}"/>
    <cellStyle name="Comma 6 3 3 4" xfId="1546" xr:uid="{00000000-0005-0000-0000-000006080000}"/>
    <cellStyle name="Comma 6 3 3 4 2" xfId="4335" xr:uid="{73EA3B2E-AC7B-4B77-AA54-63AB243253E0}"/>
    <cellStyle name="Comma 6 3 3 4 2 2" xfId="9938" xr:uid="{5ABFAAC1-7DEA-45C1-839F-D63545A8E26B}"/>
    <cellStyle name="Comma 6 3 3 4 2 2 2" xfId="21166" xr:uid="{064EDB7D-E5D2-461F-B51C-22315ACAD501}"/>
    <cellStyle name="Comma 6 3 3 4 2 2 2 2" xfId="43633" xr:uid="{3069A274-AAF0-4E22-9CA3-DDF665FB060F}"/>
    <cellStyle name="Comma 6 3 3 4 2 2 3" xfId="32406" xr:uid="{F6E940C3-3A7B-48F8-ADFB-A508B5A037E5}"/>
    <cellStyle name="Comma 6 3 3 4 2 3" xfId="15563" xr:uid="{80AE3865-9EFD-4EF8-A24B-C91431696737}"/>
    <cellStyle name="Comma 6 3 3 4 2 3 2" xfId="38030" xr:uid="{13D28E2F-0361-4607-90EE-BD893922CC8E}"/>
    <cellStyle name="Comma 6 3 3 4 2 4" xfId="26803" xr:uid="{19DABFB0-23E3-4CF2-A518-1904526C62E7}"/>
    <cellStyle name="Comma 6 3 3 4 3" xfId="7149" xr:uid="{4723C876-49A1-4DC6-A60C-1388D492DAE7}"/>
    <cellStyle name="Comma 6 3 3 4 3 2" xfId="18377" xr:uid="{C811B2A4-6B8B-4650-9B2C-E15F65FED7CA}"/>
    <cellStyle name="Comma 6 3 3 4 3 2 2" xfId="40844" xr:uid="{2EFDFC9B-E5D1-4F5B-AA47-65C3B31850F3}"/>
    <cellStyle name="Comma 6 3 3 4 3 3" xfId="29617" xr:uid="{4603D944-D988-495C-8359-3C582AC63434}"/>
    <cellStyle name="Comma 6 3 3 4 4" xfId="12774" xr:uid="{921D2C7A-C0F2-450E-AC86-3FC027B8993F}"/>
    <cellStyle name="Comma 6 3 3 4 4 2" xfId="35241" xr:uid="{35802A34-0CA3-40E4-A312-10437F7ECE1D}"/>
    <cellStyle name="Comma 6 3 3 4 5" xfId="24014" xr:uid="{E557FDC5-2B23-4466-832D-8CA4E5DB0BB7}"/>
    <cellStyle name="Comma 6 3 3 5" xfId="2627" xr:uid="{00000000-0005-0000-0000-000007080000}"/>
    <cellStyle name="Comma 6 3 3 5 2" xfId="5416" xr:uid="{10795057-27B4-487B-B639-F631C95BCB8F}"/>
    <cellStyle name="Comma 6 3 3 5 2 2" xfId="11019" xr:uid="{C6EC083A-6CDB-4BA6-9C86-4567F03182C1}"/>
    <cellStyle name="Comma 6 3 3 5 2 2 2" xfId="22247" xr:uid="{275B803E-3C81-4E4F-A364-E564C7FC598D}"/>
    <cellStyle name="Comma 6 3 3 5 2 2 2 2" xfId="44714" xr:uid="{CDD351B8-DA3D-4261-AAED-DAC963DC799C}"/>
    <cellStyle name="Comma 6 3 3 5 2 2 3" xfId="33487" xr:uid="{03B9590D-9FD6-4B28-9D8B-630F24077C98}"/>
    <cellStyle name="Comma 6 3 3 5 2 3" xfId="16644" xr:uid="{CB9A2CDE-36E0-4478-8878-C7F53F8D2E8D}"/>
    <cellStyle name="Comma 6 3 3 5 2 3 2" xfId="39111" xr:uid="{FB5B8341-4F2C-4936-BE31-A57CD1716338}"/>
    <cellStyle name="Comma 6 3 3 5 2 4" xfId="27884" xr:uid="{F8F79C37-A5E7-44BC-903E-55CA82B0D592}"/>
    <cellStyle name="Comma 6 3 3 5 3" xfId="8230" xr:uid="{ABA29596-6627-405D-AD05-663DC58F013B}"/>
    <cellStyle name="Comma 6 3 3 5 3 2" xfId="19458" xr:uid="{B4C9A673-9E02-4673-B7A6-80AF94D82598}"/>
    <cellStyle name="Comma 6 3 3 5 3 2 2" xfId="41925" xr:uid="{D1D9DADE-FC0A-465B-8B72-C3E778D4EF83}"/>
    <cellStyle name="Comma 6 3 3 5 3 3" xfId="30698" xr:uid="{08FCBD5A-3D9C-4CF6-AB18-989372A2BFDA}"/>
    <cellStyle name="Comma 6 3 3 5 4" xfId="13855" xr:uid="{869F8756-AC99-4481-84EB-1F1A706F7304}"/>
    <cellStyle name="Comma 6 3 3 5 4 2" xfId="36322" xr:uid="{387E2068-D4AC-4E78-9E07-C2E53F63DDCD}"/>
    <cellStyle name="Comma 6 3 3 5 5" xfId="25095" xr:uid="{201FC3B9-A688-4CA2-B25A-C7F5FDEDD95D}"/>
    <cellStyle name="Comma 6 3 3 6" xfId="466" xr:uid="{00000000-0005-0000-0000-000008080000}"/>
    <cellStyle name="Comma 6 3 3 6 2" xfId="3255" xr:uid="{6FC0CF92-CFE8-4BD8-AC71-D41FDE4D9A80}"/>
    <cellStyle name="Comma 6 3 3 6 2 2" xfId="8858" xr:uid="{ECC6A381-3193-46AD-AE1F-EE0A71F93E30}"/>
    <cellStyle name="Comma 6 3 3 6 2 2 2" xfId="20086" xr:uid="{43C44F58-6CC4-4E51-9467-AA0A68B16EBA}"/>
    <cellStyle name="Comma 6 3 3 6 2 2 2 2" xfId="42553" xr:uid="{856CF7AB-6A58-4E74-9D6F-1927DE2922E5}"/>
    <cellStyle name="Comma 6 3 3 6 2 2 3" xfId="31326" xr:uid="{F57CE180-513E-40B4-A3FF-4CC216A1BD45}"/>
    <cellStyle name="Comma 6 3 3 6 2 3" xfId="14483" xr:uid="{C054F142-937F-4E97-AA40-CDB09B58BBF2}"/>
    <cellStyle name="Comma 6 3 3 6 2 3 2" xfId="36950" xr:uid="{37E79EEA-A6C9-4B01-8E7D-EAE938FF5B98}"/>
    <cellStyle name="Comma 6 3 3 6 2 4" xfId="25723" xr:uid="{B592F643-046E-4DB9-93B5-088C8887EAEA}"/>
    <cellStyle name="Comma 6 3 3 6 3" xfId="6069" xr:uid="{A515AC38-DFCD-4787-BA2C-9C5039C10A28}"/>
    <cellStyle name="Comma 6 3 3 6 3 2" xfId="17297" xr:uid="{75E6BD2F-81C7-43F3-991E-DACA77AF024C}"/>
    <cellStyle name="Comma 6 3 3 6 3 2 2" xfId="39764" xr:uid="{FF0A62B5-D5D9-4A41-A5F9-D57460DE1A4C}"/>
    <cellStyle name="Comma 6 3 3 6 3 3" xfId="28537" xr:uid="{ADDA1126-EAE1-4AB4-90DE-E621BA474268}"/>
    <cellStyle name="Comma 6 3 3 6 4" xfId="11694" xr:uid="{76F89902-FA11-4F8A-B6DF-B1DE2787E738}"/>
    <cellStyle name="Comma 6 3 3 6 4 2" xfId="34161" xr:uid="{969AD993-ECC8-4FCA-AC41-3F849A5D5B83}"/>
    <cellStyle name="Comma 6 3 3 6 5" xfId="22934" xr:uid="{03D34B0C-4D55-42D7-ABD2-1A898E0F978B}"/>
    <cellStyle name="Comma 6 3 3 7" xfId="2979" xr:uid="{D1E6921F-55B5-4962-B9AA-2E4C80491C93}"/>
    <cellStyle name="Comma 6 3 3 7 2" xfId="8582" xr:uid="{09DB15B0-BB2B-4BE7-B9D3-5B76460F7BBE}"/>
    <cellStyle name="Comma 6 3 3 7 2 2" xfId="19810" xr:uid="{0D44DC5C-3FCB-4166-B705-94A2FA1AD27B}"/>
    <cellStyle name="Comma 6 3 3 7 2 2 2" xfId="42277" xr:uid="{9CB60836-C704-477E-9F96-E291649E8B37}"/>
    <cellStyle name="Comma 6 3 3 7 2 3" xfId="31050" xr:uid="{D0065C10-1659-4901-ACB0-BE9FE572AC08}"/>
    <cellStyle name="Comma 6 3 3 7 3" xfId="14207" xr:uid="{D6D17B74-1EF7-4AC4-89D9-E790BB914EFC}"/>
    <cellStyle name="Comma 6 3 3 7 3 2" xfId="36674" xr:uid="{C828BBE1-E939-45AC-83BE-F31EC8C63ED9}"/>
    <cellStyle name="Comma 6 3 3 7 4" xfId="25447" xr:uid="{48A59A01-4FB1-46C0-9DDF-48C4415B6496}"/>
    <cellStyle name="Comma 6 3 3 8" xfId="5794" xr:uid="{703567F1-DFC0-4D44-8F14-ECBAD5173CF7}"/>
    <cellStyle name="Comma 6 3 3 8 2" xfId="17022" xr:uid="{068A3465-BF72-4483-9E59-5B434F2B86E7}"/>
    <cellStyle name="Comma 6 3 3 8 2 2" xfId="39489" xr:uid="{E5658B19-029C-41B7-BEB0-C0C67F545DD7}"/>
    <cellStyle name="Comma 6 3 3 8 3" xfId="28262" xr:uid="{8F1D9C97-1595-44BB-982C-9B27026B1608}"/>
    <cellStyle name="Comma 6 3 3 9" xfId="11418" xr:uid="{751E9CD3-E11F-435F-9A41-A8A0B5D82B7A}"/>
    <cellStyle name="Comma 6 3 3 9 2" xfId="33886" xr:uid="{8B7C34F8-6EAB-426E-8DC8-F1726BEE1A89}"/>
    <cellStyle name="Comma 6 3 4" xfId="609" xr:uid="{00000000-0005-0000-0000-000009080000}"/>
    <cellStyle name="Comma 6 3 4 2" xfId="1147" xr:uid="{00000000-0005-0000-0000-00000A080000}"/>
    <cellStyle name="Comma 6 3 4 2 2" xfId="2227" xr:uid="{00000000-0005-0000-0000-00000B080000}"/>
    <cellStyle name="Comma 6 3 4 2 2 2" xfId="5016" xr:uid="{4D97A9C5-8A2B-4FCB-8B9B-3C0865250834}"/>
    <cellStyle name="Comma 6 3 4 2 2 2 2" xfId="10619" xr:uid="{FD739C1C-FABC-43E9-81DF-9F8FF6FB7002}"/>
    <cellStyle name="Comma 6 3 4 2 2 2 2 2" xfId="21847" xr:uid="{28E9B53C-4CA7-4836-A1B9-CBAD7207043F}"/>
    <cellStyle name="Comma 6 3 4 2 2 2 2 2 2" xfId="44314" xr:uid="{3281C81B-FD3E-4A10-8D27-F23D9621FE66}"/>
    <cellStyle name="Comma 6 3 4 2 2 2 2 3" xfId="33087" xr:uid="{223A2378-08BD-4275-883C-E4453BF60BD8}"/>
    <cellStyle name="Comma 6 3 4 2 2 2 3" xfId="16244" xr:uid="{648519E0-DA3E-469C-8567-64210B3FE95B}"/>
    <cellStyle name="Comma 6 3 4 2 2 2 3 2" xfId="38711" xr:uid="{850AF85D-CFD3-4048-A391-0CD0C1955BB8}"/>
    <cellStyle name="Comma 6 3 4 2 2 2 4" xfId="27484" xr:uid="{70926C27-4296-415F-A245-0A218E5559E0}"/>
    <cellStyle name="Comma 6 3 4 2 2 3" xfId="7830" xr:uid="{21F24C89-FA9C-4743-A716-FA1F5B2E7822}"/>
    <cellStyle name="Comma 6 3 4 2 2 3 2" xfId="19058" xr:uid="{222BC6D0-EAB7-4CDC-AA26-6F0A1B5C1C6D}"/>
    <cellStyle name="Comma 6 3 4 2 2 3 2 2" xfId="41525" xr:uid="{766E8F4C-0649-4A78-8886-A77530D37908}"/>
    <cellStyle name="Comma 6 3 4 2 2 3 3" xfId="30298" xr:uid="{F5FA7009-3141-4565-8372-E696CC85DDA5}"/>
    <cellStyle name="Comma 6 3 4 2 2 4" xfId="13455" xr:uid="{A2EC7022-96CC-4A4E-B272-16E5302CC292}"/>
    <cellStyle name="Comma 6 3 4 2 2 4 2" xfId="35922" xr:uid="{45C9610A-7983-418A-A149-58E59CB2E676}"/>
    <cellStyle name="Comma 6 3 4 2 2 5" xfId="24695" xr:uid="{BAE8535D-5D1F-4B01-96A3-41EA57B8711E}"/>
    <cellStyle name="Comma 6 3 4 2 3" xfId="3936" xr:uid="{9B7DE9A4-E657-432B-BB19-56F8D5F7D67F}"/>
    <cellStyle name="Comma 6 3 4 2 3 2" xfId="9539" xr:uid="{5DB0724A-D8EA-4E42-BE82-1B407079BEA4}"/>
    <cellStyle name="Comma 6 3 4 2 3 2 2" xfId="20767" xr:uid="{2DB56701-6ECF-4DDC-8643-CC348853EF96}"/>
    <cellStyle name="Comma 6 3 4 2 3 2 2 2" xfId="43234" xr:uid="{4CC34B57-3803-471E-96F0-C42E5675E81B}"/>
    <cellStyle name="Comma 6 3 4 2 3 2 3" xfId="32007" xr:uid="{97EA781A-F24C-480A-ABA9-949C25214679}"/>
    <cellStyle name="Comma 6 3 4 2 3 3" xfId="15164" xr:uid="{A83107E0-C817-4D4D-9BB2-C54DA9422986}"/>
    <cellStyle name="Comma 6 3 4 2 3 3 2" xfId="37631" xr:uid="{668B3EDD-E134-47ED-9EAA-2EE0B0F47CD3}"/>
    <cellStyle name="Comma 6 3 4 2 3 4" xfId="26404" xr:uid="{74BA5C9B-D50A-48B5-895B-982F0DC6E38C}"/>
    <cellStyle name="Comma 6 3 4 2 4" xfId="6750" xr:uid="{7841C150-4D5A-4C6D-A965-2E493B0F8257}"/>
    <cellStyle name="Comma 6 3 4 2 4 2" xfId="17978" xr:uid="{BC72C006-864F-4395-9485-D7CBB07DF8F0}"/>
    <cellStyle name="Comma 6 3 4 2 4 2 2" xfId="40445" xr:uid="{CC02887B-04B6-48C2-B3ED-0BB315E36FD2}"/>
    <cellStyle name="Comma 6 3 4 2 4 3" xfId="29218" xr:uid="{27B2781B-5B11-4058-B9BD-CCF69E6997C0}"/>
    <cellStyle name="Comma 6 3 4 2 5" xfId="12375" xr:uid="{9FB8C78A-D54F-474B-8135-49F1756FA1FA}"/>
    <cellStyle name="Comma 6 3 4 2 5 2" xfId="34842" xr:uid="{AE568EB2-115D-4797-AC2C-6FAFADED3303}"/>
    <cellStyle name="Comma 6 3 4 2 6" xfId="23615" xr:uid="{5F4D779B-5BD7-43F9-AF26-AE27C1E7FB7A}"/>
    <cellStyle name="Comma 6 3 4 3" xfId="1689" xr:uid="{00000000-0005-0000-0000-00000C080000}"/>
    <cellStyle name="Comma 6 3 4 3 2" xfId="4478" xr:uid="{33A7541D-E35B-4B60-BBF1-ACAD8556FD8D}"/>
    <cellStyle name="Comma 6 3 4 3 2 2" xfId="10081" xr:uid="{4515938C-FFCD-417B-AD39-311995632AEE}"/>
    <cellStyle name="Comma 6 3 4 3 2 2 2" xfId="21309" xr:uid="{61E5CE9E-DFF8-4FD4-8B10-F754316A09F5}"/>
    <cellStyle name="Comma 6 3 4 3 2 2 2 2" xfId="43776" xr:uid="{91E8E5D8-2814-44C4-9B40-E369CA01BEE8}"/>
    <cellStyle name="Comma 6 3 4 3 2 2 3" xfId="32549" xr:uid="{B72D83C8-66FD-4140-9720-3C4C8F8AB09A}"/>
    <cellStyle name="Comma 6 3 4 3 2 3" xfId="15706" xr:uid="{921241A3-AAC1-42BF-AD92-A289BDD85C99}"/>
    <cellStyle name="Comma 6 3 4 3 2 3 2" xfId="38173" xr:uid="{24F18D4D-527A-4CBF-9E85-E57813D74182}"/>
    <cellStyle name="Comma 6 3 4 3 2 4" xfId="26946" xr:uid="{FDDAD963-022C-4376-B499-8D641CCFA777}"/>
    <cellStyle name="Comma 6 3 4 3 3" xfId="7292" xr:uid="{884C6085-35D7-4BD4-98BD-A7BDAD0F9D7A}"/>
    <cellStyle name="Comma 6 3 4 3 3 2" xfId="18520" xr:uid="{68556806-EDA9-4A95-AA0D-55203E2F5928}"/>
    <cellStyle name="Comma 6 3 4 3 3 2 2" xfId="40987" xr:uid="{E0701C79-CB7F-408A-8EED-A18F5C4DAAB2}"/>
    <cellStyle name="Comma 6 3 4 3 3 3" xfId="29760" xr:uid="{1501CADF-29F8-4506-9084-A71CA2F782E3}"/>
    <cellStyle name="Comma 6 3 4 3 4" xfId="12917" xr:uid="{DCCCFEAB-FCAC-401A-A443-66C3CBAA9B6B}"/>
    <cellStyle name="Comma 6 3 4 3 4 2" xfId="35384" xr:uid="{28E57880-9E1F-45FE-866D-4D2AC7D14D57}"/>
    <cellStyle name="Comma 6 3 4 3 5" xfId="24157" xr:uid="{1CEFDC21-EC43-41E1-AA2A-2F6F8E00449C}"/>
    <cellStyle name="Comma 6 3 4 4" xfId="3398" xr:uid="{769B5AC7-84EF-4AFC-9A49-5BAB91F16F93}"/>
    <cellStyle name="Comma 6 3 4 4 2" xfId="9001" xr:uid="{586852D2-D2A0-460E-8723-97376B23DB67}"/>
    <cellStyle name="Comma 6 3 4 4 2 2" xfId="20229" xr:uid="{4ECAACDC-5FEC-4E29-BE21-98FD8A265179}"/>
    <cellStyle name="Comma 6 3 4 4 2 2 2" xfId="42696" xr:uid="{00FF6FFE-534D-447B-97D0-ED75ED516912}"/>
    <cellStyle name="Comma 6 3 4 4 2 3" xfId="31469" xr:uid="{250BC121-1C6D-48DD-BE64-162E3FE87D50}"/>
    <cellStyle name="Comma 6 3 4 4 3" xfId="14626" xr:uid="{6E2930FF-E4B3-41CA-8650-FB454C823676}"/>
    <cellStyle name="Comma 6 3 4 4 3 2" xfId="37093" xr:uid="{D1060162-57B2-489E-B664-099A14E0F17A}"/>
    <cellStyle name="Comma 6 3 4 4 4" xfId="25866" xr:uid="{94AE4008-4C94-4F80-894D-4DD491E632BF}"/>
    <cellStyle name="Comma 6 3 4 5" xfId="6212" xr:uid="{C9CDC4D7-A8BC-4A96-A713-D08FF6396219}"/>
    <cellStyle name="Comma 6 3 4 5 2" xfId="17440" xr:uid="{1315937C-3930-4E6F-BA78-1452F38ED133}"/>
    <cellStyle name="Comma 6 3 4 5 2 2" xfId="39907" xr:uid="{46D7775B-4BAB-4AC0-B629-627358EC9A61}"/>
    <cellStyle name="Comma 6 3 4 5 3" xfId="28680" xr:uid="{24E8DFD9-00F5-4FFD-8587-7B6C7E36CCB3}"/>
    <cellStyle name="Comma 6 3 4 6" xfId="11837" xr:uid="{43764616-7768-4DF2-865C-837FBB78A16C}"/>
    <cellStyle name="Comma 6 3 4 6 2" xfId="34304" xr:uid="{FD6F6066-2FB1-4305-B4DC-B1C816C79DF0}"/>
    <cellStyle name="Comma 6 3 4 7" xfId="23077" xr:uid="{62BA7793-84E9-4633-A49D-FB7D14850BB4}"/>
    <cellStyle name="Comma 6 3 5" xfId="880" xr:uid="{00000000-0005-0000-0000-00000D080000}"/>
    <cellStyle name="Comma 6 3 5 2" xfId="1960" xr:uid="{00000000-0005-0000-0000-00000E080000}"/>
    <cellStyle name="Comma 6 3 5 2 2" xfId="4749" xr:uid="{8F2AAC05-9301-4765-B357-30E5AE94289C}"/>
    <cellStyle name="Comma 6 3 5 2 2 2" xfId="10352" xr:uid="{EBF889BE-0476-42BF-8B05-73E85325DF66}"/>
    <cellStyle name="Comma 6 3 5 2 2 2 2" xfId="21580" xr:uid="{BC605910-ECA7-469E-912E-DF43DD39C872}"/>
    <cellStyle name="Comma 6 3 5 2 2 2 2 2" xfId="44047" xr:uid="{C947D1AF-4155-4294-9B41-E9ACBC91EBD9}"/>
    <cellStyle name="Comma 6 3 5 2 2 2 3" xfId="32820" xr:uid="{B944C47F-65DD-4A0D-B786-23BB6DE4AC8D}"/>
    <cellStyle name="Comma 6 3 5 2 2 3" xfId="15977" xr:uid="{62598C33-9BC8-4934-B999-DFB70ED285B0}"/>
    <cellStyle name="Comma 6 3 5 2 2 3 2" xfId="38444" xr:uid="{8F24E6DE-0C10-406B-A7DE-EBFFB47C2FC4}"/>
    <cellStyle name="Comma 6 3 5 2 2 4" xfId="27217" xr:uid="{D563AC28-B46A-4F5B-92A8-62833ECD2059}"/>
    <cellStyle name="Comma 6 3 5 2 3" xfId="7563" xr:uid="{29DE2877-8E03-4021-8D3A-CDA390150AFE}"/>
    <cellStyle name="Comma 6 3 5 2 3 2" xfId="18791" xr:uid="{41E123A0-0E5D-450E-932A-0FDDE72096D7}"/>
    <cellStyle name="Comma 6 3 5 2 3 2 2" xfId="41258" xr:uid="{DB8A6104-1273-4F3D-97F6-B0F70A5614AC}"/>
    <cellStyle name="Comma 6 3 5 2 3 3" xfId="30031" xr:uid="{6063211A-092A-4257-B1D3-FC924E01ABFD}"/>
    <cellStyle name="Comma 6 3 5 2 4" xfId="13188" xr:uid="{21146742-2345-46C3-A5E2-4D097780860B}"/>
    <cellStyle name="Comma 6 3 5 2 4 2" xfId="35655" xr:uid="{C632BBAE-3DDF-47EF-AA08-AB00338C22F6}"/>
    <cellStyle name="Comma 6 3 5 2 5" xfId="24428" xr:uid="{69DF1100-AB2D-4908-9EF4-73EFB6D2B2A7}"/>
    <cellStyle name="Comma 6 3 5 3" xfId="3669" xr:uid="{5D119C5C-C5E5-45E5-9A0C-3505C23D881D}"/>
    <cellStyle name="Comma 6 3 5 3 2" xfId="9272" xr:uid="{4FF664CA-C0AC-4419-B6F6-961AFEA01224}"/>
    <cellStyle name="Comma 6 3 5 3 2 2" xfId="20500" xr:uid="{9B1432E5-CDC2-42F6-BE6A-78F9CA30C382}"/>
    <cellStyle name="Comma 6 3 5 3 2 2 2" xfId="42967" xr:uid="{1D4CFFAD-149A-4397-897C-141596F068FB}"/>
    <cellStyle name="Comma 6 3 5 3 2 3" xfId="31740" xr:uid="{71691FC2-0FAD-4E30-BA4B-22B6B47C0837}"/>
    <cellStyle name="Comma 6 3 5 3 3" xfId="14897" xr:uid="{CE087F5A-C6DC-4515-BF43-03CFEE9899E1}"/>
    <cellStyle name="Comma 6 3 5 3 3 2" xfId="37364" xr:uid="{F061920D-CA21-41A1-8A4F-BD4C29C4C5CE}"/>
    <cellStyle name="Comma 6 3 5 3 4" xfId="26137" xr:uid="{A8C88F20-9E23-438F-8C28-2664A551A7DB}"/>
    <cellStyle name="Comma 6 3 5 4" xfId="6483" xr:uid="{C9324672-2ED6-4C93-B648-A5E0CC14AE8D}"/>
    <cellStyle name="Comma 6 3 5 4 2" xfId="17711" xr:uid="{27536804-891C-4B85-83C8-C6AEE94161C1}"/>
    <cellStyle name="Comma 6 3 5 4 2 2" xfId="40178" xr:uid="{A5AA6B95-8913-45FC-9DF3-F42EE66AAC12}"/>
    <cellStyle name="Comma 6 3 5 4 3" xfId="28951" xr:uid="{C59763E3-235F-4717-BC59-14FECC2EB607}"/>
    <cellStyle name="Comma 6 3 5 5" xfId="12108" xr:uid="{FB5AF87C-A10B-4DE2-AF68-C8430BE0FCFA}"/>
    <cellStyle name="Comma 6 3 5 5 2" xfId="34575" xr:uid="{65ED3358-B9A1-45DA-85B3-BB2B81BD242D}"/>
    <cellStyle name="Comma 6 3 5 6" xfId="23348" xr:uid="{D6EE1ECA-5C27-4D3D-9237-33E964AE51C0}"/>
    <cellStyle name="Comma 6 3 6" xfId="1422" xr:uid="{00000000-0005-0000-0000-00000F080000}"/>
    <cellStyle name="Comma 6 3 6 2" xfId="4211" xr:uid="{00D8138F-AF63-487F-A3A3-06E6E554C572}"/>
    <cellStyle name="Comma 6 3 6 2 2" xfId="9814" xr:uid="{56D08428-B1CA-45F9-8C5F-5971216CD0F5}"/>
    <cellStyle name="Comma 6 3 6 2 2 2" xfId="21042" xr:uid="{D5C8C70C-4818-47BB-8CAE-3A3CF212E358}"/>
    <cellStyle name="Comma 6 3 6 2 2 2 2" xfId="43509" xr:uid="{4B1BBE3E-4BBE-42AA-BF5E-87A99DEE8C5D}"/>
    <cellStyle name="Comma 6 3 6 2 2 3" xfId="32282" xr:uid="{0BDCDA5B-3DD6-4EE3-AC3F-912F8864503E}"/>
    <cellStyle name="Comma 6 3 6 2 3" xfId="15439" xr:uid="{18C449D4-3B19-4532-A845-4C21457D10E8}"/>
    <cellStyle name="Comma 6 3 6 2 3 2" xfId="37906" xr:uid="{E1B66DCE-BC10-4D3F-B85E-16DAD280838D}"/>
    <cellStyle name="Comma 6 3 6 2 4" xfId="26679" xr:uid="{4BFC2384-9F80-4E81-99F4-8DF9CF337DA4}"/>
    <cellStyle name="Comma 6 3 6 3" xfId="7025" xr:uid="{5AAD0457-1B0D-4A6A-A6CE-F299D77A0CA6}"/>
    <cellStyle name="Comma 6 3 6 3 2" xfId="18253" xr:uid="{70120E0C-8AB2-4B91-A143-7CFFD2B30FA0}"/>
    <cellStyle name="Comma 6 3 6 3 2 2" xfId="40720" xr:uid="{F569831B-8FDD-4297-9D6D-45319DDD0462}"/>
    <cellStyle name="Comma 6 3 6 3 3" xfId="29493" xr:uid="{A917C81D-266E-4E13-8C6A-31650C2352E9}"/>
    <cellStyle name="Comma 6 3 6 4" xfId="12650" xr:uid="{8FFE933D-DFBE-412B-89CD-99DCA691BFF4}"/>
    <cellStyle name="Comma 6 3 6 4 2" xfId="35117" xr:uid="{2980DEBE-C5A2-44E7-AB0D-D683F1111D80}"/>
    <cellStyle name="Comma 6 3 6 5" xfId="23890" xr:uid="{229A6D98-BE86-4E46-B1AB-C445F2045AC2}"/>
    <cellStyle name="Comma 6 3 7" xfId="2503" xr:uid="{00000000-0005-0000-0000-000010080000}"/>
    <cellStyle name="Comma 6 3 7 2" xfId="5292" xr:uid="{F8489800-7623-4903-BA29-C6984DD6B8C9}"/>
    <cellStyle name="Comma 6 3 7 2 2" xfId="10895" xr:uid="{28B830A9-B184-48BE-AF76-D002549A35A6}"/>
    <cellStyle name="Comma 6 3 7 2 2 2" xfId="22123" xr:uid="{F8FACD1E-ED09-4F3E-9904-8F4B450C96FA}"/>
    <cellStyle name="Comma 6 3 7 2 2 2 2" xfId="44590" xr:uid="{ECD931C0-11C4-4F6A-9F8B-884694753350}"/>
    <cellStyle name="Comma 6 3 7 2 2 3" xfId="33363" xr:uid="{0F5620C3-2A9C-4A82-9322-2DA43D90E2AA}"/>
    <cellStyle name="Comma 6 3 7 2 3" xfId="16520" xr:uid="{78AE9FAF-C154-421C-B971-44A1A951C569}"/>
    <cellStyle name="Comma 6 3 7 2 3 2" xfId="38987" xr:uid="{3A7EDD9E-6B02-4EE7-A5A5-CE2E6F998932}"/>
    <cellStyle name="Comma 6 3 7 2 4" xfId="27760" xr:uid="{FD6E68FD-A704-4F6E-AF54-E3496FDE9A93}"/>
    <cellStyle name="Comma 6 3 7 3" xfId="8106" xr:uid="{E40FBF0D-0F07-4FE4-B076-E047A993D877}"/>
    <cellStyle name="Comma 6 3 7 3 2" xfId="19334" xr:uid="{5C0272B9-A056-4DAB-B2BF-D275900B8EEF}"/>
    <cellStyle name="Comma 6 3 7 3 2 2" xfId="41801" xr:uid="{F0161367-35E3-43ED-8241-C67B964E088A}"/>
    <cellStyle name="Comma 6 3 7 3 3" xfId="30574" xr:uid="{BC161708-D2DF-4DF0-9BA6-5E53063AB7F5}"/>
    <cellStyle name="Comma 6 3 7 4" xfId="13731" xr:uid="{59424879-AC71-41F7-9DF6-06B0F3447FA8}"/>
    <cellStyle name="Comma 6 3 7 4 2" xfId="36198" xr:uid="{7476480C-83F8-4771-8CF2-BFF181FB852B}"/>
    <cellStyle name="Comma 6 3 7 5" xfId="24971" xr:uid="{D0330EC9-92DC-4930-8ECC-AD9D910E073B}"/>
    <cellStyle name="Comma 6 3 8" xfId="342" xr:uid="{00000000-0005-0000-0000-000011080000}"/>
    <cellStyle name="Comma 6 3 8 2" xfId="3131" xr:uid="{4911A671-3E8D-4C07-BF87-06A90BD07B23}"/>
    <cellStyle name="Comma 6 3 8 2 2" xfId="8734" xr:uid="{77E4F305-E0BA-4FFC-B00E-F6D66A9F55AC}"/>
    <cellStyle name="Comma 6 3 8 2 2 2" xfId="19962" xr:uid="{B0CB97F7-E73C-4536-B211-6398993F5221}"/>
    <cellStyle name="Comma 6 3 8 2 2 2 2" xfId="42429" xr:uid="{F44CE6EF-133F-4217-846C-89475E5C9B12}"/>
    <cellStyle name="Comma 6 3 8 2 2 3" xfId="31202" xr:uid="{593BB414-8021-4D3D-815B-A0D39FF6B0AD}"/>
    <cellStyle name="Comma 6 3 8 2 3" xfId="14359" xr:uid="{DD0EA7A4-E97A-43D0-837A-C735809347F2}"/>
    <cellStyle name="Comma 6 3 8 2 3 2" xfId="36826" xr:uid="{68CC23A7-39E8-4449-B03E-7A8661EE3653}"/>
    <cellStyle name="Comma 6 3 8 2 4" xfId="25599" xr:uid="{9CB41933-A9B9-409C-BB48-3884C7571C25}"/>
    <cellStyle name="Comma 6 3 8 3" xfId="5945" xr:uid="{CE1671BA-C48F-436E-A83E-8F51831BE471}"/>
    <cellStyle name="Comma 6 3 8 3 2" xfId="17173" xr:uid="{D0033F72-9EB9-476A-93AB-6997D1167A34}"/>
    <cellStyle name="Comma 6 3 8 3 2 2" xfId="39640" xr:uid="{26F27ACB-FD62-4513-BDC1-6947F2A261BC}"/>
    <cellStyle name="Comma 6 3 8 3 3" xfId="28413" xr:uid="{F7C7F5DA-D76F-455C-8CBF-14634E8D3446}"/>
    <cellStyle name="Comma 6 3 8 4" xfId="11570" xr:uid="{6AB8DE6D-ED21-4104-9813-77CE7CC7598D}"/>
    <cellStyle name="Comma 6 3 8 4 2" xfId="34037" xr:uid="{4ED2512E-B578-4653-95F6-2450487719E5}"/>
    <cellStyle name="Comma 6 3 8 5" xfId="22810" xr:uid="{630278FD-C5AE-4E44-9B22-562ECA8CFA08}"/>
    <cellStyle name="Comma 6 3 9" xfId="2855" xr:uid="{D8EA91D2-65AF-4C00-9F7B-3C8309A767F9}"/>
    <cellStyle name="Comma 6 3 9 2" xfId="8458" xr:uid="{DE0A2403-6932-4A34-8EB3-9FF7E525B254}"/>
    <cellStyle name="Comma 6 3 9 2 2" xfId="19686" xr:uid="{60A4ADE7-3282-4151-8201-B83262B5040C}"/>
    <cellStyle name="Comma 6 3 9 2 2 2" xfId="42153" xr:uid="{B5A87835-338E-4535-A00E-997FDC880988}"/>
    <cellStyle name="Comma 6 3 9 2 3" xfId="30926" xr:uid="{1BC1F636-DA4A-4524-98C7-4B72A461E621}"/>
    <cellStyle name="Comma 6 3 9 3" xfId="14083" xr:uid="{BA1A6B34-EC36-4F6E-A871-E071331252E9}"/>
    <cellStyle name="Comma 6 3 9 3 2" xfId="36550" xr:uid="{A0D67BF1-7691-431F-90FF-FC7BF364D426}"/>
    <cellStyle name="Comma 6 3 9 4" xfId="25323" xr:uid="{E08922FF-A980-4E05-9448-AFDD7F22A0D9}"/>
    <cellStyle name="Comma 6 4" xfId="92" xr:uid="{00000000-0005-0000-0000-000012080000}"/>
    <cellStyle name="Comma 6 4 10" xfId="11324" xr:uid="{6B9EFD74-EF98-4CBF-BE3C-FA3D92086587}"/>
    <cellStyle name="Comma 6 4 10 2" xfId="33792" xr:uid="{5914484F-509E-4DE0-99A0-00AF880B6E2C}"/>
    <cellStyle name="Comma 6 4 11" xfId="22565" xr:uid="{D41DD384-66CE-4C58-8AC1-C6A12C80D0A9}"/>
    <cellStyle name="Comma 6 4 2" xfId="218" xr:uid="{00000000-0005-0000-0000-000013080000}"/>
    <cellStyle name="Comma 6 4 2 10" xfId="22691" xr:uid="{0BD868AA-D261-4570-9A51-C909F81E2C94}"/>
    <cellStyle name="Comma 6 4 2 2" xfId="765" xr:uid="{00000000-0005-0000-0000-000014080000}"/>
    <cellStyle name="Comma 6 4 2 2 2" xfId="1303" xr:uid="{00000000-0005-0000-0000-000015080000}"/>
    <cellStyle name="Comma 6 4 2 2 2 2" xfId="2383" xr:uid="{00000000-0005-0000-0000-000016080000}"/>
    <cellStyle name="Comma 6 4 2 2 2 2 2" xfId="5172" xr:uid="{C2D9EF82-1937-4F98-9544-CF4112F2B7EB}"/>
    <cellStyle name="Comma 6 4 2 2 2 2 2 2" xfId="10775" xr:uid="{A6764450-59C3-4535-AF1C-8E93DE11DAED}"/>
    <cellStyle name="Comma 6 4 2 2 2 2 2 2 2" xfId="22003" xr:uid="{A624B6C0-4BA4-44BB-8531-1056F6516BE0}"/>
    <cellStyle name="Comma 6 4 2 2 2 2 2 2 2 2" xfId="44470" xr:uid="{25D7631B-AEF5-4E27-872A-02FE50BB075B}"/>
    <cellStyle name="Comma 6 4 2 2 2 2 2 2 3" xfId="33243" xr:uid="{D44EEE5C-C128-4691-8DD5-2A67E0C9EDA7}"/>
    <cellStyle name="Comma 6 4 2 2 2 2 2 3" xfId="16400" xr:uid="{2F044105-DBA9-4676-97F2-ABA267F1EB31}"/>
    <cellStyle name="Comma 6 4 2 2 2 2 2 3 2" xfId="38867" xr:uid="{466BFB15-0727-41E6-9753-833A13812E54}"/>
    <cellStyle name="Comma 6 4 2 2 2 2 2 4" xfId="27640" xr:uid="{D3F693CB-BAE2-4281-B8DB-B1CF8CFFECA8}"/>
    <cellStyle name="Comma 6 4 2 2 2 2 3" xfId="7986" xr:uid="{9F4DBCD8-2646-448C-8A03-2FBD48EC7F10}"/>
    <cellStyle name="Comma 6 4 2 2 2 2 3 2" xfId="19214" xr:uid="{02A88417-019C-4704-ADFD-1BB5B36F6F01}"/>
    <cellStyle name="Comma 6 4 2 2 2 2 3 2 2" xfId="41681" xr:uid="{D931F660-D74A-4853-B737-9C15B90DFA57}"/>
    <cellStyle name="Comma 6 4 2 2 2 2 3 3" xfId="30454" xr:uid="{0542F15D-B62A-4699-A0DB-ED6098D36321}"/>
    <cellStyle name="Comma 6 4 2 2 2 2 4" xfId="13611" xr:uid="{CA56876B-8BB5-4733-BC80-55EE214D9F5B}"/>
    <cellStyle name="Comma 6 4 2 2 2 2 4 2" xfId="36078" xr:uid="{9AAF79C7-FB92-413D-8D13-11D7B1191590}"/>
    <cellStyle name="Comma 6 4 2 2 2 2 5" xfId="24851" xr:uid="{568CB0AD-E277-4C64-9E6F-AD370608FC84}"/>
    <cellStyle name="Comma 6 4 2 2 2 3" xfId="4092" xr:uid="{DE87CE5F-6430-4853-99FA-F9C5F5EE3EB8}"/>
    <cellStyle name="Comma 6 4 2 2 2 3 2" xfId="9695" xr:uid="{8712E5FD-5716-40FE-B59E-F1E90CDA2186}"/>
    <cellStyle name="Comma 6 4 2 2 2 3 2 2" xfId="20923" xr:uid="{028E005D-2561-4F09-8C6F-ACC4A2DF7BA2}"/>
    <cellStyle name="Comma 6 4 2 2 2 3 2 2 2" xfId="43390" xr:uid="{F85AB06C-044A-4A5C-A16E-E18BC0DE0566}"/>
    <cellStyle name="Comma 6 4 2 2 2 3 2 3" xfId="32163" xr:uid="{333AE965-E640-485D-B915-A0A22FE7E5A6}"/>
    <cellStyle name="Comma 6 4 2 2 2 3 3" xfId="15320" xr:uid="{8406C755-ACE5-4689-B077-7509CF03C880}"/>
    <cellStyle name="Comma 6 4 2 2 2 3 3 2" xfId="37787" xr:uid="{76B476AD-9D6F-442D-A013-FFD1E954FE13}"/>
    <cellStyle name="Comma 6 4 2 2 2 3 4" xfId="26560" xr:uid="{55421253-612D-48BF-A0BA-D1F9D5F7F634}"/>
    <cellStyle name="Comma 6 4 2 2 2 4" xfId="6906" xr:uid="{ABD5313C-AFFE-49EA-8306-D1682B5C838B}"/>
    <cellStyle name="Comma 6 4 2 2 2 4 2" xfId="18134" xr:uid="{3981D827-5197-4CD9-96CA-DE4E38AA88BA}"/>
    <cellStyle name="Comma 6 4 2 2 2 4 2 2" xfId="40601" xr:uid="{6BC0CAE6-FBD6-4261-8AFC-485BC56E669E}"/>
    <cellStyle name="Comma 6 4 2 2 2 4 3" xfId="29374" xr:uid="{60DE7F4C-F406-416D-8663-494CC423B163}"/>
    <cellStyle name="Comma 6 4 2 2 2 5" xfId="12531" xr:uid="{61337E88-B3B4-4B3D-837A-6F072C10925B}"/>
    <cellStyle name="Comma 6 4 2 2 2 5 2" xfId="34998" xr:uid="{C83A2026-E826-4558-BFCE-E6C5F36FA56D}"/>
    <cellStyle name="Comma 6 4 2 2 2 6" xfId="23771" xr:uid="{02B7E4B3-82A4-43E0-B63C-3A8C6716DDCB}"/>
    <cellStyle name="Comma 6 4 2 2 3" xfId="1845" xr:uid="{00000000-0005-0000-0000-000017080000}"/>
    <cellStyle name="Comma 6 4 2 2 3 2" xfId="4634" xr:uid="{0BBFA696-28BE-4D40-9834-459FC14BDF03}"/>
    <cellStyle name="Comma 6 4 2 2 3 2 2" xfId="10237" xr:uid="{06365178-1B60-471B-B4B6-0EE694D30D5F}"/>
    <cellStyle name="Comma 6 4 2 2 3 2 2 2" xfId="21465" xr:uid="{E7BB741B-FB2B-4619-9096-303A4C6DA9EB}"/>
    <cellStyle name="Comma 6 4 2 2 3 2 2 2 2" xfId="43932" xr:uid="{76E7F69F-BCA7-4AD9-96B7-64EDDFE4D210}"/>
    <cellStyle name="Comma 6 4 2 2 3 2 2 3" xfId="32705" xr:uid="{BC68D171-CB4D-47E2-B8C7-4FC42D219ECC}"/>
    <cellStyle name="Comma 6 4 2 2 3 2 3" xfId="15862" xr:uid="{917168B0-5447-4B18-8FA4-C9251FCAAE1A}"/>
    <cellStyle name="Comma 6 4 2 2 3 2 3 2" xfId="38329" xr:uid="{9237476E-ACCE-492A-A877-AEA7D6D5D860}"/>
    <cellStyle name="Comma 6 4 2 2 3 2 4" xfId="27102" xr:uid="{D4C5CA2A-CB80-41E3-8B9A-9694883391FA}"/>
    <cellStyle name="Comma 6 4 2 2 3 3" xfId="7448" xr:uid="{263DF1C5-3D14-4702-A3B1-A21A8FF7C904}"/>
    <cellStyle name="Comma 6 4 2 2 3 3 2" xfId="18676" xr:uid="{9E80A848-A0C1-4712-9098-0D455B5C9D81}"/>
    <cellStyle name="Comma 6 4 2 2 3 3 2 2" xfId="41143" xr:uid="{5791C7B9-4186-4447-9D09-86D5762A0AAD}"/>
    <cellStyle name="Comma 6 4 2 2 3 3 3" xfId="29916" xr:uid="{6B27B19F-838D-49B2-AAE7-DA293F765314}"/>
    <cellStyle name="Comma 6 4 2 2 3 4" xfId="13073" xr:uid="{1D19ACB1-4B12-4A01-B144-24262D363B89}"/>
    <cellStyle name="Comma 6 4 2 2 3 4 2" xfId="35540" xr:uid="{F1C2355A-F293-4C16-8A81-ECB1A0BE0C30}"/>
    <cellStyle name="Comma 6 4 2 2 3 5" xfId="24313" xr:uid="{7C4594F8-E05D-475F-8BEA-C35876AE892D}"/>
    <cellStyle name="Comma 6 4 2 2 4" xfId="3554" xr:uid="{384AB367-BF49-4A83-A3BC-34C622C68D62}"/>
    <cellStyle name="Comma 6 4 2 2 4 2" xfId="9157" xr:uid="{5126AB6B-C74D-47A1-A6FA-5B1A7C3A89DB}"/>
    <cellStyle name="Comma 6 4 2 2 4 2 2" xfId="20385" xr:uid="{2333EA1B-33ED-49F2-89EF-DD0C107F5232}"/>
    <cellStyle name="Comma 6 4 2 2 4 2 2 2" xfId="42852" xr:uid="{901E9036-E4DA-4D83-93C0-BD9462BEF739}"/>
    <cellStyle name="Comma 6 4 2 2 4 2 3" xfId="31625" xr:uid="{733A00E1-28A7-4437-8062-E6B6C22DC8B0}"/>
    <cellStyle name="Comma 6 4 2 2 4 3" xfId="14782" xr:uid="{2C020D49-9485-4FC7-99EA-2D8528AE2380}"/>
    <cellStyle name="Comma 6 4 2 2 4 3 2" xfId="37249" xr:uid="{55C0B76B-973E-446C-BD0B-367F3D4E3FB4}"/>
    <cellStyle name="Comma 6 4 2 2 4 4" xfId="26022" xr:uid="{31F18593-5E1E-4BFB-91C4-4FE2135FCB28}"/>
    <cellStyle name="Comma 6 4 2 2 5" xfId="6368" xr:uid="{921EBC1D-F5B6-4859-948B-E52921519AAE}"/>
    <cellStyle name="Comma 6 4 2 2 5 2" xfId="17596" xr:uid="{11D67207-F84E-4E47-93F1-97412248BA1A}"/>
    <cellStyle name="Comma 6 4 2 2 5 2 2" xfId="40063" xr:uid="{D56727C5-26AB-4AE2-B526-9588B0D914F7}"/>
    <cellStyle name="Comma 6 4 2 2 5 3" xfId="28836" xr:uid="{05C87A4B-5A96-4BA1-B639-DF3834791E49}"/>
    <cellStyle name="Comma 6 4 2 2 6" xfId="11993" xr:uid="{76ACAAF8-2D98-405E-A323-2DA47CC3F026}"/>
    <cellStyle name="Comma 6 4 2 2 6 2" xfId="34460" xr:uid="{CEB7E445-2D5B-4482-93E7-7614F002C525}"/>
    <cellStyle name="Comma 6 4 2 2 7" xfId="23233" xr:uid="{FF6E5309-C060-4BCE-933F-2BAA98563A9F}"/>
    <cellStyle name="Comma 6 4 2 3" xfId="1036" xr:uid="{00000000-0005-0000-0000-000018080000}"/>
    <cellStyle name="Comma 6 4 2 3 2" xfId="2116" xr:uid="{00000000-0005-0000-0000-000019080000}"/>
    <cellStyle name="Comma 6 4 2 3 2 2" xfId="4905" xr:uid="{AE6EED57-B50D-462F-A980-B752F59C9207}"/>
    <cellStyle name="Comma 6 4 2 3 2 2 2" xfId="10508" xr:uid="{8F1FF197-A094-4F40-91CE-B1E83DBCB804}"/>
    <cellStyle name="Comma 6 4 2 3 2 2 2 2" xfId="21736" xr:uid="{E9F9FD56-A04B-4932-8113-F944886E6F5E}"/>
    <cellStyle name="Comma 6 4 2 3 2 2 2 2 2" xfId="44203" xr:uid="{99577220-2198-43D2-BD7F-CA69EA9798B8}"/>
    <cellStyle name="Comma 6 4 2 3 2 2 2 3" xfId="32976" xr:uid="{DD1461A3-E49B-414B-8E5F-144FD56B3959}"/>
    <cellStyle name="Comma 6 4 2 3 2 2 3" xfId="16133" xr:uid="{E3482D7D-EF5B-460C-9826-ECE4F926B4BD}"/>
    <cellStyle name="Comma 6 4 2 3 2 2 3 2" xfId="38600" xr:uid="{C645F585-8AD2-40FF-88BB-6E07D408C19E}"/>
    <cellStyle name="Comma 6 4 2 3 2 2 4" xfId="27373" xr:uid="{71195ED3-E408-4AB8-A1EE-EB6A9A7CA67B}"/>
    <cellStyle name="Comma 6 4 2 3 2 3" xfId="7719" xr:uid="{6A601A41-A95E-4D9D-ABDD-27D607A19B7E}"/>
    <cellStyle name="Comma 6 4 2 3 2 3 2" xfId="18947" xr:uid="{E7DA036D-38AF-4DF2-A130-9C825F137504}"/>
    <cellStyle name="Comma 6 4 2 3 2 3 2 2" xfId="41414" xr:uid="{3D2AC538-6296-4A52-AF74-3B085BA80B5D}"/>
    <cellStyle name="Comma 6 4 2 3 2 3 3" xfId="30187" xr:uid="{39500962-7643-482D-ACDF-1A2691F8D03C}"/>
    <cellStyle name="Comma 6 4 2 3 2 4" xfId="13344" xr:uid="{276D35DC-636B-4271-AAF5-CA26AA8B77D7}"/>
    <cellStyle name="Comma 6 4 2 3 2 4 2" xfId="35811" xr:uid="{A303B7F4-36F0-4C9B-9291-C5EE031FE3C4}"/>
    <cellStyle name="Comma 6 4 2 3 2 5" xfId="24584" xr:uid="{1665C174-C407-4E16-B5AE-E2310D821AA3}"/>
    <cellStyle name="Comma 6 4 2 3 3" xfId="3825" xr:uid="{F912B88A-A02D-4C04-BE04-038B0BCB0E03}"/>
    <cellStyle name="Comma 6 4 2 3 3 2" xfId="9428" xr:uid="{1EC46EC6-8669-4426-B3F9-F7242C4EBBE8}"/>
    <cellStyle name="Comma 6 4 2 3 3 2 2" xfId="20656" xr:uid="{148B7388-9262-4B70-912D-8A2143ECF714}"/>
    <cellStyle name="Comma 6 4 2 3 3 2 2 2" xfId="43123" xr:uid="{33616543-83E6-4C1F-B8EB-C43E79B69DBB}"/>
    <cellStyle name="Comma 6 4 2 3 3 2 3" xfId="31896" xr:uid="{14D222D2-20B6-4CF9-AD7C-CD1B80203979}"/>
    <cellStyle name="Comma 6 4 2 3 3 3" xfId="15053" xr:uid="{5A69532B-0DB1-45B6-901E-D64F833E791A}"/>
    <cellStyle name="Comma 6 4 2 3 3 3 2" xfId="37520" xr:uid="{0F446CC0-F52C-48AD-9152-2BE1AD890EB3}"/>
    <cellStyle name="Comma 6 4 2 3 3 4" xfId="26293" xr:uid="{5DFF3B2C-5B6B-4AEF-9911-27C6DEA819BD}"/>
    <cellStyle name="Comma 6 4 2 3 4" xfId="6639" xr:uid="{58655FAA-E8A6-4EAF-84E2-9F6C402721E7}"/>
    <cellStyle name="Comma 6 4 2 3 4 2" xfId="17867" xr:uid="{B9C3541D-2548-4676-B43E-E0E49B8A9DBC}"/>
    <cellStyle name="Comma 6 4 2 3 4 2 2" xfId="40334" xr:uid="{70306BFC-E48D-4D40-B804-1729C9470E6C}"/>
    <cellStyle name="Comma 6 4 2 3 4 3" xfId="29107" xr:uid="{4A4B19E9-ACFC-41B6-AC0A-63054A20C7C5}"/>
    <cellStyle name="Comma 6 4 2 3 5" xfId="12264" xr:uid="{44B1CE70-83B5-42A3-B2B6-1CFD08D765A4}"/>
    <cellStyle name="Comma 6 4 2 3 5 2" xfId="34731" xr:uid="{F3AFC44B-4ED0-42A0-8E38-D7207C05009C}"/>
    <cellStyle name="Comma 6 4 2 3 6" xfId="23504" xr:uid="{F8081ED0-CB60-489E-8FCD-7CC4694F230A}"/>
    <cellStyle name="Comma 6 4 2 4" xfId="1578" xr:uid="{00000000-0005-0000-0000-00001A080000}"/>
    <cellStyle name="Comma 6 4 2 4 2" xfId="4367" xr:uid="{5F48D9B6-232D-4806-938D-C09F17E6EFD3}"/>
    <cellStyle name="Comma 6 4 2 4 2 2" xfId="9970" xr:uid="{5F3CFD0F-4BF9-4BF3-8C28-E394CF913665}"/>
    <cellStyle name="Comma 6 4 2 4 2 2 2" xfId="21198" xr:uid="{776C1923-4A83-4786-91AC-6348B560EE1E}"/>
    <cellStyle name="Comma 6 4 2 4 2 2 2 2" xfId="43665" xr:uid="{4010F0AD-D6D9-4B56-ACDC-EB82AEDD774B}"/>
    <cellStyle name="Comma 6 4 2 4 2 2 3" xfId="32438" xr:uid="{2CDB2A53-97BB-4366-8249-4A7754F3AC5F}"/>
    <cellStyle name="Comma 6 4 2 4 2 3" xfId="15595" xr:uid="{B8E0071A-3653-4DC9-81A0-701DA375DA6C}"/>
    <cellStyle name="Comma 6 4 2 4 2 3 2" xfId="38062" xr:uid="{B59C3FD7-D954-48D4-9194-B694880638F7}"/>
    <cellStyle name="Comma 6 4 2 4 2 4" xfId="26835" xr:uid="{81D14729-C7FE-44AA-8A1C-F1B6FC56CE65}"/>
    <cellStyle name="Comma 6 4 2 4 3" xfId="7181" xr:uid="{15F3FD88-631C-4AEA-BA09-68C74E125B1F}"/>
    <cellStyle name="Comma 6 4 2 4 3 2" xfId="18409" xr:uid="{8B1CFACE-DB07-4D32-AEAB-AE3082E06D01}"/>
    <cellStyle name="Comma 6 4 2 4 3 2 2" xfId="40876" xr:uid="{A0E675FE-748F-4BF4-9ACF-7324D8C31831}"/>
    <cellStyle name="Comma 6 4 2 4 3 3" xfId="29649" xr:uid="{C66CE7FA-4251-4C03-87F6-8CDB1F4BEB59}"/>
    <cellStyle name="Comma 6 4 2 4 4" xfId="12806" xr:uid="{1E47F411-111A-48AB-A4C1-B2CC4C4101F0}"/>
    <cellStyle name="Comma 6 4 2 4 4 2" xfId="35273" xr:uid="{27FCACEE-A923-42CB-BEA1-C262108D7902}"/>
    <cellStyle name="Comma 6 4 2 4 5" xfId="24046" xr:uid="{8A30CE73-7FD9-4CC8-A642-569AD78C8E32}"/>
    <cellStyle name="Comma 6 4 2 5" xfId="2659" xr:uid="{00000000-0005-0000-0000-00001B080000}"/>
    <cellStyle name="Comma 6 4 2 5 2" xfId="5448" xr:uid="{BAE6D774-27F2-470A-B2BA-CE2F4A5418AD}"/>
    <cellStyle name="Comma 6 4 2 5 2 2" xfId="11051" xr:uid="{257D8B06-8CC5-422B-801F-C5F52CDAFDC1}"/>
    <cellStyle name="Comma 6 4 2 5 2 2 2" xfId="22279" xr:uid="{218B80F0-E5AB-4E46-9701-2E63D88C232C}"/>
    <cellStyle name="Comma 6 4 2 5 2 2 2 2" xfId="44746" xr:uid="{79FAE24E-90D1-4BCA-9455-B1E00F8E0F56}"/>
    <cellStyle name="Comma 6 4 2 5 2 2 3" xfId="33519" xr:uid="{0F81F470-75C4-4AEF-8CDC-1A1E5D42A15D}"/>
    <cellStyle name="Comma 6 4 2 5 2 3" xfId="16676" xr:uid="{44456FA2-5D13-451F-8B9F-0E91C9B70973}"/>
    <cellStyle name="Comma 6 4 2 5 2 3 2" xfId="39143" xr:uid="{74951958-873A-4DB8-A180-29466BB297CE}"/>
    <cellStyle name="Comma 6 4 2 5 2 4" xfId="27916" xr:uid="{9265E49F-FDE8-4F98-BDBA-AA9CCFF51DCB}"/>
    <cellStyle name="Comma 6 4 2 5 3" xfId="8262" xr:uid="{0FA29F2A-12B0-4A30-ADA2-69B1CB644BAE}"/>
    <cellStyle name="Comma 6 4 2 5 3 2" xfId="19490" xr:uid="{9C9C09BB-6D6E-482B-B19D-694AF7472781}"/>
    <cellStyle name="Comma 6 4 2 5 3 2 2" xfId="41957" xr:uid="{38E3FA83-2F79-474C-A230-0A34D05AC191}"/>
    <cellStyle name="Comma 6 4 2 5 3 3" xfId="30730" xr:uid="{917E89C9-20A2-4D84-928A-D8730CDA1CA5}"/>
    <cellStyle name="Comma 6 4 2 5 4" xfId="13887" xr:uid="{5FC74A3B-C446-477B-80D6-3BBA6BA82680}"/>
    <cellStyle name="Comma 6 4 2 5 4 2" xfId="36354" xr:uid="{16DD5F0C-9A8B-44BB-BB96-00A29DB1DF11}"/>
    <cellStyle name="Comma 6 4 2 5 5" xfId="25127" xr:uid="{8CBB25AB-BCCE-4C54-A900-4A89225BE959}"/>
    <cellStyle name="Comma 6 4 2 6" xfId="498" xr:uid="{00000000-0005-0000-0000-00001C080000}"/>
    <cellStyle name="Comma 6 4 2 6 2" xfId="3287" xr:uid="{E049FBCD-025A-4104-9613-01E344DA8395}"/>
    <cellStyle name="Comma 6 4 2 6 2 2" xfId="8890" xr:uid="{60452814-A0A1-4B1E-BE98-5B2EBEFB0B80}"/>
    <cellStyle name="Comma 6 4 2 6 2 2 2" xfId="20118" xr:uid="{A23F5D39-B9C6-4C7C-B6AB-6C52B42CAA4A}"/>
    <cellStyle name="Comma 6 4 2 6 2 2 2 2" xfId="42585" xr:uid="{F1EE4FC3-BA52-49B0-93E5-E6A322FB5F42}"/>
    <cellStyle name="Comma 6 4 2 6 2 2 3" xfId="31358" xr:uid="{0211AB69-22CF-4084-9D2D-081F6DC58CE5}"/>
    <cellStyle name="Comma 6 4 2 6 2 3" xfId="14515" xr:uid="{1B33EE35-FC14-4AEB-BDBA-195E4A403986}"/>
    <cellStyle name="Comma 6 4 2 6 2 3 2" xfId="36982" xr:uid="{0A636382-AEE1-4CEF-B7B3-DEF3BD9614ED}"/>
    <cellStyle name="Comma 6 4 2 6 2 4" xfId="25755" xr:uid="{13141EAA-7A46-47FD-BE4C-F897FFC2D024}"/>
    <cellStyle name="Comma 6 4 2 6 3" xfId="6101" xr:uid="{F19466FC-7C6C-4C42-BEFB-C899AA4E5270}"/>
    <cellStyle name="Comma 6 4 2 6 3 2" xfId="17329" xr:uid="{642980C8-0880-440A-8ECC-C016D250A6B8}"/>
    <cellStyle name="Comma 6 4 2 6 3 2 2" xfId="39796" xr:uid="{36A12F8B-488D-4B85-B3CC-C480EDEA903B}"/>
    <cellStyle name="Comma 6 4 2 6 3 3" xfId="28569" xr:uid="{8857050D-74AB-4186-9100-E551FC9F1FAB}"/>
    <cellStyle name="Comma 6 4 2 6 4" xfId="11726" xr:uid="{6728227C-922D-46B6-A507-FBC1EC27432F}"/>
    <cellStyle name="Comma 6 4 2 6 4 2" xfId="34193" xr:uid="{3F2FEC93-6D30-4746-BFDE-5FDCBC5ACE8F}"/>
    <cellStyle name="Comma 6 4 2 6 5" xfId="22966" xr:uid="{D5B2BC3B-963C-40AE-8F47-4D2C1DD94880}"/>
    <cellStyle name="Comma 6 4 2 7" xfId="3011" xr:uid="{9414A71D-317E-4735-A768-348FD009A8A8}"/>
    <cellStyle name="Comma 6 4 2 7 2" xfId="8614" xr:uid="{854B2E4C-FEFF-4AFB-92FF-59CB95700EF7}"/>
    <cellStyle name="Comma 6 4 2 7 2 2" xfId="19842" xr:uid="{5DB331DA-FE14-4124-9D19-24CEBD68E17E}"/>
    <cellStyle name="Comma 6 4 2 7 2 2 2" xfId="42309" xr:uid="{85EB96D3-FE61-4186-BC9E-8BE3ED3157D7}"/>
    <cellStyle name="Comma 6 4 2 7 2 3" xfId="31082" xr:uid="{BC205B7F-77DF-4C20-B54C-3738D5A89D9D}"/>
    <cellStyle name="Comma 6 4 2 7 3" xfId="14239" xr:uid="{5957F73A-FB4A-4C83-95E8-62ACC7EFE8FC}"/>
    <cellStyle name="Comma 6 4 2 7 3 2" xfId="36706" xr:uid="{795D602C-3E60-41C8-A9A0-B96C17D564EF}"/>
    <cellStyle name="Comma 6 4 2 7 4" xfId="25479" xr:uid="{B5155B9C-FF0A-426C-8E10-C57754A39238}"/>
    <cellStyle name="Comma 6 4 2 8" xfId="5826" xr:uid="{5D7C3A5E-4677-4EFD-9107-72E18504D23D}"/>
    <cellStyle name="Comma 6 4 2 8 2" xfId="17054" xr:uid="{57A49FFB-AC1B-44ED-9455-F4FBCF2F65C9}"/>
    <cellStyle name="Comma 6 4 2 8 2 2" xfId="39521" xr:uid="{3FBC65EE-B38C-4D5F-944E-FBA685BDE990}"/>
    <cellStyle name="Comma 6 4 2 8 3" xfId="28294" xr:uid="{04E087C2-A012-4C03-A46D-F327AE1B5691}"/>
    <cellStyle name="Comma 6 4 2 9" xfId="11450" xr:uid="{74696898-8DF9-4C3F-B359-FADFE4C13C33}"/>
    <cellStyle name="Comma 6 4 2 9 2" xfId="33918" xr:uid="{39BC7860-73D3-4A9A-8BD7-9C905F683486}"/>
    <cellStyle name="Comma 6 4 3" xfId="639" xr:uid="{00000000-0005-0000-0000-00001D080000}"/>
    <cellStyle name="Comma 6 4 3 2" xfId="1177" xr:uid="{00000000-0005-0000-0000-00001E080000}"/>
    <cellStyle name="Comma 6 4 3 2 2" xfId="2257" xr:uid="{00000000-0005-0000-0000-00001F080000}"/>
    <cellStyle name="Comma 6 4 3 2 2 2" xfId="5046" xr:uid="{E459B05E-BC41-4D2F-BE92-CD9AE6A18D48}"/>
    <cellStyle name="Comma 6 4 3 2 2 2 2" xfId="10649" xr:uid="{CDF76D0B-8CAB-4B2C-A59D-618551FC1F53}"/>
    <cellStyle name="Comma 6 4 3 2 2 2 2 2" xfId="21877" xr:uid="{DD4DC96F-0072-44F7-AEC0-E85E5EAC5AF1}"/>
    <cellStyle name="Comma 6 4 3 2 2 2 2 2 2" xfId="44344" xr:uid="{5971E786-C701-481A-BDDA-22A4413A4D6B}"/>
    <cellStyle name="Comma 6 4 3 2 2 2 2 3" xfId="33117" xr:uid="{B3D21F76-0456-4EAA-AC08-4B223BB18992}"/>
    <cellStyle name="Comma 6 4 3 2 2 2 3" xfId="16274" xr:uid="{1118373B-96A8-4B1C-B4C5-C70D88DD4FAE}"/>
    <cellStyle name="Comma 6 4 3 2 2 2 3 2" xfId="38741" xr:uid="{3411AE11-C041-4306-AD40-C3F40C5441D6}"/>
    <cellStyle name="Comma 6 4 3 2 2 2 4" xfId="27514" xr:uid="{A9AE1D9C-2ACF-4F2E-A435-D58320C2E7DE}"/>
    <cellStyle name="Comma 6 4 3 2 2 3" xfId="7860" xr:uid="{87312690-CAE0-493D-B95F-E825CC0CFCF0}"/>
    <cellStyle name="Comma 6 4 3 2 2 3 2" xfId="19088" xr:uid="{952DC006-8A44-4D0A-ADC5-48AB57FC7942}"/>
    <cellStyle name="Comma 6 4 3 2 2 3 2 2" xfId="41555" xr:uid="{2C92EF03-2CDD-4521-AB44-2B72D968A1F0}"/>
    <cellStyle name="Comma 6 4 3 2 2 3 3" xfId="30328" xr:uid="{58789BE4-A237-4DA7-B840-4BD689188848}"/>
    <cellStyle name="Comma 6 4 3 2 2 4" xfId="13485" xr:uid="{632643CF-CEFA-4DC9-8A7C-7BCA377E3CE8}"/>
    <cellStyle name="Comma 6 4 3 2 2 4 2" xfId="35952" xr:uid="{4F24528F-3909-4506-9764-A6211B2F4B47}"/>
    <cellStyle name="Comma 6 4 3 2 2 5" xfId="24725" xr:uid="{3B03E89A-2F82-41EA-B557-F9ACA81466DC}"/>
    <cellStyle name="Comma 6 4 3 2 3" xfId="3966" xr:uid="{48A19999-440D-406F-80C0-796AB13BF355}"/>
    <cellStyle name="Comma 6 4 3 2 3 2" xfId="9569" xr:uid="{4892EBE6-7113-47ED-83A1-F8ACF6966FBD}"/>
    <cellStyle name="Comma 6 4 3 2 3 2 2" xfId="20797" xr:uid="{C8A4E7C3-1AFE-47B9-B9D8-8B2442D0571D}"/>
    <cellStyle name="Comma 6 4 3 2 3 2 2 2" xfId="43264" xr:uid="{4DC72F1B-FF78-4A4B-9542-51AEF5D9363F}"/>
    <cellStyle name="Comma 6 4 3 2 3 2 3" xfId="32037" xr:uid="{2DD820F0-F63B-4452-8508-1BD8DBCAE1CD}"/>
    <cellStyle name="Comma 6 4 3 2 3 3" xfId="15194" xr:uid="{51E978BB-2A21-467D-8D1D-A24D8DD4C40F}"/>
    <cellStyle name="Comma 6 4 3 2 3 3 2" xfId="37661" xr:uid="{23242611-2921-49B3-9B22-A55F5F3367DC}"/>
    <cellStyle name="Comma 6 4 3 2 3 4" xfId="26434" xr:uid="{F20E351D-8568-4AE4-97BC-F5315C9FC153}"/>
    <cellStyle name="Comma 6 4 3 2 4" xfId="6780" xr:uid="{FB847CB9-E39F-423B-B302-4EE2BAD04B40}"/>
    <cellStyle name="Comma 6 4 3 2 4 2" xfId="18008" xr:uid="{2C1E5D06-8381-4537-B717-A1197DF87730}"/>
    <cellStyle name="Comma 6 4 3 2 4 2 2" xfId="40475" xr:uid="{BC94A7C0-663C-4560-9204-C3A13101DDA3}"/>
    <cellStyle name="Comma 6 4 3 2 4 3" xfId="29248" xr:uid="{0E5FD6ED-8618-4907-B553-6BF1B792F47B}"/>
    <cellStyle name="Comma 6 4 3 2 5" xfId="12405" xr:uid="{7E441A42-0849-4D3F-B6E4-FE9D3B838464}"/>
    <cellStyle name="Comma 6 4 3 2 5 2" xfId="34872" xr:uid="{FC0AA441-8114-46ED-901F-B9AD27C9BCB4}"/>
    <cellStyle name="Comma 6 4 3 2 6" xfId="23645" xr:uid="{99B134AB-EB6A-4663-A7B5-FA6BECFC328B}"/>
    <cellStyle name="Comma 6 4 3 3" xfId="1719" xr:uid="{00000000-0005-0000-0000-000020080000}"/>
    <cellStyle name="Comma 6 4 3 3 2" xfId="4508" xr:uid="{541267CC-6F4D-46CD-A603-B9401381A904}"/>
    <cellStyle name="Comma 6 4 3 3 2 2" xfId="10111" xr:uid="{7AEE5250-AC04-4477-A7ED-218F25920638}"/>
    <cellStyle name="Comma 6 4 3 3 2 2 2" xfId="21339" xr:uid="{7F25F641-C8A7-4C4A-B46E-8D2DA3312FAE}"/>
    <cellStyle name="Comma 6 4 3 3 2 2 2 2" xfId="43806" xr:uid="{E3C0DB0D-C312-4D1D-B171-F41F6F52CC03}"/>
    <cellStyle name="Comma 6 4 3 3 2 2 3" xfId="32579" xr:uid="{9FC288D8-BB7A-4603-86AD-0EB745E48B00}"/>
    <cellStyle name="Comma 6 4 3 3 2 3" xfId="15736" xr:uid="{C69EAD57-6A00-42F7-8E0A-F18213BE6E5E}"/>
    <cellStyle name="Comma 6 4 3 3 2 3 2" xfId="38203" xr:uid="{D36F30BF-AB5E-4217-A01E-6B4E5E51575D}"/>
    <cellStyle name="Comma 6 4 3 3 2 4" xfId="26976" xr:uid="{7312D577-67A7-4600-9C63-338350867EC1}"/>
    <cellStyle name="Comma 6 4 3 3 3" xfId="7322" xr:uid="{31355980-E8E1-49F3-80C3-1C62A9825545}"/>
    <cellStyle name="Comma 6 4 3 3 3 2" xfId="18550" xr:uid="{59B26CDB-5D80-4CC1-8257-BA1B3C42625B}"/>
    <cellStyle name="Comma 6 4 3 3 3 2 2" xfId="41017" xr:uid="{5D723D7C-CCE6-4E60-812E-66CEB66AA884}"/>
    <cellStyle name="Comma 6 4 3 3 3 3" xfId="29790" xr:uid="{B9AD253D-D1E2-4415-9EC3-8307B7DB6665}"/>
    <cellStyle name="Comma 6 4 3 3 4" xfId="12947" xr:uid="{93D6A45B-1FE4-4BC3-9F96-6C6F84539897}"/>
    <cellStyle name="Comma 6 4 3 3 4 2" xfId="35414" xr:uid="{B12672C9-68D8-48EC-B646-CFA0E03D6845}"/>
    <cellStyle name="Comma 6 4 3 3 5" xfId="24187" xr:uid="{0452FB1E-01AC-4E12-A8E5-011189FDD076}"/>
    <cellStyle name="Comma 6 4 3 4" xfId="3428" xr:uid="{8AD0E4B8-AA54-4D7B-9919-DF8D604D2F71}"/>
    <cellStyle name="Comma 6 4 3 4 2" xfId="9031" xr:uid="{4E7B2FC8-4E8B-4721-8D1B-DDD6680FAEDB}"/>
    <cellStyle name="Comma 6 4 3 4 2 2" xfId="20259" xr:uid="{34AAAC25-C20E-462B-8EF2-AC20B08AD42D}"/>
    <cellStyle name="Comma 6 4 3 4 2 2 2" xfId="42726" xr:uid="{A4D841E4-F5AF-44F9-ABA5-3949710F6949}"/>
    <cellStyle name="Comma 6 4 3 4 2 3" xfId="31499" xr:uid="{85740CF1-AFCB-4782-B7A2-FC9B09EF0E49}"/>
    <cellStyle name="Comma 6 4 3 4 3" xfId="14656" xr:uid="{C3E14B6E-8C52-4473-A301-B8EFA8EE4872}"/>
    <cellStyle name="Comma 6 4 3 4 3 2" xfId="37123" xr:uid="{0E69FB9D-7E65-4453-B1C1-4021DF654221}"/>
    <cellStyle name="Comma 6 4 3 4 4" xfId="25896" xr:uid="{95DF7C27-6630-44FD-8EC9-10FF85721481}"/>
    <cellStyle name="Comma 6 4 3 5" xfId="6242" xr:uid="{11C43665-567C-4215-BBD2-5FC003CD3559}"/>
    <cellStyle name="Comma 6 4 3 5 2" xfId="17470" xr:uid="{C3F29338-2553-4C70-856E-24915E3A6D14}"/>
    <cellStyle name="Comma 6 4 3 5 2 2" xfId="39937" xr:uid="{820225CA-31A0-4AE9-83F7-7B07B19745DC}"/>
    <cellStyle name="Comma 6 4 3 5 3" xfId="28710" xr:uid="{6B4756F1-2770-4B23-8491-0E830D072156}"/>
    <cellStyle name="Comma 6 4 3 6" xfId="11867" xr:uid="{9975AA31-E289-4041-A719-EE2CD416257E}"/>
    <cellStyle name="Comma 6 4 3 6 2" xfId="34334" xr:uid="{8D903BE2-45A4-4C0A-8496-32A521309B93}"/>
    <cellStyle name="Comma 6 4 3 7" xfId="23107" xr:uid="{5B1AC476-17E1-45A0-A8F0-DCF7B0E96CAF}"/>
    <cellStyle name="Comma 6 4 4" xfId="910" xr:uid="{00000000-0005-0000-0000-000021080000}"/>
    <cellStyle name="Comma 6 4 4 2" xfId="1990" xr:uid="{00000000-0005-0000-0000-000022080000}"/>
    <cellStyle name="Comma 6 4 4 2 2" xfId="4779" xr:uid="{B696C1C2-E4A3-4174-BA12-9DB604F79B97}"/>
    <cellStyle name="Comma 6 4 4 2 2 2" xfId="10382" xr:uid="{D9E4E950-2A9C-42D3-B679-A9D0F3C04C51}"/>
    <cellStyle name="Comma 6 4 4 2 2 2 2" xfId="21610" xr:uid="{836CCA71-5EE4-40A0-89FD-F90A3307564E}"/>
    <cellStyle name="Comma 6 4 4 2 2 2 2 2" xfId="44077" xr:uid="{E79D4E57-6DE2-4CCA-BA71-8C03BDD27139}"/>
    <cellStyle name="Comma 6 4 4 2 2 2 3" xfId="32850" xr:uid="{F9920074-B5ED-4017-BFDE-61927527252B}"/>
    <cellStyle name="Comma 6 4 4 2 2 3" xfId="16007" xr:uid="{17AEB320-676B-4BBE-809D-3C6E4F90B7DF}"/>
    <cellStyle name="Comma 6 4 4 2 2 3 2" xfId="38474" xr:uid="{BFF09936-8535-4D29-AAB8-DE08A56AB7BD}"/>
    <cellStyle name="Comma 6 4 4 2 2 4" xfId="27247" xr:uid="{767486CB-4B41-4085-90F2-601F0F070296}"/>
    <cellStyle name="Comma 6 4 4 2 3" xfId="7593" xr:uid="{C90B8249-B4C1-4359-B1FC-CBB3339BFC2A}"/>
    <cellStyle name="Comma 6 4 4 2 3 2" xfId="18821" xr:uid="{5FE84E3E-B224-4230-9021-E569FC2F4FED}"/>
    <cellStyle name="Comma 6 4 4 2 3 2 2" xfId="41288" xr:uid="{0DA312D1-2B99-4B9F-A1AF-A018772FD258}"/>
    <cellStyle name="Comma 6 4 4 2 3 3" xfId="30061" xr:uid="{DF8E68FB-E7ED-412B-BC21-359C1E48B368}"/>
    <cellStyle name="Comma 6 4 4 2 4" xfId="13218" xr:uid="{C9E44D5D-8259-436A-882C-5BA431BBDBDA}"/>
    <cellStyle name="Comma 6 4 4 2 4 2" xfId="35685" xr:uid="{62ADC013-6BAF-4D29-A758-C398C2AF35C2}"/>
    <cellStyle name="Comma 6 4 4 2 5" xfId="24458" xr:uid="{5A75A4AE-B668-4F1B-AE64-359873544D86}"/>
    <cellStyle name="Comma 6 4 4 3" xfId="3699" xr:uid="{732C5552-50C3-4B17-A6F9-1AE2E64505F7}"/>
    <cellStyle name="Comma 6 4 4 3 2" xfId="9302" xr:uid="{6B953E84-76CB-42A3-9D02-8637273DC99B}"/>
    <cellStyle name="Comma 6 4 4 3 2 2" xfId="20530" xr:uid="{2BF91647-12BD-4C83-AEB2-6170415512E6}"/>
    <cellStyle name="Comma 6 4 4 3 2 2 2" xfId="42997" xr:uid="{DD6A1730-1719-4B3F-81A9-B8EFD75054BA}"/>
    <cellStyle name="Comma 6 4 4 3 2 3" xfId="31770" xr:uid="{28210807-D0AE-4959-B56A-092294BD4B0A}"/>
    <cellStyle name="Comma 6 4 4 3 3" xfId="14927" xr:uid="{419D3585-D937-407D-BB4F-88C1B9B49C7E}"/>
    <cellStyle name="Comma 6 4 4 3 3 2" xfId="37394" xr:uid="{F0D01435-12AB-4119-967C-67A1AD4E4D0F}"/>
    <cellStyle name="Comma 6 4 4 3 4" xfId="26167" xr:uid="{2BC38AC0-C6CB-4D91-A4F9-2059B965EC33}"/>
    <cellStyle name="Comma 6 4 4 4" xfId="6513" xr:uid="{87C0AA7C-8F60-4233-96DB-4929955CC4E7}"/>
    <cellStyle name="Comma 6 4 4 4 2" xfId="17741" xr:uid="{5E794337-36E9-411F-9DDC-DE941FEE46DC}"/>
    <cellStyle name="Comma 6 4 4 4 2 2" xfId="40208" xr:uid="{DD339F3C-FF09-40F6-8796-BBCE94A6DB2F}"/>
    <cellStyle name="Comma 6 4 4 4 3" xfId="28981" xr:uid="{F924A724-A02A-43EB-BCD8-7FA79D1C2C80}"/>
    <cellStyle name="Comma 6 4 4 5" xfId="12138" xr:uid="{2D67B670-90C2-4885-8B4F-D5AE0D666803}"/>
    <cellStyle name="Comma 6 4 4 5 2" xfId="34605" xr:uid="{C99EA305-F164-4E45-BC16-936478490FE6}"/>
    <cellStyle name="Comma 6 4 4 6" xfId="23378" xr:uid="{2A796459-F357-493B-8238-0703DBCFE00F}"/>
    <cellStyle name="Comma 6 4 5" xfId="1452" xr:uid="{00000000-0005-0000-0000-000023080000}"/>
    <cellStyle name="Comma 6 4 5 2" xfId="4241" xr:uid="{A3C2F167-5B91-45A4-8A3F-7938AE11A30F}"/>
    <cellStyle name="Comma 6 4 5 2 2" xfId="9844" xr:uid="{F84BFCA2-74B1-4E2F-919D-248D35051E45}"/>
    <cellStyle name="Comma 6 4 5 2 2 2" xfId="21072" xr:uid="{29A8D986-A95E-42A1-B16E-C5BDD9C7C001}"/>
    <cellStyle name="Comma 6 4 5 2 2 2 2" xfId="43539" xr:uid="{3CD992C5-7B87-4847-B9DA-2C2562433377}"/>
    <cellStyle name="Comma 6 4 5 2 2 3" xfId="32312" xr:uid="{B0CD7B0E-4FA9-40AD-816B-3FD65274AC60}"/>
    <cellStyle name="Comma 6 4 5 2 3" xfId="15469" xr:uid="{9E812720-F227-4A6E-87A5-D76C350DB103}"/>
    <cellStyle name="Comma 6 4 5 2 3 2" xfId="37936" xr:uid="{0E008DFC-D9FE-4368-9F48-127FAB0D6F3E}"/>
    <cellStyle name="Comma 6 4 5 2 4" xfId="26709" xr:uid="{2D46CBA6-27A8-421B-92A4-BE514CFF1F0E}"/>
    <cellStyle name="Comma 6 4 5 3" xfId="7055" xr:uid="{B3431552-7880-485C-AAFB-D75BD76CF9A0}"/>
    <cellStyle name="Comma 6 4 5 3 2" xfId="18283" xr:uid="{74013A8E-84D7-4B24-B863-49828867AD29}"/>
    <cellStyle name="Comma 6 4 5 3 2 2" xfId="40750" xr:uid="{03AB5FF3-3675-486B-9AF0-12DF345186ED}"/>
    <cellStyle name="Comma 6 4 5 3 3" xfId="29523" xr:uid="{67ABAEC2-816E-4095-A2D2-9CCBA88B86FA}"/>
    <cellStyle name="Comma 6 4 5 4" xfId="12680" xr:uid="{D7EF7694-2039-48C1-BEEA-B8B3A9561A12}"/>
    <cellStyle name="Comma 6 4 5 4 2" xfId="35147" xr:uid="{997A74DF-1408-42F7-B3A7-1D4BAC599810}"/>
    <cellStyle name="Comma 6 4 5 5" xfId="23920" xr:uid="{315CD2A8-0785-4ACD-911D-7EB1E43E552A}"/>
    <cellStyle name="Comma 6 4 6" xfId="2533" xr:uid="{00000000-0005-0000-0000-000024080000}"/>
    <cellStyle name="Comma 6 4 6 2" xfId="5322" xr:uid="{B4E8C6D7-85AE-40B0-B18A-B7DF04D167E8}"/>
    <cellStyle name="Comma 6 4 6 2 2" xfId="10925" xr:uid="{CF36C847-261B-48B7-8E67-BBE960228F73}"/>
    <cellStyle name="Comma 6 4 6 2 2 2" xfId="22153" xr:uid="{623207D8-D262-4C10-964F-02DF80F74C16}"/>
    <cellStyle name="Comma 6 4 6 2 2 2 2" xfId="44620" xr:uid="{A54AD6DC-FB45-4710-ACD2-8782BE5E5FB4}"/>
    <cellStyle name="Comma 6 4 6 2 2 3" xfId="33393" xr:uid="{379D93F2-3D18-421E-AC5B-93BE9041D6A6}"/>
    <cellStyle name="Comma 6 4 6 2 3" xfId="16550" xr:uid="{4FD05846-AA0B-4603-A9CA-C2D3A6F5781F}"/>
    <cellStyle name="Comma 6 4 6 2 3 2" xfId="39017" xr:uid="{8C07CFD1-F3C5-4ABD-ABC5-EDC2FA869A0D}"/>
    <cellStyle name="Comma 6 4 6 2 4" xfId="27790" xr:uid="{1500DB53-944A-4E40-A02D-4554BFDD92D2}"/>
    <cellStyle name="Comma 6 4 6 3" xfId="8136" xr:uid="{71B3DCE9-E494-4799-B8A7-5D33410F6244}"/>
    <cellStyle name="Comma 6 4 6 3 2" xfId="19364" xr:uid="{16F5C4B2-5806-4E97-A32C-29F67592EE54}"/>
    <cellStyle name="Comma 6 4 6 3 2 2" xfId="41831" xr:uid="{F3497295-9092-47EE-817F-5102CB284F2B}"/>
    <cellStyle name="Comma 6 4 6 3 3" xfId="30604" xr:uid="{A3DC0C62-9B37-4612-B151-A27271763766}"/>
    <cellStyle name="Comma 6 4 6 4" xfId="13761" xr:uid="{AF1D397B-BF95-4D42-8F6F-67B375611F59}"/>
    <cellStyle name="Comma 6 4 6 4 2" xfId="36228" xr:uid="{4B225ECA-2544-454C-ADC3-62C27E127BB7}"/>
    <cellStyle name="Comma 6 4 6 5" xfId="25001" xr:uid="{3A1683AC-912B-4328-A39E-BF454A8DEB35}"/>
    <cellStyle name="Comma 6 4 7" xfId="372" xr:uid="{00000000-0005-0000-0000-000025080000}"/>
    <cellStyle name="Comma 6 4 7 2" xfId="3161" xr:uid="{19248E23-A92A-4D47-919D-48657218BAFA}"/>
    <cellStyle name="Comma 6 4 7 2 2" xfId="8764" xr:uid="{B130BCD6-71A2-4CC3-97D1-DC097A917DD9}"/>
    <cellStyle name="Comma 6 4 7 2 2 2" xfId="19992" xr:uid="{1278BD7C-1FE3-4748-A3ED-ABFF3785B292}"/>
    <cellStyle name="Comma 6 4 7 2 2 2 2" xfId="42459" xr:uid="{B4A54A5C-022A-4BF1-B1FD-822BBB573F87}"/>
    <cellStyle name="Comma 6 4 7 2 2 3" xfId="31232" xr:uid="{1AFDEB1E-FE5D-47CC-A294-CFB90B518E5C}"/>
    <cellStyle name="Comma 6 4 7 2 3" xfId="14389" xr:uid="{325CCE9B-08B5-410B-B20A-0C8DCC07D6F6}"/>
    <cellStyle name="Comma 6 4 7 2 3 2" xfId="36856" xr:uid="{940A657F-D67F-400C-8438-EBCE7795AB6E}"/>
    <cellStyle name="Comma 6 4 7 2 4" xfId="25629" xr:uid="{C13641B7-E493-4252-BCBE-4D542BC60D64}"/>
    <cellStyle name="Comma 6 4 7 3" xfId="5975" xr:uid="{CD81C07E-1F4A-4BA6-A35C-A937CD3BE22C}"/>
    <cellStyle name="Comma 6 4 7 3 2" xfId="17203" xr:uid="{C0322D44-56F4-491D-A3BE-31BF8AC01ED7}"/>
    <cellStyle name="Comma 6 4 7 3 2 2" xfId="39670" xr:uid="{0A95A02B-10CC-4426-A749-99D3E220C36A}"/>
    <cellStyle name="Comma 6 4 7 3 3" xfId="28443" xr:uid="{6D922CE0-F79E-4DEE-A7AA-96F7B07E2825}"/>
    <cellStyle name="Comma 6 4 7 4" xfId="11600" xr:uid="{1899C966-5B6A-4CCF-A049-821751AE56D9}"/>
    <cellStyle name="Comma 6 4 7 4 2" xfId="34067" xr:uid="{82CA4732-F616-4E11-AEE7-D6DFCF233931}"/>
    <cellStyle name="Comma 6 4 7 5" xfId="22840" xr:uid="{BB5A76E2-377B-4BB3-BE3F-FFA440DBDAE0}"/>
    <cellStyle name="Comma 6 4 8" xfId="2885" xr:uid="{73500A5F-634C-4B2E-8B01-B5F9F9201F19}"/>
    <cellStyle name="Comma 6 4 8 2" xfId="8488" xr:uid="{1A3EC790-FBD2-49A1-9989-4424A89022F0}"/>
    <cellStyle name="Comma 6 4 8 2 2" xfId="19716" xr:uid="{97A99ACF-C1C5-4A57-9AE4-BCBC96CC8E14}"/>
    <cellStyle name="Comma 6 4 8 2 2 2" xfId="42183" xr:uid="{5EF70E26-4FFA-49DB-A165-3B6B87A29CB2}"/>
    <cellStyle name="Comma 6 4 8 2 3" xfId="30956" xr:uid="{69FBF081-F902-40AE-91C3-80AF3FD5FA3B}"/>
    <cellStyle name="Comma 6 4 8 3" xfId="14113" xr:uid="{6FD10CC7-CE1A-49F5-B1BE-CFEB5B1AD475}"/>
    <cellStyle name="Comma 6 4 8 3 2" xfId="36580" xr:uid="{40DF97A9-5413-4C05-98E3-2EE6972642A8}"/>
    <cellStyle name="Comma 6 4 8 4" xfId="25353" xr:uid="{629AE6D8-F2FF-4CAF-961D-47C1E290B8E1}"/>
    <cellStyle name="Comma 6 4 9" xfId="5700" xr:uid="{C990D2BF-FEF9-4905-A63D-B3FA6C95DF49}"/>
    <cellStyle name="Comma 6 4 9 2" xfId="16928" xr:uid="{5DAE0732-D18F-4993-BE9F-B48A6FF8EE85}"/>
    <cellStyle name="Comma 6 4 9 2 2" xfId="39395" xr:uid="{D2F99F15-C60F-48FC-9D3A-4B2586D1ECAC}"/>
    <cellStyle name="Comma 6 4 9 3" xfId="28168" xr:uid="{172F2A9D-75BF-491B-BBA6-2D048CA3D723}"/>
    <cellStyle name="Comma 6 5" xfId="154" xr:uid="{00000000-0005-0000-0000-000026080000}"/>
    <cellStyle name="Comma 6 5 10" xfId="22627" xr:uid="{7D4326D3-7EBF-40D2-B521-AF2BF9881C75}"/>
    <cellStyle name="Comma 6 5 2" xfId="701" xr:uid="{00000000-0005-0000-0000-000027080000}"/>
    <cellStyle name="Comma 6 5 2 2" xfId="1239" xr:uid="{00000000-0005-0000-0000-000028080000}"/>
    <cellStyle name="Comma 6 5 2 2 2" xfId="2319" xr:uid="{00000000-0005-0000-0000-000029080000}"/>
    <cellStyle name="Comma 6 5 2 2 2 2" xfId="5108" xr:uid="{264A1BF7-EE25-47BD-91FE-1AD5C7555618}"/>
    <cellStyle name="Comma 6 5 2 2 2 2 2" xfId="10711" xr:uid="{6B48BA99-6985-4FD1-AE4D-4D0BF5A7961D}"/>
    <cellStyle name="Comma 6 5 2 2 2 2 2 2" xfId="21939" xr:uid="{E33C98D1-0AC0-42C6-8074-9B56C6885DD5}"/>
    <cellStyle name="Comma 6 5 2 2 2 2 2 2 2" xfId="44406" xr:uid="{D33F3253-5685-4406-8B75-CA53BCE5A76D}"/>
    <cellStyle name="Comma 6 5 2 2 2 2 2 3" xfId="33179" xr:uid="{80DE4EDF-E70A-49FF-8DDF-673B6CA7970E}"/>
    <cellStyle name="Comma 6 5 2 2 2 2 3" xfId="16336" xr:uid="{496C3155-1A86-45F0-878D-674D020D0B29}"/>
    <cellStyle name="Comma 6 5 2 2 2 2 3 2" xfId="38803" xr:uid="{B81E3325-E20F-4A75-8E5C-4B101C0416B6}"/>
    <cellStyle name="Comma 6 5 2 2 2 2 4" xfId="27576" xr:uid="{B01C42B7-EB04-43B7-8CEA-ECEA24F62E79}"/>
    <cellStyle name="Comma 6 5 2 2 2 3" xfId="7922" xr:uid="{C93E4D9D-3C8F-49CF-A55E-E88E82EB7038}"/>
    <cellStyle name="Comma 6 5 2 2 2 3 2" xfId="19150" xr:uid="{64E9E565-FBFA-47ED-B93C-174531E986D2}"/>
    <cellStyle name="Comma 6 5 2 2 2 3 2 2" xfId="41617" xr:uid="{4DECA040-7F26-48C9-801A-7BB6238F5008}"/>
    <cellStyle name="Comma 6 5 2 2 2 3 3" xfId="30390" xr:uid="{469179B2-0BBF-4B94-BD6A-AA82C87281C5}"/>
    <cellStyle name="Comma 6 5 2 2 2 4" xfId="13547" xr:uid="{340EF450-1EE1-4826-A839-77A6D7105085}"/>
    <cellStyle name="Comma 6 5 2 2 2 4 2" xfId="36014" xr:uid="{88F05CFF-5227-46E6-802B-1B77AE4F28CF}"/>
    <cellStyle name="Comma 6 5 2 2 2 5" xfId="24787" xr:uid="{3014BB14-B7D2-4C0E-AB6A-7C95334A8F57}"/>
    <cellStyle name="Comma 6 5 2 2 3" xfId="4028" xr:uid="{11110DD2-028D-45C1-9886-71C643C31646}"/>
    <cellStyle name="Comma 6 5 2 2 3 2" xfId="9631" xr:uid="{50865E61-AE0D-4788-A412-68901D09CBA2}"/>
    <cellStyle name="Comma 6 5 2 2 3 2 2" xfId="20859" xr:uid="{F6C6AD91-E7CA-42F1-9D88-0154B8B37D05}"/>
    <cellStyle name="Comma 6 5 2 2 3 2 2 2" xfId="43326" xr:uid="{F4F74328-B94F-4B6A-BA0D-6B2516245769}"/>
    <cellStyle name="Comma 6 5 2 2 3 2 3" xfId="32099" xr:uid="{19B02074-5832-44DF-BCD5-58538D1F6EED}"/>
    <cellStyle name="Comma 6 5 2 2 3 3" xfId="15256" xr:uid="{94BE6C23-5ACD-4B37-9B75-561E551996E9}"/>
    <cellStyle name="Comma 6 5 2 2 3 3 2" xfId="37723" xr:uid="{D3FC43F6-19A7-4CF9-839B-60080F58B2D5}"/>
    <cellStyle name="Comma 6 5 2 2 3 4" xfId="26496" xr:uid="{6778DFE4-45A6-4504-B48F-2CBFE8B4BB0F}"/>
    <cellStyle name="Comma 6 5 2 2 4" xfId="6842" xr:uid="{60E14BEE-ED2D-460B-870F-B22B28750B00}"/>
    <cellStyle name="Comma 6 5 2 2 4 2" xfId="18070" xr:uid="{64B6EB22-ACAE-4558-BBE5-13C8FA1BA4E6}"/>
    <cellStyle name="Comma 6 5 2 2 4 2 2" xfId="40537" xr:uid="{E2982B2D-EB86-4E91-B75C-CE0F090B46CD}"/>
    <cellStyle name="Comma 6 5 2 2 4 3" xfId="29310" xr:uid="{D6CA03D1-8C42-4527-BE52-F1ACE6E796E8}"/>
    <cellStyle name="Comma 6 5 2 2 5" xfId="12467" xr:uid="{1FE14723-908C-48DB-ACCF-028212791134}"/>
    <cellStyle name="Comma 6 5 2 2 5 2" xfId="34934" xr:uid="{8E74EDF0-5F99-42C6-9AAD-AF27004E0DEE}"/>
    <cellStyle name="Comma 6 5 2 2 6" xfId="23707" xr:uid="{A053C6EA-47FA-499E-8C2A-ADA52F9CB173}"/>
    <cellStyle name="Comma 6 5 2 3" xfId="1781" xr:uid="{00000000-0005-0000-0000-00002A080000}"/>
    <cellStyle name="Comma 6 5 2 3 2" xfId="4570" xr:uid="{C3B48853-1461-4B84-B53C-1C8AAEB9CCEF}"/>
    <cellStyle name="Comma 6 5 2 3 2 2" xfId="10173" xr:uid="{B0A46CCF-861D-402D-A991-9A3A0B753B64}"/>
    <cellStyle name="Comma 6 5 2 3 2 2 2" xfId="21401" xr:uid="{757965FA-7B76-48C4-87C4-8E7621FF6F0C}"/>
    <cellStyle name="Comma 6 5 2 3 2 2 2 2" xfId="43868" xr:uid="{96CDD355-1A21-4716-9A5B-D704CC866853}"/>
    <cellStyle name="Comma 6 5 2 3 2 2 3" xfId="32641" xr:uid="{FBCF896C-C092-4481-BD9C-4CA225BB0028}"/>
    <cellStyle name="Comma 6 5 2 3 2 3" xfId="15798" xr:uid="{B65FD212-545D-46AB-913C-9DA5247EF394}"/>
    <cellStyle name="Comma 6 5 2 3 2 3 2" xfId="38265" xr:uid="{135A806D-E674-4F63-8C6C-D02DFA85616E}"/>
    <cellStyle name="Comma 6 5 2 3 2 4" xfId="27038" xr:uid="{C155DAD8-58EF-49E2-9A3B-43F3439464B3}"/>
    <cellStyle name="Comma 6 5 2 3 3" xfId="7384" xr:uid="{2E2C4768-6047-45E1-9C8B-4CDC8F9E3211}"/>
    <cellStyle name="Comma 6 5 2 3 3 2" xfId="18612" xr:uid="{0695020E-6FFC-436B-A471-A02B09F191B8}"/>
    <cellStyle name="Comma 6 5 2 3 3 2 2" xfId="41079" xr:uid="{DE315F74-57AC-487B-A8FD-E2C56AC74C64}"/>
    <cellStyle name="Comma 6 5 2 3 3 3" xfId="29852" xr:uid="{FB2A6B3C-42EF-488B-AC0A-2B05F2CE8617}"/>
    <cellStyle name="Comma 6 5 2 3 4" xfId="13009" xr:uid="{83262FF0-3C48-43F9-BA82-F07BB438AFB5}"/>
    <cellStyle name="Comma 6 5 2 3 4 2" xfId="35476" xr:uid="{7F690DB2-2C6A-43A7-9AB5-1C6511DF5EF8}"/>
    <cellStyle name="Comma 6 5 2 3 5" xfId="24249" xr:uid="{DE4685E4-58BF-4C07-8A2F-F3E9919AD306}"/>
    <cellStyle name="Comma 6 5 2 4" xfId="3490" xr:uid="{7C94F72B-FD25-4806-BBED-591445F48F62}"/>
    <cellStyle name="Comma 6 5 2 4 2" xfId="9093" xr:uid="{12CBDA49-6C9E-4EB5-91FC-CE29D255C061}"/>
    <cellStyle name="Comma 6 5 2 4 2 2" xfId="20321" xr:uid="{7890C2EE-F92C-4CDB-98DE-C2030014CB70}"/>
    <cellStyle name="Comma 6 5 2 4 2 2 2" xfId="42788" xr:uid="{C8864C4E-CB5B-4CD0-B922-2BD09434FA1E}"/>
    <cellStyle name="Comma 6 5 2 4 2 3" xfId="31561" xr:uid="{AEE1914D-AF3B-4D55-8DC2-9D4573EC6346}"/>
    <cellStyle name="Comma 6 5 2 4 3" xfId="14718" xr:uid="{04899C7E-8C90-4D1C-AEFF-A27C575F2AAC}"/>
    <cellStyle name="Comma 6 5 2 4 3 2" xfId="37185" xr:uid="{D45F8748-30AB-48EF-8535-C5BD5BE8DF56}"/>
    <cellStyle name="Comma 6 5 2 4 4" xfId="25958" xr:uid="{1AAB604A-CC91-4C65-892F-A14136106A60}"/>
    <cellStyle name="Comma 6 5 2 5" xfId="6304" xr:uid="{23644F22-2F90-47F5-9E6E-73EA25C76DD1}"/>
    <cellStyle name="Comma 6 5 2 5 2" xfId="17532" xr:uid="{D3E852DC-3BD5-42B6-9701-82BD15634CC6}"/>
    <cellStyle name="Comma 6 5 2 5 2 2" xfId="39999" xr:uid="{902B182D-400A-4308-986E-DD308F472221}"/>
    <cellStyle name="Comma 6 5 2 5 3" xfId="28772" xr:uid="{9FBBE797-0DB8-4504-826D-76058AA7FD26}"/>
    <cellStyle name="Comma 6 5 2 6" xfId="11929" xr:uid="{527DF48E-44E5-444B-9CD6-F54AEF36AE35}"/>
    <cellStyle name="Comma 6 5 2 6 2" xfId="34396" xr:uid="{E39C8AB5-04F4-4756-B9A4-5EF2341DD098}"/>
    <cellStyle name="Comma 6 5 2 7" xfId="23169" xr:uid="{5E1FB5A7-F9D8-4832-80FA-13A3FF21C0F9}"/>
    <cellStyle name="Comma 6 5 3" xfId="972" xr:uid="{00000000-0005-0000-0000-00002B080000}"/>
    <cellStyle name="Comma 6 5 3 2" xfId="2052" xr:uid="{00000000-0005-0000-0000-00002C080000}"/>
    <cellStyle name="Comma 6 5 3 2 2" xfId="4841" xr:uid="{C1D60C72-35AB-498A-B72E-F18217E81EBB}"/>
    <cellStyle name="Comma 6 5 3 2 2 2" xfId="10444" xr:uid="{412EAE47-15C8-4AC3-8ADA-E029BB2B4B32}"/>
    <cellStyle name="Comma 6 5 3 2 2 2 2" xfId="21672" xr:uid="{7A1E3B0D-5F27-4ABE-9B45-F61659B521EE}"/>
    <cellStyle name="Comma 6 5 3 2 2 2 2 2" xfId="44139" xr:uid="{4CECDDD2-750B-4963-A269-C028090ACAB3}"/>
    <cellStyle name="Comma 6 5 3 2 2 2 3" xfId="32912" xr:uid="{A04FCBEA-C489-457A-A60E-A03FBDD224F7}"/>
    <cellStyle name="Comma 6 5 3 2 2 3" xfId="16069" xr:uid="{62F97C21-AC88-4804-BD88-B5CBB3BF8E77}"/>
    <cellStyle name="Comma 6 5 3 2 2 3 2" xfId="38536" xr:uid="{F5BF0F45-7F6C-4FE1-881A-672881208166}"/>
    <cellStyle name="Comma 6 5 3 2 2 4" xfId="27309" xr:uid="{2072D14D-4142-4DEA-B621-8DDBD2A99B2A}"/>
    <cellStyle name="Comma 6 5 3 2 3" xfId="7655" xr:uid="{126CF071-01AB-491B-84A1-84E7C8359121}"/>
    <cellStyle name="Comma 6 5 3 2 3 2" xfId="18883" xr:uid="{60F46B50-1BC6-4BA2-A8AE-67EEB838CC01}"/>
    <cellStyle name="Comma 6 5 3 2 3 2 2" xfId="41350" xr:uid="{D9544DEC-235A-4DD6-AB1C-FCFDAC5198EA}"/>
    <cellStyle name="Comma 6 5 3 2 3 3" xfId="30123" xr:uid="{E19492B1-BE6C-4A50-A247-0A9F023E15AF}"/>
    <cellStyle name="Comma 6 5 3 2 4" xfId="13280" xr:uid="{F5BF8254-77F0-4FDC-9D14-CF26ED317F08}"/>
    <cellStyle name="Comma 6 5 3 2 4 2" xfId="35747" xr:uid="{CBE4D5AB-9E40-45FA-9994-DFA191D77EA9}"/>
    <cellStyle name="Comma 6 5 3 2 5" xfId="24520" xr:uid="{2D3A6AB8-DBE9-43C8-8E2E-747C4911025E}"/>
    <cellStyle name="Comma 6 5 3 3" xfId="3761" xr:uid="{7730869B-FEDC-4FB1-8FF4-25DF85861C54}"/>
    <cellStyle name="Comma 6 5 3 3 2" xfId="9364" xr:uid="{F64CE367-1DDE-4D8F-A75E-3ED8974285DB}"/>
    <cellStyle name="Comma 6 5 3 3 2 2" xfId="20592" xr:uid="{81BA3256-0EDA-4732-BB29-9CC0A50BE909}"/>
    <cellStyle name="Comma 6 5 3 3 2 2 2" xfId="43059" xr:uid="{4EA30B16-7FE4-427C-9A68-125EF719B1E6}"/>
    <cellStyle name="Comma 6 5 3 3 2 3" xfId="31832" xr:uid="{7FD400C4-8CB0-43A3-A666-74F5C367A461}"/>
    <cellStyle name="Comma 6 5 3 3 3" xfId="14989" xr:uid="{8D4087D5-81CB-461D-AB49-FE33F1B363A8}"/>
    <cellStyle name="Comma 6 5 3 3 3 2" xfId="37456" xr:uid="{598E203A-A870-461B-914C-6B3BCD4BE348}"/>
    <cellStyle name="Comma 6 5 3 3 4" xfId="26229" xr:uid="{8759928B-99A7-47A7-9FB7-813446EA26FB}"/>
    <cellStyle name="Comma 6 5 3 4" xfId="6575" xr:uid="{4C59D4B7-80C4-4D10-8CF4-CC7925672052}"/>
    <cellStyle name="Comma 6 5 3 4 2" xfId="17803" xr:uid="{41B94B9B-2DA2-405F-B6B9-5C2455CD42A4}"/>
    <cellStyle name="Comma 6 5 3 4 2 2" xfId="40270" xr:uid="{FF95478B-36AF-4B47-A270-42F04CFC3C5E}"/>
    <cellStyle name="Comma 6 5 3 4 3" xfId="29043" xr:uid="{EE9F4D17-248A-408F-A4EE-9ED66D8FD5EE}"/>
    <cellStyle name="Comma 6 5 3 5" xfId="12200" xr:uid="{57FF09F3-8C0F-4105-9452-977FA6704B06}"/>
    <cellStyle name="Comma 6 5 3 5 2" xfId="34667" xr:uid="{E39825C3-3C84-4F02-B450-699440648A53}"/>
    <cellStyle name="Comma 6 5 3 6" xfId="23440" xr:uid="{A6B02624-B81D-474A-A550-CF0E1A6EFA82}"/>
    <cellStyle name="Comma 6 5 4" xfId="1514" xr:uid="{00000000-0005-0000-0000-00002D080000}"/>
    <cellStyle name="Comma 6 5 4 2" xfId="4303" xr:uid="{D1ECD865-B52C-4281-A8DB-9610CFFF9525}"/>
    <cellStyle name="Comma 6 5 4 2 2" xfId="9906" xr:uid="{9C781D38-9E08-4566-94BE-A7C9B3290F2D}"/>
    <cellStyle name="Comma 6 5 4 2 2 2" xfId="21134" xr:uid="{4B67A2DA-F096-46F1-9CDE-69EA80C8CCFE}"/>
    <cellStyle name="Comma 6 5 4 2 2 2 2" xfId="43601" xr:uid="{6A3F4116-D90E-49B3-88A8-E648EB0DA589}"/>
    <cellStyle name="Comma 6 5 4 2 2 3" xfId="32374" xr:uid="{EB9224BB-6576-47B1-A4DC-952F84A3AD0F}"/>
    <cellStyle name="Comma 6 5 4 2 3" xfId="15531" xr:uid="{EA097ECC-0F08-4C96-B280-0B2894B1862B}"/>
    <cellStyle name="Comma 6 5 4 2 3 2" xfId="37998" xr:uid="{92168FDA-672B-4340-8050-A072D36DA983}"/>
    <cellStyle name="Comma 6 5 4 2 4" xfId="26771" xr:uid="{CF24A2D8-8E75-4518-B467-81B981AC4116}"/>
    <cellStyle name="Comma 6 5 4 3" xfId="7117" xr:uid="{299C408B-11B3-44AB-9C1E-EF3D26841519}"/>
    <cellStyle name="Comma 6 5 4 3 2" xfId="18345" xr:uid="{ADDDEA2D-F45B-45E7-9140-820E6E3F11F0}"/>
    <cellStyle name="Comma 6 5 4 3 2 2" xfId="40812" xr:uid="{20FA87D0-1218-4A62-8458-059FEC397725}"/>
    <cellStyle name="Comma 6 5 4 3 3" xfId="29585" xr:uid="{4FE9A1CA-C0D8-44D3-BEFD-ABBA818DA4FD}"/>
    <cellStyle name="Comma 6 5 4 4" xfId="12742" xr:uid="{ECF0F460-5267-40DA-B22D-869C04CD667F}"/>
    <cellStyle name="Comma 6 5 4 4 2" xfId="35209" xr:uid="{FBA9CA62-392E-4287-9489-A00C4A9E2F33}"/>
    <cellStyle name="Comma 6 5 4 5" xfId="23982" xr:uid="{7881C183-732E-4952-89DC-2CC7CB16C509}"/>
    <cellStyle name="Comma 6 5 5" xfId="2595" xr:uid="{00000000-0005-0000-0000-00002E080000}"/>
    <cellStyle name="Comma 6 5 5 2" xfId="5384" xr:uid="{F67C5928-3092-4E6D-8975-0845089C7968}"/>
    <cellStyle name="Comma 6 5 5 2 2" xfId="10987" xr:uid="{B1BA4C89-B474-4E02-BB56-8D4B0B2DD6F3}"/>
    <cellStyle name="Comma 6 5 5 2 2 2" xfId="22215" xr:uid="{03D26C3A-2BEF-4FED-8F4F-59F5285134B0}"/>
    <cellStyle name="Comma 6 5 5 2 2 2 2" xfId="44682" xr:uid="{D3F6A22B-BF85-46B8-BD89-293E24630216}"/>
    <cellStyle name="Comma 6 5 5 2 2 3" xfId="33455" xr:uid="{884DBFDD-E186-4D61-A65C-3242D9B46AA3}"/>
    <cellStyle name="Comma 6 5 5 2 3" xfId="16612" xr:uid="{472C5A18-9379-4A5A-A1B1-2C794C556EF1}"/>
    <cellStyle name="Comma 6 5 5 2 3 2" xfId="39079" xr:uid="{CAE3E959-FFF9-4C65-987B-8029B55222CD}"/>
    <cellStyle name="Comma 6 5 5 2 4" xfId="27852" xr:uid="{190F44D7-28C2-42DB-83E6-EBB60D54C338}"/>
    <cellStyle name="Comma 6 5 5 3" xfId="8198" xr:uid="{4ACC3C96-83EF-4627-AB0D-8F07864B0233}"/>
    <cellStyle name="Comma 6 5 5 3 2" xfId="19426" xr:uid="{905FD68D-2300-4CE1-89EB-C05626DAABA8}"/>
    <cellStyle name="Comma 6 5 5 3 2 2" xfId="41893" xr:uid="{B857A6E5-11A3-4F1C-B958-B10DFC78CE1F}"/>
    <cellStyle name="Comma 6 5 5 3 3" xfId="30666" xr:uid="{2D6FC0A4-F52E-47FA-BBD2-6F4888E4BFA0}"/>
    <cellStyle name="Comma 6 5 5 4" xfId="13823" xr:uid="{22CB6640-0DCF-4283-A159-423DD37BB23E}"/>
    <cellStyle name="Comma 6 5 5 4 2" xfId="36290" xr:uid="{8D62A486-1A2A-40D3-A84B-0B2B1E82932E}"/>
    <cellStyle name="Comma 6 5 5 5" xfId="25063" xr:uid="{3C209BC6-6F64-499E-96A8-6ACB9F5D5280}"/>
    <cellStyle name="Comma 6 5 6" xfId="434" xr:uid="{00000000-0005-0000-0000-00002F080000}"/>
    <cellStyle name="Comma 6 5 6 2" xfId="3223" xr:uid="{9C4DF684-973F-4D58-93EA-8A9653AE80A4}"/>
    <cellStyle name="Comma 6 5 6 2 2" xfId="8826" xr:uid="{2F8E93AE-EF10-44A0-A562-EA9123D9184C}"/>
    <cellStyle name="Comma 6 5 6 2 2 2" xfId="20054" xr:uid="{7E9822D3-91CC-4DDF-B8B1-705326B8D7E8}"/>
    <cellStyle name="Comma 6 5 6 2 2 2 2" xfId="42521" xr:uid="{5A033A16-E35C-4207-B319-67A0D272DA53}"/>
    <cellStyle name="Comma 6 5 6 2 2 3" xfId="31294" xr:uid="{E212F2DF-8312-4DE9-B576-66CE1EF25AC8}"/>
    <cellStyle name="Comma 6 5 6 2 3" xfId="14451" xr:uid="{A62885A3-9558-4610-89FF-E5CFD602D36C}"/>
    <cellStyle name="Comma 6 5 6 2 3 2" xfId="36918" xr:uid="{5FD179D7-3129-48A6-9CE1-CAF5B0BC3E39}"/>
    <cellStyle name="Comma 6 5 6 2 4" xfId="25691" xr:uid="{48163CFF-8075-4956-A19A-EE37493CADF9}"/>
    <cellStyle name="Comma 6 5 6 3" xfId="6037" xr:uid="{2A0F3558-B458-4C50-BAE9-0006288950E5}"/>
    <cellStyle name="Comma 6 5 6 3 2" xfId="17265" xr:uid="{8BA27B4C-0F8A-4E62-9804-2A6AE3EF8253}"/>
    <cellStyle name="Comma 6 5 6 3 2 2" xfId="39732" xr:uid="{08A97E3F-DB51-413C-8A35-3204A12666EC}"/>
    <cellStyle name="Comma 6 5 6 3 3" xfId="28505" xr:uid="{8D9DAE72-C138-478D-B792-BAF7CFE14D2F}"/>
    <cellStyle name="Comma 6 5 6 4" xfId="11662" xr:uid="{CEA558BC-158D-4205-B2E5-F3F43E23CCA1}"/>
    <cellStyle name="Comma 6 5 6 4 2" xfId="34129" xr:uid="{1E6A7239-B039-4B20-99A6-D7165207D560}"/>
    <cellStyle name="Comma 6 5 6 5" xfId="22902" xr:uid="{CA3CF54F-B7EB-46D0-BFBA-0B0A76170B41}"/>
    <cellStyle name="Comma 6 5 7" xfId="2947" xr:uid="{101CF105-80BB-401B-8945-2660FE860497}"/>
    <cellStyle name="Comma 6 5 7 2" xfId="8550" xr:uid="{BA78619E-89C4-4941-801F-FEF6D0A75163}"/>
    <cellStyle name="Comma 6 5 7 2 2" xfId="19778" xr:uid="{67E3BAE7-EEF6-4E0E-B6FA-51E3C3766BDC}"/>
    <cellStyle name="Comma 6 5 7 2 2 2" xfId="42245" xr:uid="{3DA4399F-7776-4072-845F-1613A6474C8E}"/>
    <cellStyle name="Comma 6 5 7 2 3" xfId="31018" xr:uid="{76422609-ADBA-4B48-9252-48F04F4B643E}"/>
    <cellStyle name="Comma 6 5 7 3" xfId="14175" xr:uid="{6BA2C3DF-664C-44E9-B329-B66BC5794349}"/>
    <cellStyle name="Comma 6 5 7 3 2" xfId="36642" xr:uid="{78676BC1-12BF-4308-8D0B-8CA108DD91A9}"/>
    <cellStyle name="Comma 6 5 7 4" xfId="25415" xr:uid="{FC50251A-38A8-4584-9A2A-37E9A24D9D15}"/>
    <cellStyle name="Comma 6 5 8" xfId="5762" xr:uid="{47373EDA-31C0-45C3-993F-1789AD9BCBCF}"/>
    <cellStyle name="Comma 6 5 8 2" xfId="16990" xr:uid="{FC24FB95-CBD6-4760-941D-7B658CB0820D}"/>
    <cellStyle name="Comma 6 5 8 2 2" xfId="39457" xr:uid="{96E67AD4-5949-4F60-86E5-AC5E43F5EB34}"/>
    <cellStyle name="Comma 6 5 8 3" xfId="28230" xr:uid="{09EAC7CA-ABE5-4FF7-8D3B-682C3F8DC263}"/>
    <cellStyle name="Comma 6 5 9" xfId="11386" xr:uid="{652A45B5-8BC2-4DA5-AAB5-9A5A5EBD804E}"/>
    <cellStyle name="Comma 6 5 9 2" xfId="33854" xr:uid="{D23251F5-43A7-40EA-84F9-E4BE3AC550C0}"/>
    <cellStyle name="Comma 6 6" xfId="582" xr:uid="{00000000-0005-0000-0000-000030080000}"/>
    <cellStyle name="Comma 6 6 2" xfId="1120" xr:uid="{00000000-0005-0000-0000-000031080000}"/>
    <cellStyle name="Comma 6 6 2 2" xfId="2200" xr:uid="{00000000-0005-0000-0000-000032080000}"/>
    <cellStyle name="Comma 6 6 2 2 2" xfId="4989" xr:uid="{F35CCC00-3620-4206-BA49-D3D5F8A38629}"/>
    <cellStyle name="Comma 6 6 2 2 2 2" xfId="10592" xr:uid="{53CC2B14-C511-4F23-B36A-A6390DCC98BA}"/>
    <cellStyle name="Comma 6 6 2 2 2 2 2" xfId="21820" xr:uid="{42D1307E-D55B-4369-9DB5-8D6FD8D8C5B3}"/>
    <cellStyle name="Comma 6 6 2 2 2 2 2 2" xfId="44287" xr:uid="{57AB4430-28A2-4E03-A94A-583EAC30D752}"/>
    <cellStyle name="Comma 6 6 2 2 2 2 3" xfId="33060" xr:uid="{871C0E45-F5ED-41DD-99D0-6ABB1987D20B}"/>
    <cellStyle name="Comma 6 6 2 2 2 3" xfId="16217" xr:uid="{19F52AC6-93FB-44D5-807C-C8390E8C07D9}"/>
    <cellStyle name="Comma 6 6 2 2 2 3 2" xfId="38684" xr:uid="{718319A3-CDF3-4072-BFFD-7628ABBC1EC3}"/>
    <cellStyle name="Comma 6 6 2 2 2 4" xfId="27457" xr:uid="{CCAB6CF3-1820-44E5-A033-CE47CA04AEB0}"/>
    <cellStyle name="Comma 6 6 2 2 3" xfId="7803" xr:uid="{DF5626F3-2320-4AD0-B3B5-33ED08EBC369}"/>
    <cellStyle name="Comma 6 6 2 2 3 2" xfId="19031" xr:uid="{58AEE468-A4FD-407A-9089-A96D299DDD10}"/>
    <cellStyle name="Comma 6 6 2 2 3 2 2" xfId="41498" xr:uid="{AC69E212-5698-4ECE-8D68-3E612B282953}"/>
    <cellStyle name="Comma 6 6 2 2 3 3" xfId="30271" xr:uid="{5D8D3027-9ADD-455B-BFAC-29BAD24694CB}"/>
    <cellStyle name="Comma 6 6 2 2 4" xfId="13428" xr:uid="{539D544D-29C6-4B06-8422-08C4D3F1F3B5}"/>
    <cellStyle name="Comma 6 6 2 2 4 2" xfId="35895" xr:uid="{50567EF3-4CC8-44B3-BBA9-526CB7B75C77}"/>
    <cellStyle name="Comma 6 6 2 2 5" xfId="24668" xr:uid="{51C8569C-074B-4AA5-A669-6CE75EDAB7F4}"/>
    <cellStyle name="Comma 6 6 2 3" xfId="3909" xr:uid="{A3E41DD0-2BF8-4D02-BE21-F9EC61BD8AFF}"/>
    <cellStyle name="Comma 6 6 2 3 2" xfId="9512" xr:uid="{593080D0-1EDD-4603-A2AB-9CD51F041016}"/>
    <cellStyle name="Comma 6 6 2 3 2 2" xfId="20740" xr:uid="{DD210204-AAAD-40AB-BC2E-964E3572B5B5}"/>
    <cellStyle name="Comma 6 6 2 3 2 2 2" xfId="43207" xr:uid="{3A8067D4-8AEB-4238-BD56-403FA09B37AB}"/>
    <cellStyle name="Comma 6 6 2 3 2 3" xfId="31980" xr:uid="{CB2AF87B-F618-4EF8-AF72-985DBB0C381A}"/>
    <cellStyle name="Comma 6 6 2 3 3" xfId="15137" xr:uid="{0F1411EE-65E0-472B-827C-527DE69B677E}"/>
    <cellStyle name="Comma 6 6 2 3 3 2" xfId="37604" xr:uid="{291C2DE8-EE55-4385-8DA6-4E84B535E44B}"/>
    <cellStyle name="Comma 6 6 2 3 4" xfId="26377" xr:uid="{BDE6111B-0E57-408E-9E14-25171959432F}"/>
    <cellStyle name="Comma 6 6 2 4" xfId="6723" xr:uid="{DC70D897-026B-4FAF-9D90-38D0945639AC}"/>
    <cellStyle name="Comma 6 6 2 4 2" xfId="17951" xr:uid="{5EA4C831-0980-491B-8BF9-8C4B737281F0}"/>
    <cellStyle name="Comma 6 6 2 4 2 2" xfId="40418" xr:uid="{F32F5495-E2C8-4649-B816-66789327212F}"/>
    <cellStyle name="Comma 6 6 2 4 3" xfId="29191" xr:uid="{1C7E7BCF-F4B8-43C9-83AC-CDC51C79EF8F}"/>
    <cellStyle name="Comma 6 6 2 5" xfId="12348" xr:uid="{E6A94FC5-B818-4F9B-9223-54002D7E2C53}"/>
    <cellStyle name="Comma 6 6 2 5 2" xfId="34815" xr:uid="{F178A3EF-89F6-4C6F-8BBD-CBC852043B53}"/>
    <cellStyle name="Comma 6 6 2 6" xfId="23588" xr:uid="{8B2454DF-214D-4397-980C-4732AF6A8E74}"/>
    <cellStyle name="Comma 6 6 3" xfId="1662" xr:uid="{00000000-0005-0000-0000-000033080000}"/>
    <cellStyle name="Comma 6 6 3 2" xfId="4451" xr:uid="{800ECB45-2861-420B-90B7-9FD752FB9B6A}"/>
    <cellStyle name="Comma 6 6 3 2 2" xfId="10054" xr:uid="{E7376782-AD0A-41C8-820A-1845AA0803CF}"/>
    <cellStyle name="Comma 6 6 3 2 2 2" xfId="21282" xr:uid="{6A282417-911B-49CC-AB9B-FCD1FE4CE7F9}"/>
    <cellStyle name="Comma 6 6 3 2 2 2 2" xfId="43749" xr:uid="{ABE465E6-3BB7-40EF-A530-00DB7BB19FFD}"/>
    <cellStyle name="Comma 6 6 3 2 2 3" xfId="32522" xr:uid="{E8AE1E97-D44C-4DD9-B4E9-B074EC66B82E}"/>
    <cellStyle name="Comma 6 6 3 2 3" xfId="15679" xr:uid="{23A44B7B-6FEA-4CA4-8FA8-F0A733CD54B8}"/>
    <cellStyle name="Comma 6 6 3 2 3 2" xfId="38146" xr:uid="{D1F0733F-DA1E-40F9-BB86-C1A7C85D8CE7}"/>
    <cellStyle name="Comma 6 6 3 2 4" xfId="26919" xr:uid="{A042F4B6-15AE-4ABE-B033-DC277F363007}"/>
    <cellStyle name="Comma 6 6 3 3" xfId="7265" xr:uid="{4D4A2A2A-372E-4E66-9D98-EB99EF3C8E6B}"/>
    <cellStyle name="Comma 6 6 3 3 2" xfId="18493" xr:uid="{218E1084-2E12-4D98-86DF-3C6BACB1B9A1}"/>
    <cellStyle name="Comma 6 6 3 3 2 2" xfId="40960" xr:uid="{B9EB6E0B-D06C-4DA1-B8A7-90F91DDEFC13}"/>
    <cellStyle name="Comma 6 6 3 3 3" xfId="29733" xr:uid="{EBAD6FEE-733F-44C3-8C6D-64E92C1DEE6F}"/>
    <cellStyle name="Comma 6 6 3 4" xfId="12890" xr:uid="{3113D3DE-E40C-4FF0-AFAB-4E84E7596DC3}"/>
    <cellStyle name="Comma 6 6 3 4 2" xfId="35357" xr:uid="{7E215448-9977-4D56-A8DD-7AC3AB9D573C}"/>
    <cellStyle name="Comma 6 6 3 5" xfId="24130" xr:uid="{4345C1A3-D432-4287-A205-D608D834388A}"/>
    <cellStyle name="Comma 6 6 4" xfId="3371" xr:uid="{F0B4C808-0E2F-4753-924A-562380F6A1A1}"/>
    <cellStyle name="Comma 6 6 4 2" xfId="8974" xr:uid="{E4EAF07D-18DA-48D5-A257-756F97E61DC2}"/>
    <cellStyle name="Comma 6 6 4 2 2" xfId="20202" xr:uid="{1F0E1CB2-DE39-4373-BD23-CBE9B22411D2}"/>
    <cellStyle name="Comma 6 6 4 2 2 2" xfId="42669" xr:uid="{A5234062-81AD-4D08-B9C8-074DE56319AE}"/>
    <cellStyle name="Comma 6 6 4 2 3" xfId="31442" xr:uid="{98D7FE24-0365-4C79-A799-6FB97201E398}"/>
    <cellStyle name="Comma 6 6 4 3" xfId="14599" xr:uid="{D8BE112C-A706-48EA-A08A-E4DED706D0E3}"/>
    <cellStyle name="Comma 6 6 4 3 2" xfId="37066" xr:uid="{DBCA1CC5-CACC-48AF-8935-1A146531AF9B}"/>
    <cellStyle name="Comma 6 6 4 4" xfId="25839" xr:uid="{E5DA24A0-15CB-4AEC-8367-BC3789138BE9}"/>
    <cellStyle name="Comma 6 6 5" xfId="6185" xr:uid="{37C6521E-71FC-439B-96E4-0665C97C362F}"/>
    <cellStyle name="Comma 6 6 5 2" xfId="17413" xr:uid="{B0517688-9C3A-4DF2-BFD3-2F533B6E5902}"/>
    <cellStyle name="Comma 6 6 5 2 2" xfId="39880" xr:uid="{D1E8ED60-D5EA-43AF-8898-8961F99B3ACF}"/>
    <cellStyle name="Comma 6 6 5 3" xfId="28653" xr:uid="{896E2AB2-DB77-49E7-AEDA-18A031170030}"/>
    <cellStyle name="Comma 6 6 6" xfId="11810" xr:uid="{E6FB1580-30AD-4EC1-9990-67E3024B61B2}"/>
    <cellStyle name="Comma 6 6 6 2" xfId="34277" xr:uid="{51F9914B-6762-4D94-B367-51B01671509E}"/>
    <cellStyle name="Comma 6 6 7" xfId="23050" xr:uid="{3AAFFF00-43AB-4AF3-8AA4-2521742671D6}"/>
    <cellStyle name="Comma 6 7" xfId="853" xr:uid="{00000000-0005-0000-0000-000034080000}"/>
    <cellStyle name="Comma 6 7 2" xfId="1933" xr:uid="{00000000-0005-0000-0000-000035080000}"/>
    <cellStyle name="Comma 6 7 2 2" xfId="4722" xr:uid="{A0D9BC7F-1464-4597-AC8C-317714D187C0}"/>
    <cellStyle name="Comma 6 7 2 2 2" xfId="10325" xr:uid="{809437D1-C932-4A17-9C60-27680524A099}"/>
    <cellStyle name="Comma 6 7 2 2 2 2" xfId="21553" xr:uid="{ABC63417-CDAE-4A70-AB55-31722EBE848E}"/>
    <cellStyle name="Comma 6 7 2 2 2 2 2" xfId="44020" xr:uid="{C9A2F424-9A6A-499B-8C27-3E4E487A6A51}"/>
    <cellStyle name="Comma 6 7 2 2 2 3" xfId="32793" xr:uid="{C3F85A14-228B-414D-AA39-53A7D8F42C85}"/>
    <cellStyle name="Comma 6 7 2 2 3" xfId="15950" xr:uid="{85C97B73-F9AB-49E8-9F06-027837758387}"/>
    <cellStyle name="Comma 6 7 2 2 3 2" xfId="38417" xr:uid="{D834C71E-1842-4C5A-B4F3-32B55C509D88}"/>
    <cellStyle name="Comma 6 7 2 2 4" xfId="27190" xr:uid="{FE8BA689-707D-43D0-BA93-A1EC450DC09E}"/>
    <cellStyle name="Comma 6 7 2 3" xfId="7536" xr:uid="{A1B878E2-55DF-4361-8AF4-D3D552AA12AF}"/>
    <cellStyle name="Comma 6 7 2 3 2" xfId="18764" xr:uid="{8125FBEF-4744-443A-B76C-BC38C9B82FB3}"/>
    <cellStyle name="Comma 6 7 2 3 2 2" xfId="41231" xr:uid="{BBB23764-198D-41D6-BAE1-39351EBAD327}"/>
    <cellStyle name="Comma 6 7 2 3 3" xfId="30004" xr:uid="{5196EC69-B553-411C-9930-542A14CA818E}"/>
    <cellStyle name="Comma 6 7 2 4" xfId="13161" xr:uid="{557DC399-1065-4709-A525-0B3D9F79BA29}"/>
    <cellStyle name="Comma 6 7 2 4 2" xfId="35628" xr:uid="{1875139B-F15F-4EAA-87F1-A971848470B2}"/>
    <cellStyle name="Comma 6 7 2 5" xfId="24401" xr:uid="{E1E85135-F230-459D-AFBE-B82386F5CB17}"/>
    <cellStyle name="Comma 6 7 3" xfId="3642" xr:uid="{28523C7E-5928-4136-9DD2-F0E6E17CD1FE}"/>
    <cellStyle name="Comma 6 7 3 2" xfId="9245" xr:uid="{0D350208-4229-4867-8510-C3C3C08E5B49}"/>
    <cellStyle name="Comma 6 7 3 2 2" xfId="20473" xr:uid="{057E323C-6C28-4870-88D4-1FEC1C09478D}"/>
    <cellStyle name="Comma 6 7 3 2 2 2" xfId="42940" xr:uid="{73CAED7B-7DF2-44AD-806D-F9F9257DF16D}"/>
    <cellStyle name="Comma 6 7 3 2 3" xfId="31713" xr:uid="{C5E2A3AA-3014-4905-9AC0-2F8276802B56}"/>
    <cellStyle name="Comma 6 7 3 3" xfId="14870" xr:uid="{6848B2DE-84C3-42C1-B2C5-56573A34F72A}"/>
    <cellStyle name="Comma 6 7 3 3 2" xfId="37337" xr:uid="{7E9C63DC-9F31-4041-882B-3F5007F33871}"/>
    <cellStyle name="Comma 6 7 3 4" xfId="26110" xr:uid="{6E2AFC0B-8732-4674-B476-BFAE7B3018DD}"/>
    <cellStyle name="Comma 6 7 4" xfId="6456" xr:uid="{0C430E47-DC5F-45F6-9E48-2671BE3056AD}"/>
    <cellStyle name="Comma 6 7 4 2" xfId="17684" xr:uid="{567B5A1F-3D32-4F46-986A-512AB9BE010E}"/>
    <cellStyle name="Comma 6 7 4 2 2" xfId="40151" xr:uid="{559C1675-3BAE-4E13-9969-07582D1A92A4}"/>
    <cellStyle name="Comma 6 7 4 3" xfId="28924" xr:uid="{E217CDB9-2735-4616-91CA-4A6D0706FF3F}"/>
    <cellStyle name="Comma 6 7 5" xfId="12081" xr:uid="{E983B8C5-5044-47A8-B68D-60FA6EE42561}"/>
    <cellStyle name="Comma 6 7 5 2" xfId="34548" xr:uid="{FF728F2D-9500-4131-8D17-EBC8DF40BD10}"/>
    <cellStyle name="Comma 6 7 6" xfId="23321" xr:uid="{111941F0-70CF-4962-9DCD-99418812747B}"/>
    <cellStyle name="Comma 6 8" xfId="1395" xr:uid="{00000000-0005-0000-0000-000036080000}"/>
    <cellStyle name="Comma 6 8 2" xfId="4184" xr:uid="{F1588FA0-883A-4B0D-91B9-6B21363E2CCA}"/>
    <cellStyle name="Comma 6 8 2 2" xfId="9787" xr:uid="{954363A3-FD47-45B8-BD63-4E6720AFD154}"/>
    <cellStyle name="Comma 6 8 2 2 2" xfId="21015" xr:uid="{652D5A19-6A9C-40DD-8DB0-85E284B14DEC}"/>
    <cellStyle name="Comma 6 8 2 2 2 2" xfId="43482" xr:uid="{3FA34744-1B64-43B2-A603-84A09D8A1A47}"/>
    <cellStyle name="Comma 6 8 2 2 3" xfId="32255" xr:uid="{55C65A23-F76C-49EF-80EB-8AF60BA647FA}"/>
    <cellStyle name="Comma 6 8 2 3" xfId="15412" xr:uid="{AA7FFFBA-E7BF-4515-956B-C26556E3067E}"/>
    <cellStyle name="Comma 6 8 2 3 2" xfId="37879" xr:uid="{7C80CF58-79CD-4BF4-8A8D-52A6B9E39A55}"/>
    <cellStyle name="Comma 6 8 2 4" xfId="26652" xr:uid="{B68E9EAC-5381-4C7C-917E-8543960CBBBD}"/>
    <cellStyle name="Comma 6 8 3" xfId="6998" xr:uid="{3C5EC4F2-A332-428D-B60B-A6F7B4D07764}"/>
    <cellStyle name="Comma 6 8 3 2" xfId="18226" xr:uid="{1F294FF0-446F-4BD2-9C6E-D2DF4095FD46}"/>
    <cellStyle name="Comma 6 8 3 2 2" xfId="40693" xr:uid="{A6706B73-5225-442E-AFEC-1B947CE5AC55}"/>
    <cellStyle name="Comma 6 8 3 3" xfId="29466" xr:uid="{77FAC81E-2BAF-4875-858C-BC940DCBA463}"/>
    <cellStyle name="Comma 6 8 4" xfId="12623" xr:uid="{BE7A2A51-C7FD-4C4E-8EE7-B1C9E08158C1}"/>
    <cellStyle name="Comma 6 8 4 2" xfId="35090" xr:uid="{35CFB2AB-ECC9-4D5A-B200-87489B784C9B}"/>
    <cellStyle name="Comma 6 8 5" xfId="23863" xr:uid="{69EDDE8C-B6E3-42D5-9305-418941CC85D7}"/>
    <cellStyle name="Comma 6 9" xfId="2476" xr:uid="{00000000-0005-0000-0000-000037080000}"/>
    <cellStyle name="Comma 6 9 2" xfId="5265" xr:uid="{41F7C8C2-83FC-4F79-9C22-8849BD85DA15}"/>
    <cellStyle name="Comma 6 9 2 2" xfId="10868" xr:uid="{22E03EBA-ECE7-47A5-8E38-D76FD8519176}"/>
    <cellStyle name="Comma 6 9 2 2 2" xfId="22096" xr:uid="{3959C6C0-7BA1-44B1-944B-56FEA2CB58D5}"/>
    <cellStyle name="Comma 6 9 2 2 2 2" xfId="44563" xr:uid="{119B3511-C5CB-432C-B2BE-3C67387623CE}"/>
    <cellStyle name="Comma 6 9 2 2 3" xfId="33336" xr:uid="{7F1F5479-D641-4BCC-8522-47AE15375FEC}"/>
    <cellStyle name="Comma 6 9 2 3" xfId="16493" xr:uid="{F0F98BED-18AD-481D-977E-618FE06CEEBE}"/>
    <cellStyle name="Comma 6 9 2 3 2" xfId="38960" xr:uid="{82F47319-1142-4C25-AB07-52BF5D81F82C}"/>
    <cellStyle name="Comma 6 9 2 4" xfId="27733" xr:uid="{B741B5EE-D9B0-4569-822E-1E6E610E316D}"/>
    <cellStyle name="Comma 6 9 3" xfId="8079" xr:uid="{D1EFB1F9-130B-496C-8DAA-F25484C68FB9}"/>
    <cellStyle name="Comma 6 9 3 2" xfId="19307" xr:uid="{9DC8ED87-1692-4C0B-BE6B-C1DCD474FDF1}"/>
    <cellStyle name="Comma 6 9 3 2 2" xfId="41774" xr:uid="{672E63D6-EEE8-46C5-9B03-BAC5FC320EA6}"/>
    <cellStyle name="Comma 6 9 3 3" xfId="30547" xr:uid="{D5D51699-6175-46C7-A427-DEBF612D0BB9}"/>
    <cellStyle name="Comma 6 9 4" xfId="13704" xr:uid="{C6C46CD2-A254-4D96-ADCC-E4B0B0BF849E}"/>
    <cellStyle name="Comma 6 9 4 2" xfId="36171" xr:uid="{EB322A78-F9A4-4401-B694-3FBDD9905D72}"/>
    <cellStyle name="Comma 6 9 5" xfId="24944" xr:uid="{2CDAC6DD-EDA7-49BF-A19D-5FA607107784}"/>
    <cellStyle name="Comma 60" xfId="2758" xr:uid="{00000000-0005-0000-0000-000038080000}"/>
    <cellStyle name="Comma 60 2" xfId="5547" xr:uid="{E01D2140-CCF9-47C7-B5A7-97C206694F33}"/>
    <cellStyle name="Comma 60 2 2" xfId="11150" xr:uid="{87710866-050C-438B-A91E-DB4D51A989F8}"/>
    <cellStyle name="Comma 60 2 2 2" xfId="22378" xr:uid="{0F7CBD7F-429C-426F-AAC6-9902A7F7CB01}"/>
    <cellStyle name="Comma 60 2 2 2 2" xfId="44845" xr:uid="{88104CE5-CE80-4CED-9973-0260F7FB5D78}"/>
    <cellStyle name="Comma 60 2 2 3" xfId="33618" xr:uid="{CFA07551-7969-4DB7-A297-3CB7F9F1F5E4}"/>
    <cellStyle name="Comma 60 2 3" xfId="16775" xr:uid="{21A55F68-3AE6-471D-AE20-300D0E7987C0}"/>
    <cellStyle name="Comma 60 2 3 2" xfId="39242" xr:uid="{F55720C2-D93C-4397-9347-6DE5FBEF64A6}"/>
    <cellStyle name="Comma 60 2 4" xfId="28015" xr:uid="{AEFB2CBE-7DCD-42CF-A50C-6B208E98ADE1}"/>
    <cellStyle name="Comma 60 3" xfId="8361" xr:uid="{42EC92FA-92D4-434F-BF8D-11D8D971598F}"/>
    <cellStyle name="Comma 60 3 2" xfId="19589" xr:uid="{A3D14221-5602-45E0-9883-7FB37B9339A4}"/>
    <cellStyle name="Comma 60 3 2 2" xfId="42056" xr:uid="{53452BCA-EC06-4DE8-A919-8D08CC0D3096}"/>
    <cellStyle name="Comma 60 3 3" xfId="30829" xr:uid="{5B1A24B2-71D1-4CCB-BE7F-BBE79B0EFA2E}"/>
    <cellStyle name="Comma 60 4" xfId="13986" xr:uid="{E7516AA1-1289-4F29-9244-898A26C7F74D}"/>
    <cellStyle name="Comma 60 4 2" xfId="36453" xr:uid="{255FCE1E-3D4D-4D43-AF49-379A160728BC}"/>
    <cellStyle name="Comma 60 5" xfId="25226" xr:uid="{555DB793-8C19-40C6-AA6C-29BB6489ECCE}"/>
    <cellStyle name="Comma 61" xfId="2759" xr:uid="{00000000-0005-0000-0000-000039080000}"/>
    <cellStyle name="Comma 61 2" xfId="5548" xr:uid="{8E4300CA-2471-4F61-91BD-4C7A20728655}"/>
    <cellStyle name="Comma 61 2 2" xfId="11151" xr:uid="{D9681C57-7017-42CC-8D01-CE619FA1E497}"/>
    <cellStyle name="Comma 61 2 2 2" xfId="22379" xr:uid="{F5ED58C9-943F-43AF-AEDE-9B59BCB58A25}"/>
    <cellStyle name="Comma 61 2 2 2 2" xfId="44846" xr:uid="{74CB93C5-071A-42AA-85C1-5B3921E89F72}"/>
    <cellStyle name="Comma 61 2 2 3" xfId="33619" xr:uid="{58F9C8B8-E977-43AB-8AD7-552E257C83F6}"/>
    <cellStyle name="Comma 61 2 3" xfId="16776" xr:uid="{E48BBE2B-C957-41E1-B036-171BDD75B1A4}"/>
    <cellStyle name="Comma 61 2 3 2" xfId="39243" xr:uid="{7421AC0E-D980-4BDE-8502-27CB0D2AE472}"/>
    <cellStyle name="Comma 61 2 4" xfId="28016" xr:uid="{50D87BDC-1AAB-405B-808C-430C6ADD71A5}"/>
    <cellStyle name="Comma 61 3" xfId="8362" xr:uid="{7D28D2A8-4997-449E-A16B-DDFF663B6329}"/>
    <cellStyle name="Comma 61 3 2" xfId="19590" xr:uid="{CF9FC101-F0B8-4A03-B8C6-656B4C22D142}"/>
    <cellStyle name="Comma 61 3 2 2" xfId="42057" xr:uid="{FDF3ACBE-ACD6-458C-A931-BC77298C70E2}"/>
    <cellStyle name="Comma 61 3 3" xfId="30830" xr:uid="{48B7AD2B-3144-4BA1-8575-4340D709E8F1}"/>
    <cellStyle name="Comma 61 4" xfId="13987" xr:uid="{8AE2B149-EE91-4A59-AFD3-67722E96E6CF}"/>
    <cellStyle name="Comma 61 4 2" xfId="36454" xr:uid="{DEF7D87A-5D6B-4D46-B0C2-998DA0A7B8BB}"/>
    <cellStyle name="Comma 61 5" xfId="25227" xr:uid="{8ADD4362-71FB-4F2C-BB95-6F0044A5985D}"/>
    <cellStyle name="Comma 62" xfId="2763" xr:uid="{00000000-0005-0000-0000-00003A080000}"/>
    <cellStyle name="Comma 62 2" xfId="5552" xr:uid="{1541B46E-963E-4B2E-9CCF-52550591B1C2}"/>
    <cellStyle name="Comma 62 2 2" xfId="11155" xr:uid="{ED413301-8F01-4038-A54A-DB5EDDCBC54B}"/>
    <cellStyle name="Comma 62 2 2 2" xfId="22383" xr:uid="{9F921956-91D5-414F-8AEB-C8A1324955A7}"/>
    <cellStyle name="Comma 62 2 2 2 2" xfId="44850" xr:uid="{31097AA6-57F0-4E36-9B0A-7640572B07D7}"/>
    <cellStyle name="Comma 62 2 2 3" xfId="33623" xr:uid="{922B8C8F-37F6-43FB-889C-36948F21F234}"/>
    <cellStyle name="Comma 62 2 3" xfId="16780" xr:uid="{AD9ABAB5-7912-4F98-B43C-6FA507DFF0E4}"/>
    <cellStyle name="Comma 62 2 3 2" xfId="39247" xr:uid="{46A9401B-33DD-4A91-B41B-80647278E543}"/>
    <cellStyle name="Comma 62 2 4" xfId="28020" xr:uid="{9F843A16-282A-49D5-951E-2AC5A5DE4474}"/>
    <cellStyle name="Comma 62 3" xfId="8366" xr:uid="{0D3953BC-369E-4076-8279-3B083CE9F54C}"/>
    <cellStyle name="Comma 62 3 2" xfId="19594" xr:uid="{BE4069D7-047E-453A-B4DE-6938DA710568}"/>
    <cellStyle name="Comma 62 3 2 2" xfId="42061" xr:uid="{AA968F94-D784-487A-BBFF-9F66D035BE79}"/>
    <cellStyle name="Comma 62 3 3" xfId="30834" xr:uid="{0D45AA4D-9C9D-486A-BAC5-E352A7758C23}"/>
    <cellStyle name="Comma 62 4" xfId="13991" xr:uid="{88A40BAE-E2B0-4B88-A3AB-55CB7ACE23CD}"/>
    <cellStyle name="Comma 62 4 2" xfId="36458" xr:uid="{FEB24446-000C-4EA9-858A-F9D772705313}"/>
    <cellStyle name="Comma 62 5" xfId="25231" xr:uid="{F9CB39D0-6945-4CAB-AF47-5FF050CAC417}"/>
    <cellStyle name="Comma 63" xfId="2762" xr:uid="{00000000-0005-0000-0000-00003B080000}"/>
    <cellStyle name="Comma 63 2" xfId="5551" xr:uid="{3771254A-D95C-4247-8318-6B50C8FCC581}"/>
    <cellStyle name="Comma 63 2 2" xfId="11154" xr:uid="{2E31933F-08E0-4AAB-B519-5DCBC4C9FA7C}"/>
    <cellStyle name="Comma 63 2 2 2" xfId="22382" xr:uid="{F155E462-A791-478F-A084-FFC4E3D8D8A2}"/>
    <cellStyle name="Comma 63 2 2 2 2" xfId="44849" xr:uid="{C86B2BF3-B515-4E6C-A4B8-0F746452EB09}"/>
    <cellStyle name="Comma 63 2 2 3" xfId="33622" xr:uid="{8D3F618D-B2A7-4564-AFDA-E5026B059EA8}"/>
    <cellStyle name="Comma 63 2 3" xfId="16779" xr:uid="{8C0A6D12-5E78-41D3-9573-23636B902949}"/>
    <cellStyle name="Comma 63 2 3 2" xfId="39246" xr:uid="{A6B1F381-73F4-48A3-8581-6F82A0E90F69}"/>
    <cellStyle name="Comma 63 2 4" xfId="28019" xr:uid="{F930B392-FBBA-43A3-AF15-159E21BB3CE6}"/>
    <cellStyle name="Comma 63 3" xfId="8365" xr:uid="{6F5EC716-9EE7-4072-B1BE-359699CEACCA}"/>
    <cellStyle name="Comma 63 3 2" xfId="19593" xr:uid="{B470F81F-6835-4272-89EB-20687F8E40AD}"/>
    <cellStyle name="Comma 63 3 2 2" xfId="42060" xr:uid="{96771BFA-FDF8-4775-8064-243FBFD1AF3F}"/>
    <cellStyle name="Comma 63 3 3" xfId="30833" xr:uid="{5504E0B0-E154-469C-80AD-30B48E7D366B}"/>
    <cellStyle name="Comma 63 4" xfId="13990" xr:uid="{4EFA0D58-255E-4930-864F-F496B3BE2EF4}"/>
    <cellStyle name="Comma 63 4 2" xfId="36457" xr:uid="{8C65C0B8-88AF-43E7-A98B-9B36A34DE063}"/>
    <cellStyle name="Comma 63 5" xfId="25230" xr:uid="{CBD5983A-EABD-450A-8554-1E04E3CEBB23}"/>
    <cellStyle name="Comma 64" xfId="2764" xr:uid="{00000000-0005-0000-0000-00003C080000}"/>
    <cellStyle name="Comma 64 2" xfId="2768" xr:uid="{00000000-0005-0000-0000-00003D080000}"/>
    <cellStyle name="Comma 64 2 2" xfId="5557" xr:uid="{5210692A-CAB8-43D8-9B18-4077B721526F}"/>
    <cellStyle name="Comma 64 2 2 2" xfId="11160" xr:uid="{FE29A634-0C82-4F93-81E2-F3B0B50519FE}"/>
    <cellStyle name="Comma 64 2 2 2 2" xfId="22388" xr:uid="{77330DA6-28A2-475C-8878-8084E8373CCE}"/>
    <cellStyle name="Comma 64 2 2 2 2 2" xfId="44855" xr:uid="{38368E03-1BFF-4B1A-90BB-4CCA2F6A9DAA}"/>
    <cellStyle name="Comma 64 2 2 2 3" xfId="33628" xr:uid="{7E2BC0A4-F3FA-413F-A571-D7386626E9F7}"/>
    <cellStyle name="Comma 64 2 2 3" xfId="16785" xr:uid="{FFF4E842-4E27-45F8-8E28-01BC7160D1CF}"/>
    <cellStyle name="Comma 64 2 2 3 2" xfId="39252" xr:uid="{277CD150-A8E8-4F91-8FAD-9FADDB2A9450}"/>
    <cellStyle name="Comma 64 2 2 4" xfId="28025" xr:uid="{8FE718E9-1B2F-48C1-91C7-1FF44407AB67}"/>
    <cellStyle name="Comma 64 2 3" xfId="8371" xr:uid="{20B037DF-35AA-467C-B265-E2359374EDDA}"/>
    <cellStyle name="Comma 64 2 3 2" xfId="19599" xr:uid="{7ABAE14E-9C19-4BC1-A0F1-EEA28B19695A}"/>
    <cellStyle name="Comma 64 2 3 2 2" xfId="42066" xr:uid="{0B32C014-3D93-470E-BE3F-19140A07F87B}"/>
    <cellStyle name="Comma 64 2 3 3" xfId="30839" xr:uid="{1B653DA2-AF73-4BA9-A81A-60007B29DDB3}"/>
    <cellStyle name="Comma 64 2 4" xfId="13996" xr:uid="{85D54584-3F8B-4C2F-8E46-9AF4BD918B65}"/>
    <cellStyle name="Comma 64 2 4 2" xfId="36463" xr:uid="{94378402-6F70-41F8-AA4F-633F48C3394F}"/>
    <cellStyle name="Comma 64 2 5" xfId="25236" xr:uid="{2E0E09E4-D875-4395-B536-85CB8881D309}"/>
    <cellStyle name="Comma 64 3" xfId="5553" xr:uid="{C4A4F2C2-E95C-4FD1-8D52-339717231DE6}"/>
    <cellStyle name="Comma 64 3 2" xfId="11156" xr:uid="{A3BACAD5-4FAD-4358-A7FF-9D55B1AF1077}"/>
    <cellStyle name="Comma 64 3 2 2" xfId="22384" xr:uid="{B6070157-F662-4EB5-A4B1-3315AFD3A306}"/>
    <cellStyle name="Comma 64 3 2 2 2" xfId="44851" xr:uid="{CB5540EC-54CC-403D-871A-BF38E523D917}"/>
    <cellStyle name="Comma 64 3 2 3" xfId="33624" xr:uid="{8B3D462A-F417-4584-9F9D-47E6A0C3539F}"/>
    <cellStyle name="Comma 64 3 3" xfId="16781" xr:uid="{4004FA11-1325-40C7-9DA6-0A31FD351416}"/>
    <cellStyle name="Comma 64 3 3 2" xfId="39248" xr:uid="{7DB36F23-E3C6-4691-A3B6-06C0596DD42D}"/>
    <cellStyle name="Comma 64 3 4" xfId="28021" xr:uid="{3A103B6A-95D4-49A0-9D84-693BDD5F360F}"/>
    <cellStyle name="Comma 64 4" xfId="8367" xr:uid="{11BB79D7-784F-4AAC-BA14-B245B461263C}"/>
    <cellStyle name="Comma 64 4 2" xfId="19595" xr:uid="{7DC172B8-3ED0-43E0-82C4-117FFBD62801}"/>
    <cellStyle name="Comma 64 4 2 2" xfId="42062" xr:uid="{60D396C2-DF96-4519-B898-9EB1CC553EC6}"/>
    <cellStyle name="Comma 64 4 3" xfId="30835" xr:uid="{7BC17758-283B-462C-BA81-8DE8A77CAB9F}"/>
    <cellStyle name="Comma 64 5" xfId="13992" xr:uid="{57472642-15FD-49D1-88AC-8BDCAD75CBDE}"/>
    <cellStyle name="Comma 64 5 2" xfId="36459" xr:uid="{5BF33F2C-853E-4B2D-858A-6C221B559702}"/>
    <cellStyle name="Comma 64 6" xfId="25232" xr:uid="{A45B142B-C841-4455-B9DD-EE584BBECB94}"/>
    <cellStyle name="Comma 65" xfId="2765" xr:uid="{00000000-0005-0000-0000-00003E080000}"/>
    <cellStyle name="Comma 65 2" xfId="5554" xr:uid="{641669AD-207D-45F1-BA01-276D73429DFA}"/>
    <cellStyle name="Comma 65 2 2" xfId="11157" xr:uid="{A0B44A70-178C-4574-960D-C630398307DC}"/>
    <cellStyle name="Comma 65 2 2 2" xfId="22385" xr:uid="{30136539-1851-449A-BA64-452D4471F093}"/>
    <cellStyle name="Comma 65 2 2 2 2" xfId="44852" xr:uid="{9E216DC9-A598-4BC6-85F2-FE70CA9B04DD}"/>
    <cellStyle name="Comma 65 2 2 3" xfId="33625" xr:uid="{35C21E82-E984-491C-958A-39700F689DED}"/>
    <cellStyle name="Comma 65 2 3" xfId="16782" xr:uid="{3D9100E0-6881-4163-B380-1FE27A21F8C8}"/>
    <cellStyle name="Comma 65 2 3 2" xfId="39249" xr:uid="{478BE2C7-9213-441B-AB08-4A5189FDB8EA}"/>
    <cellStyle name="Comma 65 2 4" xfId="28022" xr:uid="{5BE4B345-CC5B-4264-A8FF-1A440AFB27E8}"/>
    <cellStyle name="Comma 65 3" xfId="8368" xr:uid="{C1611B73-9E99-47AA-BC53-3CA6DC1A372F}"/>
    <cellStyle name="Comma 65 3 2" xfId="19596" xr:uid="{C8E0BB0F-76C8-4E09-9EF1-F9AE0B51B2A8}"/>
    <cellStyle name="Comma 65 3 2 2" xfId="42063" xr:uid="{FB0316A3-399E-43A0-AE37-A99F64D72695}"/>
    <cellStyle name="Comma 65 3 3" xfId="30836" xr:uid="{1DB3F128-8A15-4D2B-ADDE-7B683954D3E4}"/>
    <cellStyle name="Comma 65 4" xfId="13993" xr:uid="{43811A08-F127-4BA2-A089-0745F36C9B0A}"/>
    <cellStyle name="Comma 65 4 2" xfId="36460" xr:uid="{36E231F2-101F-4C81-8171-1FCE30934389}"/>
    <cellStyle name="Comma 65 5" xfId="25233" xr:uid="{BFB61F70-98D5-4BF9-9FD8-DD78CCCEA027}"/>
    <cellStyle name="Comma 66" xfId="2766" xr:uid="{00000000-0005-0000-0000-00003F080000}"/>
    <cellStyle name="Comma 66 2" xfId="5555" xr:uid="{8FCE4863-7176-440C-8D3E-2A29672B71E1}"/>
    <cellStyle name="Comma 66 2 2" xfId="11158" xr:uid="{53629AC8-A8D3-4319-B179-68BFB37742A0}"/>
    <cellStyle name="Comma 66 2 2 2" xfId="22386" xr:uid="{B2C87FBB-8EA0-446B-BD41-3DD0B5F60206}"/>
    <cellStyle name="Comma 66 2 2 2 2" xfId="44853" xr:uid="{6367714D-2945-4EB2-9B4C-226537EA26E0}"/>
    <cellStyle name="Comma 66 2 2 3" xfId="33626" xr:uid="{13692407-5B5B-456D-BD3B-40B98FDB27E9}"/>
    <cellStyle name="Comma 66 2 3" xfId="16783" xr:uid="{FE4253B5-B605-44E2-9557-E0521444C88F}"/>
    <cellStyle name="Comma 66 2 3 2" xfId="39250" xr:uid="{E11972C7-DB73-45D7-8660-534221D5CF50}"/>
    <cellStyle name="Comma 66 2 4" xfId="28023" xr:uid="{AA74B1C9-3D5C-40A5-8AEC-0C9658C1F46F}"/>
    <cellStyle name="Comma 66 3" xfId="8369" xr:uid="{00877009-A8B3-4334-B738-BE6B17AA9C64}"/>
    <cellStyle name="Comma 66 3 2" xfId="19597" xr:uid="{9BD9E556-379D-4455-97B7-4217A3C3CA90}"/>
    <cellStyle name="Comma 66 3 2 2" xfId="42064" xr:uid="{90E286ED-E53B-4443-A1BA-AEE95AAFF49B}"/>
    <cellStyle name="Comma 66 3 3" xfId="30837" xr:uid="{AACDB848-1CE7-4921-A867-46FD08019FEF}"/>
    <cellStyle name="Comma 66 4" xfId="13994" xr:uid="{CA1F2716-5CF5-4F6C-B4B7-B5D30B896CD9}"/>
    <cellStyle name="Comma 66 4 2" xfId="36461" xr:uid="{9AF1758D-1587-4CE6-B5A9-48CED327658E}"/>
    <cellStyle name="Comma 66 5" xfId="25234" xr:uid="{20CEB2BD-4D30-487B-A10B-B13581700904}"/>
    <cellStyle name="Comma 67" xfId="2767" xr:uid="{00000000-0005-0000-0000-000040080000}"/>
    <cellStyle name="Comma 67 2" xfId="5556" xr:uid="{65FF8827-CD16-4199-85F1-11C49FA885FC}"/>
    <cellStyle name="Comma 67 2 2" xfId="11159" xr:uid="{B3AEC0DD-0CE6-4E90-B50D-87567D05BC2E}"/>
    <cellStyle name="Comma 67 2 2 2" xfId="22387" xr:uid="{2D413F43-6F6B-4FDB-BB08-EEAE9C9D31DF}"/>
    <cellStyle name="Comma 67 2 2 2 2" xfId="44854" xr:uid="{C89A6DEA-E94A-49FC-8223-A53FF02E8DF8}"/>
    <cellStyle name="Comma 67 2 2 3" xfId="33627" xr:uid="{B3406259-514B-4007-81AF-C2A554FF6E9F}"/>
    <cellStyle name="Comma 67 2 3" xfId="16784" xr:uid="{D6C299F8-1FEA-4673-90CE-90BEA60772AC}"/>
    <cellStyle name="Comma 67 2 3 2" xfId="39251" xr:uid="{1A627E8A-7087-42AC-B167-7FAD8FA2344E}"/>
    <cellStyle name="Comma 67 2 4" xfId="28024" xr:uid="{C928B5A4-3F79-4B5D-A840-23FA87706273}"/>
    <cellStyle name="Comma 67 3" xfId="8370" xr:uid="{7DA985A5-C739-4BBA-AC30-0763F38FC227}"/>
    <cellStyle name="Comma 67 3 2" xfId="19598" xr:uid="{E2E97588-AADE-43F4-AA6F-26A58C63FEB8}"/>
    <cellStyle name="Comma 67 3 2 2" xfId="42065" xr:uid="{11F8D350-46EA-4392-B582-AC9AA1D55A89}"/>
    <cellStyle name="Comma 67 3 3" xfId="30838" xr:uid="{F0FB3C02-08F2-4AF8-A7DF-D076E155A70D}"/>
    <cellStyle name="Comma 67 4" xfId="13995" xr:uid="{1652C09D-1305-40F3-B7DD-277BD13C2D52}"/>
    <cellStyle name="Comma 67 4 2" xfId="36462" xr:uid="{425E440B-09EA-434A-8210-3B6F4F09E28B}"/>
    <cellStyle name="Comma 67 5" xfId="25235" xr:uid="{64062B95-2202-440E-ABB9-91B3A70FAFF6}"/>
    <cellStyle name="Comma 68" xfId="2771" xr:uid="{00000000-0005-0000-0000-000041080000}"/>
    <cellStyle name="Comma 68 2" xfId="5560" xr:uid="{061850D2-3595-4BF4-A076-9629E247F914}"/>
    <cellStyle name="Comma 68 2 2" xfId="11163" xr:uid="{8DAA393B-4C96-49FE-B931-5553B935B2F2}"/>
    <cellStyle name="Comma 68 2 2 2" xfId="22391" xr:uid="{59F2164E-4261-477E-BB52-910B50760937}"/>
    <cellStyle name="Comma 68 2 2 2 2" xfId="44858" xr:uid="{365519D2-79E4-474D-9599-2D2407895A06}"/>
    <cellStyle name="Comma 68 2 2 3" xfId="33631" xr:uid="{789D0169-7E03-4EAA-851A-F5DE43212E88}"/>
    <cellStyle name="Comma 68 2 3" xfId="16788" xr:uid="{4315E41C-F75A-426D-8876-0B8A7BFB3D88}"/>
    <cellStyle name="Comma 68 2 3 2" xfId="39255" xr:uid="{1C08080C-01AE-4B3C-84E9-6D3D6CC95698}"/>
    <cellStyle name="Comma 68 2 4" xfId="28028" xr:uid="{A05522D9-3833-4CBF-B704-B37ADEB9F914}"/>
    <cellStyle name="Comma 68 3" xfId="8374" xr:uid="{86D9CA4E-CE6E-4E9D-8D9E-A70BA1C69998}"/>
    <cellStyle name="Comma 68 3 2" xfId="19602" xr:uid="{F544CD19-E8B8-4E34-AEF4-902A7076296C}"/>
    <cellStyle name="Comma 68 3 2 2" xfId="42069" xr:uid="{D574D3DC-200F-4F54-AA35-960F0932C066}"/>
    <cellStyle name="Comma 68 3 3" xfId="30842" xr:uid="{8C1DD822-E7B7-4FC0-A7CC-B96BA6F031F0}"/>
    <cellStyle name="Comma 68 4" xfId="13999" xr:uid="{8FD50F7E-1989-4D36-AA6C-B68A918EBD6A}"/>
    <cellStyle name="Comma 68 4 2" xfId="36466" xr:uid="{3E35F5F2-EF2B-4A80-BC7A-4A76D470AFDF}"/>
    <cellStyle name="Comma 68 5" xfId="25239" xr:uid="{2C5A3F46-CF5E-4906-9F6F-09533604E8B5}"/>
    <cellStyle name="Comma 69" xfId="2772" xr:uid="{00000000-0005-0000-0000-000042080000}"/>
    <cellStyle name="Comma 69 2" xfId="5561" xr:uid="{F26821A6-17F3-4205-B779-5EEA2395EC57}"/>
    <cellStyle name="Comma 69 2 2" xfId="11164" xr:uid="{BA4CD66A-8D82-4833-98A0-5F4BCBDE06AC}"/>
    <cellStyle name="Comma 69 2 2 2" xfId="22392" xr:uid="{3479A158-33E2-4CED-A48F-48E8DE935DBF}"/>
    <cellStyle name="Comma 69 2 2 2 2" xfId="44859" xr:uid="{FFF7209D-2CFB-4436-9B78-1C00D2ED2083}"/>
    <cellStyle name="Comma 69 2 2 3" xfId="33632" xr:uid="{6CD30043-F7D3-4299-BF05-FC5AA5937CC8}"/>
    <cellStyle name="Comma 69 2 3" xfId="16789" xr:uid="{92151019-F140-4D2A-BDDB-D946632FF227}"/>
    <cellStyle name="Comma 69 2 3 2" xfId="39256" xr:uid="{CD220F10-FA94-48CC-9C92-44218B6365C5}"/>
    <cellStyle name="Comma 69 2 4" xfId="28029" xr:uid="{1B76329A-A608-4F8A-92EA-A72298515F80}"/>
    <cellStyle name="Comma 69 3" xfId="8375" xr:uid="{94AED524-B669-42D8-85B2-F39C232DEF93}"/>
    <cellStyle name="Comma 69 3 2" xfId="19603" xr:uid="{619317E1-67C9-4D43-BEED-E2BA42C322FD}"/>
    <cellStyle name="Comma 69 3 2 2" xfId="42070" xr:uid="{0340821F-FE24-4641-BC20-8DA2D22D01AF}"/>
    <cellStyle name="Comma 69 3 3" xfId="30843" xr:uid="{87A8241E-84B5-443B-8C4E-10246489F0B6}"/>
    <cellStyle name="Comma 69 4" xfId="14000" xr:uid="{143EB4FD-AE75-4360-8D6C-E4121355CD03}"/>
    <cellStyle name="Comma 69 4 2" xfId="36467" xr:uid="{53D2E0F2-44B6-485C-8CD3-B4C1ECCA2D58}"/>
    <cellStyle name="Comma 69 5" xfId="25240" xr:uid="{A2E6A7DF-3B8B-41EE-B124-D01FE8C80DF7}"/>
    <cellStyle name="Comma 7" xfId="23" xr:uid="{00000000-0005-0000-0000-000043080000}"/>
    <cellStyle name="Comma 7 10" xfId="316" xr:uid="{00000000-0005-0000-0000-000044080000}"/>
    <cellStyle name="Comma 7 10 2" xfId="3105" xr:uid="{07B64BAA-9F51-485C-98FF-C7F13508523F}"/>
    <cellStyle name="Comma 7 10 2 2" xfId="8708" xr:uid="{1712FAED-9C1D-43EB-999F-953FBAFFFF31}"/>
    <cellStyle name="Comma 7 10 2 2 2" xfId="19936" xr:uid="{9E92F1F6-6607-4C53-B2F7-F992E4983295}"/>
    <cellStyle name="Comma 7 10 2 2 2 2" xfId="42403" xr:uid="{803EE71D-8195-4269-AD9D-10B09B87954E}"/>
    <cellStyle name="Comma 7 10 2 2 3" xfId="31176" xr:uid="{C06012DF-9ADE-4B8F-98BB-A9B02A396E56}"/>
    <cellStyle name="Comma 7 10 2 3" xfId="14333" xr:uid="{09683730-D47D-44E4-952F-FED8055A222D}"/>
    <cellStyle name="Comma 7 10 2 3 2" xfId="36800" xr:uid="{2DAB5346-1550-4863-A6A3-99DDD2BAD821}"/>
    <cellStyle name="Comma 7 10 2 4" xfId="25573" xr:uid="{E9B3A63C-4114-4632-9BA6-9872153A17AC}"/>
    <cellStyle name="Comma 7 10 3" xfId="5919" xr:uid="{7513E1DD-9D06-416A-B89B-B3C9BCE75D7E}"/>
    <cellStyle name="Comma 7 10 3 2" xfId="17147" xr:uid="{4DEFC67D-F0C2-4721-A2EE-B566F38AAA55}"/>
    <cellStyle name="Comma 7 10 3 2 2" xfId="39614" xr:uid="{49F275C4-800D-4F8A-AB07-83436B43E8E7}"/>
    <cellStyle name="Comma 7 10 3 3" xfId="28387" xr:uid="{A2FA9E6E-26CA-47D2-BC26-3B02DE27A0F0}"/>
    <cellStyle name="Comma 7 10 4" xfId="11544" xr:uid="{CC4652FA-209C-4E5B-86A3-F012D592759C}"/>
    <cellStyle name="Comma 7 10 4 2" xfId="34011" xr:uid="{12C48D40-9342-4B31-9848-2C8FB1B2ECC1}"/>
    <cellStyle name="Comma 7 10 5" xfId="22784" xr:uid="{D8B70E3C-5A7F-4A1F-8647-0C54B26075F0}"/>
    <cellStyle name="Comma 7 11" xfId="2829" xr:uid="{38961B59-55D1-422B-B0A1-8D06316C2AC4}"/>
    <cellStyle name="Comma 7 11 2" xfId="8432" xr:uid="{8A9493ED-F990-46B8-92CD-A14F85169795}"/>
    <cellStyle name="Comma 7 11 2 2" xfId="19660" xr:uid="{570A211E-DE97-482D-BC41-8132EC18C2FC}"/>
    <cellStyle name="Comma 7 11 2 2 2" xfId="42127" xr:uid="{30EE7603-4EB6-421A-AD1F-0A00E7A77A19}"/>
    <cellStyle name="Comma 7 11 2 3" xfId="30900" xr:uid="{DADC2BA3-C545-4DA0-BB60-FAEFD1968DA7}"/>
    <cellStyle name="Comma 7 11 3" xfId="14057" xr:uid="{0E40CD18-659E-4014-81F4-FCC3D8F9A6A2}"/>
    <cellStyle name="Comma 7 11 3 2" xfId="36524" xr:uid="{D00664DA-315F-4472-B4CF-6402B271DBE1}"/>
    <cellStyle name="Comma 7 11 4" xfId="25297" xr:uid="{119E4579-564D-4A06-A71B-126B870EA225}"/>
    <cellStyle name="Comma 7 12" xfId="5644" xr:uid="{2EDAD321-1964-446D-9088-B56CB6C8078C}"/>
    <cellStyle name="Comma 7 12 2" xfId="16872" xr:uid="{337E0A23-B897-4814-8B2F-167E69F5CE3B}"/>
    <cellStyle name="Comma 7 12 2 2" xfId="39339" xr:uid="{14BD9DFF-AED8-42BB-9A25-63D4597D9F6D}"/>
    <cellStyle name="Comma 7 12 3" xfId="28112" xr:uid="{E4DCE4C3-B9A4-477C-A108-12CE496A5628}"/>
    <cellStyle name="Comma 7 13" xfId="11268" xr:uid="{186CE77F-A93F-4CDB-A309-88C770524E46}"/>
    <cellStyle name="Comma 7 13 2" xfId="33736" xr:uid="{06548511-A879-47F6-8C66-90DF0F0B0FE8}"/>
    <cellStyle name="Comma 7 14" xfId="22509" xr:uid="{607796A3-3D64-43DA-9F6E-1E9D5681FF16}"/>
    <cellStyle name="Comma 7 2" xfId="49" xr:uid="{00000000-0005-0000-0000-000045080000}"/>
    <cellStyle name="Comma 7 2 10" xfId="2842" xr:uid="{D8C26B39-B906-427C-AFE9-F241EF2DEBF3}"/>
    <cellStyle name="Comma 7 2 10 2" xfId="8445" xr:uid="{BE13A8BE-670F-49E8-8E07-F6328831AF24}"/>
    <cellStyle name="Comma 7 2 10 2 2" xfId="19673" xr:uid="{E98087CF-1E05-42F7-8647-FB7DCE3A4AAA}"/>
    <cellStyle name="Comma 7 2 10 2 2 2" xfId="42140" xr:uid="{C4C00B13-03F4-482C-BD51-8B1973F0F463}"/>
    <cellStyle name="Comma 7 2 10 2 3" xfId="30913" xr:uid="{C9F9B30C-21EF-47F5-9776-ED3A1FF81E75}"/>
    <cellStyle name="Comma 7 2 10 3" xfId="14070" xr:uid="{00714AFB-34BD-48D1-890C-7BFDF79967BC}"/>
    <cellStyle name="Comma 7 2 10 3 2" xfId="36537" xr:uid="{8DAC758E-1C52-4324-AF5C-5FF5958E4F21}"/>
    <cellStyle name="Comma 7 2 10 4" xfId="25310" xr:uid="{34931977-E7B5-4AB6-9183-F1BC949AA46B}"/>
    <cellStyle name="Comma 7 2 11" xfId="5657" xr:uid="{C616FB4F-AE0F-4737-A39F-456C34929104}"/>
    <cellStyle name="Comma 7 2 11 2" xfId="16885" xr:uid="{4BEA43BC-3A7F-470D-A47F-16EF7455717D}"/>
    <cellStyle name="Comma 7 2 11 2 2" xfId="39352" xr:uid="{FBBCF76F-6F6D-4B32-963B-5C429D96F148}"/>
    <cellStyle name="Comma 7 2 11 3" xfId="28125" xr:uid="{4DEE82BC-1608-446D-8197-51D4837A2DEC}"/>
    <cellStyle name="Comma 7 2 12" xfId="11281" xr:uid="{49EF4943-86EF-46C5-893F-5F1F30C8E7A2}"/>
    <cellStyle name="Comma 7 2 12 2" xfId="33749" xr:uid="{69D08D04-59E8-46C0-A3E5-50D47F5D71FA}"/>
    <cellStyle name="Comma 7 2 13" xfId="22522" xr:uid="{E605B1D4-CA4F-46A7-BB70-448A65C90658}"/>
    <cellStyle name="Comma 7 2 2" xfId="78" xr:uid="{00000000-0005-0000-0000-000046080000}"/>
    <cellStyle name="Comma 7 2 2 10" xfId="5686" xr:uid="{B4B170A2-CFDE-434A-9195-35D290F8F662}"/>
    <cellStyle name="Comma 7 2 2 10 2" xfId="16914" xr:uid="{78123A04-C914-4902-AEC7-235B725452D9}"/>
    <cellStyle name="Comma 7 2 2 10 2 2" xfId="39381" xr:uid="{563BB4C7-6C8D-4B02-ACD0-AF3B372C3E60}"/>
    <cellStyle name="Comma 7 2 2 10 3" xfId="28154" xr:uid="{370852FF-E6FD-4BCB-ACA7-40DE4CFA204E}"/>
    <cellStyle name="Comma 7 2 2 11" xfId="11310" xr:uid="{E58DCBAF-8A9D-4095-9C43-D8B2A71E8D73}"/>
    <cellStyle name="Comma 7 2 2 11 2" xfId="33778" xr:uid="{DA6A2633-1F83-415B-9BD1-5CF341DD8290}"/>
    <cellStyle name="Comma 7 2 2 12" xfId="22551" xr:uid="{6C92B14B-F0FB-4E01-9F66-8A339025FE97}"/>
    <cellStyle name="Comma 7 2 2 2" xfId="140" xr:uid="{00000000-0005-0000-0000-000047080000}"/>
    <cellStyle name="Comma 7 2 2 2 10" xfId="11372" xr:uid="{8A9D6100-76F0-479C-9C86-06B97CEB156C}"/>
    <cellStyle name="Comma 7 2 2 2 10 2" xfId="33840" xr:uid="{9E923A53-1FA2-4347-9324-D1D898BA4738}"/>
    <cellStyle name="Comma 7 2 2 2 11" xfId="22613" xr:uid="{CB7EA53D-6C2E-4679-A5B5-1688E8A06221}"/>
    <cellStyle name="Comma 7 2 2 2 2" xfId="266" xr:uid="{00000000-0005-0000-0000-000048080000}"/>
    <cellStyle name="Comma 7 2 2 2 2 10" xfId="22739" xr:uid="{214E1EED-5823-4515-8601-CB993AB2AE74}"/>
    <cellStyle name="Comma 7 2 2 2 2 2" xfId="813" xr:uid="{00000000-0005-0000-0000-000049080000}"/>
    <cellStyle name="Comma 7 2 2 2 2 2 2" xfId="1351" xr:uid="{00000000-0005-0000-0000-00004A080000}"/>
    <cellStyle name="Comma 7 2 2 2 2 2 2 2" xfId="2431" xr:uid="{00000000-0005-0000-0000-00004B080000}"/>
    <cellStyle name="Comma 7 2 2 2 2 2 2 2 2" xfId="5220" xr:uid="{6B160929-E93D-4D14-ABE9-30F93D8DB4E1}"/>
    <cellStyle name="Comma 7 2 2 2 2 2 2 2 2 2" xfId="10823" xr:uid="{CDD2EE8D-EEE6-41F2-8C8C-44D86296E861}"/>
    <cellStyle name="Comma 7 2 2 2 2 2 2 2 2 2 2" xfId="22051" xr:uid="{089F5EE0-B6E1-4A96-8E61-D1E8EFC5A235}"/>
    <cellStyle name="Comma 7 2 2 2 2 2 2 2 2 2 2 2" xfId="44518" xr:uid="{6695FA9C-B7C8-43A1-A79C-9CE028B294B5}"/>
    <cellStyle name="Comma 7 2 2 2 2 2 2 2 2 2 3" xfId="33291" xr:uid="{E3F7E050-4BBE-45A3-9484-E90D8B79644B}"/>
    <cellStyle name="Comma 7 2 2 2 2 2 2 2 2 3" xfId="16448" xr:uid="{88005524-0BBC-413F-8109-12969F18293B}"/>
    <cellStyle name="Comma 7 2 2 2 2 2 2 2 2 3 2" xfId="38915" xr:uid="{42FA16A5-86FC-4577-8FF1-273298E66B46}"/>
    <cellStyle name="Comma 7 2 2 2 2 2 2 2 2 4" xfId="27688" xr:uid="{AED43BE5-4AC1-4038-836D-AF7FC9052E7E}"/>
    <cellStyle name="Comma 7 2 2 2 2 2 2 2 3" xfId="8034" xr:uid="{87CF1ED0-8AB3-48A1-9A1E-5065A86F61D1}"/>
    <cellStyle name="Comma 7 2 2 2 2 2 2 2 3 2" xfId="19262" xr:uid="{C767013B-A05B-48BE-884D-B7B2B0199D56}"/>
    <cellStyle name="Comma 7 2 2 2 2 2 2 2 3 2 2" xfId="41729" xr:uid="{03C04F7C-80F1-4429-A1AF-E12A7755DE15}"/>
    <cellStyle name="Comma 7 2 2 2 2 2 2 2 3 3" xfId="30502" xr:uid="{CAF2B7D6-F978-4D06-8545-9B2383AC2FDA}"/>
    <cellStyle name="Comma 7 2 2 2 2 2 2 2 4" xfId="13659" xr:uid="{7E8381D7-601A-4CF3-B3FF-897D44EE293B}"/>
    <cellStyle name="Comma 7 2 2 2 2 2 2 2 4 2" xfId="36126" xr:uid="{5EC9F95E-9E44-4E8A-ABB1-B1859AAF4D5A}"/>
    <cellStyle name="Comma 7 2 2 2 2 2 2 2 5" xfId="24899" xr:uid="{4CF1D14E-A25C-43B4-8EBD-07CFA54F373D}"/>
    <cellStyle name="Comma 7 2 2 2 2 2 2 3" xfId="4140" xr:uid="{728BF0E6-D360-4B08-AEB7-20F25873D190}"/>
    <cellStyle name="Comma 7 2 2 2 2 2 2 3 2" xfId="9743" xr:uid="{783F8499-55AD-4222-86A5-1A1C2BF00F17}"/>
    <cellStyle name="Comma 7 2 2 2 2 2 2 3 2 2" xfId="20971" xr:uid="{741B634E-B5BE-4E26-B8EE-916B54588A38}"/>
    <cellStyle name="Comma 7 2 2 2 2 2 2 3 2 2 2" xfId="43438" xr:uid="{387C2D5D-B2A9-431C-B51C-720C576EFF06}"/>
    <cellStyle name="Comma 7 2 2 2 2 2 2 3 2 3" xfId="32211" xr:uid="{BD57D239-1498-4FF6-804C-71274119F72F}"/>
    <cellStyle name="Comma 7 2 2 2 2 2 2 3 3" xfId="15368" xr:uid="{01F39DF4-F93F-4CF9-B90C-E014FB504C33}"/>
    <cellStyle name="Comma 7 2 2 2 2 2 2 3 3 2" xfId="37835" xr:uid="{91114D96-3138-40A9-86AE-1E7E30619753}"/>
    <cellStyle name="Comma 7 2 2 2 2 2 2 3 4" xfId="26608" xr:uid="{C103E520-44CD-47D0-AF2C-8CF18AFA7121}"/>
    <cellStyle name="Comma 7 2 2 2 2 2 2 4" xfId="6954" xr:uid="{FC793253-EF18-4780-B33D-1899E9D0E0CE}"/>
    <cellStyle name="Comma 7 2 2 2 2 2 2 4 2" xfId="18182" xr:uid="{9B2ED741-B6A4-45AD-A6C7-D2D478402845}"/>
    <cellStyle name="Comma 7 2 2 2 2 2 2 4 2 2" xfId="40649" xr:uid="{DBB4E4E5-DF4C-40C9-A06F-A0CFD3290819}"/>
    <cellStyle name="Comma 7 2 2 2 2 2 2 4 3" xfId="29422" xr:uid="{311F16A8-C490-4C9E-8FF4-CE3AD9D4083D}"/>
    <cellStyle name="Comma 7 2 2 2 2 2 2 5" xfId="12579" xr:uid="{4AAE6624-7D5E-4AE0-BB08-E14D7E5D4816}"/>
    <cellStyle name="Comma 7 2 2 2 2 2 2 5 2" xfId="35046" xr:uid="{CB19DF20-B392-4E51-A31D-E42C58830BE1}"/>
    <cellStyle name="Comma 7 2 2 2 2 2 2 6" xfId="23819" xr:uid="{F33D5D80-2CF6-4652-8C78-7F5A2CF1B79F}"/>
    <cellStyle name="Comma 7 2 2 2 2 2 3" xfId="1893" xr:uid="{00000000-0005-0000-0000-00004C080000}"/>
    <cellStyle name="Comma 7 2 2 2 2 2 3 2" xfId="4682" xr:uid="{53EF7E11-25A7-4429-A669-0E8BE83F50AA}"/>
    <cellStyle name="Comma 7 2 2 2 2 2 3 2 2" xfId="10285" xr:uid="{757227DA-EB0C-43EF-8ED4-7F9749DC3551}"/>
    <cellStyle name="Comma 7 2 2 2 2 2 3 2 2 2" xfId="21513" xr:uid="{D4D1394A-5F41-46E3-BC00-6E012B9B537A}"/>
    <cellStyle name="Comma 7 2 2 2 2 2 3 2 2 2 2" xfId="43980" xr:uid="{D11BAC85-C36B-438B-B045-17E3856E790A}"/>
    <cellStyle name="Comma 7 2 2 2 2 2 3 2 2 3" xfId="32753" xr:uid="{318BD166-131A-4B65-B319-1B5ADE0F22E2}"/>
    <cellStyle name="Comma 7 2 2 2 2 2 3 2 3" xfId="15910" xr:uid="{E37E0651-2B72-4EC7-B5DA-563A1C1A0711}"/>
    <cellStyle name="Comma 7 2 2 2 2 2 3 2 3 2" xfId="38377" xr:uid="{47324831-3F26-4DD8-AD45-7ABCCCA246C0}"/>
    <cellStyle name="Comma 7 2 2 2 2 2 3 2 4" xfId="27150" xr:uid="{9AD96769-B307-4F6A-8717-2D62BDC32E66}"/>
    <cellStyle name="Comma 7 2 2 2 2 2 3 3" xfId="7496" xr:uid="{6A70CE53-7346-487A-8302-70A5F0832FB9}"/>
    <cellStyle name="Comma 7 2 2 2 2 2 3 3 2" xfId="18724" xr:uid="{D3F5F556-1D1C-426D-9EDE-EE9A10B83B72}"/>
    <cellStyle name="Comma 7 2 2 2 2 2 3 3 2 2" xfId="41191" xr:uid="{ED2A698C-9EAF-4EF0-8720-6E02401A541C}"/>
    <cellStyle name="Comma 7 2 2 2 2 2 3 3 3" xfId="29964" xr:uid="{B9EFBBC8-A8C1-416A-9B44-265F2B635D2D}"/>
    <cellStyle name="Comma 7 2 2 2 2 2 3 4" xfId="13121" xr:uid="{759C4A1E-AF98-42C3-98B9-F15626F7E1F7}"/>
    <cellStyle name="Comma 7 2 2 2 2 2 3 4 2" xfId="35588" xr:uid="{C839B531-8B4B-4CF9-9036-2831DD8E4239}"/>
    <cellStyle name="Comma 7 2 2 2 2 2 3 5" xfId="24361" xr:uid="{0CFD8288-974C-4429-82EC-EB60AFB8CD0C}"/>
    <cellStyle name="Comma 7 2 2 2 2 2 4" xfId="3602" xr:uid="{0429CAC8-5128-46AD-99E1-3F22D48A2060}"/>
    <cellStyle name="Comma 7 2 2 2 2 2 4 2" xfId="9205" xr:uid="{78E1A874-4F8F-44AA-BF33-326610DF06DB}"/>
    <cellStyle name="Comma 7 2 2 2 2 2 4 2 2" xfId="20433" xr:uid="{5C427BB7-CF88-44FC-9633-0A8EC5B26321}"/>
    <cellStyle name="Comma 7 2 2 2 2 2 4 2 2 2" xfId="42900" xr:uid="{90F2979F-DFC0-46C9-84D7-0D904DEBEAF3}"/>
    <cellStyle name="Comma 7 2 2 2 2 2 4 2 3" xfId="31673" xr:uid="{A16EEF43-437C-4144-B43E-5912B7CC4178}"/>
    <cellStyle name="Comma 7 2 2 2 2 2 4 3" xfId="14830" xr:uid="{F3B31F3C-0448-4EF8-9D7B-D7372BE14C1B}"/>
    <cellStyle name="Comma 7 2 2 2 2 2 4 3 2" xfId="37297" xr:uid="{12222BC8-5189-4516-86AA-3E3B43F349F1}"/>
    <cellStyle name="Comma 7 2 2 2 2 2 4 4" xfId="26070" xr:uid="{FDF3751F-5844-4F9A-91FE-0B58BE14A0A3}"/>
    <cellStyle name="Comma 7 2 2 2 2 2 5" xfId="6416" xr:uid="{1E5FF656-64E3-4AD0-B6F7-688D7B9F12B5}"/>
    <cellStyle name="Comma 7 2 2 2 2 2 5 2" xfId="17644" xr:uid="{A36B4DA3-F639-4269-9778-AFBA0F4CAE9A}"/>
    <cellStyle name="Comma 7 2 2 2 2 2 5 2 2" xfId="40111" xr:uid="{086CD5B2-E7F1-4982-9E43-4DC60C71C5AE}"/>
    <cellStyle name="Comma 7 2 2 2 2 2 5 3" xfId="28884" xr:uid="{35497A38-9FE8-4E1C-9E52-ADE0CF4BAB57}"/>
    <cellStyle name="Comma 7 2 2 2 2 2 6" xfId="12041" xr:uid="{D098BCA6-4ABF-4C32-BADF-F5C00431F542}"/>
    <cellStyle name="Comma 7 2 2 2 2 2 6 2" xfId="34508" xr:uid="{203EEA0F-B8A0-4859-B1BC-49152FED1C50}"/>
    <cellStyle name="Comma 7 2 2 2 2 2 7" xfId="23281" xr:uid="{A71E9FD1-3C98-402F-BD93-A5BB403CD324}"/>
    <cellStyle name="Comma 7 2 2 2 2 3" xfId="1084" xr:uid="{00000000-0005-0000-0000-00004D080000}"/>
    <cellStyle name="Comma 7 2 2 2 2 3 2" xfId="2164" xr:uid="{00000000-0005-0000-0000-00004E080000}"/>
    <cellStyle name="Comma 7 2 2 2 2 3 2 2" xfId="4953" xr:uid="{382BEB16-81EE-4521-BD3A-AFED11E0C095}"/>
    <cellStyle name="Comma 7 2 2 2 2 3 2 2 2" xfId="10556" xr:uid="{8437F0C8-28D7-417C-B13C-C932920BED26}"/>
    <cellStyle name="Comma 7 2 2 2 2 3 2 2 2 2" xfId="21784" xr:uid="{922C5884-E0F9-495E-A7D5-408A71F4A061}"/>
    <cellStyle name="Comma 7 2 2 2 2 3 2 2 2 2 2" xfId="44251" xr:uid="{A788989F-777A-4CC6-BF0F-D5081B688AEB}"/>
    <cellStyle name="Comma 7 2 2 2 2 3 2 2 2 3" xfId="33024" xr:uid="{2E27A717-5935-415D-A8BB-8D6C61A67123}"/>
    <cellStyle name="Comma 7 2 2 2 2 3 2 2 3" xfId="16181" xr:uid="{5FEAA3D8-CFDE-4733-A631-2F86861B9681}"/>
    <cellStyle name="Comma 7 2 2 2 2 3 2 2 3 2" xfId="38648" xr:uid="{6695225B-D1F0-4997-A9F3-BC6742C077FA}"/>
    <cellStyle name="Comma 7 2 2 2 2 3 2 2 4" xfId="27421" xr:uid="{77E00709-1095-430D-98AF-D1306D21A884}"/>
    <cellStyle name="Comma 7 2 2 2 2 3 2 3" xfId="7767" xr:uid="{8696369F-CFAA-4F4B-90BA-59200FB53A62}"/>
    <cellStyle name="Comma 7 2 2 2 2 3 2 3 2" xfId="18995" xr:uid="{F4C817B3-1582-4998-B9EF-444852F1544E}"/>
    <cellStyle name="Comma 7 2 2 2 2 3 2 3 2 2" xfId="41462" xr:uid="{5768EDDE-C036-4832-932F-204407216A19}"/>
    <cellStyle name="Comma 7 2 2 2 2 3 2 3 3" xfId="30235" xr:uid="{7A0102E9-3877-4713-89A1-92FFAE5ABA36}"/>
    <cellStyle name="Comma 7 2 2 2 2 3 2 4" xfId="13392" xr:uid="{29CD4A29-2812-46E5-AB00-CECC3637F251}"/>
    <cellStyle name="Comma 7 2 2 2 2 3 2 4 2" xfId="35859" xr:uid="{80E91BAB-30F7-4E6B-B8EB-AAEBE2BA17CF}"/>
    <cellStyle name="Comma 7 2 2 2 2 3 2 5" xfId="24632" xr:uid="{5EB81920-28E0-4724-A7B6-D6D170805A61}"/>
    <cellStyle name="Comma 7 2 2 2 2 3 3" xfId="3873" xr:uid="{36FE144A-2D97-4EB4-A1D5-A5AE6AF78A64}"/>
    <cellStyle name="Comma 7 2 2 2 2 3 3 2" xfId="9476" xr:uid="{0A344212-1DCA-45B2-BFFA-66C1101D76FB}"/>
    <cellStyle name="Comma 7 2 2 2 2 3 3 2 2" xfId="20704" xr:uid="{6966A833-6724-4295-814C-EE670DCFFBC5}"/>
    <cellStyle name="Comma 7 2 2 2 2 3 3 2 2 2" xfId="43171" xr:uid="{BBAB0EC3-EC61-4DF1-A273-D3C2A8ECCC88}"/>
    <cellStyle name="Comma 7 2 2 2 2 3 3 2 3" xfId="31944" xr:uid="{CAA3BFF7-0915-4E57-A5B0-423CE93C10F3}"/>
    <cellStyle name="Comma 7 2 2 2 2 3 3 3" xfId="15101" xr:uid="{6DE1956F-CADF-4881-B800-8B84F039BF9B}"/>
    <cellStyle name="Comma 7 2 2 2 2 3 3 3 2" xfId="37568" xr:uid="{1E1E2CCF-EFF1-42CB-BD53-EF66C031F9B0}"/>
    <cellStyle name="Comma 7 2 2 2 2 3 3 4" xfId="26341" xr:uid="{182B7592-C295-49CF-9A04-FDA846B7A291}"/>
    <cellStyle name="Comma 7 2 2 2 2 3 4" xfId="6687" xr:uid="{0D4ED812-16C7-4059-A868-820D2ADF8F6D}"/>
    <cellStyle name="Comma 7 2 2 2 2 3 4 2" xfId="17915" xr:uid="{42DA6CD8-669A-4D69-B6B5-D4D3B6B238C1}"/>
    <cellStyle name="Comma 7 2 2 2 2 3 4 2 2" xfId="40382" xr:uid="{9DE27C10-0B87-41A3-8E09-37D07252A5D6}"/>
    <cellStyle name="Comma 7 2 2 2 2 3 4 3" xfId="29155" xr:uid="{5F6578C6-9BC8-4B1A-A0B8-DC36888F1784}"/>
    <cellStyle name="Comma 7 2 2 2 2 3 5" xfId="12312" xr:uid="{99922175-4DC4-40E1-98A4-08341A8FF0EE}"/>
    <cellStyle name="Comma 7 2 2 2 2 3 5 2" xfId="34779" xr:uid="{071A1E2C-89EB-4CB8-9865-B10D926607D4}"/>
    <cellStyle name="Comma 7 2 2 2 2 3 6" xfId="23552" xr:uid="{72B9ACAC-B176-4070-904B-DD9CA5796E2D}"/>
    <cellStyle name="Comma 7 2 2 2 2 4" xfId="1626" xr:uid="{00000000-0005-0000-0000-00004F080000}"/>
    <cellStyle name="Comma 7 2 2 2 2 4 2" xfId="4415" xr:uid="{BCA4B21F-E2BA-47F8-B903-37A9254DDE29}"/>
    <cellStyle name="Comma 7 2 2 2 2 4 2 2" xfId="10018" xr:uid="{F0C08071-0B52-44EC-A9F7-23CF6E7F1288}"/>
    <cellStyle name="Comma 7 2 2 2 2 4 2 2 2" xfId="21246" xr:uid="{47E3363C-FFD3-476C-831A-89D62207602F}"/>
    <cellStyle name="Comma 7 2 2 2 2 4 2 2 2 2" xfId="43713" xr:uid="{68017765-9704-4B63-B92F-691532511608}"/>
    <cellStyle name="Comma 7 2 2 2 2 4 2 2 3" xfId="32486" xr:uid="{31DEB21B-9A23-436A-8635-D8608629378A}"/>
    <cellStyle name="Comma 7 2 2 2 2 4 2 3" xfId="15643" xr:uid="{078C49E2-97C0-43CC-B760-664DF3AFD410}"/>
    <cellStyle name="Comma 7 2 2 2 2 4 2 3 2" xfId="38110" xr:uid="{913B0095-4D29-4B7A-86FD-1A126220C7B0}"/>
    <cellStyle name="Comma 7 2 2 2 2 4 2 4" xfId="26883" xr:uid="{BCA75A87-CBAC-442F-A1F0-212864A0FF48}"/>
    <cellStyle name="Comma 7 2 2 2 2 4 3" xfId="7229" xr:uid="{6778C408-FBB6-4F31-BB23-F6225F4718A5}"/>
    <cellStyle name="Comma 7 2 2 2 2 4 3 2" xfId="18457" xr:uid="{DC0AF515-7F44-4FA7-9B6A-F1A0888C9FAC}"/>
    <cellStyle name="Comma 7 2 2 2 2 4 3 2 2" xfId="40924" xr:uid="{215E2569-9C56-4DAE-91D0-6948C0CC7E21}"/>
    <cellStyle name="Comma 7 2 2 2 2 4 3 3" xfId="29697" xr:uid="{CC9EEC48-8EAD-4E10-A0D7-4BA04008CF65}"/>
    <cellStyle name="Comma 7 2 2 2 2 4 4" xfId="12854" xr:uid="{F7FAE722-35DB-41CB-8A97-F5618F37B72E}"/>
    <cellStyle name="Comma 7 2 2 2 2 4 4 2" xfId="35321" xr:uid="{8EF60935-271B-4195-86A2-A24EBEC87824}"/>
    <cellStyle name="Comma 7 2 2 2 2 4 5" xfId="24094" xr:uid="{EFFA98AD-2ECB-4E31-BFAA-1FBDF5A6405F}"/>
    <cellStyle name="Comma 7 2 2 2 2 5" xfId="2707" xr:uid="{00000000-0005-0000-0000-000050080000}"/>
    <cellStyle name="Comma 7 2 2 2 2 5 2" xfId="5496" xr:uid="{10DA2DFB-D43A-4FCC-AB1D-BE17BEC9BC43}"/>
    <cellStyle name="Comma 7 2 2 2 2 5 2 2" xfId="11099" xr:uid="{2E7F1B4D-927F-46B7-A9E1-3B530D6F2EE4}"/>
    <cellStyle name="Comma 7 2 2 2 2 5 2 2 2" xfId="22327" xr:uid="{1C2324D7-FC5A-4EC9-95E1-46F5561C40A5}"/>
    <cellStyle name="Comma 7 2 2 2 2 5 2 2 2 2" xfId="44794" xr:uid="{94EC26A1-9927-4EB1-9B5C-7296372C1933}"/>
    <cellStyle name="Comma 7 2 2 2 2 5 2 2 3" xfId="33567" xr:uid="{DBA7C3D1-6BEB-4EA9-BF59-C9D323E9B5BA}"/>
    <cellStyle name="Comma 7 2 2 2 2 5 2 3" xfId="16724" xr:uid="{6BC66307-CCD6-482C-8D8D-82E07AFACDEC}"/>
    <cellStyle name="Comma 7 2 2 2 2 5 2 3 2" xfId="39191" xr:uid="{E5819609-546E-4E19-B647-192CFF67D03B}"/>
    <cellStyle name="Comma 7 2 2 2 2 5 2 4" xfId="27964" xr:uid="{EC6826C8-15B8-4E7D-8F08-BF941E984C7C}"/>
    <cellStyle name="Comma 7 2 2 2 2 5 3" xfId="8310" xr:uid="{A771421F-BEA5-4871-AF6E-2BD06024CB02}"/>
    <cellStyle name="Comma 7 2 2 2 2 5 3 2" xfId="19538" xr:uid="{3503D1E1-2DAD-4336-B8F5-9F5D5D16B5CF}"/>
    <cellStyle name="Comma 7 2 2 2 2 5 3 2 2" xfId="42005" xr:uid="{F06CD3B5-5CCC-40AC-8919-2305AF5C39FC}"/>
    <cellStyle name="Comma 7 2 2 2 2 5 3 3" xfId="30778" xr:uid="{CF4A0A9E-68A7-4593-ACF1-86A031B67B7F}"/>
    <cellStyle name="Comma 7 2 2 2 2 5 4" xfId="13935" xr:uid="{504FEFCB-AE19-47AB-B812-56E61A45CBDB}"/>
    <cellStyle name="Comma 7 2 2 2 2 5 4 2" xfId="36402" xr:uid="{D697E79F-F5F8-479F-BE08-5EA0FC3AA603}"/>
    <cellStyle name="Comma 7 2 2 2 2 5 5" xfId="25175" xr:uid="{02142753-3180-40A2-8753-5CA7E85DB042}"/>
    <cellStyle name="Comma 7 2 2 2 2 6" xfId="546" xr:uid="{00000000-0005-0000-0000-000051080000}"/>
    <cellStyle name="Comma 7 2 2 2 2 6 2" xfId="3335" xr:uid="{3E05B7E0-3F56-4658-B2B8-4744150E8445}"/>
    <cellStyle name="Comma 7 2 2 2 2 6 2 2" xfId="8938" xr:uid="{CEE852E4-E236-4194-AE9D-87B86FDE5008}"/>
    <cellStyle name="Comma 7 2 2 2 2 6 2 2 2" xfId="20166" xr:uid="{72154E99-AA62-4A10-AA1E-7A886F7E36CD}"/>
    <cellStyle name="Comma 7 2 2 2 2 6 2 2 2 2" xfId="42633" xr:uid="{1CAFAFDF-2E0A-492B-8B41-2004EEE4D760}"/>
    <cellStyle name="Comma 7 2 2 2 2 6 2 2 3" xfId="31406" xr:uid="{B27234FB-A654-4A77-96B7-70B230BC40A3}"/>
    <cellStyle name="Comma 7 2 2 2 2 6 2 3" xfId="14563" xr:uid="{2C2D9EA5-DECE-40A2-88D9-1DC2037185F4}"/>
    <cellStyle name="Comma 7 2 2 2 2 6 2 3 2" xfId="37030" xr:uid="{5C635617-F322-484B-8DD7-A6D85279C813}"/>
    <cellStyle name="Comma 7 2 2 2 2 6 2 4" xfId="25803" xr:uid="{46D18A29-C2D4-4ABE-93A0-49411DA5C2B6}"/>
    <cellStyle name="Comma 7 2 2 2 2 6 3" xfId="6149" xr:uid="{99514368-1066-4F85-B818-3B8E40C77021}"/>
    <cellStyle name="Comma 7 2 2 2 2 6 3 2" xfId="17377" xr:uid="{4EC0968C-7132-4158-95D1-320A1E2FD1A8}"/>
    <cellStyle name="Comma 7 2 2 2 2 6 3 2 2" xfId="39844" xr:uid="{8BD7773A-507B-403E-A203-9575F2681A33}"/>
    <cellStyle name="Comma 7 2 2 2 2 6 3 3" xfId="28617" xr:uid="{212D903C-8156-4AFC-B186-0A41165919D2}"/>
    <cellStyle name="Comma 7 2 2 2 2 6 4" xfId="11774" xr:uid="{A8C75A72-8FB3-454B-A836-2A62E987EA3C}"/>
    <cellStyle name="Comma 7 2 2 2 2 6 4 2" xfId="34241" xr:uid="{3C33E428-5645-4C5C-BD0E-F357F76DFD5E}"/>
    <cellStyle name="Comma 7 2 2 2 2 6 5" xfId="23014" xr:uid="{D98D4087-740C-41F5-9E10-1C97E97CA7F1}"/>
    <cellStyle name="Comma 7 2 2 2 2 7" xfId="3059" xr:uid="{FA47C6CB-4284-4478-8D67-9A0831C3B193}"/>
    <cellStyle name="Comma 7 2 2 2 2 7 2" xfId="8662" xr:uid="{DDF05599-1B88-48EF-AB17-3C19DD409D94}"/>
    <cellStyle name="Comma 7 2 2 2 2 7 2 2" xfId="19890" xr:uid="{167E8AD4-276F-4A7A-93BF-C18A3BE691D4}"/>
    <cellStyle name="Comma 7 2 2 2 2 7 2 2 2" xfId="42357" xr:uid="{8C0E7F4E-AD7C-45C0-9DD9-16ED15E2C99B}"/>
    <cellStyle name="Comma 7 2 2 2 2 7 2 3" xfId="31130" xr:uid="{7997A621-476C-4C05-9A81-45457B1C119C}"/>
    <cellStyle name="Comma 7 2 2 2 2 7 3" xfId="14287" xr:uid="{79D7D1E7-8633-4E96-8A3C-65D26D7D8A1B}"/>
    <cellStyle name="Comma 7 2 2 2 2 7 3 2" xfId="36754" xr:uid="{673BF389-1733-4763-86A1-3EFA660DDF7E}"/>
    <cellStyle name="Comma 7 2 2 2 2 7 4" xfId="25527" xr:uid="{0FC20C9A-E651-4628-95A5-BD3A2AC39BB3}"/>
    <cellStyle name="Comma 7 2 2 2 2 8" xfId="5874" xr:uid="{913695E8-B7E8-487D-9D1E-4BC829FA5567}"/>
    <cellStyle name="Comma 7 2 2 2 2 8 2" xfId="17102" xr:uid="{FAA54DEC-DB4D-4C05-AEC0-1460BDDAA128}"/>
    <cellStyle name="Comma 7 2 2 2 2 8 2 2" xfId="39569" xr:uid="{902EA591-9E20-428D-91A1-8109656F6919}"/>
    <cellStyle name="Comma 7 2 2 2 2 8 3" xfId="28342" xr:uid="{1816C88F-B11C-48BB-B1AC-2F9BD5B021AD}"/>
    <cellStyle name="Comma 7 2 2 2 2 9" xfId="11498" xr:uid="{ECE3C1C4-00AB-4B7E-805E-C9D073384DFA}"/>
    <cellStyle name="Comma 7 2 2 2 2 9 2" xfId="33966" xr:uid="{6BB6EAC1-6ED5-462C-ACE3-D14E37590ED4}"/>
    <cellStyle name="Comma 7 2 2 2 3" xfId="687" xr:uid="{00000000-0005-0000-0000-000052080000}"/>
    <cellStyle name="Comma 7 2 2 2 3 2" xfId="1225" xr:uid="{00000000-0005-0000-0000-000053080000}"/>
    <cellStyle name="Comma 7 2 2 2 3 2 2" xfId="2305" xr:uid="{00000000-0005-0000-0000-000054080000}"/>
    <cellStyle name="Comma 7 2 2 2 3 2 2 2" xfId="5094" xr:uid="{D847B12A-13E0-49C9-B3A0-06D9E3C74155}"/>
    <cellStyle name="Comma 7 2 2 2 3 2 2 2 2" xfId="10697" xr:uid="{04A41E57-D033-45E6-A16C-E3155514D4DA}"/>
    <cellStyle name="Comma 7 2 2 2 3 2 2 2 2 2" xfId="21925" xr:uid="{EE125E36-EC01-4EBE-9E6B-8922DE74527A}"/>
    <cellStyle name="Comma 7 2 2 2 3 2 2 2 2 2 2" xfId="44392" xr:uid="{9DF67492-8526-4136-95E0-B977D3EFE40E}"/>
    <cellStyle name="Comma 7 2 2 2 3 2 2 2 2 3" xfId="33165" xr:uid="{5B3FE539-18F9-403F-86E1-EFA3185E45F5}"/>
    <cellStyle name="Comma 7 2 2 2 3 2 2 2 3" xfId="16322" xr:uid="{48C4CCCC-C1EE-4103-A714-440BD01E5FB5}"/>
    <cellStyle name="Comma 7 2 2 2 3 2 2 2 3 2" xfId="38789" xr:uid="{6F61FA6B-024B-467D-9C82-0F16C0BCC33D}"/>
    <cellStyle name="Comma 7 2 2 2 3 2 2 2 4" xfId="27562" xr:uid="{1330CA9F-B224-480A-A312-74942D7BDC41}"/>
    <cellStyle name="Comma 7 2 2 2 3 2 2 3" xfId="7908" xr:uid="{659A404A-F75C-4A83-A1F8-0249105A62BB}"/>
    <cellStyle name="Comma 7 2 2 2 3 2 2 3 2" xfId="19136" xr:uid="{9735F769-310B-4A08-83E4-45401F5C5468}"/>
    <cellStyle name="Comma 7 2 2 2 3 2 2 3 2 2" xfId="41603" xr:uid="{F2BA0D1C-3EEC-4C00-9619-9C7E15060523}"/>
    <cellStyle name="Comma 7 2 2 2 3 2 2 3 3" xfId="30376" xr:uid="{9597E908-7421-4D40-8B04-F2429641D516}"/>
    <cellStyle name="Comma 7 2 2 2 3 2 2 4" xfId="13533" xr:uid="{5581A37A-B055-472D-A61D-ED899E8A1C5E}"/>
    <cellStyle name="Comma 7 2 2 2 3 2 2 4 2" xfId="36000" xr:uid="{71DDF2DE-282B-4E33-891B-2DA985459AB3}"/>
    <cellStyle name="Comma 7 2 2 2 3 2 2 5" xfId="24773" xr:uid="{A1C307EB-84D6-4773-B33E-3BEE97B3056B}"/>
    <cellStyle name="Comma 7 2 2 2 3 2 3" xfId="4014" xr:uid="{56737E28-19AB-49C3-ACCF-AAE5AE3C8F66}"/>
    <cellStyle name="Comma 7 2 2 2 3 2 3 2" xfId="9617" xr:uid="{C778E6D2-B08B-4919-A94A-C9CB5514F53F}"/>
    <cellStyle name="Comma 7 2 2 2 3 2 3 2 2" xfId="20845" xr:uid="{01F47902-830F-4E4E-AF52-D9E0B80DD620}"/>
    <cellStyle name="Comma 7 2 2 2 3 2 3 2 2 2" xfId="43312" xr:uid="{52969EDE-8861-4D43-A476-85BDAF1D03C8}"/>
    <cellStyle name="Comma 7 2 2 2 3 2 3 2 3" xfId="32085" xr:uid="{9EBE492F-8D81-465A-8844-314BBC5BE21B}"/>
    <cellStyle name="Comma 7 2 2 2 3 2 3 3" xfId="15242" xr:uid="{1CFF9DD8-4A8F-410D-8C76-F4FDA080AE84}"/>
    <cellStyle name="Comma 7 2 2 2 3 2 3 3 2" xfId="37709" xr:uid="{155943CD-4768-4505-9AEA-DEEEE2A08EFB}"/>
    <cellStyle name="Comma 7 2 2 2 3 2 3 4" xfId="26482" xr:uid="{8B60844D-BD58-4B11-9B1F-E280FD7F3C98}"/>
    <cellStyle name="Comma 7 2 2 2 3 2 4" xfId="6828" xr:uid="{D7203359-DFB7-443E-98E8-614512D7D341}"/>
    <cellStyle name="Comma 7 2 2 2 3 2 4 2" xfId="18056" xr:uid="{08562C5C-4BED-4BED-988A-456E07B98A3B}"/>
    <cellStyle name="Comma 7 2 2 2 3 2 4 2 2" xfId="40523" xr:uid="{7EFA101E-A1E0-4719-B6AB-46CA68253CD5}"/>
    <cellStyle name="Comma 7 2 2 2 3 2 4 3" xfId="29296" xr:uid="{A3F922C0-B9B5-4905-BD5A-1CBB9434C72F}"/>
    <cellStyle name="Comma 7 2 2 2 3 2 5" xfId="12453" xr:uid="{37AF28A6-0336-41AB-9453-D01A1BAA7224}"/>
    <cellStyle name="Comma 7 2 2 2 3 2 5 2" xfId="34920" xr:uid="{0C15BEC3-E194-4802-83F6-5868C1D3C74F}"/>
    <cellStyle name="Comma 7 2 2 2 3 2 6" xfId="23693" xr:uid="{32BEAF77-B3B1-4CAC-9302-53CF4E0A3D20}"/>
    <cellStyle name="Comma 7 2 2 2 3 3" xfId="1767" xr:uid="{00000000-0005-0000-0000-000055080000}"/>
    <cellStyle name="Comma 7 2 2 2 3 3 2" xfId="4556" xr:uid="{1E13B2B7-78D0-4B29-BE37-1FE66BA4CCFB}"/>
    <cellStyle name="Comma 7 2 2 2 3 3 2 2" xfId="10159" xr:uid="{CF58AA5F-54F6-43B7-A9C4-3F889E3A6313}"/>
    <cellStyle name="Comma 7 2 2 2 3 3 2 2 2" xfId="21387" xr:uid="{FFCC9F3D-8C46-401E-817A-858C64208A08}"/>
    <cellStyle name="Comma 7 2 2 2 3 3 2 2 2 2" xfId="43854" xr:uid="{BDE67284-88CF-4F7C-8263-A3D6B3199329}"/>
    <cellStyle name="Comma 7 2 2 2 3 3 2 2 3" xfId="32627" xr:uid="{42DBD719-2DE2-477C-A959-05145665E95E}"/>
    <cellStyle name="Comma 7 2 2 2 3 3 2 3" xfId="15784" xr:uid="{B56AD36D-450B-43A5-B020-03E8AA0EF8A2}"/>
    <cellStyle name="Comma 7 2 2 2 3 3 2 3 2" xfId="38251" xr:uid="{251D7C06-00A9-45E0-89AA-119CB9360BB1}"/>
    <cellStyle name="Comma 7 2 2 2 3 3 2 4" xfId="27024" xr:uid="{6E928696-11AC-4D73-9E07-8A7005EE53E8}"/>
    <cellStyle name="Comma 7 2 2 2 3 3 3" xfId="7370" xr:uid="{EB111575-B66E-42A3-AD39-5BE2CA462337}"/>
    <cellStyle name="Comma 7 2 2 2 3 3 3 2" xfId="18598" xr:uid="{982E726E-032D-4DCD-A131-9977A43C7BC0}"/>
    <cellStyle name="Comma 7 2 2 2 3 3 3 2 2" xfId="41065" xr:uid="{18FAF57A-CF06-4B75-B773-83EF7453A83D}"/>
    <cellStyle name="Comma 7 2 2 2 3 3 3 3" xfId="29838" xr:uid="{E377DDBA-8F0A-4A26-BB01-49E5E1962576}"/>
    <cellStyle name="Comma 7 2 2 2 3 3 4" xfId="12995" xr:uid="{596783EA-4DE9-47A7-AD6D-B0610FF17448}"/>
    <cellStyle name="Comma 7 2 2 2 3 3 4 2" xfId="35462" xr:uid="{A4818D68-4F66-4A74-8685-D42D4F7DC226}"/>
    <cellStyle name="Comma 7 2 2 2 3 3 5" xfId="24235" xr:uid="{A8C44789-5CEA-407E-86E5-B841CC6D032F}"/>
    <cellStyle name="Comma 7 2 2 2 3 4" xfId="3476" xr:uid="{14B3B8E6-1CE5-42A9-B523-62E4AD598C37}"/>
    <cellStyle name="Comma 7 2 2 2 3 4 2" xfId="9079" xr:uid="{EA2A9278-D1AD-48F6-B883-7453AE9C1287}"/>
    <cellStyle name="Comma 7 2 2 2 3 4 2 2" xfId="20307" xr:uid="{8B46B85F-6E90-4213-A705-7BA7D9727438}"/>
    <cellStyle name="Comma 7 2 2 2 3 4 2 2 2" xfId="42774" xr:uid="{47B69772-1CF2-4648-9DC6-672AEAE77F6F}"/>
    <cellStyle name="Comma 7 2 2 2 3 4 2 3" xfId="31547" xr:uid="{6CC347DB-0F9C-4918-8A7B-B427B8A8B65C}"/>
    <cellStyle name="Comma 7 2 2 2 3 4 3" xfId="14704" xr:uid="{70F3A4BF-77EC-4C7C-9879-BB56F00C5CF4}"/>
    <cellStyle name="Comma 7 2 2 2 3 4 3 2" xfId="37171" xr:uid="{EA0CAA6C-5D53-412E-8D03-7CDC2D5B3A50}"/>
    <cellStyle name="Comma 7 2 2 2 3 4 4" xfId="25944" xr:uid="{C3F4CEBF-14AE-43D4-AFFF-4306771CD04E}"/>
    <cellStyle name="Comma 7 2 2 2 3 5" xfId="6290" xr:uid="{CF578AE6-EC41-4759-B87C-E89229DB2EAA}"/>
    <cellStyle name="Comma 7 2 2 2 3 5 2" xfId="17518" xr:uid="{59B00467-BEE3-475D-8005-C9E738646087}"/>
    <cellStyle name="Comma 7 2 2 2 3 5 2 2" xfId="39985" xr:uid="{B503DFF6-B6E2-437A-8671-36227E850BFE}"/>
    <cellStyle name="Comma 7 2 2 2 3 5 3" xfId="28758" xr:uid="{1E2B4C9B-AE40-4F92-83C3-FE7F3445F020}"/>
    <cellStyle name="Comma 7 2 2 2 3 6" xfId="11915" xr:uid="{C503CDA2-F638-4972-8ADC-FAAE5260C03F}"/>
    <cellStyle name="Comma 7 2 2 2 3 6 2" xfId="34382" xr:uid="{D765DDE1-CB0C-4257-8BD0-B0CE81D0F77A}"/>
    <cellStyle name="Comma 7 2 2 2 3 7" xfId="23155" xr:uid="{BB1A8702-F70F-409C-8A3C-3DB387747F89}"/>
    <cellStyle name="Comma 7 2 2 2 4" xfId="958" xr:uid="{00000000-0005-0000-0000-000056080000}"/>
    <cellStyle name="Comma 7 2 2 2 4 2" xfId="2038" xr:uid="{00000000-0005-0000-0000-000057080000}"/>
    <cellStyle name="Comma 7 2 2 2 4 2 2" xfId="4827" xr:uid="{4A6E56FA-D97C-4ABB-BE56-FABFE2743505}"/>
    <cellStyle name="Comma 7 2 2 2 4 2 2 2" xfId="10430" xr:uid="{E1FAEB4F-E38B-4AC8-803C-65575A256AD9}"/>
    <cellStyle name="Comma 7 2 2 2 4 2 2 2 2" xfId="21658" xr:uid="{D9DE4A1E-67E5-4FDA-AA5F-F9F720213F3F}"/>
    <cellStyle name="Comma 7 2 2 2 4 2 2 2 2 2" xfId="44125" xr:uid="{366D3012-38D2-4136-AD59-46D445A25FC3}"/>
    <cellStyle name="Comma 7 2 2 2 4 2 2 2 3" xfId="32898" xr:uid="{5F5878F4-2F5C-41CE-AE5B-920A03A255DB}"/>
    <cellStyle name="Comma 7 2 2 2 4 2 2 3" xfId="16055" xr:uid="{FFC4C5CF-1481-455B-9F0F-8553855B4B67}"/>
    <cellStyle name="Comma 7 2 2 2 4 2 2 3 2" xfId="38522" xr:uid="{9B393610-2295-418E-B395-2A26C0DFB424}"/>
    <cellStyle name="Comma 7 2 2 2 4 2 2 4" xfId="27295" xr:uid="{B9129851-45DA-4C48-B816-DBA358801DED}"/>
    <cellStyle name="Comma 7 2 2 2 4 2 3" xfId="7641" xr:uid="{2FE15948-7D88-4C12-84EE-83C1A8CAC518}"/>
    <cellStyle name="Comma 7 2 2 2 4 2 3 2" xfId="18869" xr:uid="{140F23BD-24F4-4D3E-87C2-C19C78297FD5}"/>
    <cellStyle name="Comma 7 2 2 2 4 2 3 2 2" xfId="41336" xr:uid="{CA95D7C7-27AD-4BA8-9F9F-244E51DD7CE5}"/>
    <cellStyle name="Comma 7 2 2 2 4 2 3 3" xfId="30109" xr:uid="{C6F68C14-0B44-43DD-B7DF-4BCB9AAA54A5}"/>
    <cellStyle name="Comma 7 2 2 2 4 2 4" xfId="13266" xr:uid="{2B780AF3-2B95-434C-9C95-8FF251F7A160}"/>
    <cellStyle name="Comma 7 2 2 2 4 2 4 2" xfId="35733" xr:uid="{D28233CC-0A66-4535-A8BF-FAA1B4D9D3BE}"/>
    <cellStyle name="Comma 7 2 2 2 4 2 5" xfId="24506" xr:uid="{0F503350-F09D-43D3-81C5-243883DF5D72}"/>
    <cellStyle name="Comma 7 2 2 2 4 3" xfId="3747" xr:uid="{8DE93CEA-807C-4C83-B7A1-733365B60801}"/>
    <cellStyle name="Comma 7 2 2 2 4 3 2" xfId="9350" xr:uid="{611F53BF-F2B9-49DB-A89C-2EC554D6205E}"/>
    <cellStyle name="Comma 7 2 2 2 4 3 2 2" xfId="20578" xr:uid="{E2DF5DE0-4CA9-43AD-B695-4791D15C635D}"/>
    <cellStyle name="Comma 7 2 2 2 4 3 2 2 2" xfId="43045" xr:uid="{3B38C435-8C59-43DC-A812-15625BB42C1D}"/>
    <cellStyle name="Comma 7 2 2 2 4 3 2 3" xfId="31818" xr:uid="{CC8B424E-EFCB-48B8-9A67-50CC987CA28C}"/>
    <cellStyle name="Comma 7 2 2 2 4 3 3" xfId="14975" xr:uid="{D0FD59E8-1571-4B64-A226-608BF929C96B}"/>
    <cellStyle name="Comma 7 2 2 2 4 3 3 2" xfId="37442" xr:uid="{9684D14E-20EE-45FD-A86D-6DAABF69A87A}"/>
    <cellStyle name="Comma 7 2 2 2 4 3 4" xfId="26215" xr:uid="{B2EB0297-4B46-4236-B04D-8FFBD258E80E}"/>
    <cellStyle name="Comma 7 2 2 2 4 4" xfId="6561" xr:uid="{53D0F528-B120-4D6B-BCEF-4D3CCB2313A5}"/>
    <cellStyle name="Comma 7 2 2 2 4 4 2" xfId="17789" xr:uid="{B81E7EB2-54CE-4F2C-9554-8FE369A74182}"/>
    <cellStyle name="Comma 7 2 2 2 4 4 2 2" xfId="40256" xr:uid="{4BF20AE4-2C1C-4140-B647-B22FE355C7A4}"/>
    <cellStyle name="Comma 7 2 2 2 4 4 3" xfId="29029" xr:uid="{89443C9F-D1B9-4044-A315-C9F1A35626A1}"/>
    <cellStyle name="Comma 7 2 2 2 4 5" xfId="12186" xr:uid="{0685DED4-1D05-48B9-983E-1FAFCB020341}"/>
    <cellStyle name="Comma 7 2 2 2 4 5 2" xfId="34653" xr:uid="{E11D73C6-E2AA-4D79-B41D-2B1385B39CF6}"/>
    <cellStyle name="Comma 7 2 2 2 4 6" xfId="23426" xr:uid="{E5C61438-6F1A-49A3-A815-223FBB27EDDD}"/>
    <cellStyle name="Comma 7 2 2 2 5" xfId="1500" xr:uid="{00000000-0005-0000-0000-000058080000}"/>
    <cellStyle name="Comma 7 2 2 2 5 2" xfId="4289" xr:uid="{30C6C267-5311-44FF-90EC-468B685D7EAA}"/>
    <cellStyle name="Comma 7 2 2 2 5 2 2" xfId="9892" xr:uid="{207A0BE8-9FC9-4204-A0AB-50E748AEFA09}"/>
    <cellStyle name="Comma 7 2 2 2 5 2 2 2" xfId="21120" xr:uid="{CA26F165-8EEB-4798-8D0A-ACBBD282F981}"/>
    <cellStyle name="Comma 7 2 2 2 5 2 2 2 2" xfId="43587" xr:uid="{0974BEC5-023F-46B1-BEC1-F40AA65F2644}"/>
    <cellStyle name="Comma 7 2 2 2 5 2 2 3" xfId="32360" xr:uid="{EC5D1AFC-9F26-40A4-ACC2-BBE9EC0E2CE1}"/>
    <cellStyle name="Comma 7 2 2 2 5 2 3" xfId="15517" xr:uid="{43633395-1D40-4A34-A6EE-0856AF23126E}"/>
    <cellStyle name="Comma 7 2 2 2 5 2 3 2" xfId="37984" xr:uid="{43E8E1D6-694F-4051-AC7B-FF35FBF194C6}"/>
    <cellStyle name="Comma 7 2 2 2 5 2 4" xfId="26757" xr:uid="{A7435973-2DBF-49C1-885E-9EE03C24AD34}"/>
    <cellStyle name="Comma 7 2 2 2 5 3" xfId="7103" xr:uid="{EF14C93A-2B92-4E24-8A1E-ABCE19CCAFBA}"/>
    <cellStyle name="Comma 7 2 2 2 5 3 2" xfId="18331" xr:uid="{38BE744F-0204-4620-940A-C28C3422EAD4}"/>
    <cellStyle name="Comma 7 2 2 2 5 3 2 2" xfId="40798" xr:uid="{BBF93E39-F682-4B01-8E99-E30DEF2341B5}"/>
    <cellStyle name="Comma 7 2 2 2 5 3 3" xfId="29571" xr:uid="{F5793DE2-81F5-43F6-A6E2-96A785D440B6}"/>
    <cellStyle name="Comma 7 2 2 2 5 4" xfId="12728" xr:uid="{09276AC4-B81C-4537-85BF-B1820E43560B}"/>
    <cellStyle name="Comma 7 2 2 2 5 4 2" xfId="35195" xr:uid="{5029725A-339A-43CF-8105-991A80B0F5D9}"/>
    <cellStyle name="Comma 7 2 2 2 5 5" xfId="23968" xr:uid="{27F73452-D06C-4E48-89A7-F149F9DA2459}"/>
    <cellStyle name="Comma 7 2 2 2 6" xfId="2581" xr:uid="{00000000-0005-0000-0000-000059080000}"/>
    <cellStyle name="Comma 7 2 2 2 6 2" xfId="5370" xr:uid="{2B8FFDC8-98E1-4D89-9738-39819342CB37}"/>
    <cellStyle name="Comma 7 2 2 2 6 2 2" xfId="10973" xr:uid="{A3670201-818A-4500-9F97-E9CAD38BF146}"/>
    <cellStyle name="Comma 7 2 2 2 6 2 2 2" xfId="22201" xr:uid="{261618E8-A164-473A-A5B1-A7658657FA9A}"/>
    <cellStyle name="Comma 7 2 2 2 6 2 2 2 2" xfId="44668" xr:uid="{4A8B3D55-3E31-4023-879D-D4E92C08BE1D}"/>
    <cellStyle name="Comma 7 2 2 2 6 2 2 3" xfId="33441" xr:uid="{368176FE-9202-4A09-9D5F-8B7EC730A10A}"/>
    <cellStyle name="Comma 7 2 2 2 6 2 3" xfId="16598" xr:uid="{6D1BA365-0D3B-4C74-B703-AEF2BEF88A6D}"/>
    <cellStyle name="Comma 7 2 2 2 6 2 3 2" xfId="39065" xr:uid="{7159640F-E480-46EE-91B5-9FF28788E7C3}"/>
    <cellStyle name="Comma 7 2 2 2 6 2 4" xfId="27838" xr:uid="{6D096BAF-B4DE-4BAC-A157-C0B73CC0C79C}"/>
    <cellStyle name="Comma 7 2 2 2 6 3" xfId="8184" xr:uid="{F3412B78-F9E4-4C0E-9AAD-C07D06EC16AF}"/>
    <cellStyle name="Comma 7 2 2 2 6 3 2" xfId="19412" xr:uid="{C9372775-CB84-4518-A601-B3FB4AE1877A}"/>
    <cellStyle name="Comma 7 2 2 2 6 3 2 2" xfId="41879" xr:uid="{46551838-9372-48CC-AE79-D077F2E85E7A}"/>
    <cellStyle name="Comma 7 2 2 2 6 3 3" xfId="30652" xr:uid="{8466668B-D3DD-47F2-A08F-DA3EFF721B06}"/>
    <cellStyle name="Comma 7 2 2 2 6 4" xfId="13809" xr:uid="{8937CEB4-B1B5-475F-93B7-11978EB127C3}"/>
    <cellStyle name="Comma 7 2 2 2 6 4 2" xfId="36276" xr:uid="{214964DD-EFE8-4F76-95A9-7983589DCC75}"/>
    <cellStyle name="Comma 7 2 2 2 6 5" xfId="25049" xr:uid="{C8CF4853-5280-4B0A-BCF3-1B83B781FE3D}"/>
    <cellStyle name="Comma 7 2 2 2 7" xfId="420" xr:uid="{00000000-0005-0000-0000-00005A080000}"/>
    <cellStyle name="Comma 7 2 2 2 7 2" xfId="3209" xr:uid="{690816DB-D38E-42EB-9390-85795BCEC15E}"/>
    <cellStyle name="Comma 7 2 2 2 7 2 2" xfId="8812" xr:uid="{5C0659D7-7804-43CF-9A2F-AF6BD078BFA4}"/>
    <cellStyle name="Comma 7 2 2 2 7 2 2 2" xfId="20040" xr:uid="{388990F9-AC6C-44C6-AD5F-7D8AE8E0C11A}"/>
    <cellStyle name="Comma 7 2 2 2 7 2 2 2 2" xfId="42507" xr:uid="{6060D83E-A024-4AAE-A37D-5F14DC126937}"/>
    <cellStyle name="Comma 7 2 2 2 7 2 2 3" xfId="31280" xr:uid="{82BD17BC-AF20-455F-991D-16278A46E716}"/>
    <cellStyle name="Comma 7 2 2 2 7 2 3" xfId="14437" xr:uid="{575DE083-9623-49A0-87EA-68CE4E90EFE3}"/>
    <cellStyle name="Comma 7 2 2 2 7 2 3 2" xfId="36904" xr:uid="{E4C99068-03A0-4D28-87CB-17C3A19D9EBB}"/>
    <cellStyle name="Comma 7 2 2 2 7 2 4" xfId="25677" xr:uid="{FCD0CDEB-B428-4FDA-98E3-A4E5AD2D8814}"/>
    <cellStyle name="Comma 7 2 2 2 7 3" xfId="6023" xr:uid="{75857A18-B132-4373-B623-8C6561AF13DA}"/>
    <cellStyle name="Comma 7 2 2 2 7 3 2" xfId="17251" xr:uid="{03386350-8458-4BC8-AF97-2D67B9FF7472}"/>
    <cellStyle name="Comma 7 2 2 2 7 3 2 2" xfId="39718" xr:uid="{872BB3DC-7582-4E50-92D5-72E939FE9586}"/>
    <cellStyle name="Comma 7 2 2 2 7 3 3" xfId="28491" xr:uid="{789B0F4A-715E-4CE2-A17B-2B68FFCCB385}"/>
    <cellStyle name="Comma 7 2 2 2 7 4" xfId="11648" xr:uid="{EA6107A9-7621-4036-B546-0A3142346481}"/>
    <cellStyle name="Comma 7 2 2 2 7 4 2" xfId="34115" xr:uid="{7DA9CC2E-7381-4065-9C30-A423AC722770}"/>
    <cellStyle name="Comma 7 2 2 2 7 5" xfId="22888" xr:uid="{7E9B372B-10D3-4609-A190-33048F7B7F09}"/>
    <cellStyle name="Comma 7 2 2 2 8" xfId="2933" xr:uid="{B90B9B28-1180-4D99-8E93-E522FF2E5136}"/>
    <cellStyle name="Comma 7 2 2 2 8 2" xfId="8536" xr:uid="{D67D4B8F-1B88-443E-8BF8-4C712E298272}"/>
    <cellStyle name="Comma 7 2 2 2 8 2 2" xfId="19764" xr:uid="{9A9E3296-6F46-4A21-BBE4-BE7AAC8A79B2}"/>
    <cellStyle name="Comma 7 2 2 2 8 2 2 2" xfId="42231" xr:uid="{71EB09BB-A813-4C75-9706-B406D0535866}"/>
    <cellStyle name="Comma 7 2 2 2 8 2 3" xfId="31004" xr:uid="{6AB0CFB7-64B3-4746-A5A5-4998C0DA6803}"/>
    <cellStyle name="Comma 7 2 2 2 8 3" xfId="14161" xr:uid="{641BEA32-AA41-45E4-955A-0CA4D2DFD2D6}"/>
    <cellStyle name="Comma 7 2 2 2 8 3 2" xfId="36628" xr:uid="{228F2517-A077-46C4-A3D8-87B007E9AE0B}"/>
    <cellStyle name="Comma 7 2 2 2 8 4" xfId="25401" xr:uid="{03637BD8-8781-4F85-9D8E-CD623AB68D22}"/>
    <cellStyle name="Comma 7 2 2 2 9" xfId="5748" xr:uid="{52958FF1-2DCF-45B9-A0C6-FC9A0DFBEC72}"/>
    <cellStyle name="Comma 7 2 2 2 9 2" xfId="16976" xr:uid="{5727B384-B8F4-46F3-8C0E-CD69A26D1D88}"/>
    <cellStyle name="Comma 7 2 2 2 9 2 2" xfId="39443" xr:uid="{2C6D43A2-5289-4990-B698-8074AF2698A4}"/>
    <cellStyle name="Comma 7 2 2 2 9 3" xfId="28216" xr:uid="{6E1A3257-1758-4DAB-8384-35C11402C0F7}"/>
    <cellStyle name="Comma 7 2 2 3" xfId="202" xr:uid="{00000000-0005-0000-0000-00005B080000}"/>
    <cellStyle name="Comma 7 2 2 3 10" xfId="22675" xr:uid="{AF8E5735-DA49-4E18-8090-F3A94924C12F}"/>
    <cellStyle name="Comma 7 2 2 3 2" xfId="749" xr:uid="{00000000-0005-0000-0000-00005C080000}"/>
    <cellStyle name="Comma 7 2 2 3 2 2" xfId="1287" xr:uid="{00000000-0005-0000-0000-00005D080000}"/>
    <cellStyle name="Comma 7 2 2 3 2 2 2" xfId="2367" xr:uid="{00000000-0005-0000-0000-00005E080000}"/>
    <cellStyle name="Comma 7 2 2 3 2 2 2 2" xfId="5156" xr:uid="{D9461890-E90B-4212-B06D-0F8849B138F0}"/>
    <cellStyle name="Comma 7 2 2 3 2 2 2 2 2" xfId="10759" xr:uid="{82B0B88B-A58E-466A-BEBE-00DA6671BFB7}"/>
    <cellStyle name="Comma 7 2 2 3 2 2 2 2 2 2" xfId="21987" xr:uid="{2C27F908-DD84-4A6E-AD4A-8E670FCD8132}"/>
    <cellStyle name="Comma 7 2 2 3 2 2 2 2 2 2 2" xfId="44454" xr:uid="{9BE77D2A-340C-4124-876A-C239CD864386}"/>
    <cellStyle name="Comma 7 2 2 3 2 2 2 2 2 3" xfId="33227" xr:uid="{07AA3D77-55D0-4A39-AB39-D674561FDDF4}"/>
    <cellStyle name="Comma 7 2 2 3 2 2 2 2 3" xfId="16384" xr:uid="{CC5C75AD-18F8-4397-8388-1EFC885B1673}"/>
    <cellStyle name="Comma 7 2 2 3 2 2 2 2 3 2" xfId="38851" xr:uid="{F0F3E18A-7E44-439B-8387-A8F9AC87B761}"/>
    <cellStyle name="Comma 7 2 2 3 2 2 2 2 4" xfId="27624" xr:uid="{B2D8EB0C-156F-4A2E-9F7E-9A5119ABB1AC}"/>
    <cellStyle name="Comma 7 2 2 3 2 2 2 3" xfId="7970" xr:uid="{0B1A3420-7FFB-4415-93E3-F3A22046D68E}"/>
    <cellStyle name="Comma 7 2 2 3 2 2 2 3 2" xfId="19198" xr:uid="{F2FD365F-2E75-46E0-8218-572051E9D7F6}"/>
    <cellStyle name="Comma 7 2 2 3 2 2 2 3 2 2" xfId="41665" xr:uid="{58E63EE2-E9E0-4238-A1F4-B4ABDF114053}"/>
    <cellStyle name="Comma 7 2 2 3 2 2 2 3 3" xfId="30438" xr:uid="{CE165F6F-C7A0-4447-BB30-BCF7D5F5AD8E}"/>
    <cellStyle name="Comma 7 2 2 3 2 2 2 4" xfId="13595" xr:uid="{9BD231D6-3A3F-48D9-BD61-8A57886F92FB}"/>
    <cellStyle name="Comma 7 2 2 3 2 2 2 4 2" xfId="36062" xr:uid="{095529D4-40BF-4D3E-B634-343D0990D450}"/>
    <cellStyle name="Comma 7 2 2 3 2 2 2 5" xfId="24835" xr:uid="{84164463-A92B-49F4-B1AF-84E35F397E80}"/>
    <cellStyle name="Comma 7 2 2 3 2 2 3" xfId="4076" xr:uid="{BC184EBD-F34F-4A9B-9848-D234BE891366}"/>
    <cellStyle name="Comma 7 2 2 3 2 2 3 2" xfId="9679" xr:uid="{90C891F2-60B2-4011-A7F7-EF79DE665A96}"/>
    <cellStyle name="Comma 7 2 2 3 2 2 3 2 2" xfId="20907" xr:uid="{7B326CFF-A635-4C23-955D-4CFAA3201168}"/>
    <cellStyle name="Comma 7 2 2 3 2 2 3 2 2 2" xfId="43374" xr:uid="{91D62873-F3B8-45C1-9383-89249CA5B4FB}"/>
    <cellStyle name="Comma 7 2 2 3 2 2 3 2 3" xfId="32147" xr:uid="{55ADA40D-B69F-437C-A07F-BCCB367CBCA7}"/>
    <cellStyle name="Comma 7 2 2 3 2 2 3 3" xfId="15304" xr:uid="{D2BEA2C0-20B8-40A0-B732-896F7CF5C374}"/>
    <cellStyle name="Comma 7 2 2 3 2 2 3 3 2" xfId="37771" xr:uid="{A714A753-F5C8-4879-A1DB-811A5461506F}"/>
    <cellStyle name="Comma 7 2 2 3 2 2 3 4" xfId="26544" xr:uid="{26595E75-0E9F-4EC1-8A9B-F02DC976545A}"/>
    <cellStyle name="Comma 7 2 2 3 2 2 4" xfId="6890" xr:uid="{DEE30941-7DC2-4122-83D7-08D4B7F5610E}"/>
    <cellStyle name="Comma 7 2 2 3 2 2 4 2" xfId="18118" xr:uid="{DCDF40B8-3BF6-478E-A770-0497B098A67A}"/>
    <cellStyle name="Comma 7 2 2 3 2 2 4 2 2" xfId="40585" xr:uid="{3884E0CC-A4AA-43B7-82C4-E8F87F676376}"/>
    <cellStyle name="Comma 7 2 2 3 2 2 4 3" xfId="29358" xr:uid="{C55A5B33-3D06-4B44-AB3D-C4CBC80F6785}"/>
    <cellStyle name="Comma 7 2 2 3 2 2 5" xfId="12515" xr:uid="{624EA319-A63A-4FCB-870F-492113EF29BC}"/>
    <cellStyle name="Comma 7 2 2 3 2 2 5 2" xfId="34982" xr:uid="{BC807348-1480-4768-B274-726A6B2C4B6B}"/>
    <cellStyle name="Comma 7 2 2 3 2 2 6" xfId="23755" xr:uid="{BBB0C80B-C80E-403B-B88E-12D4F1BF3B11}"/>
    <cellStyle name="Comma 7 2 2 3 2 3" xfId="1829" xr:uid="{00000000-0005-0000-0000-00005F080000}"/>
    <cellStyle name="Comma 7 2 2 3 2 3 2" xfId="4618" xr:uid="{1041731F-8603-4205-B6C1-3DA1735D53EB}"/>
    <cellStyle name="Comma 7 2 2 3 2 3 2 2" xfId="10221" xr:uid="{A0CFDE0C-AACC-4216-A52A-E110EA22F7C6}"/>
    <cellStyle name="Comma 7 2 2 3 2 3 2 2 2" xfId="21449" xr:uid="{996740D9-AF5B-4A89-8180-9BB08EA7AA56}"/>
    <cellStyle name="Comma 7 2 2 3 2 3 2 2 2 2" xfId="43916" xr:uid="{381C062F-AFFE-4726-A417-F46B227BA2B8}"/>
    <cellStyle name="Comma 7 2 2 3 2 3 2 2 3" xfId="32689" xr:uid="{741C8BB9-EC09-481F-8CE6-AE54F0614A38}"/>
    <cellStyle name="Comma 7 2 2 3 2 3 2 3" xfId="15846" xr:uid="{3693D80D-AA69-4FFC-A504-814E685FA55C}"/>
    <cellStyle name="Comma 7 2 2 3 2 3 2 3 2" xfId="38313" xr:uid="{7E933C6A-363D-4643-B5FF-751832FD0875}"/>
    <cellStyle name="Comma 7 2 2 3 2 3 2 4" xfId="27086" xr:uid="{3A8D74E0-3692-44EB-B15B-AC09B7D031A8}"/>
    <cellStyle name="Comma 7 2 2 3 2 3 3" xfId="7432" xr:uid="{0DF12ED4-64C1-43AD-9D9E-A7E472E6284B}"/>
    <cellStyle name="Comma 7 2 2 3 2 3 3 2" xfId="18660" xr:uid="{BC910505-7646-4E74-B0E5-BCAA7E40E604}"/>
    <cellStyle name="Comma 7 2 2 3 2 3 3 2 2" xfId="41127" xr:uid="{36DC1A6A-CF12-4BF2-831A-EC267F619AE8}"/>
    <cellStyle name="Comma 7 2 2 3 2 3 3 3" xfId="29900" xr:uid="{BB3BCE35-72D9-406B-BF8F-13A505E9CDA5}"/>
    <cellStyle name="Comma 7 2 2 3 2 3 4" xfId="13057" xr:uid="{C214C2EC-972B-4EC3-8223-901DE37124D4}"/>
    <cellStyle name="Comma 7 2 2 3 2 3 4 2" xfId="35524" xr:uid="{BFEE1685-1E36-417F-8D89-D7E3DA303323}"/>
    <cellStyle name="Comma 7 2 2 3 2 3 5" xfId="24297" xr:uid="{EE37C9B4-5E43-48F4-8911-785378705D56}"/>
    <cellStyle name="Comma 7 2 2 3 2 4" xfId="3538" xr:uid="{C392D123-EFC8-42B6-A437-AC1D7DA3DF01}"/>
    <cellStyle name="Comma 7 2 2 3 2 4 2" xfId="9141" xr:uid="{8F0B8AEB-A4A2-49B3-BC08-723ED2D4C521}"/>
    <cellStyle name="Comma 7 2 2 3 2 4 2 2" xfId="20369" xr:uid="{2A77311C-7332-4667-AB03-334AD8DE9E55}"/>
    <cellStyle name="Comma 7 2 2 3 2 4 2 2 2" xfId="42836" xr:uid="{DB1B0237-39E2-4CD2-9C8E-C6B24716DEB0}"/>
    <cellStyle name="Comma 7 2 2 3 2 4 2 3" xfId="31609" xr:uid="{0689D396-65B0-4C48-9BE4-B8D1883EBF4D}"/>
    <cellStyle name="Comma 7 2 2 3 2 4 3" xfId="14766" xr:uid="{9A680909-4E1F-4ECB-B98B-6033EE333D60}"/>
    <cellStyle name="Comma 7 2 2 3 2 4 3 2" xfId="37233" xr:uid="{CABEEF2F-0F1C-43A7-9DB8-D174824379BA}"/>
    <cellStyle name="Comma 7 2 2 3 2 4 4" xfId="26006" xr:uid="{391D7755-5D96-4B01-A8E4-185B11C81599}"/>
    <cellStyle name="Comma 7 2 2 3 2 5" xfId="6352" xr:uid="{59AB90E5-0335-4CE1-A126-E67DF55E3741}"/>
    <cellStyle name="Comma 7 2 2 3 2 5 2" xfId="17580" xr:uid="{C8C12EFA-A397-400A-A3D1-58C6DE67E327}"/>
    <cellStyle name="Comma 7 2 2 3 2 5 2 2" xfId="40047" xr:uid="{2073424B-23A8-4602-926E-C1B2BF76824D}"/>
    <cellStyle name="Comma 7 2 2 3 2 5 3" xfId="28820" xr:uid="{96B7A5B8-A773-4943-AA85-C49C9D246CA0}"/>
    <cellStyle name="Comma 7 2 2 3 2 6" xfId="11977" xr:uid="{5D323789-43CA-4A27-A22B-A0F446CBED9C}"/>
    <cellStyle name="Comma 7 2 2 3 2 6 2" xfId="34444" xr:uid="{044DAB97-E592-4FED-B57D-A71C92C9094B}"/>
    <cellStyle name="Comma 7 2 2 3 2 7" xfId="23217" xr:uid="{109508EE-C490-4163-93AE-036BB91831FF}"/>
    <cellStyle name="Comma 7 2 2 3 3" xfId="1020" xr:uid="{00000000-0005-0000-0000-000060080000}"/>
    <cellStyle name="Comma 7 2 2 3 3 2" xfId="2100" xr:uid="{00000000-0005-0000-0000-000061080000}"/>
    <cellStyle name="Comma 7 2 2 3 3 2 2" xfId="4889" xr:uid="{95F44E21-5767-46B1-BDA8-FFDDDC9857E1}"/>
    <cellStyle name="Comma 7 2 2 3 3 2 2 2" xfId="10492" xr:uid="{54C5B697-95D5-49CD-9C6A-98DEEA3CBC14}"/>
    <cellStyle name="Comma 7 2 2 3 3 2 2 2 2" xfId="21720" xr:uid="{97529F8D-ACB1-4D47-AD8D-8E7C9F9E100A}"/>
    <cellStyle name="Comma 7 2 2 3 3 2 2 2 2 2" xfId="44187" xr:uid="{1C27E65B-D478-4B78-B57F-5273AED88581}"/>
    <cellStyle name="Comma 7 2 2 3 3 2 2 2 3" xfId="32960" xr:uid="{AE6F0DB1-EEA9-41AA-98EE-DFB573F29A83}"/>
    <cellStyle name="Comma 7 2 2 3 3 2 2 3" xfId="16117" xr:uid="{5F97C1AF-02FC-4D0D-852B-5826DA0DC158}"/>
    <cellStyle name="Comma 7 2 2 3 3 2 2 3 2" xfId="38584" xr:uid="{146A7E79-348C-4A77-9E04-FC7B43422464}"/>
    <cellStyle name="Comma 7 2 2 3 3 2 2 4" xfId="27357" xr:uid="{8A4FA416-579F-4916-9D8F-21FE4701EB6A}"/>
    <cellStyle name="Comma 7 2 2 3 3 2 3" xfId="7703" xr:uid="{02891F79-C6CC-4E63-A57D-4D9B8E78C5F1}"/>
    <cellStyle name="Comma 7 2 2 3 3 2 3 2" xfId="18931" xr:uid="{774ACDAE-198A-4FA4-8190-AA28C711AA58}"/>
    <cellStyle name="Comma 7 2 2 3 3 2 3 2 2" xfId="41398" xr:uid="{DDD21B39-ABE3-45B1-A2F0-0D735DA117AD}"/>
    <cellStyle name="Comma 7 2 2 3 3 2 3 3" xfId="30171" xr:uid="{7766F9D5-85D1-4C2F-9F88-E4DDACFFE709}"/>
    <cellStyle name="Comma 7 2 2 3 3 2 4" xfId="13328" xr:uid="{F8B392DA-83E4-4507-AD05-AE6A50D1156E}"/>
    <cellStyle name="Comma 7 2 2 3 3 2 4 2" xfId="35795" xr:uid="{D33453F1-1D7F-4981-93E2-180EA5BBC3F1}"/>
    <cellStyle name="Comma 7 2 2 3 3 2 5" xfId="24568" xr:uid="{160FA96A-3334-42DC-A2DB-AC75A2AD5E44}"/>
    <cellStyle name="Comma 7 2 2 3 3 3" xfId="3809" xr:uid="{A6062616-284B-4EFB-8DA8-2615DE1440A3}"/>
    <cellStyle name="Comma 7 2 2 3 3 3 2" xfId="9412" xr:uid="{E9AEA4D0-4947-47B7-9D50-432EB13FF098}"/>
    <cellStyle name="Comma 7 2 2 3 3 3 2 2" xfId="20640" xr:uid="{2D567CFB-BA5E-4E55-A487-644C3B7DCD6D}"/>
    <cellStyle name="Comma 7 2 2 3 3 3 2 2 2" xfId="43107" xr:uid="{9C6EE396-983C-4675-A068-E48BD751F4A6}"/>
    <cellStyle name="Comma 7 2 2 3 3 3 2 3" xfId="31880" xr:uid="{AC584426-7CF4-4B7C-A4C1-B13E53FC7832}"/>
    <cellStyle name="Comma 7 2 2 3 3 3 3" xfId="15037" xr:uid="{559E9B6E-889C-45C6-BFAD-675DADD27BC1}"/>
    <cellStyle name="Comma 7 2 2 3 3 3 3 2" xfId="37504" xr:uid="{7B0DCBF2-EE6B-45DE-94B4-DF6E4FA120F3}"/>
    <cellStyle name="Comma 7 2 2 3 3 3 4" xfId="26277" xr:uid="{28226A8E-9EC6-4E91-9661-CAE853E00074}"/>
    <cellStyle name="Comma 7 2 2 3 3 4" xfId="6623" xr:uid="{070DA504-F0AE-4657-8824-56ABB28C3584}"/>
    <cellStyle name="Comma 7 2 2 3 3 4 2" xfId="17851" xr:uid="{A3D4F366-349F-496B-8BD6-5BD620AA01E4}"/>
    <cellStyle name="Comma 7 2 2 3 3 4 2 2" xfId="40318" xr:uid="{92E7D2A3-B757-48C2-A983-DCCF04D9DF98}"/>
    <cellStyle name="Comma 7 2 2 3 3 4 3" xfId="29091" xr:uid="{95105F19-700D-4691-80A8-2DD9B4C6847C}"/>
    <cellStyle name="Comma 7 2 2 3 3 5" xfId="12248" xr:uid="{E59F5920-C96B-41B8-8288-0A1202C6CE25}"/>
    <cellStyle name="Comma 7 2 2 3 3 5 2" xfId="34715" xr:uid="{2FFE09AE-AF93-4B0C-8A2C-477DE4470A3F}"/>
    <cellStyle name="Comma 7 2 2 3 3 6" xfId="23488" xr:uid="{002C7F01-053D-4380-BFB2-82F4217146C8}"/>
    <cellStyle name="Comma 7 2 2 3 4" xfId="1562" xr:uid="{00000000-0005-0000-0000-000062080000}"/>
    <cellStyle name="Comma 7 2 2 3 4 2" xfId="4351" xr:uid="{7983D4BB-B1E7-41DA-BA19-86A3FAC53CDB}"/>
    <cellStyle name="Comma 7 2 2 3 4 2 2" xfId="9954" xr:uid="{A2FD2C21-3BDF-4CC2-A29E-7BAC979BB133}"/>
    <cellStyle name="Comma 7 2 2 3 4 2 2 2" xfId="21182" xr:uid="{EB199349-8AAE-43DB-AC2C-5B8929183D9C}"/>
    <cellStyle name="Comma 7 2 2 3 4 2 2 2 2" xfId="43649" xr:uid="{AF4E551A-07C1-4DCA-B40E-BEE35C85FC48}"/>
    <cellStyle name="Comma 7 2 2 3 4 2 2 3" xfId="32422" xr:uid="{30F431F2-F850-45C1-8DDB-987547E6FDE7}"/>
    <cellStyle name="Comma 7 2 2 3 4 2 3" xfId="15579" xr:uid="{D4DA43C6-C48D-4FFC-A52B-B2ACF29F6AD0}"/>
    <cellStyle name="Comma 7 2 2 3 4 2 3 2" xfId="38046" xr:uid="{321ACB53-17EB-442F-B19E-307F6CD6AE00}"/>
    <cellStyle name="Comma 7 2 2 3 4 2 4" xfId="26819" xr:uid="{F8DA3485-CF58-43AB-9088-B8E077582858}"/>
    <cellStyle name="Comma 7 2 2 3 4 3" xfId="7165" xr:uid="{F3C91173-D62D-4F07-8B8F-17B9EFB88E52}"/>
    <cellStyle name="Comma 7 2 2 3 4 3 2" xfId="18393" xr:uid="{AC562F0E-045B-4A81-9B1A-3C1C738D5E47}"/>
    <cellStyle name="Comma 7 2 2 3 4 3 2 2" xfId="40860" xr:uid="{410F0FDC-9EB6-4167-A15D-C4CDBE8464BB}"/>
    <cellStyle name="Comma 7 2 2 3 4 3 3" xfId="29633" xr:uid="{442BD776-9E00-463A-B0F7-17316EB5925F}"/>
    <cellStyle name="Comma 7 2 2 3 4 4" xfId="12790" xr:uid="{3A15B7EB-669A-4CAD-AA45-8E16F4BB3CE9}"/>
    <cellStyle name="Comma 7 2 2 3 4 4 2" xfId="35257" xr:uid="{75A2E7D4-C0E5-466F-AA3E-D99C408FD4F1}"/>
    <cellStyle name="Comma 7 2 2 3 4 5" xfId="24030" xr:uid="{79C4BB3E-9236-4541-9331-4E17BA669000}"/>
    <cellStyle name="Comma 7 2 2 3 5" xfId="2643" xr:uid="{00000000-0005-0000-0000-000063080000}"/>
    <cellStyle name="Comma 7 2 2 3 5 2" xfId="5432" xr:uid="{12B8A99C-511A-4715-90A8-CAEEAEC438CB}"/>
    <cellStyle name="Comma 7 2 2 3 5 2 2" xfId="11035" xr:uid="{4ED97A6D-C29D-41A7-92D5-CBE49DFC922E}"/>
    <cellStyle name="Comma 7 2 2 3 5 2 2 2" xfId="22263" xr:uid="{41B8DE30-43CF-45A6-AEC0-35AA21BCE158}"/>
    <cellStyle name="Comma 7 2 2 3 5 2 2 2 2" xfId="44730" xr:uid="{7B7184F1-703A-4939-8AAC-1CA3935D3891}"/>
    <cellStyle name="Comma 7 2 2 3 5 2 2 3" xfId="33503" xr:uid="{066A7A22-2A5D-47BC-A293-05BBB3A75B2E}"/>
    <cellStyle name="Comma 7 2 2 3 5 2 3" xfId="16660" xr:uid="{5E046EC8-66C7-494E-AD65-570845DE04FE}"/>
    <cellStyle name="Comma 7 2 2 3 5 2 3 2" xfId="39127" xr:uid="{9AC8BE20-2C2A-49E1-B4F0-061D33B5DAF0}"/>
    <cellStyle name="Comma 7 2 2 3 5 2 4" xfId="27900" xr:uid="{E4D71CBD-7312-4F68-8A3F-40B0A008F32B}"/>
    <cellStyle name="Comma 7 2 2 3 5 3" xfId="8246" xr:uid="{746EB832-DD75-42A5-BB99-FC9FB9031C39}"/>
    <cellStyle name="Comma 7 2 2 3 5 3 2" xfId="19474" xr:uid="{DC1983BB-CE33-4AAF-8E43-3F09930E040F}"/>
    <cellStyle name="Comma 7 2 2 3 5 3 2 2" xfId="41941" xr:uid="{B810EA29-6F78-429D-B798-02136B6F8761}"/>
    <cellStyle name="Comma 7 2 2 3 5 3 3" xfId="30714" xr:uid="{96C4300B-560E-42B9-8615-E531821549CB}"/>
    <cellStyle name="Comma 7 2 2 3 5 4" xfId="13871" xr:uid="{D1EE46FE-6F5D-4882-92FF-8DEC1B70E77E}"/>
    <cellStyle name="Comma 7 2 2 3 5 4 2" xfId="36338" xr:uid="{C66EEA06-4250-4D89-A8DA-5AC72BFAA873}"/>
    <cellStyle name="Comma 7 2 2 3 5 5" xfId="25111" xr:uid="{9DAC8B04-D7C1-4045-891F-797FE37C4582}"/>
    <cellStyle name="Comma 7 2 2 3 6" xfId="482" xr:uid="{00000000-0005-0000-0000-000064080000}"/>
    <cellStyle name="Comma 7 2 2 3 6 2" xfId="3271" xr:uid="{AA3E5650-5A22-407D-8590-884376572EAB}"/>
    <cellStyle name="Comma 7 2 2 3 6 2 2" xfId="8874" xr:uid="{C812CAB7-CDE7-4F59-91F4-9406E48E3E19}"/>
    <cellStyle name="Comma 7 2 2 3 6 2 2 2" xfId="20102" xr:uid="{D64E71C6-618D-4785-BF04-C1E5E76EA465}"/>
    <cellStyle name="Comma 7 2 2 3 6 2 2 2 2" xfId="42569" xr:uid="{8F2E6B0C-6008-4821-A9D5-70178B35A3AD}"/>
    <cellStyle name="Comma 7 2 2 3 6 2 2 3" xfId="31342" xr:uid="{EC56A154-3DB5-4E24-9FC4-A410DB435770}"/>
    <cellStyle name="Comma 7 2 2 3 6 2 3" xfId="14499" xr:uid="{7CFF89F7-8A1B-46C7-AD54-6B106127A8B8}"/>
    <cellStyle name="Comma 7 2 2 3 6 2 3 2" xfId="36966" xr:uid="{16B9F9DA-C173-4685-A1D3-D7B730A215C6}"/>
    <cellStyle name="Comma 7 2 2 3 6 2 4" xfId="25739" xr:uid="{9DBDB0B5-3305-49EF-8C89-62CCA2C53440}"/>
    <cellStyle name="Comma 7 2 2 3 6 3" xfId="6085" xr:uid="{9431CE3D-08E3-426F-83A0-333FA8D72671}"/>
    <cellStyle name="Comma 7 2 2 3 6 3 2" xfId="17313" xr:uid="{D4A72163-BF0C-4CAB-A92E-98C124140194}"/>
    <cellStyle name="Comma 7 2 2 3 6 3 2 2" xfId="39780" xr:uid="{881CDA9E-D315-4092-84CC-79293AF474F0}"/>
    <cellStyle name="Comma 7 2 2 3 6 3 3" xfId="28553" xr:uid="{720F3887-4F76-4363-98F4-F305D0D325E0}"/>
    <cellStyle name="Comma 7 2 2 3 6 4" xfId="11710" xr:uid="{6CF992B1-FD99-4C54-B855-B7F6421C4896}"/>
    <cellStyle name="Comma 7 2 2 3 6 4 2" xfId="34177" xr:uid="{E7642661-FC71-4B8E-8554-EB83C04CAC70}"/>
    <cellStyle name="Comma 7 2 2 3 6 5" xfId="22950" xr:uid="{6F7847C3-8C21-4A17-BC38-92F6F1587AE3}"/>
    <cellStyle name="Comma 7 2 2 3 7" xfId="2995" xr:uid="{31ED162D-9ECC-4BCD-9726-211A8270D9C3}"/>
    <cellStyle name="Comma 7 2 2 3 7 2" xfId="8598" xr:uid="{D9C7FBC1-3EB8-4D9B-9FB6-0243D28DF71C}"/>
    <cellStyle name="Comma 7 2 2 3 7 2 2" xfId="19826" xr:uid="{A2461E05-61D4-4B5B-A913-0EAAB3BC7BB6}"/>
    <cellStyle name="Comma 7 2 2 3 7 2 2 2" xfId="42293" xr:uid="{1F79C049-0FAE-4388-8793-807ECCAEA0FB}"/>
    <cellStyle name="Comma 7 2 2 3 7 2 3" xfId="31066" xr:uid="{248237D0-A0D2-447B-9565-277751748CC2}"/>
    <cellStyle name="Comma 7 2 2 3 7 3" xfId="14223" xr:uid="{35C683EE-05A9-4B57-AA2B-6B1B5CAF6152}"/>
    <cellStyle name="Comma 7 2 2 3 7 3 2" xfId="36690" xr:uid="{BF9BDAB5-93E3-4C5A-8F48-674F8A3BB568}"/>
    <cellStyle name="Comma 7 2 2 3 7 4" xfId="25463" xr:uid="{98AB46BA-708D-4AF3-A781-3DBB687B4AC4}"/>
    <cellStyle name="Comma 7 2 2 3 8" xfId="5810" xr:uid="{DE567DB2-E074-48D2-B936-53DA95B9BCF3}"/>
    <cellStyle name="Comma 7 2 2 3 8 2" xfId="17038" xr:uid="{48CF6BED-9849-4EA8-BC99-76FFD0E91DA2}"/>
    <cellStyle name="Comma 7 2 2 3 8 2 2" xfId="39505" xr:uid="{D0EF6CE3-56DB-4CAF-B451-B10359F4778E}"/>
    <cellStyle name="Comma 7 2 2 3 8 3" xfId="28278" xr:uid="{9E91B69B-6F90-42F2-8604-9D32F5C5D848}"/>
    <cellStyle name="Comma 7 2 2 3 9" xfId="11434" xr:uid="{B51BDFB5-2606-48F4-91E8-AA50E56F6EB3}"/>
    <cellStyle name="Comma 7 2 2 3 9 2" xfId="33902" xr:uid="{42C9E1BE-11D1-40DE-9006-805B948457D8}"/>
    <cellStyle name="Comma 7 2 2 4" xfId="625" xr:uid="{00000000-0005-0000-0000-000065080000}"/>
    <cellStyle name="Comma 7 2 2 4 2" xfId="1163" xr:uid="{00000000-0005-0000-0000-000066080000}"/>
    <cellStyle name="Comma 7 2 2 4 2 2" xfId="2243" xr:uid="{00000000-0005-0000-0000-000067080000}"/>
    <cellStyle name="Comma 7 2 2 4 2 2 2" xfId="5032" xr:uid="{5A413470-E43D-4A05-801C-908D08534EA9}"/>
    <cellStyle name="Comma 7 2 2 4 2 2 2 2" xfId="10635" xr:uid="{5DA89755-7071-4623-9126-40B7082A8A92}"/>
    <cellStyle name="Comma 7 2 2 4 2 2 2 2 2" xfId="21863" xr:uid="{3D5DE73F-0488-486B-84E8-983BF4076A63}"/>
    <cellStyle name="Comma 7 2 2 4 2 2 2 2 2 2" xfId="44330" xr:uid="{C1784945-ED9A-4CB2-B0A7-25196F4DEB8D}"/>
    <cellStyle name="Comma 7 2 2 4 2 2 2 2 3" xfId="33103" xr:uid="{FF25FDCA-D201-4457-B09F-18F800D71694}"/>
    <cellStyle name="Comma 7 2 2 4 2 2 2 3" xfId="16260" xr:uid="{9A7738BE-A65F-4BEA-991D-144F7891D320}"/>
    <cellStyle name="Comma 7 2 2 4 2 2 2 3 2" xfId="38727" xr:uid="{46EC4CC9-ADC4-4D36-84FE-054CD18645F7}"/>
    <cellStyle name="Comma 7 2 2 4 2 2 2 4" xfId="27500" xr:uid="{CB953FE6-7ED4-4DAB-A4CD-6E111EFE1727}"/>
    <cellStyle name="Comma 7 2 2 4 2 2 3" xfId="7846" xr:uid="{14B19893-090B-402C-9BCE-C3CC376CAC9B}"/>
    <cellStyle name="Comma 7 2 2 4 2 2 3 2" xfId="19074" xr:uid="{D7DBBF7A-EF89-4EE6-87E5-C07161436C4A}"/>
    <cellStyle name="Comma 7 2 2 4 2 2 3 2 2" xfId="41541" xr:uid="{64236D2D-FA5D-4385-8585-8316358CD7AA}"/>
    <cellStyle name="Comma 7 2 2 4 2 2 3 3" xfId="30314" xr:uid="{06177B9C-1B14-4DC2-B00C-520049D92A5D}"/>
    <cellStyle name="Comma 7 2 2 4 2 2 4" xfId="13471" xr:uid="{FAFB9A19-9F51-4D30-87C0-40D853C1893C}"/>
    <cellStyle name="Comma 7 2 2 4 2 2 4 2" xfId="35938" xr:uid="{1B2FB917-C2DF-4BA8-BD4E-86456D753CD5}"/>
    <cellStyle name="Comma 7 2 2 4 2 2 5" xfId="24711" xr:uid="{E8D4158D-CC4B-475E-8DA0-EC7C7C8DC82E}"/>
    <cellStyle name="Comma 7 2 2 4 2 3" xfId="3952" xr:uid="{41C934DD-35AB-4F2E-B43B-D8D54AD96934}"/>
    <cellStyle name="Comma 7 2 2 4 2 3 2" xfId="9555" xr:uid="{59244560-F604-4ACC-9241-E574958DF1E9}"/>
    <cellStyle name="Comma 7 2 2 4 2 3 2 2" xfId="20783" xr:uid="{D6F99E67-28B9-4350-AFBC-4D12A2805A9F}"/>
    <cellStyle name="Comma 7 2 2 4 2 3 2 2 2" xfId="43250" xr:uid="{C8D2EC16-A852-4130-8EAF-88B9CDB370C6}"/>
    <cellStyle name="Comma 7 2 2 4 2 3 2 3" xfId="32023" xr:uid="{5609F849-A03B-4EAB-A48B-31F4A90B781E}"/>
    <cellStyle name="Comma 7 2 2 4 2 3 3" xfId="15180" xr:uid="{D63E5114-756F-4BB2-8DC3-8EC704A52E0C}"/>
    <cellStyle name="Comma 7 2 2 4 2 3 3 2" xfId="37647" xr:uid="{826F6E95-B0E6-4A2F-8A62-6CE76146FC07}"/>
    <cellStyle name="Comma 7 2 2 4 2 3 4" xfId="26420" xr:uid="{69631C36-E66C-440C-A940-90CAD7CE4153}"/>
    <cellStyle name="Comma 7 2 2 4 2 4" xfId="6766" xr:uid="{A0CB9B10-9262-41AE-9E4D-8D8EE6DE201E}"/>
    <cellStyle name="Comma 7 2 2 4 2 4 2" xfId="17994" xr:uid="{ED753302-3E2C-4AAF-97F3-7E5F295015DD}"/>
    <cellStyle name="Comma 7 2 2 4 2 4 2 2" xfId="40461" xr:uid="{EE41FECC-8697-4F08-B04C-C16B4F874D23}"/>
    <cellStyle name="Comma 7 2 2 4 2 4 3" xfId="29234" xr:uid="{62BF8810-8598-408A-B6F3-A23448F5DE62}"/>
    <cellStyle name="Comma 7 2 2 4 2 5" xfId="12391" xr:uid="{EC28C27A-96B1-4063-8C14-8E64F8869D18}"/>
    <cellStyle name="Comma 7 2 2 4 2 5 2" xfId="34858" xr:uid="{77939F57-50B7-48E9-92D3-B4FAEEA2B227}"/>
    <cellStyle name="Comma 7 2 2 4 2 6" xfId="23631" xr:uid="{1F985290-6FB4-4159-8920-132FA4187569}"/>
    <cellStyle name="Comma 7 2 2 4 3" xfId="1705" xr:uid="{00000000-0005-0000-0000-000068080000}"/>
    <cellStyle name="Comma 7 2 2 4 3 2" xfId="4494" xr:uid="{B143FAA2-7FA4-418E-8AD4-BF1B7C372DD9}"/>
    <cellStyle name="Comma 7 2 2 4 3 2 2" xfId="10097" xr:uid="{A6ABB57D-DA6B-4235-B533-97A845F14C3D}"/>
    <cellStyle name="Comma 7 2 2 4 3 2 2 2" xfId="21325" xr:uid="{A3089936-AC90-40D8-8A1F-AFD29B5C4EB0}"/>
    <cellStyle name="Comma 7 2 2 4 3 2 2 2 2" xfId="43792" xr:uid="{354A2894-9240-43B0-8E6A-A1994D81BC61}"/>
    <cellStyle name="Comma 7 2 2 4 3 2 2 3" xfId="32565" xr:uid="{F1508337-A4A2-44A9-B865-A097CDAE5A31}"/>
    <cellStyle name="Comma 7 2 2 4 3 2 3" xfId="15722" xr:uid="{B66D23ED-4962-4E25-828D-C7B852CD1BA6}"/>
    <cellStyle name="Comma 7 2 2 4 3 2 3 2" xfId="38189" xr:uid="{1DF9123B-E43A-4C43-B862-0A5B19D6EF8B}"/>
    <cellStyle name="Comma 7 2 2 4 3 2 4" xfId="26962" xr:uid="{5901FC05-1439-4583-B6B7-138523789611}"/>
    <cellStyle name="Comma 7 2 2 4 3 3" xfId="7308" xr:uid="{06C3D629-F5F8-40F0-97BF-D56EBD013621}"/>
    <cellStyle name="Comma 7 2 2 4 3 3 2" xfId="18536" xr:uid="{1A55AAC8-AECF-4F38-BCC7-7CE93575944B}"/>
    <cellStyle name="Comma 7 2 2 4 3 3 2 2" xfId="41003" xr:uid="{A03913B4-7FBF-4F25-94A6-48E77945EB45}"/>
    <cellStyle name="Comma 7 2 2 4 3 3 3" xfId="29776" xr:uid="{5CB3D2EB-4FF6-4FF9-B951-2C6E2A9F68E9}"/>
    <cellStyle name="Comma 7 2 2 4 3 4" xfId="12933" xr:uid="{13F6D323-1254-4722-8F90-A045165293CC}"/>
    <cellStyle name="Comma 7 2 2 4 3 4 2" xfId="35400" xr:uid="{B720DE92-745D-4041-BAA8-99AC799544CA}"/>
    <cellStyle name="Comma 7 2 2 4 3 5" xfId="24173" xr:uid="{FADE1009-1D1D-4ABA-A15B-33E3F06F7D2F}"/>
    <cellStyle name="Comma 7 2 2 4 4" xfId="3414" xr:uid="{C02175D7-8291-4EFF-8D98-DC1E46B2F45B}"/>
    <cellStyle name="Comma 7 2 2 4 4 2" xfId="9017" xr:uid="{B0213730-A5C3-45A9-8985-E3937231C4E1}"/>
    <cellStyle name="Comma 7 2 2 4 4 2 2" xfId="20245" xr:uid="{4044FFA9-56F4-46A2-8E96-B0FCF8A3E1E9}"/>
    <cellStyle name="Comma 7 2 2 4 4 2 2 2" xfId="42712" xr:uid="{F02337BF-E96A-4962-82CF-66C84237F5FC}"/>
    <cellStyle name="Comma 7 2 2 4 4 2 3" xfId="31485" xr:uid="{0D1305A5-B057-438E-ADAA-57C14999E159}"/>
    <cellStyle name="Comma 7 2 2 4 4 3" xfId="14642" xr:uid="{7BF04FC6-A718-474A-97C0-30A55705E7A0}"/>
    <cellStyle name="Comma 7 2 2 4 4 3 2" xfId="37109" xr:uid="{FD6C958E-7C14-4620-BD2D-D99CB0592EF5}"/>
    <cellStyle name="Comma 7 2 2 4 4 4" xfId="25882" xr:uid="{0CD86FD6-D327-4124-8D52-0B0E9250CF0A}"/>
    <cellStyle name="Comma 7 2 2 4 5" xfId="6228" xr:uid="{7467F6DE-87B9-4E64-ACCC-F7E1D426BC52}"/>
    <cellStyle name="Comma 7 2 2 4 5 2" xfId="17456" xr:uid="{7416CF1D-58EA-45E2-8082-AE75C5A39C94}"/>
    <cellStyle name="Comma 7 2 2 4 5 2 2" xfId="39923" xr:uid="{532CA5FA-F4A5-43DC-ACF7-3D7A186F8056}"/>
    <cellStyle name="Comma 7 2 2 4 5 3" xfId="28696" xr:uid="{A81B2AC4-2CDF-49EF-939D-1D4CE01E7354}"/>
    <cellStyle name="Comma 7 2 2 4 6" xfId="11853" xr:uid="{456066ED-09BC-4261-91B5-BAF2140C941C}"/>
    <cellStyle name="Comma 7 2 2 4 6 2" xfId="34320" xr:uid="{104F363A-40BD-4457-9D92-41779ECEA731}"/>
    <cellStyle name="Comma 7 2 2 4 7" xfId="23093" xr:uid="{225B1A98-AEF5-40B1-B426-DE2BA65AE406}"/>
    <cellStyle name="Comma 7 2 2 5" xfId="896" xr:uid="{00000000-0005-0000-0000-000069080000}"/>
    <cellStyle name="Comma 7 2 2 5 2" xfId="1976" xr:uid="{00000000-0005-0000-0000-00006A080000}"/>
    <cellStyle name="Comma 7 2 2 5 2 2" xfId="4765" xr:uid="{FB4D68EE-FF73-46BF-B0D4-4A9FEA8E14F4}"/>
    <cellStyle name="Comma 7 2 2 5 2 2 2" xfId="10368" xr:uid="{4AEB7C05-E019-498B-B7A6-AAC7726755D2}"/>
    <cellStyle name="Comma 7 2 2 5 2 2 2 2" xfId="21596" xr:uid="{1F80434C-F66A-4F5A-9FCE-FB4D1F101CF3}"/>
    <cellStyle name="Comma 7 2 2 5 2 2 2 2 2" xfId="44063" xr:uid="{B1F1A741-4CD5-4BC3-9EF6-7F6DB5249610}"/>
    <cellStyle name="Comma 7 2 2 5 2 2 2 3" xfId="32836" xr:uid="{E62EBED4-C3DC-458F-8429-45178C58A161}"/>
    <cellStyle name="Comma 7 2 2 5 2 2 3" xfId="15993" xr:uid="{AEA9EF74-A1F2-49C5-B1FD-47DCF5F2F141}"/>
    <cellStyle name="Comma 7 2 2 5 2 2 3 2" xfId="38460" xr:uid="{D1B61CA2-4933-4F74-8495-5F94B89D35E1}"/>
    <cellStyle name="Comma 7 2 2 5 2 2 4" xfId="27233" xr:uid="{B3EEE2C4-C5A1-4DD8-85C8-892BAD325249}"/>
    <cellStyle name="Comma 7 2 2 5 2 3" xfId="7579" xr:uid="{50309DE8-63B8-4AA8-92F5-788010B72BC4}"/>
    <cellStyle name="Comma 7 2 2 5 2 3 2" xfId="18807" xr:uid="{5D220D44-8091-4667-978E-141C80839312}"/>
    <cellStyle name="Comma 7 2 2 5 2 3 2 2" xfId="41274" xr:uid="{4DBC2F34-2601-4E82-85EB-8F2E2CDD893A}"/>
    <cellStyle name="Comma 7 2 2 5 2 3 3" xfId="30047" xr:uid="{D945C18F-017F-484A-9A71-5F74BFDEF0B6}"/>
    <cellStyle name="Comma 7 2 2 5 2 4" xfId="13204" xr:uid="{FD5E2A46-9BFC-44DC-8FAF-A620CAA5BC83}"/>
    <cellStyle name="Comma 7 2 2 5 2 4 2" xfId="35671" xr:uid="{B6CF4227-37C4-4920-A42E-E8686D185A22}"/>
    <cellStyle name="Comma 7 2 2 5 2 5" xfId="24444" xr:uid="{93AE73E2-CB30-4EB2-A8BD-C81A97CC90DE}"/>
    <cellStyle name="Comma 7 2 2 5 3" xfId="3685" xr:uid="{7A3E578C-870F-43AB-A063-694512D403F1}"/>
    <cellStyle name="Comma 7 2 2 5 3 2" xfId="9288" xr:uid="{A13F976F-028A-46FF-82A7-5FCDA93F27F8}"/>
    <cellStyle name="Comma 7 2 2 5 3 2 2" xfId="20516" xr:uid="{E0654A39-D993-43DE-A74D-F5270025E27F}"/>
    <cellStyle name="Comma 7 2 2 5 3 2 2 2" xfId="42983" xr:uid="{5BD7F46C-97A6-4F49-AEE2-F4757D5D0C11}"/>
    <cellStyle name="Comma 7 2 2 5 3 2 3" xfId="31756" xr:uid="{A18E21A9-6305-4269-A675-E3F685EE2A42}"/>
    <cellStyle name="Comma 7 2 2 5 3 3" xfId="14913" xr:uid="{C2585A55-F6A4-4689-8144-5BEEB3E8F421}"/>
    <cellStyle name="Comma 7 2 2 5 3 3 2" xfId="37380" xr:uid="{D9824258-4C64-46D9-BE16-FE2933C6711D}"/>
    <cellStyle name="Comma 7 2 2 5 3 4" xfId="26153" xr:uid="{F3FD9E5F-0FB3-404A-AB5B-679D3A94D6FD}"/>
    <cellStyle name="Comma 7 2 2 5 4" xfId="6499" xr:uid="{D8C5BCEE-28CF-4EB1-A55E-9D49DD3355D8}"/>
    <cellStyle name="Comma 7 2 2 5 4 2" xfId="17727" xr:uid="{9A0200EA-B42D-4DD4-87AD-567F37CAEA58}"/>
    <cellStyle name="Comma 7 2 2 5 4 2 2" xfId="40194" xr:uid="{D35D3CD5-3DF5-497E-9A65-528FA91EA00D}"/>
    <cellStyle name="Comma 7 2 2 5 4 3" xfId="28967" xr:uid="{2EC05E6F-3278-4BF4-98CB-F5E665C91FF3}"/>
    <cellStyle name="Comma 7 2 2 5 5" xfId="12124" xr:uid="{E0669633-2CF8-482F-AE5B-C6C64998E9C2}"/>
    <cellStyle name="Comma 7 2 2 5 5 2" xfId="34591" xr:uid="{C077EAFB-7257-4F10-88A0-49361833269D}"/>
    <cellStyle name="Comma 7 2 2 5 6" xfId="23364" xr:uid="{F4772499-DF28-4A8E-8D62-A73D14FEC5A2}"/>
    <cellStyle name="Comma 7 2 2 6" xfId="1438" xr:uid="{00000000-0005-0000-0000-00006B080000}"/>
    <cellStyle name="Comma 7 2 2 6 2" xfId="4227" xr:uid="{8920CCDF-12D7-47FE-9FD2-FC15F0F643F4}"/>
    <cellStyle name="Comma 7 2 2 6 2 2" xfId="9830" xr:uid="{558ED937-A89F-4533-A4BB-206217515AD0}"/>
    <cellStyle name="Comma 7 2 2 6 2 2 2" xfId="21058" xr:uid="{98082A02-1375-4752-BDCD-400794D1BC37}"/>
    <cellStyle name="Comma 7 2 2 6 2 2 2 2" xfId="43525" xr:uid="{748640FA-8FF4-46B5-BC70-67E0E9A116D2}"/>
    <cellStyle name="Comma 7 2 2 6 2 2 3" xfId="32298" xr:uid="{E6BCA8AD-F446-47DB-82F9-12C23FA4F3AC}"/>
    <cellStyle name="Comma 7 2 2 6 2 3" xfId="15455" xr:uid="{540AF01E-B3DB-4C9B-A3AF-A54F02946D65}"/>
    <cellStyle name="Comma 7 2 2 6 2 3 2" xfId="37922" xr:uid="{437EDC1B-CC3C-46EF-BF13-3F5A40A0225D}"/>
    <cellStyle name="Comma 7 2 2 6 2 4" xfId="26695" xr:uid="{454709B4-F1FF-4F64-9AE7-429D49B731BA}"/>
    <cellStyle name="Comma 7 2 2 6 3" xfId="7041" xr:uid="{0DD5F267-822E-49FC-BE7D-C118BBCB9B44}"/>
    <cellStyle name="Comma 7 2 2 6 3 2" xfId="18269" xr:uid="{B4F33BBC-E2F9-4E9A-A82C-FCC9B0E4049F}"/>
    <cellStyle name="Comma 7 2 2 6 3 2 2" xfId="40736" xr:uid="{00AFE8D4-7C8A-41E8-94B4-41FD6FCF1CC0}"/>
    <cellStyle name="Comma 7 2 2 6 3 3" xfId="29509" xr:uid="{DA842BD0-1D27-40FC-89EF-845C98674BB2}"/>
    <cellStyle name="Comma 7 2 2 6 4" xfId="12666" xr:uid="{1B11CA89-EC57-4C66-94CE-2BA436A191E7}"/>
    <cellStyle name="Comma 7 2 2 6 4 2" xfId="35133" xr:uid="{EDD89226-D226-42F6-985E-51454A7182B4}"/>
    <cellStyle name="Comma 7 2 2 6 5" xfId="23906" xr:uid="{9345B3F9-9040-43F4-9C15-253705926430}"/>
    <cellStyle name="Comma 7 2 2 7" xfId="2519" xr:uid="{00000000-0005-0000-0000-00006C080000}"/>
    <cellStyle name="Comma 7 2 2 7 2" xfId="5308" xr:uid="{C6AD94F4-16D6-4432-BC0F-8F2727BD0AD4}"/>
    <cellStyle name="Comma 7 2 2 7 2 2" xfId="10911" xr:uid="{663C59C6-06CF-49D4-9298-B559A291FDAB}"/>
    <cellStyle name="Comma 7 2 2 7 2 2 2" xfId="22139" xr:uid="{81863F78-D058-43BF-A358-5F73E943018B}"/>
    <cellStyle name="Comma 7 2 2 7 2 2 2 2" xfId="44606" xr:uid="{AB1725D4-5C0F-4364-975E-4BE452BAE125}"/>
    <cellStyle name="Comma 7 2 2 7 2 2 3" xfId="33379" xr:uid="{FCAF22F7-6C1D-4A7B-94EE-5DC4033CF4A8}"/>
    <cellStyle name="Comma 7 2 2 7 2 3" xfId="16536" xr:uid="{54086A63-630B-46FB-A3A7-71955B90AA1E}"/>
    <cellStyle name="Comma 7 2 2 7 2 3 2" xfId="39003" xr:uid="{6965B39C-32A3-451A-891E-D2224D7B8800}"/>
    <cellStyle name="Comma 7 2 2 7 2 4" xfId="27776" xr:uid="{1A8E862A-67B6-4524-A95E-DBB11FB3996C}"/>
    <cellStyle name="Comma 7 2 2 7 3" xfId="8122" xr:uid="{254B9003-B5E4-4655-9722-EDABAF47EDED}"/>
    <cellStyle name="Comma 7 2 2 7 3 2" xfId="19350" xr:uid="{2B536EBC-6DC1-4F4A-BB06-2884129DE174}"/>
    <cellStyle name="Comma 7 2 2 7 3 2 2" xfId="41817" xr:uid="{2CA86B76-9A91-4F4A-81EA-3685FA04071C}"/>
    <cellStyle name="Comma 7 2 2 7 3 3" xfId="30590" xr:uid="{355287C7-74AA-4B17-9350-D4DE19F4F2BA}"/>
    <cellStyle name="Comma 7 2 2 7 4" xfId="13747" xr:uid="{9F0A7967-8509-4E9F-B3C3-6772BA31F228}"/>
    <cellStyle name="Comma 7 2 2 7 4 2" xfId="36214" xr:uid="{F35BE8C6-94FC-4F76-9052-83CD056CB7CB}"/>
    <cellStyle name="Comma 7 2 2 7 5" xfId="24987" xr:uid="{467D1778-0E3E-4690-A96D-FF684D97B7C9}"/>
    <cellStyle name="Comma 7 2 2 8" xfId="358" xr:uid="{00000000-0005-0000-0000-00006D080000}"/>
    <cellStyle name="Comma 7 2 2 8 2" xfId="3147" xr:uid="{4AA4EC3F-C7C4-4336-99FC-9893EB33B848}"/>
    <cellStyle name="Comma 7 2 2 8 2 2" xfId="8750" xr:uid="{FFBA838A-2F87-456D-9103-D5BEA765B985}"/>
    <cellStyle name="Comma 7 2 2 8 2 2 2" xfId="19978" xr:uid="{B1163113-A2AE-4858-8B52-CAB6CEA6683A}"/>
    <cellStyle name="Comma 7 2 2 8 2 2 2 2" xfId="42445" xr:uid="{CC021B07-9128-4202-B832-68FC440C42BC}"/>
    <cellStyle name="Comma 7 2 2 8 2 2 3" xfId="31218" xr:uid="{F45B16E5-1835-4D0D-B56D-50E1E7F781E6}"/>
    <cellStyle name="Comma 7 2 2 8 2 3" xfId="14375" xr:uid="{EF825614-AA21-44A1-8434-9E1E20CD23AA}"/>
    <cellStyle name="Comma 7 2 2 8 2 3 2" xfId="36842" xr:uid="{1988F92C-5845-4309-99F6-78FB26913633}"/>
    <cellStyle name="Comma 7 2 2 8 2 4" xfId="25615" xr:uid="{416D6C1F-AC02-4ABB-A03A-D5AFEFBDE076}"/>
    <cellStyle name="Comma 7 2 2 8 3" xfId="5961" xr:uid="{874754AA-0EA4-4F16-B7B6-42E002DB571C}"/>
    <cellStyle name="Comma 7 2 2 8 3 2" xfId="17189" xr:uid="{B33CB2EC-2C4D-4009-A389-1E184D9AC8D1}"/>
    <cellStyle name="Comma 7 2 2 8 3 2 2" xfId="39656" xr:uid="{CC49EBB6-540B-426E-866B-8F51A4ED1EA0}"/>
    <cellStyle name="Comma 7 2 2 8 3 3" xfId="28429" xr:uid="{DFAB138D-F213-4A71-9CDE-B0D180A574D2}"/>
    <cellStyle name="Comma 7 2 2 8 4" xfId="11586" xr:uid="{88CF66D4-EF29-4E9E-95D6-D30A134A85F1}"/>
    <cellStyle name="Comma 7 2 2 8 4 2" xfId="34053" xr:uid="{13F81B21-1205-44CE-A536-23867FF9F506}"/>
    <cellStyle name="Comma 7 2 2 8 5" xfId="22826" xr:uid="{8C7ECE86-8B66-420F-8EFF-81488D51DC35}"/>
    <cellStyle name="Comma 7 2 2 9" xfId="2871" xr:uid="{C74DBDBB-E2A8-4926-AAF3-CF2D495999B1}"/>
    <cellStyle name="Comma 7 2 2 9 2" xfId="8474" xr:uid="{718FEC6A-2E6F-48BB-AADB-AA0DF9BC7216}"/>
    <cellStyle name="Comma 7 2 2 9 2 2" xfId="19702" xr:uid="{EBAB7F85-D1B7-48EB-9101-C906F66C282E}"/>
    <cellStyle name="Comma 7 2 2 9 2 2 2" xfId="42169" xr:uid="{4F57D96D-27D8-4854-9925-2812D84E12EF}"/>
    <cellStyle name="Comma 7 2 2 9 2 3" xfId="30942" xr:uid="{89B2E5E1-6D6D-40B5-A659-21DC93101091}"/>
    <cellStyle name="Comma 7 2 2 9 3" xfId="14099" xr:uid="{6AF7987E-7376-4A5A-B39B-4623ECA60EC6}"/>
    <cellStyle name="Comma 7 2 2 9 3 2" xfId="36566" xr:uid="{FD20BCB1-2139-4E59-81B0-656584D364F6}"/>
    <cellStyle name="Comma 7 2 2 9 4" xfId="25339" xr:uid="{A6080CC5-0342-42EF-BA75-2F1CB8954DCD}"/>
    <cellStyle name="Comma 7 2 3" xfId="108" xr:uid="{00000000-0005-0000-0000-00006E080000}"/>
    <cellStyle name="Comma 7 2 3 10" xfId="11340" xr:uid="{C20669C8-C2C1-44C0-9CA5-8C2D58DBE8ED}"/>
    <cellStyle name="Comma 7 2 3 10 2" xfId="33808" xr:uid="{2ADFE1C5-8B19-4926-8C15-5E22FEBD8654}"/>
    <cellStyle name="Comma 7 2 3 11" xfId="22581" xr:uid="{180A26C0-EEFB-4D2D-AE75-70D8333660CE}"/>
    <cellStyle name="Comma 7 2 3 2" xfId="234" xr:uid="{00000000-0005-0000-0000-00006F080000}"/>
    <cellStyle name="Comma 7 2 3 2 10" xfId="22707" xr:uid="{6CAA2B68-A3E0-42A9-9526-5FB10A800714}"/>
    <cellStyle name="Comma 7 2 3 2 2" xfId="781" xr:uid="{00000000-0005-0000-0000-000070080000}"/>
    <cellStyle name="Comma 7 2 3 2 2 2" xfId="1319" xr:uid="{00000000-0005-0000-0000-000071080000}"/>
    <cellStyle name="Comma 7 2 3 2 2 2 2" xfId="2399" xr:uid="{00000000-0005-0000-0000-000072080000}"/>
    <cellStyle name="Comma 7 2 3 2 2 2 2 2" xfId="5188" xr:uid="{5D7C4A55-0F71-4E6E-837C-6476A070648F}"/>
    <cellStyle name="Comma 7 2 3 2 2 2 2 2 2" xfId="10791" xr:uid="{8C1DD0F3-14FE-4AFC-8D0A-38ACCF90A6EC}"/>
    <cellStyle name="Comma 7 2 3 2 2 2 2 2 2 2" xfId="22019" xr:uid="{061345C3-E111-40E6-8F2E-5EBF95064B92}"/>
    <cellStyle name="Comma 7 2 3 2 2 2 2 2 2 2 2" xfId="44486" xr:uid="{80C07058-7B23-4228-9155-4DFEC679FCB4}"/>
    <cellStyle name="Comma 7 2 3 2 2 2 2 2 2 3" xfId="33259" xr:uid="{96B4406F-D892-491A-A999-C9888950CDA1}"/>
    <cellStyle name="Comma 7 2 3 2 2 2 2 2 3" xfId="16416" xr:uid="{E08FFD99-AE57-4992-AE74-2EB5E58D849F}"/>
    <cellStyle name="Comma 7 2 3 2 2 2 2 2 3 2" xfId="38883" xr:uid="{E59B7DA2-7BB6-4E6E-BC45-A4A05A353E77}"/>
    <cellStyle name="Comma 7 2 3 2 2 2 2 2 4" xfId="27656" xr:uid="{E8987683-B80E-4AE6-920D-97E740C5553C}"/>
    <cellStyle name="Comma 7 2 3 2 2 2 2 3" xfId="8002" xr:uid="{C4CF617E-71AC-4FF0-98CB-E03BBA33D3D9}"/>
    <cellStyle name="Comma 7 2 3 2 2 2 2 3 2" xfId="19230" xr:uid="{7F07C9A8-B1F0-4720-A256-8E332A2B30C1}"/>
    <cellStyle name="Comma 7 2 3 2 2 2 2 3 2 2" xfId="41697" xr:uid="{AC1BFD27-4B74-45D6-8304-F9E035E72E75}"/>
    <cellStyle name="Comma 7 2 3 2 2 2 2 3 3" xfId="30470" xr:uid="{8A39CBB8-7C1F-46D9-B4D4-B2BB5A63DA29}"/>
    <cellStyle name="Comma 7 2 3 2 2 2 2 4" xfId="13627" xr:uid="{3BE094B3-DABA-445F-855E-9D7C2475DCCC}"/>
    <cellStyle name="Comma 7 2 3 2 2 2 2 4 2" xfId="36094" xr:uid="{1EC4A6FC-0DBD-4D90-A9F9-52EA66E49F1A}"/>
    <cellStyle name="Comma 7 2 3 2 2 2 2 5" xfId="24867" xr:uid="{5B839A77-0D60-4B9A-8F31-575010B556C9}"/>
    <cellStyle name="Comma 7 2 3 2 2 2 3" xfId="4108" xr:uid="{F42A7CE1-98FC-4CDC-94DA-5145A0D44BFF}"/>
    <cellStyle name="Comma 7 2 3 2 2 2 3 2" xfId="9711" xr:uid="{9B9A23B6-320A-4706-84C3-10F65FCB8AF0}"/>
    <cellStyle name="Comma 7 2 3 2 2 2 3 2 2" xfId="20939" xr:uid="{A1656673-470A-4D20-ADCA-6E37B25B1EEC}"/>
    <cellStyle name="Comma 7 2 3 2 2 2 3 2 2 2" xfId="43406" xr:uid="{B2BD037C-4F7A-4DA5-8EAF-6EDB9F90E089}"/>
    <cellStyle name="Comma 7 2 3 2 2 2 3 2 3" xfId="32179" xr:uid="{9B4FB2B0-D9C4-48F1-86ED-A190BC4B2643}"/>
    <cellStyle name="Comma 7 2 3 2 2 2 3 3" xfId="15336" xr:uid="{758A1C7E-B780-44B9-8C23-581F37A47128}"/>
    <cellStyle name="Comma 7 2 3 2 2 2 3 3 2" xfId="37803" xr:uid="{D0A8EB26-AAE8-4899-BF52-722D125D4C2E}"/>
    <cellStyle name="Comma 7 2 3 2 2 2 3 4" xfId="26576" xr:uid="{4337E176-3358-4035-8E73-E249A4DDACF5}"/>
    <cellStyle name="Comma 7 2 3 2 2 2 4" xfId="6922" xr:uid="{1E3EEF88-CA85-4055-9909-D2E2E76E3BF6}"/>
    <cellStyle name="Comma 7 2 3 2 2 2 4 2" xfId="18150" xr:uid="{E0ED7796-D19C-4491-8342-6F44695A69D1}"/>
    <cellStyle name="Comma 7 2 3 2 2 2 4 2 2" xfId="40617" xr:uid="{FDFF7CF2-09FE-4726-97B6-E92AD6CC26BF}"/>
    <cellStyle name="Comma 7 2 3 2 2 2 4 3" xfId="29390" xr:uid="{060C4388-92CF-40B6-9634-18198149829E}"/>
    <cellStyle name="Comma 7 2 3 2 2 2 5" xfId="12547" xr:uid="{027469E2-AE11-4A40-A426-79AA5558C0A3}"/>
    <cellStyle name="Comma 7 2 3 2 2 2 5 2" xfId="35014" xr:uid="{4B99F547-01A2-4BDB-8AF7-DAD32A31E099}"/>
    <cellStyle name="Comma 7 2 3 2 2 2 6" xfId="23787" xr:uid="{5218F9B5-ABCA-493D-93E7-7F25C8C9D9FB}"/>
    <cellStyle name="Comma 7 2 3 2 2 3" xfId="1861" xr:uid="{00000000-0005-0000-0000-000073080000}"/>
    <cellStyle name="Comma 7 2 3 2 2 3 2" xfId="4650" xr:uid="{2315518A-E1A8-414B-8749-7F4296D1763A}"/>
    <cellStyle name="Comma 7 2 3 2 2 3 2 2" xfId="10253" xr:uid="{CCB33D4E-435F-49EC-AE2F-251EDD08F335}"/>
    <cellStyle name="Comma 7 2 3 2 2 3 2 2 2" xfId="21481" xr:uid="{78D89563-22A2-4D93-8786-1618D5B67DFF}"/>
    <cellStyle name="Comma 7 2 3 2 2 3 2 2 2 2" xfId="43948" xr:uid="{2AF8E35B-1AB7-4CA7-9BE8-0EE2DAEA5A11}"/>
    <cellStyle name="Comma 7 2 3 2 2 3 2 2 3" xfId="32721" xr:uid="{7BA4DA5F-6DDD-473D-A361-8CFBD5FFF655}"/>
    <cellStyle name="Comma 7 2 3 2 2 3 2 3" xfId="15878" xr:uid="{47754EA9-85E3-4ABC-AD93-98B7F33097EA}"/>
    <cellStyle name="Comma 7 2 3 2 2 3 2 3 2" xfId="38345" xr:uid="{74A25A68-71DD-46AC-AD56-AE405F4B75F2}"/>
    <cellStyle name="Comma 7 2 3 2 2 3 2 4" xfId="27118" xr:uid="{2F3FE3E5-3DEE-45C9-A775-BB231AD01125}"/>
    <cellStyle name="Comma 7 2 3 2 2 3 3" xfId="7464" xr:uid="{A132F13D-5332-481F-B909-D14B94F81624}"/>
    <cellStyle name="Comma 7 2 3 2 2 3 3 2" xfId="18692" xr:uid="{817627F2-F562-4A28-BE7A-461225950D17}"/>
    <cellStyle name="Comma 7 2 3 2 2 3 3 2 2" xfId="41159" xr:uid="{FEB8BE46-B2A1-4A92-88A9-383B66D3DEC0}"/>
    <cellStyle name="Comma 7 2 3 2 2 3 3 3" xfId="29932" xr:uid="{E917C3F3-B632-4AAA-9A39-5089017D8E1E}"/>
    <cellStyle name="Comma 7 2 3 2 2 3 4" xfId="13089" xr:uid="{F63A0821-3379-4131-B06C-2B85F202B3DF}"/>
    <cellStyle name="Comma 7 2 3 2 2 3 4 2" xfId="35556" xr:uid="{179E1BC6-4303-4D2A-8EFF-92DF323DE7ED}"/>
    <cellStyle name="Comma 7 2 3 2 2 3 5" xfId="24329" xr:uid="{E957458E-A53D-4805-B386-7DEF86DE9837}"/>
    <cellStyle name="Comma 7 2 3 2 2 4" xfId="3570" xr:uid="{DA1EA791-3C95-470E-A5BF-09C16FB6BEDF}"/>
    <cellStyle name="Comma 7 2 3 2 2 4 2" xfId="9173" xr:uid="{C9E0C8ED-051A-4CD9-9B0E-28E5429ACF9F}"/>
    <cellStyle name="Comma 7 2 3 2 2 4 2 2" xfId="20401" xr:uid="{49D3E946-75F7-4540-A93E-9C40655A51F7}"/>
    <cellStyle name="Comma 7 2 3 2 2 4 2 2 2" xfId="42868" xr:uid="{E6072F0C-9D51-4954-8324-32DAA1C92DA8}"/>
    <cellStyle name="Comma 7 2 3 2 2 4 2 3" xfId="31641" xr:uid="{8EB2CF8D-8C9B-4D0C-9BE3-FDCD895F0FF0}"/>
    <cellStyle name="Comma 7 2 3 2 2 4 3" xfId="14798" xr:uid="{D6A4EB8D-1886-4FDB-8AF1-0330807BCBE2}"/>
    <cellStyle name="Comma 7 2 3 2 2 4 3 2" xfId="37265" xr:uid="{AF18BB4C-A693-4F39-87F1-030EA520A874}"/>
    <cellStyle name="Comma 7 2 3 2 2 4 4" xfId="26038" xr:uid="{271F3F7D-93A6-4C6F-BFBE-39AFAD256B1F}"/>
    <cellStyle name="Comma 7 2 3 2 2 5" xfId="6384" xr:uid="{C55FCC62-9C9B-473E-B83F-351123586371}"/>
    <cellStyle name="Comma 7 2 3 2 2 5 2" xfId="17612" xr:uid="{CEE72094-D32A-40E7-B2F0-9BB491DE8CA4}"/>
    <cellStyle name="Comma 7 2 3 2 2 5 2 2" xfId="40079" xr:uid="{CF462D8C-2F4B-4193-80A3-A1CC357D9E1D}"/>
    <cellStyle name="Comma 7 2 3 2 2 5 3" xfId="28852" xr:uid="{2B8A3C0E-29C6-4608-868A-6C18A53A9847}"/>
    <cellStyle name="Comma 7 2 3 2 2 6" xfId="12009" xr:uid="{C213CFD5-6F38-400B-80DF-7691B9638947}"/>
    <cellStyle name="Comma 7 2 3 2 2 6 2" xfId="34476" xr:uid="{192BA8B9-616F-4769-84C6-5F8A758721DD}"/>
    <cellStyle name="Comma 7 2 3 2 2 7" xfId="23249" xr:uid="{239D696C-D9C0-4740-B500-CA68EDBCA66D}"/>
    <cellStyle name="Comma 7 2 3 2 3" xfId="1052" xr:uid="{00000000-0005-0000-0000-000074080000}"/>
    <cellStyle name="Comma 7 2 3 2 3 2" xfId="2132" xr:uid="{00000000-0005-0000-0000-000075080000}"/>
    <cellStyle name="Comma 7 2 3 2 3 2 2" xfId="4921" xr:uid="{BD872F28-9BBB-40DA-9431-B0DFD6D0DC80}"/>
    <cellStyle name="Comma 7 2 3 2 3 2 2 2" xfId="10524" xr:uid="{5E7F5CE6-20E7-476C-AE0C-0EAF638CECF2}"/>
    <cellStyle name="Comma 7 2 3 2 3 2 2 2 2" xfId="21752" xr:uid="{A34166C7-DB74-4DED-9814-916C4720E073}"/>
    <cellStyle name="Comma 7 2 3 2 3 2 2 2 2 2" xfId="44219" xr:uid="{271AFB99-D357-4D38-9514-0370BB1C4EB1}"/>
    <cellStyle name="Comma 7 2 3 2 3 2 2 2 3" xfId="32992" xr:uid="{D5817817-0662-452F-B4E4-2CFD2ADDFA7D}"/>
    <cellStyle name="Comma 7 2 3 2 3 2 2 3" xfId="16149" xr:uid="{8AF56012-D805-42D6-B683-C33DB8559744}"/>
    <cellStyle name="Comma 7 2 3 2 3 2 2 3 2" xfId="38616" xr:uid="{6D3B0B51-6101-4187-81C8-0628C73F34B2}"/>
    <cellStyle name="Comma 7 2 3 2 3 2 2 4" xfId="27389" xr:uid="{D30951AE-28B0-4961-98B5-37A9954FB27B}"/>
    <cellStyle name="Comma 7 2 3 2 3 2 3" xfId="7735" xr:uid="{5177ABA2-6ED3-4FF4-8DEA-F5247A60BC76}"/>
    <cellStyle name="Comma 7 2 3 2 3 2 3 2" xfId="18963" xr:uid="{FB2AF30E-4DA0-4056-AA35-1F2BA993DEF1}"/>
    <cellStyle name="Comma 7 2 3 2 3 2 3 2 2" xfId="41430" xr:uid="{BC8AC426-83C7-4240-A1EB-5EBF733759D1}"/>
    <cellStyle name="Comma 7 2 3 2 3 2 3 3" xfId="30203" xr:uid="{F1E7F252-766E-4FB8-A01D-A37BB61728A8}"/>
    <cellStyle name="Comma 7 2 3 2 3 2 4" xfId="13360" xr:uid="{9702A952-F35C-46A3-AE10-AD35BD81F8F8}"/>
    <cellStyle name="Comma 7 2 3 2 3 2 4 2" xfId="35827" xr:uid="{DB95E393-319A-47FF-899C-365140593BC8}"/>
    <cellStyle name="Comma 7 2 3 2 3 2 5" xfId="24600" xr:uid="{EB388F09-3387-452F-8063-42A8EE083532}"/>
    <cellStyle name="Comma 7 2 3 2 3 3" xfId="3841" xr:uid="{9BDD9156-10DD-4C5A-A8EC-8A5C1E00F46E}"/>
    <cellStyle name="Comma 7 2 3 2 3 3 2" xfId="9444" xr:uid="{832B9DB6-749F-4ABC-ABF0-AA2582844D9D}"/>
    <cellStyle name="Comma 7 2 3 2 3 3 2 2" xfId="20672" xr:uid="{6AA4CA84-E9BC-4310-BA18-D6B12BECFB44}"/>
    <cellStyle name="Comma 7 2 3 2 3 3 2 2 2" xfId="43139" xr:uid="{9B9A5138-5D96-4B62-BAEF-690F02A968C1}"/>
    <cellStyle name="Comma 7 2 3 2 3 3 2 3" xfId="31912" xr:uid="{83D9E8FE-3AFB-441A-BFF0-CCDFBA6C266F}"/>
    <cellStyle name="Comma 7 2 3 2 3 3 3" xfId="15069" xr:uid="{30ED1526-E78D-4CE9-A641-55EE236BB4CA}"/>
    <cellStyle name="Comma 7 2 3 2 3 3 3 2" xfId="37536" xr:uid="{EA9390FC-DD04-478A-B9C9-9F0F2EC786D5}"/>
    <cellStyle name="Comma 7 2 3 2 3 3 4" xfId="26309" xr:uid="{CE0D7A2A-D2A2-4FF6-95B8-BA242B1BD0B5}"/>
    <cellStyle name="Comma 7 2 3 2 3 4" xfId="6655" xr:uid="{9402CF24-F63F-48A3-9131-CC8B3C8FCCB4}"/>
    <cellStyle name="Comma 7 2 3 2 3 4 2" xfId="17883" xr:uid="{39FE3E48-3941-4270-84DA-7672D2DB2D49}"/>
    <cellStyle name="Comma 7 2 3 2 3 4 2 2" xfId="40350" xr:uid="{672AFB59-0E7B-4527-AEAE-A6CF1055B10E}"/>
    <cellStyle name="Comma 7 2 3 2 3 4 3" xfId="29123" xr:uid="{617A24A4-F152-44D3-AA7F-20DD89205502}"/>
    <cellStyle name="Comma 7 2 3 2 3 5" xfId="12280" xr:uid="{25ECBBF1-271A-4E26-9175-260CCBCD9C4C}"/>
    <cellStyle name="Comma 7 2 3 2 3 5 2" xfId="34747" xr:uid="{AFC4840A-541B-4DFA-B3A1-8547B5A16D34}"/>
    <cellStyle name="Comma 7 2 3 2 3 6" xfId="23520" xr:uid="{4D85B108-4D72-4B86-A8F2-9867DB534AE9}"/>
    <cellStyle name="Comma 7 2 3 2 4" xfId="1594" xr:uid="{00000000-0005-0000-0000-000076080000}"/>
    <cellStyle name="Comma 7 2 3 2 4 2" xfId="4383" xr:uid="{A6636D7C-CC59-47C3-8161-04F824ADFDF6}"/>
    <cellStyle name="Comma 7 2 3 2 4 2 2" xfId="9986" xr:uid="{9485BE48-3449-4D7B-9523-53B3A0663398}"/>
    <cellStyle name="Comma 7 2 3 2 4 2 2 2" xfId="21214" xr:uid="{553F85F7-9E2A-47AA-80D3-777226C7645F}"/>
    <cellStyle name="Comma 7 2 3 2 4 2 2 2 2" xfId="43681" xr:uid="{24B8B2E8-46A9-4D3C-8C89-54C5BAF7D42C}"/>
    <cellStyle name="Comma 7 2 3 2 4 2 2 3" xfId="32454" xr:uid="{7AD16DDD-2E42-4F52-9576-6D7E68E58760}"/>
    <cellStyle name="Comma 7 2 3 2 4 2 3" xfId="15611" xr:uid="{D48FEA65-62F4-487A-ADB8-3B61A6BFC20D}"/>
    <cellStyle name="Comma 7 2 3 2 4 2 3 2" xfId="38078" xr:uid="{82D6DC1B-222D-4C8B-8ED7-0AE953BBFA5B}"/>
    <cellStyle name="Comma 7 2 3 2 4 2 4" xfId="26851" xr:uid="{D5B79072-175A-428A-9790-C1252BF8B3F1}"/>
    <cellStyle name="Comma 7 2 3 2 4 3" xfId="7197" xr:uid="{D9046E8A-F7E3-4217-9166-BE2366E0607D}"/>
    <cellStyle name="Comma 7 2 3 2 4 3 2" xfId="18425" xr:uid="{C6E24A6C-C26F-4167-A511-A951E98F26E3}"/>
    <cellStyle name="Comma 7 2 3 2 4 3 2 2" xfId="40892" xr:uid="{54D6EDC6-2752-4BC2-971D-C189B5765A54}"/>
    <cellStyle name="Comma 7 2 3 2 4 3 3" xfId="29665" xr:uid="{9FBD37A3-AEFE-4A22-A95B-E1F2590E53E4}"/>
    <cellStyle name="Comma 7 2 3 2 4 4" xfId="12822" xr:uid="{52303757-BB42-4C18-8D34-87C2A15409E4}"/>
    <cellStyle name="Comma 7 2 3 2 4 4 2" xfId="35289" xr:uid="{A745AAD8-C0EE-4BA0-BC7A-4D24E9883851}"/>
    <cellStyle name="Comma 7 2 3 2 4 5" xfId="24062" xr:uid="{F1A0379A-45C3-4DB3-A452-143863D7E6E5}"/>
    <cellStyle name="Comma 7 2 3 2 5" xfId="2675" xr:uid="{00000000-0005-0000-0000-000077080000}"/>
    <cellStyle name="Comma 7 2 3 2 5 2" xfId="5464" xr:uid="{55FF2EB9-37CD-40F1-8578-448637A06C33}"/>
    <cellStyle name="Comma 7 2 3 2 5 2 2" xfId="11067" xr:uid="{A84AC057-4CCB-4B3E-9FFB-9D24B71BCA87}"/>
    <cellStyle name="Comma 7 2 3 2 5 2 2 2" xfId="22295" xr:uid="{77C469EA-4174-44A6-A297-4358AE0314E9}"/>
    <cellStyle name="Comma 7 2 3 2 5 2 2 2 2" xfId="44762" xr:uid="{8332A264-8ACF-44EC-9717-F33CB3E82F47}"/>
    <cellStyle name="Comma 7 2 3 2 5 2 2 3" xfId="33535" xr:uid="{5094E91E-BEED-4C06-9985-4E4CF04F0C44}"/>
    <cellStyle name="Comma 7 2 3 2 5 2 3" xfId="16692" xr:uid="{B3FBFBC5-DBAC-4E45-BDD4-0FC216E254AE}"/>
    <cellStyle name="Comma 7 2 3 2 5 2 3 2" xfId="39159" xr:uid="{82670807-5978-4ABA-A780-52548E95A1CC}"/>
    <cellStyle name="Comma 7 2 3 2 5 2 4" xfId="27932" xr:uid="{DD8F00A8-7137-4EEF-B37E-1B16A4CB15A0}"/>
    <cellStyle name="Comma 7 2 3 2 5 3" xfId="8278" xr:uid="{47EBBA0C-6387-4CF9-AD1F-2D172ABE6538}"/>
    <cellStyle name="Comma 7 2 3 2 5 3 2" xfId="19506" xr:uid="{962324AE-BBD5-42FA-9EC8-95D4D6A71DE7}"/>
    <cellStyle name="Comma 7 2 3 2 5 3 2 2" xfId="41973" xr:uid="{E4E3192D-242D-4D54-8869-3AF17B2183E8}"/>
    <cellStyle name="Comma 7 2 3 2 5 3 3" xfId="30746" xr:uid="{3440868C-EFE2-49CB-9778-923EDEECF757}"/>
    <cellStyle name="Comma 7 2 3 2 5 4" xfId="13903" xr:uid="{C7BFDC74-F2E6-40DD-9324-5639F6BABB24}"/>
    <cellStyle name="Comma 7 2 3 2 5 4 2" xfId="36370" xr:uid="{D7CF8E39-C483-4D93-BAB4-CD7FE9C7E92F}"/>
    <cellStyle name="Comma 7 2 3 2 5 5" xfId="25143" xr:uid="{A01C730F-0D85-42B2-AB90-F028E90274BC}"/>
    <cellStyle name="Comma 7 2 3 2 6" xfId="514" xr:uid="{00000000-0005-0000-0000-000078080000}"/>
    <cellStyle name="Comma 7 2 3 2 6 2" xfId="3303" xr:uid="{3B4905BC-DF6E-4DCD-958A-30E6D77E8FED}"/>
    <cellStyle name="Comma 7 2 3 2 6 2 2" xfId="8906" xr:uid="{2BB6E020-A5D1-47B8-A321-887FC40A7D82}"/>
    <cellStyle name="Comma 7 2 3 2 6 2 2 2" xfId="20134" xr:uid="{62AE0E2C-272D-49C6-8246-A84CA2C3DDE7}"/>
    <cellStyle name="Comma 7 2 3 2 6 2 2 2 2" xfId="42601" xr:uid="{2B45DE74-9E6D-48A6-942B-125F3E788101}"/>
    <cellStyle name="Comma 7 2 3 2 6 2 2 3" xfId="31374" xr:uid="{E6079683-02F6-4A56-B5AA-951C33A5F997}"/>
    <cellStyle name="Comma 7 2 3 2 6 2 3" xfId="14531" xr:uid="{816DE648-1360-4520-989E-4AFDEAD1580F}"/>
    <cellStyle name="Comma 7 2 3 2 6 2 3 2" xfId="36998" xr:uid="{CB52A58A-3B11-4CE1-A8AB-5CE7A124C6EB}"/>
    <cellStyle name="Comma 7 2 3 2 6 2 4" xfId="25771" xr:uid="{A6455AD6-DECC-475C-BCE1-0DEADD4E05B5}"/>
    <cellStyle name="Comma 7 2 3 2 6 3" xfId="6117" xr:uid="{3B37E88D-8BC5-4FAF-98B3-E27A3C79E9E9}"/>
    <cellStyle name="Comma 7 2 3 2 6 3 2" xfId="17345" xr:uid="{A9120DCF-4B90-4317-8C04-E5C043179832}"/>
    <cellStyle name="Comma 7 2 3 2 6 3 2 2" xfId="39812" xr:uid="{B3752813-D6B1-4546-8389-CDF47D277D08}"/>
    <cellStyle name="Comma 7 2 3 2 6 3 3" xfId="28585" xr:uid="{3A2C2417-A839-4C44-9384-BA9436C2881A}"/>
    <cellStyle name="Comma 7 2 3 2 6 4" xfId="11742" xr:uid="{AF0AF454-870E-47CC-A082-3FCE297370ED}"/>
    <cellStyle name="Comma 7 2 3 2 6 4 2" xfId="34209" xr:uid="{0D076309-EF3E-4931-B674-422BEFC5C22A}"/>
    <cellStyle name="Comma 7 2 3 2 6 5" xfId="22982" xr:uid="{4C9127EE-A2A5-437E-880D-D914632A56F0}"/>
    <cellStyle name="Comma 7 2 3 2 7" xfId="3027" xr:uid="{5F8CF4FD-B96E-4D78-A256-31591DD02CCC}"/>
    <cellStyle name="Comma 7 2 3 2 7 2" xfId="8630" xr:uid="{56667E29-67F8-450F-A7C7-A6E5246C78F4}"/>
    <cellStyle name="Comma 7 2 3 2 7 2 2" xfId="19858" xr:uid="{64490406-4F00-495D-8924-CD9AF6410BBA}"/>
    <cellStyle name="Comma 7 2 3 2 7 2 2 2" xfId="42325" xr:uid="{825FEE55-CA5B-444D-823A-5B12C45BCD63}"/>
    <cellStyle name="Comma 7 2 3 2 7 2 3" xfId="31098" xr:uid="{E9FA2C5B-0B2F-4E1D-A952-E4E04A47CBDD}"/>
    <cellStyle name="Comma 7 2 3 2 7 3" xfId="14255" xr:uid="{4C67133C-6347-4887-85B9-7AA833A65DF5}"/>
    <cellStyle name="Comma 7 2 3 2 7 3 2" xfId="36722" xr:uid="{97733AEF-075D-413D-A167-50BFFBB6E449}"/>
    <cellStyle name="Comma 7 2 3 2 7 4" xfId="25495" xr:uid="{0147AC67-D827-4FDA-8601-86026F56E1B5}"/>
    <cellStyle name="Comma 7 2 3 2 8" xfId="5842" xr:uid="{83D528DC-7D1B-481D-9A22-03BCBC7D9543}"/>
    <cellStyle name="Comma 7 2 3 2 8 2" xfId="17070" xr:uid="{70A5D741-0CD5-447A-BD47-9FF39294AC5E}"/>
    <cellStyle name="Comma 7 2 3 2 8 2 2" xfId="39537" xr:uid="{7E8AAFFF-F38A-4357-8E3B-BA843E79A86E}"/>
    <cellStyle name="Comma 7 2 3 2 8 3" xfId="28310" xr:uid="{6587C142-AA25-4742-8227-8C580B67CEA9}"/>
    <cellStyle name="Comma 7 2 3 2 9" xfId="11466" xr:uid="{C1DB2326-B269-422B-BEC7-E997CA93FE81}"/>
    <cellStyle name="Comma 7 2 3 2 9 2" xfId="33934" xr:uid="{7E35B1C0-6086-46F2-AE88-980FD274FB68}"/>
    <cellStyle name="Comma 7 2 3 3" xfId="655" xr:uid="{00000000-0005-0000-0000-000079080000}"/>
    <cellStyle name="Comma 7 2 3 3 2" xfId="1193" xr:uid="{00000000-0005-0000-0000-00007A080000}"/>
    <cellStyle name="Comma 7 2 3 3 2 2" xfId="2273" xr:uid="{00000000-0005-0000-0000-00007B080000}"/>
    <cellStyle name="Comma 7 2 3 3 2 2 2" xfId="5062" xr:uid="{DFC5692B-7368-4A7D-B49E-5DC5D7E37351}"/>
    <cellStyle name="Comma 7 2 3 3 2 2 2 2" xfId="10665" xr:uid="{BAD9CF3F-AB7E-4184-AE4A-9D07DE334037}"/>
    <cellStyle name="Comma 7 2 3 3 2 2 2 2 2" xfId="21893" xr:uid="{52B0B422-25E4-4A96-8EB2-5E0288288E21}"/>
    <cellStyle name="Comma 7 2 3 3 2 2 2 2 2 2" xfId="44360" xr:uid="{D435B96A-8FCA-473A-802D-DB2574E6F9A0}"/>
    <cellStyle name="Comma 7 2 3 3 2 2 2 2 3" xfId="33133" xr:uid="{770402BF-424C-49CB-BBB7-E243FAF3DDE4}"/>
    <cellStyle name="Comma 7 2 3 3 2 2 2 3" xfId="16290" xr:uid="{9373E55E-BD55-4755-8725-01F9324BBFE8}"/>
    <cellStyle name="Comma 7 2 3 3 2 2 2 3 2" xfId="38757" xr:uid="{C22D56EF-5812-44A4-9AC7-083AD7C7EC47}"/>
    <cellStyle name="Comma 7 2 3 3 2 2 2 4" xfId="27530" xr:uid="{72B6F2B9-6CE8-40D2-B2C1-97AABE746BD6}"/>
    <cellStyle name="Comma 7 2 3 3 2 2 3" xfId="7876" xr:uid="{958714E2-3270-4997-A78F-121662CCFA94}"/>
    <cellStyle name="Comma 7 2 3 3 2 2 3 2" xfId="19104" xr:uid="{2753FA5D-6865-42C2-9984-D01355C30590}"/>
    <cellStyle name="Comma 7 2 3 3 2 2 3 2 2" xfId="41571" xr:uid="{71AA8837-3602-4938-889F-F6D8164D8FD7}"/>
    <cellStyle name="Comma 7 2 3 3 2 2 3 3" xfId="30344" xr:uid="{0BFF8F91-D75C-44C9-BBAC-35FD6C377F44}"/>
    <cellStyle name="Comma 7 2 3 3 2 2 4" xfId="13501" xr:uid="{0D747A81-25CB-4A79-9E72-C8ADE6307E22}"/>
    <cellStyle name="Comma 7 2 3 3 2 2 4 2" xfId="35968" xr:uid="{C9C42751-AA3A-4B81-80B3-646596172716}"/>
    <cellStyle name="Comma 7 2 3 3 2 2 5" xfId="24741" xr:uid="{0482B619-A8EB-467D-BE1F-1594E54D5F4E}"/>
    <cellStyle name="Comma 7 2 3 3 2 3" xfId="3982" xr:uid="{C276898F-75C0-4AAE-9DC4-666653BC740D}"/>
    <cellStyle name="Comma 7 2 3 3 2 3 2" xfId="9585" xr:uid="{A1539C05-4607-4A5F-A9DB-82BA9FC008AF}"/>
    <cellStyle name="Comma 7 2 3 3 2 3 2 2" xfId="20813" xr:uid="{F75A764A-6CDA-44D8-A39E-367826B8D4B9}"/>
    <cellStyle name="Comma 7 2 3 3 2 3 2 2 2" xfId="43280" xr:uid="{92B74F63-004E-480C-AE5F-7841E58D6502}"/>
    <cellStyle name="Comma 7 2 3 3 2 3 2 3" xfId="32053" xr:uid="{5525C2D1-BBAB-4A04-A8B5-8027CC16219E}"/>
    <cellStyle name="Comma 7 2 3 3 2 3 3" xfId="15210" xr:uid="{EFEA100D-F718-44A2-A72C-7925D5228F79}"/>
    <cellStyle name="Comma 7 2 3 3 2 3 3 2" xfId="37677" xr:uid="{596AE267-AE99-4867-BFCF-9279BB35CCFD}"/>
    <cellStyle name="Comma 7 2 3 3 2 3 4" xfId="26450" xr:uid="{9A70C78C-F9E2-4BB7-B348-6180B683BD34}"/>
    <cellStyle name="Comma 7 2 3 3 2 4" xfId="6796" xr:uid="{CB096AFD-BF39-4F43-9ACC-0D3E3ECDC6A4}"/>
    <cellStyle name="Comma 7 2 3 3 2 4 2" xfId="18024" xr:uid="{87256560-E9E5-44BB-ACFC-A5460CF9FE1A}"/>
    <cellStyle name="Comma 7 2 3 3 2 4 2 2" xfId="40491" xr:uid="{0C419BD3-9D40-4893-93CF-06FA7E1F9886}"/>
    <cellStyle name="Comma 7 2 3 3 2 4 3" xfId="29264" xr:uid="{43CF8E71-F976-487B-AC34-C557CE85C565}"/>
    <cellStyle name="Comma 7 2 3 3 2 5" xfId="12421" xr:uid="{6B6A7482-19DA-4343-AC7B-1B02AE1E58AC}"/>
    <cellStyle name="Comma 7 2 3 3 2 5 2" xfId="34888" xr:uid="{1ED1DCD1-8970-4268-8AB0-B91A376E08C8}"/>
    <cellStyle name="Comma 7 2 3 3 2 6" xfId="23661" xr:uid="{2DAE5E83-BB00-44AD-B2FC-8ED05EF08049}"/>
    <cellStyle name="Comma 7 2 3 3 3" xfId="1735" xr:uid="{00000000-0005-0000-0000-00007C080000}"/>
    <cellStyle name="Comma 7 2 3 3 3 2" xfId="4524" xr:uid="{0F408D17-24DF-4466-B998-B756DBF3C3B1}"/>
    <cellStyle name="Comma 7 2 3 3 3 2 2" xfId="10127" xr:uid="{64809516-179C-4D5F-9394-25B60726A82F}"/>
    <cellStyle name="Comma 7 2 3 3 3 2 2 2" xfId="21355" xr:uid="{93EE6EF9-8F57-4338-9215-4CE97A16B415}"/>
    <cellStyle name="Comma 7 2 3 3 3 2 2 2 2" xfId="43822" xr:uid="{5AA106B6-6BC2-4A1F-8533-5EB521A3E7E8}"/>
    <cellStyle name="Comma 7 2 3 3 3 2 2 3" xfId="32595" xr:uid="{3BE6EDC7-47B7-46B5-94DB-85A043B2F60E}"/>
    <cellStyle name="Comma 7 2 3 3 3 2 3" xfId="15752" xr:uid="{D7A93E28-BC61-4A45-9E2D-250A3795B69F}"/>
    <cellStyle name="Comma 7 2 3 3 3 2 3 2" xfId="38219" xr:uid="{48011FB1-AB9F-4E05-B913-9D4F0D76F601}"/>
    <cellStyle name="Comma 7 2 3 3 3 2 4" xfId="26992" xr:uid="{9FA0359A-A9D3-4C6F-B8A6-C0543D1D483D}"/>
    <cellStyle name="Comma 7 2 3 3 3 3" xfId="7338" xr:uid="{B677F16A-01C1-45E5-AD2D-AB9041E3EBA5}"/>
    <cellStyle name="Comma 7 2 3 3 3 3 2" xfId="18566" xr:uid="{2E336948-C877-4B8D-8A5B-DDFC201A30CD}"/>
    <cellStyle name="Comma 7 2 3 3 3 3 2 2" xfId="41033" xr:uid="{40504D7E-DF47-4E6F-B8A4-2AAC3FD65133}"/>
    <cellStyle name="Comma 7 2 3 3 3 3 3" xfId="29806" xr:uid="{85129D2B-31B4-41E0-BCA1-ECC6CF72E1FE}"/>
    <cellStyle name="Comma 7 2 3 3 3 4" xfId="12963" xr:uid="{68061E4E-28AD-4D9F-A4F0-AB2E561EFFC0}"/>
    <cellStyle name="Comma 7 2 3 3 3 4 2" xfId="35430" xr:uid="{EB93771D-58DF-40B0-8E18-9DCDE9839FB5}"/>
    <cellStyle name="Comma 7 2 3 3 3 5" xfId="24203" xr:uid="{DFC2B77E-BAE3-4E9C-BBD5-121854D0F5DC}"/>
    <cellStyle name="Comma 7 2 3 3 4" xfId="3444" xr:uid="{6668DF42-FCA3-4FBA-AF60-0AE46B00C30B}"/>
    <cellStyle name="Comma 7 2 3 3 4 2" xfId="9047" xr:uid="{294C81C3-1FF1-4058-83EF-E68B9C16B80A}"/>
    <cellStyle name="Comma 7 2 3 3 4 2 2" xfId="20275" xr:uid="{8176AE5C-607A-4626-B754-00FF24270770}"/>
    <cellStyle name="Comma 7 2 3 3 4 2 2 2" xfId="42742" xr:uid="{321CA609-BB38-4EDF-BC79-EC5EF997BF7D}"/>
    <cellStyle name="Comma 7 2 3 3 4 2 3" xfId="31515" xr:uid="{DFA16F12-2C55-405D-AAF9-C86A7E9805D0}"/>
    <cellStyle name="Comma 7 2 3 3 4 3" xfId="14672" xr:uid="{E7EE17DE-4ADA-4AFD-8AE2-9C5E29646FFB}"/>
    <cellStyle name="Comma 7 2 3 3 4 3 2" xfId="37139" xr:uid="{9FD1AC4D-9B07-40A5-B46D-A8931AD9E83A}"/>
    <cellStyle name="Comma 7 2 3 3 4 4" xfId="25912" xr:uid="{56D425B0-9C3F-40FE-B4F1-FCA5282EA051}"/>
    <cellStyle name="Comma 7 2 3 3 5" xfId="6258" xr:uid="{0B066DC8-47F0-42C2-9473-FC9CB20B5425}"/>
    <cellStyle name="Comma 7 2 3 3 5 2" xfId="17486" xr:uid="{351A587B-2947-4869-BF80-C74B0095DD4D}"/>
    <cellStyle name="Comma 7 2 3 3 5 2 2" xfId="39953" xr:uid="{79D0BE0B-1CC7-476A-91B6-FD25E554FFA6}"/>
    <cellStyle name="Comma 7 2 3 3 5 3" xfId="28726" xr:uid="{A3C0B2A8-5C9A-4831-9107-6B289D98E6A0}"/>
    <cellStyle name="Comma 7 2 3 3 6" xfId="11883" xr:uid="{474DAD85-7D8D-40C5-8983-751AB2DC24CB}"/>
    <cellStyle name="Comma 7 2 3 3 6 2" xfId="34350" xr:uid="{126E8C95-933D-4859-AEF3-9AB303527BB8}"/>
    <cellStyle name="Comma 7 2 3 3 7" xfId="23123" xr:uid="{F1BAC2C7-42D4-4F89-A74A-0A9E4C2533A0}"/>
    <cellStyle name="Comma 7 2 3 4" xfId="926" xr:uid="{00000000-0005-0000-0000-00007D080000}"/>
    <cellStyle name="Comma 7 2 3 4 2" xfId="2006" xr:uid="{00000000-0005-0000-0000-00007E080000}"/>
    <cellStyle name="Comma 7 2 3 4 2 2" xfId="4795" xr:uid="{E51DBED1-63CD-4164-9867-E9B4BAC21B38}"/>
    <cellStyle name="Comma 7 2 3 4 2 2 2" xfId="10398" xr:uid="{9538576F-BB06-4C82-9731-E861A357D8E6}"/>
    <cellStyle name="Comma 7 2 3 4 2 2 2 2" xfId="21626" xr:uid="{F9C61FA9-3DFB-4D9F-8C55-F28266490691}"/>
    <cellStyle name="Comma 7 2 3 4 2 2 2 2 2" xfId="44093" xr:uid="{04931D51-BABC-4EA7-A83A-A536AF12178D}"/>
    <cellStyle name="Comma 7 2 3 4 2 2 2 3" xfId="32866" xr:uid="{9AD5B13B-483B-4FCB-91D1-1A35041BAF61}"/>
    <cellStyle name="Comma 7 2 3 4 2 2 3" xfId="16023" xr:uid="{5CBAD6D0-B61C-485E-B864-7679F49FB09D}"/>
    <cellStyle name="Comma 7 2 3 4 2 2 3 2" xfId="38490" xr:uid="{446DAA60-D356-420E-B7D9-62A47A0FA645}"/>
    <cellStyle name="Comma 7 2 3 4 2 2 4" xfId="27263" xr:uid="{3AFE893E-5ADE-447B-97FE-247F169415F1}"/>
    <cellStyle name="Comma 7 2 3 4 2 3" xfId="7609" xr:uid="{F6BA7832-2B07-45FC-BF29-632689F5B757}"/>
    <cellStyle name="Comma 7 2 3 4 2 3 2" xfId="18837" xr:uid="{9A0FB955-909A-409B-BB62-0B84E9D4ADA2}"/>
    <cellStyle name="Comma 7 2 3 4 2 3 2 2" xfId="41304" xr:uid="{568F86FA-4789-47C7-92F1-F206122F6092}"/>
    <cellStyle name="Comma 7 2 3 4 2 3 3" xfId="30077" xr:uid="{41002075-A27A-4AE4-8B23-9EC95280C8E3}"/>
    <cellStyle name="Comma 7 2 3 4 2 4" xfId="13234" xr:uid="{35DA7064-5213-4508-955B-C1B24F63D698}"/>
    <cellStyle name="Comma 7 2 3 4 2 4 2" xfId="35701" xr:uid="{A1B4A0A3-B8BA-48EF-B797-B616B14999B1}"/>
    <cellStyle name="Comma 7 2 3 4 2 5" xfId="24474" xr:uid="{99FFF8F3-9717-4ED7-9107-40EF5D7105F1}"/>
    <cellStyle name="Comma 7 2 3 4 3" xfId="3715" xr:uid="{703CA417-ADD8-4735-A681-04691ABBA52D}"/>
    <cellStyle name="Comma 7 2 3 4 3 2" xfId="9318" xr:uid="{08616C73-6254-4C43-B07D-549BD2630BF1}"/>
    <cellStyle name="Comma 7 2 3 4 3 2 2" xfId="20546" xr:uid="{4FF608AD-2BCA-4151-8E12-27961DC5BE90}"/>
    <cellStyle name="Comma 7 2 3 4 3 2 2 2" xfId="43013" xr:uid="{4B1614FD-3C51-445B-A822-E1C177E12DB3}"/>
    <cellStyle name="Comma 7 2 3 4 3 2 3" xfId="31786" xr:uid="{47AD7CD1-CB82-4CE2-A416-2EC92CED2689}"/>
    <cellStyle name="Comma 7 2 3 4 3 3" xfId="14943" xr:uid="{5334FF99-1555-4BF9-8D08-28F6B778EF5B}"/>
    <cellStyle name="Comma 7 2 3 4 3 3 2" xfId="37410" xr:uid="{A6CB0058-2CF6-4937-BD87-3A67ED2009AD}"/>
    <cellStyle name="Comma 7 2 3 4 3 4" xfId="26183" xr:uid="{59F4BAE9-77D4-4576-8662-2FDC2D003B16}"/>
    <cellStyle name="Comma 7 2 3 4 4" xfId="6529" xr:uid="{8F447E1B-AF0C-4FDF-A83E-228452A24844}"/>
    <cellStyle name="Comma 7 2 3 4 4 2" xfId="17757" xr:uid="{C9B84FC5-B929-4BFA-BBB5-E73B7552C669}"/>
    <cellStyle name="Comma 7 2 3 4 4 2 2" xfId="40224" xr:uid="{A1F99AFB-2EF8-4BB3-9B57-AF12FF8969D5}"/>
    <cellStyle name="Comma 7 2 3 4 4 3" xfId="28997" xr:uid="{6B761493-78FF-42C6-8099-D77F8548DDCB}"/>
    <cellStyle name="Comma 7 2 3 4 5" xfId="12154" xr:uid="{95EAE65B-F8BA-4F69-99C9-47C216BF60F9}"/>
    <cellStyle name="Comma 7 2 3 4 5 2" xfId="34621" xr:uid="{E7EE5B1F-AE19-4894-A7EB-49DD61D9B7F9}"/>
    <cellStyle name="Comma 7 2 3 4 6" xfId="23394" xr:uid="{D363C770-1EEE-4A8E-9926-AA44EF751A2D}"/>
    <cellStyle name="Comma 7 2 3 5" xfId="1468" xr:uid="{00000000-0005-0000-0000-00007F080000}"/>
    <cellStyle name="Comma 7 2 3 5 2" xfId="4257" xr:uid="{BA8B304E-CA62-4F8D-BBD8-A0692D1B34FC}"/>
    <cellStyle name="Comma 7 2 3 5 2 2" xfId="9860" xr:uid="{E51946D9-ACA2-4477-AFFA-A99A21B01529}"/>
    <cellStyle name="Comma 7 2 3 5 2 2 2" xfId="21088" xr:uid="{1ABBD914-7791-4998-AF99-CA6D352FA44A}"/>
    <cellStyle name="Comma 7 2 3 5 2 2 2 2" xfId="43555" xr:uid="{19F1B7E2-62EA-4DC2-9EC4-91E463B4EEB3}"/>
    <cellStyle name="Comma 7 2 3 5 2 2 3" xfId="32328" xr:uid="{AE7D38ED-F251-47E2-B927-8D4BE7AC4EC8}"/>
    <cellStyle name="Comma 7 2 3 5 2 3" xfId="15485" xr:uid="{63E07F2F-82C2-48DE-80CF-6BDDA31A4F67}"/>
    <cellStyle name="Comma 7 2 3 5 2 3 2" xfId="37952" xr:uid="{6A91013E-3A4C-4BC8-9CC3-58EDBFA76374}"/>
    <cellStyle name="Comma 7 2 3 5 2 4" xfId="26725" xr:uid="{85F0EC50-4B6E-4C6A-867D-549BF5E6F0D6}"/>
    <cellStyle name="Comma 7 2 3 5 3" xfId="7071" xr:uid="{8D11E0E1-E37B-45E5-B2CD-2F5291BE24F3}"/>
    <cellStyle name="Comma 7 2 3 5 3 2" xfId="18299" xr:uid="{157AE66C-52B0-480D-A357-AFB803735828}"/>
    <cellStyle name="Comma 7 2 3 5 3 2 2" xfId="40766" xr:uid="{E2C96872-7630-4138-8DCC-128C8B272F98}"/>
    <cellStyle name="Comma 7 2 3 5 3 3" xfId="29539" xr:uid="{5C7542D7-CA06-4380-9D42-234234D0A9EA}"/>
    <cellStyle name="Comma 7 2 3 5 4" xfId="12696" xr:uid="{C3F6224A-58C6-477E-B851-9ACB49A2A4B5}"/>
    <cellStyle name="Comma 7 2 3 5 4 2" xfId="35163" xr:uid="{A11F5C86-AD4A-45FE-ABF1-19646DBCC9E1}"/>
    <cellStyle name="Comma 7 2 3 5 5" xfId="23936" xr:uid="{45D72A08-A05B-4F10-A8E7-5EC7CB5D7E0F}"/>
    <cellStyle name="Comma 7 2 3 6" xfId="2549" xr:uid="{00000000-0005-0000-0000-000080080000}"/>
    <cellStyle name="Comma 7 2 3 6 2" xfId="5338" xr:uid="{AD2933B4-2F4D-4C30-9513-3229E6BB0EDB}"/>
    <cellStyle name="Comma 7 2 3 6 2 2" xfId="10941" xr:uid="{651E9963-354E-4890-A879-1C6C40A6470E}"/>
    <cellStyle name="Comma 7 2 3 6 2 2 2" xfId="22169" xr:uid="{C7E98B44-4633-460F-915A-7CFF9AFCC296}"/>
    <cellStyle name="Comma 7 2 3 6 2 2 2 2" xfId="44636" xr:uid="{642B10B1-3D92-437E-8985-E5CA63F49F60}"/>
    <cellStyle name="Comma 7 2 3 6 2 2 3" xfId="33409" xr:uid="{91049808-D0E6-4387-AC34-B7947659C67B}"/>
    <cellStyle name="Comma 7 2 3 6 2 3" xfId="16566" xr:uid="{757CB517-B48A-4195-BDEE-95CCBE24D27B}"/>
    <cellStyle name="Comma 7 2 3 6 2 3 2" xfId="39033" xr:uid="{413D3AE1-749C-4937-8745-C7F45FA8D3CE}"/>
    <cellStyle name="Comma 7 2 3 6 2 4" xfId="27806" xr:uid="{9F010F0B-A378-4C66-86C3-A8704895777F}"/>
    <cellStyle name="Comma 7 2 3 6 3" xfId="8152" xr:uid="{0DA97FEA-AA8C-4F02-B474-9C206270964C}"/>
    <cellStyle name="Comma 7 2 3 6 3 2" xfId="19380" xr:uid="{AB91ACFF-19AF-47BB-ACCC-50582ACE7341}"/>
    <cellStyle name="Comma 7 2 3 6 3 2 2" xfId="41847" xr:uid="{3878DCC4-8028-438D-855D-A31B268663FE}"/>
    <cellStyle name="Comma 7 2 3 6 3 3" xfId="30620" xr:uid="{81C486F2-C2A4-4107-95ED-19DDAA24FF11}"/>
    <cellStyle name="Comma 7 2 3 6 4" xfId="13777" xr:uid="{7FED2F3F-C18A-471C-9542-F3340674E4C8}"/>
    <cellStyle name="Comma 7 2 3 6 4 2" xfId="36244" xr:uid="{F5DF25FD-39F8-47CE-802D-1E7DAF1A65F8}"/>
    <cellStyle name="Comma 7 2 3 6 5" xfId="25017" xr:uid="{D8CB9FFA-3D4A-49AC-9742-58272E826C76}"/>
    <cellStyle name="Comma 7 2 3 7" xfId="388" xr:uid="{00000000-0005-0000-0000-000081080000}"/>
    <cellStyle name="Comma 7 2 3 7 2" xfId="3177" xr:uid="{643D8957-342D-4686-8C9E-BAB8E977682E}"/>
    <cellStyle name="Comma 7 2 3 7 2 2" xfId="8780" xr:uid="{78A6FB7E-5BDE-46E3-97C0-F3BBBFCF5B1E}"/>
    <cellStyle name="Comma 7 2 3 7 2 2 2" xfId="20008" xr:uid="{FDDADD12-F84B-455C-97DF-F90594DA8EB2}"/>
    <cellStyle name="Comma 7 2 3 7 2 2 2 2" xfId="42475" xr:uid="{98915D62-1A20-4A8E-83E9-445562599CE6}"/>
    <cellStyle name="Comma 7 2 3 7 2 2 3" xfId="31248" xr:uid="{1680F0B3-59F2-467E-887E-61AF459243FD}"/>
    <cellStyle name="Comma 7 2 3 7 2 3" xfId="14405" xr:uid="{658BA47F-D403-4709-B9F2-D03055190CC7}"/>
    <cellStyle name="Comma 7 2 3 7 2 3 2" xfId="36872" xr:uid="{1CE5E2D9-9046-4A9A-85D4-866089E29A44}"/>
    <cellStyle name="Comma 7 2 3 7 2 4" xfId="25645" xr:uid="{D00E52FB-801B-49D1-90FD-71B78140D069}"/>
    <cellStyle name="Comma 7 2 3 7 3" xfId="5991" xr:uid="{CF221FD5-35E8-4A2B-987E-B7BD98C348E1}"/>
    <cellStyle name="Comma 7 2 3 7 3 2" xfId="17219" xr:uid="{060B0DDB-11D4-445D-8BD8-D513BA26AB7D}"/>
    <cellStyle name="Comma 7 2 3 7 3 2 2" xfId="39686" xr:uid="{60698A3E-B7B9-4E84-917C-700A853CE229}"/>
    <cellStyle name="Comma 7 2 3 7 3 3" xfId="28459" xr:uid="{A2BAF05B-367F-44CC-8DED-E9CDF7E3AFBA}"/>
    <cellStyle name="Comma 7 2 3 7 4" xfId="11616" xr:uid="{F7CF4B33-B2DB-4891-9991-A87CFD953AF2}"/>
    <cellStyle name="Comma 7 2 3 7 4 2" xfId="34083" xr:uid="{A8E1ECDA-5351-40F0-A69D-AD11A4E5FDE7}"/>
    <cellStyle name="Comma 7 2 3 7 5" xfId="22856" xr:uid="{F65CFF48-457A-4DDC-BA4F-6FE8D3766AD9}"/>
    <cellStyle name="Comma 7 2 3 8" xfId="2901" xr:uid="{1EE63779-5190-4DF3-ACCB-6C9DC9CDD1D8}"/>
    <cellStyle name="Comma 7 2 3 8 2" xfId="8504" xr:uid="{930AF58D-44FC-44E0-AC4F-33D65E055B91}"/>
    <cellStyle name="Comma 7 2 3 8 2 2" xfId="19732" xr:uid="{BFDD3282-5C63-4B21-81AD-BC0B4336AB41}"/>
    <cellStyle name="Comma 7 2 3 8 2 2 2" xfId="42199" xr:uid="{1A25D64F-D31C-4988-A174-F8821D893364}"/>
    <cellStyle name="Comma 7 2 3 8 2 3" xfId="30972" xr:uid="{0E17AD12-2A44-4897-A9B0-F3D712EB9E2D}"/>
    <cellStyle name="Comma 7 2 3 8 3" xfId="14129" xr:uid="{7D309AE3-7808-4976-8DE0-936279033932}"/>
    <cellStyle name="Comma 7 2 3 8 3 2" xfId="36596" xr:uid="{AD5D9219-6664-4867-9D83-C58E4E7F75CE}"/>
    <cellStyle name="Comma 7 2 3 8 4" xfId="25369" xr:uid="{2F148326-6712-4661-A968-3EEFAF14BBA8}"/>
    <cellStyle name="Comma 7 2 3 9" xfId="5716" xr:uid="{94E33D8C-64AB-4762-A8C3-79E4C563ECD0}"/>
    <cellStyle name="Comma 7 2 3 9 2" xfId="16944" xr:uid="{B700E1B8-68A3-4BA4-9595-8186E3E3346A}"/>
    <cellStyle name="Comma 7 2 3 9 2 2" xfId="39411" xr:uid="{DBC65992-D065-473C-9B3E-B85DF4560474}"/>
    <cellStyle name="Comma 7 2 3 9 3" xfId="28184" xr:uid="{59976AC7-2D0F-4CAD-8DCF-5E34291D1AC9}"/>
    <cellStyle name="Comma 7 2 4" xfId="170" xr:uid="{00000000-0005-0000-0000-000082080000}"/>
    <cellStyle name="Comma 7 2 4 10" xfId="22643" xr:uid="{CF57709B-8CBF-47CA-894A-4BD22F038A8B}"/>
    <cellStyle name="Comma 7 2 4 2" xfId="717" xr:uid="{00000000-0005-0000-0000-000083080000}"/>
    <cellStyle name="Comma 7 2 4 2 2" xfId="1255" xr:uid="{00000000-0005-0000-0000-000084080000}"/>
    <cellStyle name="Comma 7 2 4 2 2 2" xfId="2335" xr:uid="{00000000-0005-0000-0000-000085080000}"/>
    <cellStyle name="Comma 7 2 4 2 2 2 2" xfId="5124" xr:uid="{8C588ACC-B635-4930-A688-A392D263E879}"/>
    <cellStyle name="Comma 7 2 4 2 2 2 2 2" xfId="10727" xr:uid="{9875951D-B200-4931-A769-D1AF32C72554}"/>
    <cellStyle name="Comma 7 2 4 2 2 2 2 2 2" xfId="21955" xr:uid="{F655140B-C0B0-445B-AD0F-8E335D9CC046}"/>
    <cellStyle name="Comma 7 2 4 2 2 2 2 2 2 2" xfId="44422" xr:uid="{BF0586AC-DD8F-4425-BD5B-97D04EF8F85E}"/>
    <cellStyle name="Comma 7 2 4 2 2 2 2 2 3" xfId="33195" xr:uid="{71AE48EA-B195-4FA3-AFA9-22323033F06F}"/>
    <cellStyle name="Comma 7 2 4 2 2 2 2 3" xfId="16352" xr:uid="{CFAF482C-F5E0-4B4E-AE4F-70EF480AB053}"/>
    <cellStyle name="Comma 7 2 4 2 2 2 2 3 2" xfId="38819" xr:uid="{91AB2E48-A55F-4899-943C-C76543687DEE}"/>
    <cellStyle name="Comma 7 2 4 2 2 2 2 4" xfId="27592" xr:uid="{FF1EACF9-92D1-4322-AD03-B0D2F5B9EF98}"/>
    <cellStyle name="Comma 7 2 4 2 2 2 3" xfId="7938" xr:uid="{F5BE9E16-DA49-4148-BE1B-440E22B39FF9}"/>
    <cellStyle name="Comma 7 2 4 2 2 2 3 2" xfId="19166" xr:uid="{50BEFC5D-784B-4DE8-819E-343BBB8BD898}"/>
    <cellStyle name="Comma 7 2 4 2 2 2 3 2 2" xfId="41633" xr:uid="{9BED2B45-1C44-4B15-8D8E-6CC5173C0720}"/>
    <cellStyle name="Comma 7 2 4 2 2 2 3 3" xfId="30406" xr:uid="{4E0BB424-38CD-482D-ACD2-7A00243DB4DF}"/>
    <cellStyle name="Comma 7 2 4 2 2 2 4" xfId="13563" xr:uid="{553653BA-6DED-4925-8E39-186B88FFBC36}"/>
    <cellStyle name="Comma 7 2 4 2 2 2 4 2" xfId="36030" xr:uid="{65905C32-139C-4316-9340-56B64E963C25}"/>
    <cellStyle name="Comma 7 2 4 2 2 2 5" xfId="24803" xr:uid="{E2496733-76D1-434E-A3F7-0469A5306DCA}"/>
    <cellStyle name="Comma 7 2 4 2 2 3" xfId="4044" xr:uid="{6141F39E-69CD-4CC1-B964-E1D97BCE3C7C}"/>
    <cellStyle name="Comma 7 2 4 2 2 3 2" xfId="9647" xr:uid="{96650472-F263-4FB3-8D39-B839FC8AAEB1}"/>
    <cellStyle name="Comma 7 2 4 2 2 3 2 2" xfId="20875" xr:uid="{CFB20F38-6360-4549-9DB7-E30D20C019AC}"/>
    <cellStyle name="Comma 7 2 4 2 2 3 2 2 2" xfId="43342" xr:uid="{50A503B1-007E-409F-8485-81F897FB6397}"/>
    <cellStyle name="Comma 7 2 4 2 2 3 2 3" xfId="32115" xr:uid="{44342354-F44E-4D52-A645-AD87261D6278}"/>
    <cellStyle name="Comma 7 2 4 2 2 3 3" xfId="15272" xr:uid="{571874A7-F8A1-4927-A6A1-14E6D0FBAB21}"/>
    <cellStyle name="Comma 7 2 4 2 2 3 3 2" xfId="37739" xr:uid="{2B66C1D9-5197-454A-B664-80EC9F40798F}"/>
    <cellStyle name="Comma 7 2 4 2 2 3 4" xfId="26512" xr:uid="{3353CB33-D6A3-43B2-BDA4-1A4D43B98C68}"/>
    <cellStyle name="Comma 7 2 4 2 2 4" xfId="6858" xr:uid="{D888A9AB-4E55-4110-93EB-1C95D4159CE8}"/>
    <cellStyle name="Comma 7 2 4 2 2 4 2" xfId="18086" xr:uid="{C22F2CB0-CF65-4451-B424-6D0CFC2E0CA9}"/>
    <cellStyle name="Comma 7 2 4 2 2 4 2 2" xfId="40553" xr:uid="{F06818E3-838F-4272-BEF9-6DFE2A03766D}"/>
    <cellStyle name="Comma 7 2 4 2 2 4 3" xfId="29326" xr:uid="{5CA9D6E8-6FDD-43E8-A2AE-6637B4FE5A10}"/>
    <cellStyle name="Comma 7 2 4 2 2 5" xfId="12483" xr:uid="{7B749425-8231-4BA0-AF78-1395247DC453}"/>
    <cellStyle name="Comma 7 2 4 2 2 5 2" xfId="34950" xr:uid="{4B8F7CF3-C03A-44BA-BD08-6672AF1C29F9}"/>
    <cellStyle name="Comma 7 2 4 2 2 6" xfId="23723" xr:uid="{C3DF0775-47D0-47C3-9097-836896462173}"/>
    <cellStyle name="Comma 7 2 4 2 3" xfId="1797" xr:uid="{00000000-0005-0000-0000-000086080000}"/>
    <cellStyle name="Comma 7 2 4 2 3 2" xfId="4586" xr:uid="{7E564C6C-68FC-4A51-9DFF-8570D21B79A7}"/>
    <cellStyle name="Comma 7 2 4 2 3 2 2" xfId="10189" xr:uid="{45EFA706-55BD-473E-B42A-BC87901ECC9E}"/>
    <cellStyle name="Comma 7 2 4 2 3 2 2 2" xfId="21417" xr:uid="{926D2D90-B9EB-4A40-8D62-FAA183E0605F}"/>
    <cellStyle name="Comma 7 2 4 2 3 2 2 2 2" xfId="43884" xr:uid="{96D4F31D-E842-4A2A-9A50-D14C04B8E1B8}"/>
    <cellStyle name="Comma 7 2 4 2 3 2 2 3" xfId="32657" xr:uid="{B6951E8A-5ED7-4FEA-875C-2DB40864F2AB}"/>
    <cellStyle name="Comma 7 2 4 2 3 2 3" xfId="15814" xr:uid="{B64FB277-6922-40FD-A1FF-3840256EF7B0}"/>
    <cellStyle name="Comma 7 2 4 2 3 2 3 2" xfId="38281" xr:uid="{EFC96A68-83D7-4227-8DFD-D352D6866F5A}"/>
    <cellStyle name="Comma 7 2 4 2 3 2 4" xfId="27054" xr:uid="{821FE42D-119A-47C6-9338-A64F980C55E3}"/>
    <cellStyle name="Comma 7 2 4 2 3 3" xfId="7400" xr:uid="{DC70F2D9-B285-4C5E-A5AC-49D6C92E5B48}"/>
    <cellStyle name="Comma 7 2 4 2 3 3 2" xfId="18628" xr:uid="{5CEF8311-56F8-4CAC-B382-F18EC61B9B51}"/>
    <cellStyle name="Comma 7 2 4 2 3 3 2 2" xfId="41095" xr:uid="{F2A39EB6-0A43-4E85-9B34-67E9F53A1BF1}"/>
    <cellStyle name="Comma 7 2 4 2 3 3 3" xfId="29868" xr:uid="{3F3EB775-BD99-4B6D-B36B-323A5A2473E3}"/>
    <cellStyle name="Comma 7 2 4 2 3 4" xfId="13025" xr:uid="{DFA3C733-DC22-41A9-B134-6F9BABC630A1}"/>
    <cellStyle name="Comma 7 2 4 2 3 4 2" xfId="35492" xr:uid="{0C3DAE68-B579-4530-B315-EF30F91907AD}"/>
    <cellStyle name="Comma 7 2 4 2 3 5" xfId="24265" xr:uid="{DC404C73-00CA-4DF0-9E8A-34F7B3C3DF11}"/>
    <cellStyle name="Comma 7 2 4 2 4" xfId="3506" xr:uid="{A2E96FF6-9EE0-4AEE-9C3F-1F2E75E7AAE1}"/>
    <cellStyle name="Comma 7 2 4 2 4 2" xfId="9109" xr:uid="{61632502-9CC9-4B1E-9423-FC4B832A609C}"/>
    <cellStyle name="Comma 7 2 4 2 4 2 2" xfId="20337" xr:uid="{B3722E75-0856-4059-A04F-2DF7DEBC9CB1}"/>
    <cellStyle name="Comma 7 2 4 2 4 2 2 2" xfId="42804" xr:uid="{10152F87-8236-4B25-A4E0-3082FEEAA3EA}"/>
    <cellStyle name="Comma 7 2 4 2 4 2 3" xfId="31577" xr:uid="{DDE05625-F37B-4696-AE2E-DD8A6E70ECEC}"/>
    <cellStyle name="Comma 7 2 4 2 4 3" xfId="14734" xr:uid="{7BDD96D7-22BC-4211-B46E-7CBC817A25F5}"/>
    <cellStyle name="Comma 7 2 4 2 4 3 2" xfId="37201" xr:uid="{97337E6B-F245-4370-B995-842BDA21981F}"/>
    <cellStyle name="Comma 7 2 4 2 4 4" xfId="25974" xr:uid="{9D6615E6-391F-47F4-90B0-939D94DACA84}"/>
    <cellStyle name="Comma 7 2 4 2 5" xfId="6320" xr:uid="{6EC6639E-66AA-472F-907E-7F791B4AD296}"/>
    <cellStyle name="Comma 7 2 4 2 5 2" xfId="17548" xr:uid="{96E0AFDB-4B88-4213-850A-95047C1975E6}"/>
    <cellStyle name="Comma 7 2 4 2 5 2 2" xfId="40015" xr:uid="{714D071F-5336-4353-8750-94D910647AF2}"/>
    <cellStyle name="Comma 7 2 4 2 5 3" xfId="28788" xr:uid="{B7787A04-ABD3-4966-8C4E-F6095D03A9E0}"/>
    <cellStyle name="Comma 7 2 4 2 6" xfId="11945" xr:uid="{E1855FD4-C941-4226-AFF1-6A160387E560}"/>
    <cellStyle name="Comma 7 2 4 2 6 2" xfId="34412" xr:uid="{50E7F346-2A73-426F-9E78-F88398CCDD48}"/>
    <cellStyle name="Comma 7 2 4 2 7" xfId="23185" xr:uid="{EBFD1247-4A0D-4648-998C-CB1652FA36E0}"/>
    <cellStyle name="Comma 7 2 4 3" xfId="988" xr:uid="{00000000-0005-0000-0000-000087080000}"/>
    <cellStyle name="Comma 7 2 4 3 2" xfId="2068" xr:uid="{00000000-0005-0000-0000-000088080000}"/>
    <cellStyle name="Comma 7 2 4 3 2 2" xfId="4857" xr:uid="{5753F1D1-0A8C-499B-8617-E600FA41CAF2}"/>
    <cellStyle name="Comma 7 2 4 3 2 2 2" xfId="10460" xr:uid="{802F79A4-5027-455F-8001-F6343EDF8D74}"/>
    <cellStyle name="Comma 7 2 4 3 2 2 2 2" xfId="21688" xr:uid="{78C099C3-F9EC-4EEC-9BE6-96A37A54811B}"/>
    <cellStyle name="Comma 7 2 4 3 2 2 2 2 2" xfId="44155" xr:uid="{BAC0B082-2C8D-4E43-99CC-71DDA083A97D}"/>
    <cellStyle name="Comma 7 2 4 3 2 2 2 3" xfId="32928" xr:uid="{A1557725-EE77-4BFE-91C0-8387B1BDCCF1}"/>
    <cellStyle name="Comma 7 2 4 3 2 2 3" xfId="16085" xr:uid="{CAE3EE7D-B201-4A27-AFF8-5EED47D5C996}"/>
    <cellStyle name="Comma 7 2 4 3 2 2 3 2" xfId="38552" xr:uid="{8A5B8161-E874-4E8F-B0CA-E957BEC9E465}"/>
    <cellStyle name="Comma 7 2 4 3 2 2 4" xfId="27325" xr:uid="{A6A005AF-DBC0-4910-AF64-5CCD482C9F75}"/>
    <cellStyle name="Comma 7 2 4 3 2 3" xfId="7671" xr:uid="{6B64EEE9-E4DD-43AC-8CF9-4E6E449FA540}"/>
    <cellStyle name="Comma 7 2 4 3 2 3 2" xfId="18899" xr:uid="{A79DC369-8640-4CBD-84CC-D50C0EB8FC5C}"/>
    <cellStyle name="Comma 7 2 4 3 2 3 2 2" xfId="41366" xr:uid="{EE9BF283-EA94-4C10-A598-E91A5DD309B4}"/>
    <cellStyle name="Comma 7 2 4 3 2 3 3" xfId="30139" xr:uid="{500DF9A2-7C6C-4BD7-9D3B-2931338754BB}"/>
    <cellStyle name="Comma 7 2 4 3 2 4" xfId="13296" xr:uid="{42D89958-DA20-4F67-8E8B-7A937F3667C4}"/>
    <cellStyle name="Comma 7 2 4 3 2 4 2" xfId="35763" xr:uid="{980F6483-74D5-4B06-B041-590AE5A800EE}"/>
    <cellStyle name="Comma 7 2 4 3 2 5" xfId="24536" xr:uid="{50478ED8-735F-49CB-963F-58AEDCA2622B}"/>
    <cellStyle name="Comma 7 2 4 3 3" xfId="3777" xr:uid="{4B8EAC5E-0E63-4CC5-8677-74C40A675545}"/>
    <cellStyle name="Comma 7 2 4 3 3 2" xfId="9380" xr:uid="{8B34A6C2-A443-4310-97C1-C46F760D3768}"/>
    <cellStyle name="Comma 7 2 4 3 3 2 2" xfId="20608" xr:uid="{3FE5CEC2-96C0-47FB-989F-C717349B7A42}"/>
    <cellStyle name="Comma 7 2 4 3 3 2 2 2" xfId="43075" xr:uid="{8EA2D6C9-A48D-497D-BE98-59FD5451432C}"/>
    <cellStyle name="Comma 7 2 4 3 3 2 3" xfId="31848" xr:uid="{86E327BA-AAEC-46C8-9027-61B14CB341C7}"/>
    <cellStyle name="Comma 7 2 4 3 3 3" xfId="15005" xr:uid="{5ECAE648-1949-474C-AE45-1FA60D58D5AC}"/>
    <cellStyle name="Comma 7 2 4 3 3 3 2" xfId="37472" xr:uid="{6B94A067-6828-4059-8E48-89D447F5DB75}"/>
    <cellStyle name="Comma 7 2 4 3 3 4" xfId="26245" xr:uid="{6C413637-D4FF-4AFC-A83D-D1E546215CB3}"/>
    <cellStyle name="Comma 7 2 4 3 4" xfId="6591" xr:uid="{45624F20-D86D-48D3-B4C5-AADB93BB828B}"/>
    <cellStyle name="Comma 7 2 4 3 4 2" xfId="17819" xr:uid="{89689CD1-3659-439D-9D4E-9E128ED3D8D9}"/>
    <cellStyle name="Comma 7 2 4 3 4 2 2" xfId="40286" xr:uid="{9EDF7B1B-024B-425E-8A71-593DD10B2DA3}"/>
    <cellStyle name="Comma 7 2 4 3 4 3" xfId="29059" xr:uid="{BC3F8284-4462-4013-A614-6CBDBEE7147B}"/>
    <cellStyle name="Comma 7 2 4 3 5" xfId="12216" xr:uid="{399760A4-51C7-4819-BC6B-D2ECFBF01B56}"/>
    <cellStyle name="Comma 7 2 4 3 5 2" xfId="34683" xr:uid="{FCC61F63-1C32-4C12-9F45-08CF97CFF201}"/>
    <cellStyle name="Comma 7 2 4 3 6" xfId="23456" xr:uid="{92FF7696-CC8D-4FF6-939C-98AB89C95B9A}"/>
    <cellStyle name="Comma 7 2 4 4" xfId="1530" xr:uid="{00000000-0005-0000-0000-000089080000}"/>
    <cellStyle name="Comma 7 2 4 4 2" xfId="4319" xr:uid="{3FB8CF59-04CE-4573-8ECE-943097469BAC}"/>
    <cellStyle name="Comma 7 2 4 4 2 2" xfId="9922" xr:uid="{41169236-F726-4BC1-9FC4-EEBEDA018E03}"/>
    <cellStyle name="Comma 7 2 4 4 2 2 2" xfId="21150" xr:uid="{B4DF65A1-14B4-4F15-9802-5E8EEFAD7A62}"/>
    <cellStyle name="Comma 7 2 4 4 2 2 2 2" xfId="43617" xr:uid="{BDD9DB82-AC84-4722-96DA-FC5EE1719AB0}"/>
    <cellStyle name="Comma 7 2 4 4 2 2 3" xfId="32390" xr:uid="{C502BEF5-1CCE-4DAC-B66D-75B08A43C40F}"/>
    <cellStyle name="Comma 7 2 4 4 2 3" xfId="15547" xr:uid="{89EBE3E1-F6A1-4125-A5E4-EA181A911943}"/>
    <cellStyle name="Comma 7 2 4 4 2 3 2" xfId="38014" xr:uid="{FB6759CD-37A5-4428-84D1-E66B97FC9A74}"/>
    <cellStyle name="Comma 7 2 4 4 2 4" xfId="26787" xr:uid="{AEC505D3-1C46-41D3-89DE-0E0341DE8CED}"/>
    <cellStyle name="Comma 7 2 4 4 3" xfId="7133" xr:uid="{C6532E41-4334-44DF-931F-9A3EE4C17CB7}"/>
    <cellStyle name="Comma 7 2 4 4 3 2" xfId="18361" xr:uid="{CF702A96-7808-4A0B-88C2-A6DF64E091F8}"/>
    <cellStyle name="Comma 7 2 4 4 3 2 2" xfId="40828" xr:uid="{365F4D64-3F08-4ABD-84E4-48A2A67F3EA0}"/>
    <cellStyle name="Comma 7 2 4 4 3 3" xfId="29601" xr:uid="{550B7572-E420-4F45-B02C-C71376DF15B5}"/>
    <cellStyle name="Comma 7 2 4 4 4" xfId="12758" xr:uid="{804DBE03-0D05-47AA-8F8C-5FA8021CE6F1}"/>
    <cellStyle name="Comma 7 2 4 4 4 2" xfId="35225" xr:uid="{374396EF-1372-4F38-B67B-4ACDCBCF8EFD}"/>
    <cellStyle name="Comma 7 2 4 4 5" xfId="23998" xr:uid="{5EA60A58-5BDB-487D-AAAD-D852517828FC}"/>
    <cellStyle name="Comma 7 2 4 5" xfId="2611" xr:uid="{00000000-0005-0000-0000-00008A080000}"/>
    <cellStyle name="Comma 7 2 4 5 2" xfId="5400" xr:uid="{D3F90CDF-6AD0-4196-9E03-F878A4AA0093}"/>
    <cellStyle name="Comma 7 2 4 5 2 2" xfId="11003" xr:uid="{129E970D-1D89-4D91-A3DD-023E13CCE652}"/>
    <cellStyle name="Comma 7 2 4 5 2 2 2" xfId="22231" xr:uid="{8A9D32D8-70B0-457B-84CD-329580DCDAE1}"/>
    <cellStyle name="Comma 7 2 4 5 2 2 2 2" xfId="44698" xr:uid="{2A69D3EA-9D54-4554-BBF1-EE9F471470C5}"/>
    <cellStyle name="Comma 7 2 4 5 2 2 3" xfId="33471" xr:uid="{FC915CF2-00D1-4779-AB21-8B54DD2D1A5C}"/>
    <cellStyle name="Comma 7 2 4 5 2 3" xfId="16628" xr:uid="{2EEDAC94-6A07-4665-A13C-DE3EC3B84C29}"/>
    <cellStyle name="Comma 7 2 4 5 2 3 2" xfId="39095" xr:uid="{01FAB330-AC40-4140-A929-B6868178D91D}"/>
    <cellStyle name="Comma 7 2 4 5 2 4" xfId="27868" xr:uid="{AEC66948-A6E1-4BC9-B4FA-35E213D901D9}"/>
    <cellStyle name="Comma 7 2 4 5 3" xfId="8214" xr:uid="{38DC4676-C91B-469E-A90E-072D4D732602}"/>
    <cellStyle name="Comma 7 2 4 5 3 2" xfId="19442" xr:uid="{068CF6BC-02F8-48A6-82DD-C77B1D048616}"/>
    <cellStyle name="Comma 7 2 4 5 3 2 2" xfId="41909" xr:uid="{B03273F6-84E1-4740-976F-D6D339116CED}"/>
    <cellStyle name="Comma 7 2 4 5 3 3" xfId="30682" xr:uid="{AE8DCB16-2C49-46C2-89F9-32FBE2BF3C93}"/>
    <cellStyle name="Comma 7 2 4 5 4" xfId="13839" xr:uid="{068D3622-B0FB-428B-A96C-F3C910FA934A}"/>
    <cellStyle name="Comma 7 2 4 5 4 2" xfId="36306" xr:uid="{C7F4EFB7-3796-4744-A92A-21D31DFE8804}"/>
    <cellStyle name="Comma 7 2 4 5 5" xfId="25079" xr:uid="{468C29A2-0BBD-4B31-A21D-D97763EF7CD7}"/>
    <cellStyle name="Comma 7 2 4 6" xfId="450" xr:uid="{00000000-0005-0000-0000-00008B080000}"/>
    <cellStyle name="Comma 7 2 4 6 2" xfId="3239" xr:uid="{05DD78D9-1760-43F8-B795-59FB7C356B02}"/>
    <cellStyle name="Comma 7 2 4 6 2 2" xfId="8842" xr:uid="{5521209C-E021-48ED-9049-FE60104B8CCD}"/>
    <cellStyle name="Comma 7 2 4 6 2 2 2" xfId="20070" xr:uid="{3D82577D-8B87-4BF2-8CE3-A025E77DA738}"/>
    <cellStyle name="Comma 7 2 4 6 2 2 2 2" xfId="42537" xr:uid="{4234CCEB-A92F-4E65-83AB-48046C230A34}"/>
    <cellStyle name="Comma 7 2 4 6 2 2 3" xfId="31310" xr:uid="{B6D391F2-9606-417F-B805-18F805382BCA}"/>
    <cellStyle name="Comma 7 2 4 6 2 3" xfId="14467" xr:uid="{7B3D4DBD-EA30-4710-B6C4-49DABC825C79}"/>
    <cellStyle name="Comma 7 2 4 6 2 3 2" xfId="36934" xr:uid="{EEE7E585-37AB-4135-9EFD-D65BAB1BE996}"/>
    <cellStyle name="Comma 7 2 4 6 2 4" xfId="25707" xr:uid="{AD039B63-DA28-429E-8191-7102894E1D07}"/>
    <cellStyle name="Comma 7 2 4 6 3" xfId="6053" xr:uid="{846500B2-7D4A-4A85-92A5-036367DC5E8C}"/>
    <cellStyle name="Comma 7 2 4 6 3 2" xfId="17281" xr:uid="{48C1010D-4333-4B6B-B0CC-C8CCB470C0F0}"/>
    <cellStyle name="Comma 7 2 4 6 3 2 2" xfId="39748" xr:uid="{73B989B4-0435-4BC5-8700-A8EF608A68EE}"/>
    <cellStyle name="Comma 7 2 4 6 3 3" xfId="28521" xr:uid="{3B79CBC1-5932-4AD4-AEEE-DB349FB03586}"/>
    <cellStyle name="Comma 7 2 4 6 4" xfId="11678" xr:uid="{CFE3521F-476A-46A6-B2C0-75648F456AB6}"/>
    <cellStyle name="Comma 7 2 4 6 4 2" xfId="34145" xr:uid="{01609FA3-E3B2-4015-938F-B67684790CAD}"/>
    <cellStyle name="Comma 7 2 4 6 5" xfId="22918" xr:uid="{DA83839A-901C-4855-A541-BF85D1F412BB}"/>
    <cellStyle name="Comma 7 2 4 7" xfId="2963" xr:uid="{B9244020-A4DA-4102-BB10-41EAC3DDF51D}"/>
    <cellStyle name="Comma 7 2 4 7 2" xfId="8566" xr:uid="{C90F80FD-F810-4ECC-BE03-F0C715AAA539}"/>
    <cellStyle name="Comma 7 2 4 7 2 2" xfId="19794" xr:uid="{E1CBB688-7756-4939-BC63-5E027E079F1A}"/>
    <cellStyle name="Comma 7 2 4 7 2 2 2" xfId="42261" xr:uid="{77A461DE-A97D-48FF-8178-54A857CECABD}"/>
    <cellStyle name="Comma 7 2 4 7 2 3" xfId="31034" xr:uid="{903B01AB-A4F4-488B-BE5B-339EF15F7A6A}"/>
    <cellStyle name="Comma 7 2 4 7 3" xfId="14191" xr:uid="{BD2D2F2D-2416-4A15-B357-FEB85CA452B2}"/>
    <cellStyle name="Comma 7 2 4 7 3 2" xfId="36658" xr:uid="{FB60FC7C-E532-4F11-88CC-4EAFDF837336}"/>
    <cellStyle name="Comma 7 2 4 7 4" xfId="25431" xr:uid="{063F333D-BAA7-44C1-9780-F8B0E2D6D780}"/>
    <cellStyle name="Comma 7 2 4 8" xfId="5778" xr:uid="{C74FC4FA-F441-4EED-9346-06321964C345}"/>
    <cellStyle name="Comma 7 2 4 8 2" xfId="17006" xr:uid="{D23CC8C2-DD01-418C-B9C5-6CDD36851BB0}"/>
    <cellStyle name="Comma 7 2 4 8 2 2" xfId="39473" xr:uid="{E1BE67C3-0600-468A-BD31-EFC16D0C45F1}"/>
    <cellStyle name="Comma 7 2 4 8 3" xfId="28246" xr:uid="{5061B2B9-0974-4665-B176-5735CED48C81}"/>
    <cellStyle name="Comma 7 2 4 9" xfId="11402" xr:uid="{470085E4-8D6E-429C-8804-8C6D488B393F}"/>
    <cellStyle name="Comma 7 2 4 9 2" xfId="33870" xr:uid="{F31219B4-68C1-42D8-B965-506FB962C780}"/>
    <cellStyle name="Comma 7 2 5" xfId="596" xr:uid="{00000000-0005-0000-0000-00008C080000}"/>
    <cellStyle name="Comma 7 2 5 2" xfId="1134" xr:uid="{00000000-0005-0000-0000-00008D080000}"/>
    <cellStyle name="Comma 7 2 5 2 2" xfId="2214" xr:uid="{00000000-0005-0000-0000-00008E080000}"/>
    <cellStyle name="Comma 7 2 5 2 2 2" xfId="5003" xr:uid="{1D954B7D-F4DE-4414-9BFB-D7D543109310}"/>
    <cellStyle name="Comma 7 2 5 2 2 2 2" xfId="10606" xr:uid="{6565BC3F-69A8-4A4A-A0F1-B2A6B6C35C10}"/>
    <cellStyle name="Comma 7 2 5 2 2 2 2 2" xfId="21834" xr:uid="{5A8D8616-A9A5-40B7-94D9-79DE6F7AA541}"/>
    <cellStyle name="Comma 7 2 5 2 2 2 2 2 2" xfId="44301" xr:uid="{B8611E65-B6F6-4235-BA1C-7B05EFEE45D5}"/>
    <cellStyle name="Comma 7 2 5 2 2 2 2 3" xfId="33074" xr:uid="{3E097FEA-0056-4D02-9932-F7794ADF041A}"/>
    <cellStyle name="Comma 7 2 5 2 2 2 3" xfId="16231" xr:uid="{E6035661-8AC8-4110-84C2-2A00FB36D834}"/>
    <cellStyle name="Comma 7 2 5 2 2 2 3 2" xfId="38698" xr:uid="{BF714C7C-3CDE-49BC-9034-9580AE01DD51}"/>
    <cellStyle name="Comma 7 2 5 2 2 2 4" xfId="27471" xr:uid="{8F1C1A34-B00D-428F-9EB5-662C26414FA0}"/>
    <cellStyle name="Comma 7 2 5 2 2 3" xfId="7817" xr:uid="{7B598D3C-D32D-43DC-9CC0-73AF6ABE42BB}"/>
    <cellStyle name="Comma 7 2 5 2 2 3 2" xfId="19045" xr:uid="{DF891B30-D397-4866-82D8-D78B646BA0B5}"/>
    <cellStyle name="Comma 7 2 5 2 2 3 2 2" xfId="41512" xr:uid="{8B540B11-AF66-4368-91EB-BAC89B044110}"/>
    <cellStyle name="Comma 7 2 5 2 2 3 3" xfId="30285" xr:uid="{897E5C98-EFD1-41D8-A0EF-56A774F7E83F}"/>
    <cellStyle name="Comma 7 2 5 2 2 4" xfId="13442" xr:uid="{E06D15BC-44CC-4A27-8518-A3D692C99DFB}"/>
    <cellStyle name="Comma 7 2 5 2 2 4 2" xfId="35909" xr:uid="{863ABC3C-CAC3-4634-A074-834988CFA9E9}"/>
    <cellStyle name="Comma 7 2 5 2 2 5" xfId="24682" xr:uid="{6B39F325-0802-4156-92F1-1D6B5FDC5219}"/>
    <cellStyle name="Comma 7 2 5 2 3" xfId="3923" xr:uid="{9015BD16-D43A-4B59-ADB7-1592CCF2CCE3}"/>
    <cellStyle name="Comma 7 2 5 2 3 2" xfId="9526" xr:uid="{900FE55B-E83C-46E6-9155-583473A57036}"/>
    <cellStyle name="Comma 7 2 5 2 3 2 2" xfId="20754" xr:uid="{86ED2236-DA89-42BA-80B2-78BE13DFF89F}"/>
    <cellStyle name="Comma 7 2 5 2 3 2 2 2" xfId="43221" xr:uid="{79D428EB-8CFB-4A2B-9580-712C711192FA}"/>
    <cellStyle name="Comma 7 2 5 2 3 2 3" xfId="31994" xr:uid="{E7BFA8CD-090D-4095-823F-F05B96E8139D}"/>
    <cellStyle name="Comma 7 2 5 2 3 3" xfId="15151" xr:uid="{2F74AE1B-20AD-4396-B6BB-C682AEFF3F64}"/>
    <cellStyle name="Comma 7 2 5 2 3 3 2" xfId="37618" xr:uid="{CEF81F4B-9404-4BD9-86A4-F6A16E720430}"/>
    <cellStyle name="Comma 7 2 5 2 3 4" xfId="26391" xr:uid="{5EC4E6FB-D9B4-48D9-B4F5-D4D3169FF7CE}"/>
    <cellStyle name="Comma 7 2 5 2 4" xfId="6737" xr:uid="{C48083AE-3756-49BD-8002-501C6E963730}"/>
    <cellStyle name="Comma 7 2 5 2 4 2" xfId="17965" xr:uid="{5CBF7369-2E4D-4FE2-90E2-5CEFA60D5063}"/>
    <cellStyle name="Comma 7 2 5 2 4 2 2" xfId="40432" xr:uid="{1E539E62-57C6-4EE6-AEC9-4F41C005AEF3}"/>
    <cellStyle name="Comma 7 2 5 2 4 3" xfId="29205" xr:uid="{0B755604-B4FC-4903-9298-26EBAE7C8E4D}"/>
    <cellStyle name="Comma 7 2 5 2 5" xfId="12362" xr:uid="{098EB356-1776-415E-A9C3-30B27CDE8421}"/>
    <cellStyle name="Comma 7 2 5 2 5 2" xfId="34829" xr:uid="{7E49A379-7768-49D7-8598-5127F1C606ED}"/>
    <cellStyle name="Comma 7 2 5 2 6" xfId="23602" xr:uid="{BCD04CF5-EC22-42F7-BA10-85FB0A0B7FB5}"/>
    <cellStyle name="Comma 7 2 5 3" xfId="1676" xr:uid="{00000000-0005-0000-0000-00008F080000}"/>
    <cellStyle name="Comma 7 2 5 3 2" xfId="4465" xr:uid="{83057F9E-DC5D-4B95-9950-4E4F0CEFA924}"/>
    <cellStyle name="Comma 7 2 5 3 2 2" xfId="10068" xr:uid="{E934E634-1343-4DFD-BC60-05EFF27FA37E}"/>
    <cellStyle name="Comma 7 2 5 3 2 2 2" xfId="21296" xr:uid="{056F305D-2551-4F1A-87CF-1F650671CD36}"/>
    <cellStyle name="Comma 7 2 5 3 2 2 2 2" xfId="43763" xr:uid="{D3EEB9DC-F20C-4A07-A26C-7A45B4F8A3FA}"/>
    <cellStyle name="Comma 7 2 5 3 2 2 3" xfId="32536" xr:uid="{C127E008-987E-4DAF-81BC-E875FC43AC33}"/>
    <cellStyle name="Comma 7 2 5 3 2 3" xfId="15693" xr:uid="{5EC7E456-318B-4198-93C8-BDECDDBAF07F}"/>
    <cellStyle name="Comma 7 2 5 3 2 3 2" xfId="38160" xr:uid="{8C719843-2EC5-4F03-97F6-540512288978}"/>
    <cellStyle name="Comma 7 2 5 3 2 4" xfId="26933" xr:uid="{34127B7C-BB1E-4963-B2BF-7AAE6195B55E}"/>
    <cellStyle name="Comma 7 2 5 3 3" xfId="7279" xr:uid="{9D049D69-311A-4CC2-AD2A-30512CC738A1}"/>
    <cellStyle name="Comma 7 2 5 3 3 2" xfId="18507" xr:uid="{25BE2C9F-9966-4514-A2C7-30E3C55232F9}"/>
    <cellStyle name="Comma 7 2 5 3 3 2 2" xfId="40974" xr:uid="{4D4817C3-18EE-4842-90D3-73C427BDBC31}"/>
    <cellStyle name="Comma 7 2 5 3 3 3" xfId="29747" xr:uid="{A189A329-1CCC-4E26-B433-CC632B2DAF51}"/>
    <cellStyle name="Comma 7 2 5 3 4" xfId="12904" xr:uid="{B8F9AF53-80A5-41BA-9E0B-D0A98363085C}"/>
    <cellStyle name="Comma 7 2 5 3 4 2" xfId="35371" xr:uid="{E8F5A6EB-2194-4DCB-B0DB-6AD1B9B807CA}"/>
    <cellStyle name="Comma 7 2 5 3 5" xfId="24144" xr:uid="{D54979D4-BF79-4878-B2EF-281AAF4FF12D}"/>
    <cellStyle name="Comma 7 2 5 4" xfId="3385" xr:uid="{00B5D6DC-EA01-40F5-AA5B-223456025A50}"/>
    <cellStyle name="Comma 7 2 5 4 2" xfId="8988" xr:uid="{FE7B21D9-5AF3-435E-A8DA-3B8C2A84D3C7}"/>
    <cellStyle name="Comma 7 2 5 4 2 2" xfId="20216" xr:uid="{593E96BB-D895-42BC-B167-8055B35F7CC8}"/>
    <cellStyle name="Comma 7 2 5 4 2 2 2" xfId="42683" xr:uid="{B1DCDD0F-FE80-4A9D-A355-DF1E5A3927A6}"/>
    <cellStyle name="Comma 7 2 5 4 2 3" xfId="31456" xr:uid="{2AB54CC6-D1DE-45CB-8C9F-EBCBAE91ABAE}"/>
    <cellStyle name="Comma 7 2 5 4 3" xfId="14613" xr:uid="{4ABE7C50-77D7-469E-915B-1FAB0A47D20F}"/>
    <cellStyle name="Comma 7 2 5 4 3 2" xfId="37080" xr:uid="{263E1F34-F26D-4153-AFD0-DFB359ABFB02}"/>
    <cellStyle name="Comma 7 2 5 4 4" xfId="25853" xr:uid="{16307E4E-AD38-4D6F-A057-9CEB71E4C53D}"/>
    <cellStyle name="Comma 7 2 5 5" xfId="6199" xr:uid="{F3A7C06E-E9AD-4144-9C18-906B0B478117}"/>
    <cellStyle name="Comma 7 2 5 5 2" xfId="17427" xr:uid="{9CDD6DF3-6E0C-45B6-80B5-4D046A125E45}"/>
    <cellStyle name="Comma 7 2 5 5 2 2" xfId="39894" xr:uid="{DD0AF78F-F299-4662-A05E-8DECDB906CA8}"/>
    <cellStyle name="Comma 7 2 5 5 3" xfId="28667" xr:uid="{0F59DCB1-148F-4DD3-9860-1D2C491557F6}"/>
    <cellStyle name="Comma 7 2 5 6" xfId="11824" xr:uid="{0583B37B-9624-4E29-AE0F-009ECC3C216D}"/>
    <cellStyle name="Comma 7 2 5 6 2" xfId="34291" xr:uid="{ED424D65-2DBB-4483-AAED-4854937DF2E1}"/>
    <cellStyle name="Comma 7 2 5 7" xfId="23064" xr:uid="{21719756-C6B6-48EA-A069-3325D8A63215}"/>
    <cellStyle name="Comma 7 2 6" xfId="867" xr:uid="{00000000-0005-0000-0000-000090080000}"/>
    <cellStyle name="Comma 7 2 6 2" xfId="1947" xr:uid="{00000000-0005-0000-0000-000091080000}"/>
    <cellStyle name="Comma 7 2 6 2 2" xfId="4736" xr:uid="{648AF1C4-F5F1-4417-A7AD-B08C656AC14F}"/>
    <cellStyle name="Comma 7 2 6 2 2 2" xfId="10339" xr:uid="{C03C1237-D5BD-4F11-BFFB-69742119A2A7}"/>
    <cellStyle name="Comma 7 2 6 2 2 2 2" xfId="21567" xr:uid="{9C0FA477-39FF-4464-976D-1527C87ED76F}"/>
    <cellStyle name="Comma 7 2 6 2 2 2 2 2" xfId="44034" xr:uid="{51E4274A-2B7C-4F03-8CD1-4A2E1511830A}"/>
    <cellStyle name="Comma 7 2 6 2 2 2 3" xfId="32807" xr:uid="{1D176696-1553-45F0-92F1-E031B640F6DF}"/>
    <cellStyle name="Comma 7 2 6 2 2 3" xfId="15964" xr:uid="{E97D9FF8-B488-475C-8E49-BE6003603535}"/>
    <cellStyle name="Comma 7 2 6 2 2 3 2" xfId="38431" xr:uid="{805E044C-B921-44A1-8284-9358D2391759}"/>
    <cellStyle name="Comma 7 2 6 2 2 4" xfId="27204" xr:uid="{739B1F43-8170-4D74-AC29-8C9577842BC0}"/>
    <cellStyle name="Comma 7 2 6 2 3" xfId="7550" xr:uid="{29CE43D1-00AF-49B1-92B9-47232CC5BBFE}"/>
    <cellStyle name="Comma 7 2 6 2 3 2" xfId="18778" xr:uid="{B02D2FAD-4A7D-4E69-AC7A-25E8C7B2E970}"/>
    <cellStyle name="Comma 7 2 6 2 3 2 2" xfId="41245" xr:uid="{702241D1-8CB5-4B0C-9B5A-C25020DB4E18}"/>
    <cellStyle name="Comma 7 2 6 2 3 3" xfId="30018" xr:uid="{880537FB-2B12-43FC-8985-6CF53ED939E7}"/>
    <cellStyle name="Comma 7 2 6 2 4" xfId="13175" xr:uid="{7A4B6714-76E1-4706-9955-AE9859523384}"/>
    <cellStyle name="Comma 7 2 6 2 4 2" xfId="35642" xr:uid="{8F51FD16-2900-492D-92A2-A4D83803F096}"/>
    <cellStyle name="Comma 7 2 6 2 5" xfId="24415" xr:uid="{BFABDC0E-A2E7-40A1-8B16-AE3B8A6F14E0}"/>
    <cellStyle name="Comma 7 2 6 3" xfId="3656" xr:uid="{474228BD-4597-412C-B934-D56ECD591E06}"/>
    <cellStyle name="Comma 7 2 6 3 2" xfId="9259" xr:uid="{A9EA8D4A-A121-4F2B-94A3-71EA7E139ADA}"/>
    <cellStyle name="Comma 7 2 6 3 2 2" xfId="20487" xr:uid="{1D4ADDDD-3272-4396-BB04-A42EB5DD59B7}"/>
    <cellStyle name="Comma 7 2 6 3 2 2 2" xfId="42954" xr:uid="{D4590904-D0A5-41AB-981B-6C9FE1266EEC}"/>
    <cellStyle name="Comma 7 2 6 3 2 3" xfId="31727" xr:uid="{E1B71FD5-0861-4DF8-BF25-254E8E1C6E1E}"/>
    <cellStyle name="Comma 7 2 6 3 3" xfId="14884" xr:uid="{3018FEC9-4189-44F9-8A0A-0D682776E072}"/>
    <cellStyle name="Comma 7 2 6 3 3 2" xfId="37351" xr:uid="{DF6A9EA4-8951-468B-8C3F-55A700A58F0A}"/>
    <cellStyle name="Comma 7 2 6 3 4" xfId="26124" xr:uid="{C9A1B8DB-2162-4891-A2EA-2A67CD789E89}"/>
    <cellStyle name="Comma 7 2 6 4" xfId="6470" xr:uid="{74F33A39-99D5-439D-8D6F-8A4FC3508A7D}"/>
    <cellStyle name="Comma 7 2 6 4 2" xfId="17698" xr:uid="{9552EEF7-4B7A-493D-A5B9-06D783960269}"/>
    <cellStyle name="Comma 7 2 6 4 2 2" xfId="40165" xr:uid="{AC71241B-864A-42E8-99F4-71212C0AB205}"/>
    <cellStyle name="Comma 7 2 6 4 3" xfId="28938" xr:uid="{4CD6EACF-338B-45E1-BCBD-CC267D0E537D}"/>
    <cellStyle name="Comma 7 2 6 5" xfId="12095" xr:uid="{45997CC4-CACC-4682-B44D-FFC3664E440B}"/>
    <cellStyle name="Comma 7 2 6 5 2" xfId="34562" xr:uid="{40BB9AEF-2786-4F89-8012-2D5F875B7CE3}"/>
    <cellStyle name="Comma 7 2 6 6" xfId="23335" xr:uid="{F38F24C0-C56D-4158-8C56-1844D776EF4C}"/>
    <cellStyle name="Comma 7 2 7" xfId="1409" xr:uid="{00000000-0005-0000-0000-000092080000}"/>
    <cellStyle name="Comma 7 2 7 2" xfId="4198" xr:uid="{A8E1DDBE-362D-4D7E-A526-39D5A6A47A53}"/>
    <cellStyle name="Comma 7 2 7 2 2" xfId="9801" xr:uid="{AD4DC20E-8F60-417F-8F33-DE2CEC1F7FED}"/>
    <cellStyle name="Comma 7 2 7 2 2 2" xfId="21029" xr:uid="{D1BCD954-9DC4-481D-B748-12ED4FEED45C}"/>
    <cellStyle name="Comma 7 2 7 2 2 2 2" xfId="43496" xr:uid="{AF84A578-B8B8-4B55-9F38-21063BE2B9BB}"/>
    <cellStyle name="Comma 7 2 7 2 2 3" xfId="32269" xr:uid="{4C082339-D258-4A33-9A19-063FA1276755}"/>
    <cellStyle name="Comma 7 2 7 2 3" xfId="15426" xr:uid="{C4C126BB-4494-4D22-BF22-B08CCF0CFC7C}"/>
    <cellStyle name="Comma 7 2 7 2 3 2" xfId="37893" xr:uid="{3AFEBA15-ADD9-419F-BB03-03EE14D2C382}"/>
    <cellStyle name="Comma 7 2 7 2 4" xfId="26666" xr:uid="{BEE53709-A1A4-447A-B817-4081D99D22D5}"/>
    <cellStyle name="Comma 7 2 7 3" xfId="7012" xr:uid="{EB1E6BC0-4E5E-4186-8535-F53B873C95D8}"/>
    <cellStyle name="Comma 7 2 7 3 2" xfId="18240" xr:uid="{53EAA5FE-5C38-46EA-93D2-FAB1D74EF4AE}"/>
    <cellStyle name="Comma 7 2 7 3 2 2" xfId="40707" xr:uid="{076C4170-FBFF-4583-8EE3-39A8315E8E7A}"/>
    <cellStyle name="Comma 7 2 7 3 3" xfId="29480" xr:uid="{0BB2409C-9F34-440D-821E-09189A21F9D7}"/>
    <cellStyle name="Comma 7 2 7 4" xfId="12637" xr:uid="{7E81C746-C524-4A19-9EA9-1A4F377FDAAD}"/>
    <cellStyle name="Comma 7 2 7 4 2" xfId="35104" xr:uid="{2A22AAF1-4B0D-4711-A2DF-2CB7CA7A2BC5}"/>
    <cellStyle name="Comma 7 2 7 5" xfId="23877" xr:uid="{1632CBEA-93A5-4201-99FC-1B100D394677}"/>
    <cellStyle name="Comma 7 2 8" xfId="2490" xr:uid="{00000000-0005-0000-0000-000093080000}"/>
    <cellStyle name="Comma 7 2 8 2" xfId="5279" xr:uid="{F53E6F58-1706-4D28-8F3B-EFC4C4854B18}"/>
    <cellStyle name="Comma 7 2 8 2 2" xfId="10882" xr:uid="{0F5E3551-9420-4329-B3DA-445BAA0262C7}"/>
    <cellStyle name="Comma 7 2 8 2 2 2" xfId="22110" xr:uid="{EC4DAD6C-02E6-47DD-871E-F1641E5AE08B}"/>
    <cellStyle name="Comma 7 2 8 2 2 2 2" xfId="44577" xr:uid="{B0FE9DFB-5D34-40E9-B2D7-EB9A4A7B4F96}"/>
    <cellStyle name="Comma 7 2 8 2 2 3" xfId="33350" xr:uid="{9C887B8D-EDE2-404F-B25A-D27F534EB555}"/>
    <cellStyle name="Comma 7 2 8 2 3" xfId="16507" xr:uid="{69B84133-7716-440F-871E-8C0E165FE646}"/>
    <cellStyle name="Comma 7 2 8 2 3 2" xfId="38974" xr:uid="{CBD22736-6E80-445A-B766-3AF3C899139F}"/>
    <cellStyle name="Comma 7 2 8 2 4" xfId="27747" xr:uid="{1BC622EF-229E-4655-B5A6-9BBB660EBE36}"/>
    <cellStyle name="Comma 7 2 8 3" xfId="8093" xr:uid="{DCA7ADD1-4269-4890-BB89-F5317A030652}"/>
    <cellStyle name="Comma 7 2 8 3 2" xfId="19321" xr:uid="{F4AC1EF8-16FF-4C7E-8F9A-7F89EAD9FD71}"/>
    <cellStyle name="Comma 7 2 8 3 2 2" xfId="41788" xr:uid="{F8552124-8B73-4697-AD1B-46F09D2276DF}"/>
    <cellStyle name="Comma 7 2 8 3 3" xfId="30561" xr:uid="{2EF8717D-203B-4F38-B53C-3E91F4466EC5}"/>
    <cellStyle name="Comma 7 2 8 4" xfId="13718" xr:uid="{9112EF0F-8576-45F0-B48A-9102469BA2A3}"/>
    <cellStyle name="Comma 7 2 8 4 2" xfId="36185" xr:uid="{D7435852-5099-4BD2-9E40-0C3C3405AF6B}"/>
    <cellStyle name="Comma 7 2 8 5" xfId="24958" xr:uid="{17AC3A04-06DE-49B6-A66F-448556AA9F2D}"/>
    <cellStyle name="Comma 7 2 9" xfId="329" xr:uid="{00000000-0005-0000-0000-000094080000}"/>
    <cellStyle name="Comma 7 2 9 2" xfId="3118" xr:uid="{E2F9DE7A-B33C-4573-8E7C-011936FA0FE5}"/>
    <cellStyle name="Comma 7 2 9 2 2" xfId="8721" xr:uid="{6A992640-5E38-4E22-AD83-B5EF5C35B00B}"/>
    <cellStyle name="Comma 7 2 9 2 2 2" xfId="19949" xr:uid="{6EB5B7EF-655E-4405-93C6-0B3D07D42EFB}"/>
    <cellStyle name="Comma 7 2 9 2 2 2 2" xfId="42416" xr:uid="{96DCB831-D76A-4936-A4FB-21F937F3FEE1}"/>
    <cellStyle name="Comma 7 2 9 2 2 3" xfId="31189" xr:uid="{E9B6A2BE-8D97-4BA3-BB52-B8C006CF0968}"/>
    <cellStyle name="Comma 7 2 9 2 3" xfId="14346" xr:uid="{BB1350AB-5A6F-4D4B-B3B0-9E9A8D28FA1C}"/>
    <cellStyle name="Comma 7 2 9 2 3 2" xfId="36813" xr:uid="{FB09A8A1-CEFD-4886-959A-D6D3C97F92BD}"/>
    <cellStyle name="Comma 7 2 9 2 4" xfId="25586" xr:uid="{4E731EA8-95DD-4600-8549-C5F612FA7B3C}"/>
    <cellStyle name="Comma 7 2 9 3" xfId="5932" xr:uid="{C22146CE-0857-4F3E-93A1-6B2032EE11B5}"/>
    <cellStyle name="Comma 7 2 9 3 2" xfId="17160" xr:uid="{5A98555C-782B-445D-9D16-F0E5A912A1B2}"/>
    <cellStyle name="Comma 7 2 9 3 2 2" xfId="39627" xr:uid="{89955550-AFB3-4CEF-9BDD-00CE8196C45B}"/>
    <cellStyle name="Comma 7 2 9 3 3" xfId="28400" xr:uid="{4A0C8A25-3213-4214-B790-59F645C3DB1C}"/>
    <cellStyle name="Comma 7 2 9 4" xfId="11557" xr:uid="{BB09ECBA-C532-42EA-A789-B572EE195EB2}"/>
    <cellStyle name="Comma 7 2 9 4 2" xfId="34024" xr:uid="{1D6DB7A1-7664-4B7E-925C-F58878AC7010}"/>
    <cellStyle name="Comma 7 2 9 5" xfId="22797" xr:uid="{73231927-E9D9-434D-947F-FE0BFD4394E0}"/>
    <cellStyle name="Comma 7 3" xfId="63" xr:uid="{00000000-0005-0000-0000-000095080000}"/>
    <cellStyle name="Comma 7 3 10" xfId="5671" xr:uid="{A0610D59-0561-481C-8EB0-03AE4A68D2BF}"/>
    <cellStyle name="Comma 7 3 10 2" xfId="16899" xr:uid="{4313A785-DED3-4508-99B1-7FCEEA3FD687}"/>
    <cellStyle name="Comma 7 3 10 2 2" xfId="39366" xr:uid="{FC10A29F-C456-4D12-BCB1-79D2C71BBA5B}"/>
    <cellStyle name="Comma 7 3 10 3" xfId="28139" xr:uid="{A6C29BB1-9BC1-4815-8EF6-E49E5213FA66}"/>
    <cellStyle name="Comma 7 3 11" xfId="11295" xr:uid="{C75C1DC2-FA11-4CE8-85C0-4630D35EEA31}"/>
    <cellStyle name="Comma 7 3 11 2" xfId="33763" xr:uid="{81A4AD3C-B5D4-4A0F-8E72-B5839F44DA60}"/>
    <cellStyle name="Comma 7 3 12" xfId="22536" xr:uid="{7BCAB9C9-BACF-4324-AFF5-2BDEA7CA7840}"/>
    <cellStyle name="Comma 7 3 2" xfId="125" xr:uid="{00000000-0005-0000-0000-000096080000}"/>
    <cellStyle name="Comma 7 3 2 10" xfId="11357" xr:uid="{6FD46CEF-8D80-4F7F-AF37-F8423FD5D9B2}"/>
    <cellStyle name="Comma 7 3 2 10 2" xfId="33825" xr:uid="{1061E094-C1E1-4F75-9D1E-B9A11EED8385}"/>
    <cellStyle name="Comma 7 3 2 11" xfId="22598" xr:uid="{FA082377-141E-40ED-B295-F8BC6ACBD7A3}"/>
    <cellStyle name="Comma 7 3 2 2" xfId="251" xr:uid="{00000000-0005-0000-0000-000097080000}"/>
    <cellStyle name="Comma 7 3 2 2 10" xfId="22724" xr:uid="{6F68ACB2-AC48-44C6-96DD-78AE22E7AECA}"/>
    <cellStyle name="Comma 7 3 2 2 2" xfId="798" xr:uid="{00000000-0005-0000-0000-000098080000}"/>
    <cellStyle name="Comma 7 3 2 2 2 2" xfId="1336" xr:uid="{00000000-0005-0000-0000-000099080000}"/>
    <cellStyle name="Comma 7 3 2 2 2 2 2" xfId="2416" xr:uid="{00000000-0005-0000-0000-00009A080000}"/>
    <cellStyle name="Comma 7 3 2 2 2 2 2 2" xfId="5205" xr:uid="{3E67EFC0-6804-4436-8127-D24E963A1B0B}"/>
    <cellStyle name="Comma 7 3 2 2 2 2 2 2 2" xfId="10808" xr:uid="{74698F58-4CA3-4BE6-B6D4-5289BEBC453C}"/>
    <cellStyle name="Comma 7 3 2 2 2 2 2 2 2 2" xfId="22036" xr:uid="{5D7F33D9-065A-45E3-B0D3-7F3B3411F16D}"/>
    <cellStyle name="Comma 7 3 2 2 2 2 2 2 2 2 2" xfId="44503" xr:uid="{4BC38F39-D08F-4820-8984-6FA6362CFB33}"/>
    <cellStyle name="Comma 7 3 2 2 2 2 2 2 2 3" xfId="33276" xr:uid="{BF18CA1B-06F4-42AB-853A-F28254B10510}"/>
    <cellStyle name="Comma 7 3 2 2 2 2 2 2 3" xfId="16433" xr:uid="{FC31A54D-94A8-4E16-A310-AD7EA583688E}"/>
    <cellStyle name="Comma 7 3 2 2 2 2 2 2 3 2" xfId="38900" xr:uid="{0A718DC4-6AE2-4A2D-B5CD-8F3FD7B07DA8}"/>
    <cellStyle name="Comma 7 3 2 2 2 2 2 2 4" xfId="27673" xr:uid="{893694CB-006F-4408-B912-B98155531A62}"/>
    <cellStyle name="Comma 7 3 2 2 2 2 2 3" xfId="8019" xr:uid="{E20D58BC-45C9-486D-A7E4-C0F2963FBBB8}"/>
    <cellStyle name="Comma 7 3 2 2 2 2 2 3 2" xfId="19247" xr:uid="{1FC01AA3-3F9F-49A5-89B0-E102473F0977}"/>
    <cellStyle name="Comma 7 3 2 2 2 2 2 3 2 2" xfId="41714" xr:uid="{B77A6E26-4F55-461E-84D2-D2CA7BE87D8F}"/>
    <cellStyle name="Comma 7 3 2 2 2 2 2 3 3" xfId="30487" xr:uid="{0DBAEF2F-EC03-4407-B0B2-64E5D4ADD13F}"/>
    <cellStyle name="Comma 7 3 2 2 2 2 2 4" xfId="13644" xr:uid="{A8B0ED60-6DFD-4351-84CD-FDB842373061}"/>
    <cellStyle name="Comma 7 3 2 2 2 2 2 4 2" xfId="36111" xr:uid="{8C812D4D-BF96-4AC2-86C1-EAF1DF5AE132}"/>
    <cellStyle name="Comma 7 3 2 2 2 2 2 5" xfId="24884" xr:uid="{56A1816A-DC0C-4DDC-AA49-74E14FECB9E8}"/>
    <cellStyle name="Comma 7 3 2 2 2 2 3" xfId="4125" xr:uid="{CCF19861-4BFB-4FFA-A249-B0B17F6C7593}"/>
    <cellStyle name="Comma 7 3 2 2 2 2 3 2" xfId="9728" xr:uid="{189C8684-2E20-43E7-9C08-B5E5F82DA398}"/>
    <cellStyle name="Comma 7 3 2 2 2 2 3 2 2" xfId="20956" xr:uid="{95255575-182B-48F6-9B73-D5DF66FC94B7}"/>
    <cellStyle name="Comma 7 3 2 2 2 2 3 2 2 2" xfId="43423" xr:uid="{9E0B4285-81E3-42E1-A4BC-E2B3220EB8B2}"/>
    <cellStyle name="Comma 7 3 2 2 2 2 3 2 3" xfId="32196" xr:uid="{426AD652-7744-4AC7-A308-524822D026FD}"/>
    <cellStyle name="Comma 7 3 2 2 2 2 3 3" xfId="15353" xr:uid="{72166B2B-7385-4508-9A1B-F798A68BB8F2}"/>
    <cellStyle name="Comma 7 3 2 2 2 2 3 3 2" xfId="37820" xr:uid="{F6D7C7A7-1403-4824-8288-D7C39DC0D313}"/>
    <cellStyle name="Comma 7 3 2 2 2 2 3 4" xfId="26593" xr:uid="{6D639EF5-BEC6-479C-A0B5-B83096483DCD}"/>
    <cellStyle name="Comma 7 3 2 2 2 2 4" xfId="6939" xr:uid="{CD372D0C-F3E4-4520-957F-FC6D64C26A77}"/>
    <cellStyle name="Comma 7 3 2 2 2 2 4 2" xfId="18167" xr:uid="{32520F55-0E15-469E-BF88-7A8B7CAA0909}"/>
    <cellStyle name="Comma 7 3 2 2 2 2 4 2 2" xfId="40634" xr:uid="{1AEB9D16-CF04-46C7-B582-68C846C4DECC}"/>
    <cellStyle name="Comma 7 3 2 2 2 2 4 3" xfId="29407" xr:uid="{9E918390-497B-49CE-8891-193397C4B503}"/>
    <cellStyle name="Comma 7 3 2 2 2 2 5" xfId="12564" xr:uid="{218320D0-A2E7-4FF7-83C5-29DA404529F1}"/>
    <cellStyle name="Comma 7 3 2 2 2 2 5 2" xfId="35031" xr:uid="{122DCAD5-0CEB-4D73-83FC-3C72FE4DA13D}"/>
    <cellStyle name="Comma 7 3 2 2 2 2 6" xfId="23804" xr:uid="{EA7C0276-9947-481C-8FFB-AEC265C7033D}"/>
    <cellStyle name="Comma 7 3 2 2 2 3" xfId="1878" xr:uid="{00000000-0005-0000-0000-00009B080000}"/>
    <cellStyle name="Comma 7 3 2 2 2 3 2" xfId="4667" xr:uid="{BE467350-CF1B-459E-B044-6B1BBFADFB1E}"/>
    <cellStyle name="Comma 7 3 2 2 2 3 2 2" xfId="10270" xr:uid="{EB9A9259-E472-4205-8173-BCC69B002568}"/>
    <cellStyle name="Comma 7 3 2 2 2 3 2 2 2" xfId="21498" xr:uid="{924A6E39-5001-425A-8835-A75772B519C4}"/>
    <cellStyle name="Comma 7 3 2 2 2 3 2 2 2 2" xfId="43965" xr:uid="{A46D50F8-F6B5-4618-8C0F-C9E5FE273CCA}"/>
    <cellStyle name="Comma 7 3 2 2 2 3 2 2 3" xfId="32738" xr:uid="{C3373AA6-23A0-4EAC-99C9-995B44164B3B}"/>
    <cellStyle name="Comma 7 3 2 2 2 3 2 3" xfId="15895" xr:uid="{F1ED114E-26BB-4E79-A1A4-F3DB8E36A4F6}"/>
    <cellStyle name="Comma 7 3 2 2 2 3 2 3 2" xfId="38362" xr:uid="{08062007-10FE-4B99-BF49-D158A46D3F18}"/>
    <cellStyle name="Comma 7 3 2 2 2 3 2 4" xfId="27135" xr:uid="{BC5D4069-C867-4EF7-A7F2-3B9605260387}"/>
    <cellStyle name="Comma 7 3 2 2 2 3 3" xfId="7481" xr:uid="{29CA2BD9-BFCC-4842-B43E-D13B7E648362}"/>
    <cellStyle name="Comma 7 3 2 2 2 3 3 2" xfId="18709" xr:uid="{F9E50A3D-C1DE-4F7D-AF21-E053F244A764}"/>
    <cellStyle name="Comma 7 3 2 2 2 3 3 2 2" xfId="41176" xr:uid="{443719D8-97EB-4F44-BBAE-66559EA9D644}"/>
    <cellStyle name="Comma 7 3 2 2 2 3 3 3" xfId="29949" xr:uid="{4DD89269-B4C0-4816-8B8E-8D3F235EA571}"/>
    <cellStyle name="Comma 7 3 2 2 2 3 4" xfId="13106" xr:uid="{82E0184E-8C7F-443E-9A81-690A7ECDCEEB}"/>
    <cellStyle name="Comma 7 3 2 2 2 3 4 2" xfId="35573" xr:uid="{59C5CF6C-5817-4CC9-A6F8-CE0C2D1F9975}"/>
    <cellStyle name="Comma 7 3 2 2 2 3 5" xfId="24346" xr:uid="{D0B191A1-A99B-4493-8088-B5D8EBE5DC3E}"/>
    <cellStyle name="Comma 7 3 2 2 2 4" xfId="3587" xr:uid="{ADE4CDE0-4C37-4FC1-8926-B35FAC13A5E9}"/>
    <cellStyle name="Comma 7 3 2 2 2 4 2" xfId="9190" xr:uid="{9441676B-144E-4147-9050-2330C04BDF6B}"/>
    <cellStyle name="Comma 7 3 2 2 2 4 2 2" xfId="20418" xr:uid="{CED6650A-0471-499A-8AFE-A3386ABFC710}"/>
    <cellStyle name="Comma 7 3 2 2 2 4 2 2 2" xfId="42885" xr:uid="{886EF1CB-442C-4BDE-96CA-973C8F7FF4C2}"/>
    <cellStyle name="Comma 7 3 2 2 2 4 2 3" xfId="31658" xr:uid="{FACDFCC7-7C87-4F80-B6CD-9129F87D22CB}"/>
    <cellStyle name="Comma 7 3 2 2 2 4 3" xfId="14815" xr:uid="{91592AEE-8A76-4FAE-AC23-9332541357DE}"/>
    <cellStyle name="Comma 7 3 2 2 2 4 3 2" xfId="37282" xr:uid="{5A6F700B-E73F-4497-91E2-CA9B52A35662}"/>
    <cellStyle name="Comma 7 3 2 2 2 4 4" xfId="26055" xr:uid="{93609A44-5E63-49E1-80E2-9268D86E0CCC}"/>
    <cellStyle name="Comma 7 3 2 2 2 5" xfId="6401" xr:uid="{1A0490FF-5259-4345-B2F8-6044F013F338}"/>
    <cellStyle name="Comma 7 3 2 2 2 5 2" xfId="17629" xr:uid="{C677E245-36C4-4160-83D4-508E1F4DF110}"/>
    <cellStyle name="Comma 7 3 2 2 2 5 2 2" xfId="40096" xr:uid="{4C79427C-03B7-4ED5-B0E5-2F2076D64673}"/>
    <cellStyle name="Comma 7 3 2 2 2 5 3" xfId="28869" xr:uid="{B83709E5-1288-44A8-B57C-0976A89208FC}"/>
    <cellStyle name="Comma 7 3 2 2 2 6" xfId="12026" xr:uid="{EFFF9CD5-F25D-4813-A9B5-8FC8BDA004B0}"/>
    <cellStyle name="Comma 7 3 2 2 2 6 2" xfId="34493" xr:uid="{491540FD-A317-472C-831D-5FA0740F75B2}"/>
    <cellStyle name="Comma 7 3 2 2 2 7" xfId="23266" xr:uid="{2BC21092-28DE-4427-97FE-052418D0444E}"/>
    <cellStyle name="Comma 7 3 2 2 3" xfId="1069" xr:uid="{00000000-0005-0000-0000-00009C080000}"/>
    <cellStyle name="Comma 7 3 2 2 3 2" xfId="2149" xr:uid="{00000000-0005-0000-0000-00009D080000}"/>
    <cellStyle name="Comma 7 3 2 2 3 2 2" xfId="4938" xr:uid="{EC72EF29-FA09-4EB3-906E-9B0A482F9CD9}"/>
    <cellStyle name="Comma 7 3 2 2 3 2 2 2" xfId="10541" xr:uid="{8C17E4C4-778C-428C-87A7-9366D4985760}"/>
    <cellStyle name="Comma 7 3 2 2 3 2 2 2 2" xfId="21769" xr:uid="{A43160BC-71F6-47F2-BE65-176F70864532}"/>
    <cellStyle name="Comma 7 3 2 2 3 2 2 2 2 2" xfId="44236" xr:uid="{5EAAFAC4-B57B-4B67-87B1-D6CCD35FA552}"/>
    <cellStyle name="Comma 7 3 2 2 3 2 2 2 3" xfId="33009" xr:uid="{8E83CE22-F208-47E7-BC81-2646DDCB1B66}"/>
    <cellStyle name="Comma 7 3 2 2 3 2 2 3" xfId="16166" xr:uid="{A815E820-DAD2-43BF-9BC4-67A276131A5C}"/>
    <cellStyle name="Comma 7 3 2 2 3 2 2 3 2" xfId="38633" xr:uid="{0BEBBC9F-A868-4A40-8F48-E23B9B63AEDB}"/>
    <cellStyle name="Comma 7 3 2 2 3 2 2 4" xfId="27406" xr:uid="{FEFDA3FE-4773-4629-AAFF-E527F934A0D4}"/>
    <cellStyle name="Comma 7 3 2 2 3 2 3" xfId="7752" xr:uid="{366ECC44-1B89-4325-BAF3-96017FAA0551}"/>
    <cellStyle name="Comma 7 3 2 2 3 2 3 2" xfId="18980" xr:uid="{CD05F916-0D86-4680-B12C-9FAC975DF680}"/>
    <cellStyle name="Comma 7 3 2 2 3 2 3 2 2" xfId="41447" xr:uid="{046ABD92-7561-4270-A8A1-4C3F0988BD5E}"/>
    <cellStyle name="Comma 7 3 2 2 3 2 3 3" xfId="30220" xr:uid="{1E217769-4990-47B2-9A2D-0D0329521646}"/>
    <cellStyle name="Comma 7 3 2 2 3 2 4" xfId="13377" xr:uid="{9CCEEF14-F608-4D17-9C52-22F1064E05EE}"/>
    <cellStyle name="Comma 7 3 2 2 3 2 4 2" xfId="35844" xr:uid="{54BA55D0-B227-4D55-980D-A34C75022C7B}"/>
    <cellStyle name="Comma 7 3 2 2 3 2 5" xfId="24617" xr:uid="{F0381733-CB5D-4A10-A706-CF4C0899044F}"/>
    <cellStyle name="Comma 7 3 2 2 3 3" xfId="3858" xr:uid="{BCE036F5-599C-422C-BC53-ADB1633D71BB}"/>
    <cellStyle name="Comma 7 3 2 2 3 3 2" xfId="9461" xr:uid="{B078951D-64A4-4496-ADF6-3DF0C047C03C}"/>
    <cellStyle name="Comma 7 3 2 2 3 3 2 2" xfId="20689" xr:uid="{D0C2F103-00F5-4414-A51D-565F07B7F47F}"/>
    <cellStyle name="Comma 7 3 2 2 3 3 2 2 2" xfId="43156" xr:uid="{24CD362E-7532-4AB4-8CF5-827ADDDB16AB}"/>
    <cellStyle name="Comma 7 3 2 2 3 3 2 3" xfId="31929" xr:uid="{0287E733-DDD0-446A-8FC0-65C03F69D67F}"/>
    <cellStyle name="Comma 7 3 2 2 3 3 3" xfId="15086" xr:uid="{6D7A701C-87A9-4C58-BE5B-32FE6780F6AB}"/>
    <cellStyle name="Comma 7 3 2 2 3 3 3 2" xfId="37553" xr:uid="{FC492E90-59B5-459B-935F-680070C1FFF5}"/>
    <cellStyle name="Comma 7 3 2 2 3 3 4" xfId="26326" xr:uid="{B3596C00-C079-4687-B6C0-482D1CAB13F5}"/>
    <cellStyle name="Comma 7 3 2 2 3 4" xfId="6672" xr:uid="{7A44CBD4-DD3E-4651-89CE-3A72845B61F4}"/>
    <cellStyle name="Comma 7 3 2 2 3 4 2" xfId="17900" xr:uid="{1A3DBD9D-56AA-4E7D-BFF8-A163599F830A}"/>
    <cellStyle name="Comma 7 3 2 2 3 4 2 2" xfId="40367" xr:uid="{2DDCE235-E598-410E-A91C-5C8252136E60}"/>
    <cellStyle name="Comma 7 3 2 2 3 4 3" xfId="29140" xr:uid="{309E22C6-E2B1-4ADE-A299-103717876DF7}"/>
    <cellStyle name="Comma 7 3 2 2 3 5" xfId="12297" xr:uid="{C8EA4FFD-30EE-4F3B-AE36-A1874AAC8AA9}"/>
    <cellStyle name="Comma 7 3 2 2 3 5 2" xfId="34764" xr:uid="{CC2DC170-1D47-4B49-AAF5-2A91E1996E49}"/>
    <cellStyle name="Comma 7 3 2 2 3 6" xfId="23537" xr:uid="{899F0056-537F-41A3-8D9A-E708BEFF632E}"/>
    <cellStyle name="Comma 7 3 2 2 4" xfId="1611" xr:uid="{00000000-0005-0000-0000-00009E080000}"/>
    <cellStyle name="Comma 7 3 2 2 4 2" xfId="4400" xr:uid="{44E364FF-214E-4EC6-A0B0-F6B4EA2C8C86}"/>
    <cellStyle name="Comma 7 3 2 2 4 2 2" xfId="10003" xr:uid="{F182D007-622A-44D0-A696-8949DB695F51}"/>
    <cellStyle name="Comma 7 3 2 2 4 2 2 2" xfId="21231" xr:uid="{7F9BD985-13C5-4330-8692-426D7C0654B7}"/>
    <cellStyle name="Comma 7 3 2 2 4 2 2 2 2" xfId="43698" xr:uid="{1A6B36E6-5E0C-44C7-8A9A-D999A3A3D8BF}"/>
    <cellStyle name="Comma 7 3 2 2 4 2 2 3" xfId="32471" xr:uid="{E63241C7-54F1-407E-A844-14E6D7840308}"/>
    <cellStyle name="Comma 7 3 2 2 4 2 3" xfId="15628" xr:uid="{7EA49653-08DB-4BA8-8F81-2B15C7D195D3}"/>
    <cellStyle name="Comma 7 3 2 2 4 2 3 2" xfId="38095" xr:uid="{09A7A271-A60C-4FBE-8D18-48B00566AA90}"/>
    <cellStyle name="Comma 7 3 2 2 4 2 4" xfId="26868" xr:uid="{B375DE31-05DF-4C7B-BAAB-A849AECDCB68}"/>
    <cellStyle name="Comma 7 3 2 2 4 3" xfId="7214" xr:uid="{133BDEE3-8EE3-46FF-B6C7-8172556CB497}"/>
    <cellStyle name="Comma 7 3 2 2 4 3 2" xfId="18442" xr:uid="{91C3B825-3BE6-4078-8D38-383253D900EF}"/>
    <cellStyle name="Comma 7 3 2 2 4 3 2 2" xfId="40909" xr:uid="{178448B5-36C4-4430-9EF2-F6C87D66A39D}"/>
    <cellStyle name="Comma 7 3 2 2 4 3 3" xfId="29682" xr:uid="{07CC457D-8210-4E36-B80B-FB0098FDDB65}"/>
    <cellStyle name="Comma 7 3 2 2 4 4" xfId="12839" xr:uid="{83F6DB56-E293-492E-B46E-7F04B36E6624}"/>
    <cellStyle name="Comma 7 3 2 2 4 4 2" xfId="35306" xr:uid="{17F0731C-A9B9-4924-9B0B-DC794671FD93}"/>
    <cellStyle name="Comma 7 3 2 2 4 5" xfId="24079" xr:uid="{C42BC587-DB69-4019-A4A8-D0A30254C41E}"/>
    <cellStyle name="Comma 7 3 2 2 5" xfId="2692" xr:uid="{00000000-0005-0000-0000-00009F080000}"/>
    <cellStyle name="Comma 7 3 2 2 5 2" xfId="5481" xr:uid="{90A9A9B0-9141-40AE-BF39-3DD68C6617DA}"/>
    <cellStyle name="Comma 7 3 2 2 5 2 2" xfId="11084" xr:uid="{655B15A5-BEBB-4298-BD94-0EE89E3090D3}"/>
    <cellStyle name="Comma 7 3 2 2 5 2 2 2" xfId="22312" xr:uid="{021E26B1-D2EF-46FA-ABA8-87AD4289D653}"/>
    <cellStyle name="Comma 7 3 2 2 5 2 2 2 2" xfId="44779" xr:uid="{0255D901-CE2C-43C2-9810-785EE221DBAF}"/>
    <cellStyle name="Comma 7 3 2 2 5 2 2 3" xfId="33552" xr:uid="{371434EB-3D9C-4BF7-9CE3-4FA72FEEC3A2}"/>
    <cellStyle name="Comma 7 3 2 2 5 2 3" xfId="16709" xr:uid="{13F9600B-1430-4E62-AA08-7C14492F76C4}"/>
    <cellStyle name="Comma 7 3 2 2 5 2 3 2" xfId="39176" xr:uid="{4428219F-10E4-4435-BEBD-996EC7ACF680}"/>
    <cellStyle name="Comma 7 3 2 2 5 2 4" xfId="27949" xr:uid="{E6893827-A4BD-4D56-AD6E-1B51655D23E3}"/>
    <cellStyle name="Comma 7 3 2 2 5 3" xfId="8295" xr:uid="{191BB8DC-CCCF-4893-87CC-FEADBC633355}"/>
    <cellStyle name="Comma 7 3 2 2 5 3 2" xfId="19523" xr:uid="{0AD26F61-6158-4CAB-B53B-F04EB0457E65}"/>
    <cellStyle name="Comma 7 3 2 2 5 3 2 2" xfId="41990" xr:uid="{A254C949-1972-441E-8576-30CDE04A772E}"/>
    <cellStyle name="Comma 7 3 2 2 5 3 3" xfId="30763" xr:uid="{9C12E72D-3A1D-412E-AC3B-834140A3D7DE}"/>
    <cellStyle name="Comma 7 3 2 2 5 4" xfId="13920" xr:uid="{17D615C6-EB7A-4482-8251-316C80E125D1}"/>
    <cellStyle name="Comma 7 3 2 2 5 4 2" xfId="36387" xr:uid="{FE9945D0-78EE-4A46-9E04-1B36C1802E77}"/>
    <cellStyle name="Comma 7 3 2 2 5 5" xfId="25160" xr:uid="{71C6F288-9059-47E2-8913-D492D1181B57}"/>
    <cellStyle name="Comma 7 3 2 2 6" xfId="531" xr:uid="{00000000-0005-0000-0000-0000A0080000}"/>
    <cellStyle name="Comma 7 3 2 2 6 2" xfId="3320" xr:uid="{BDFB7B4E-0953-4100-A29C-01C0BCB3D6E3}"/>
    <cellStyle name="Comma 7 3 2 2 6 2 2" xfId="8923" xr:uid="{28726F41-9C5E-4674-9A40-0F75F6835258}"/>
    <cellStyle name="Comma 7 3 2 2 6 2 2 2" xfId="20151" xr:uid="{6ED0F714-8839-4315-A726-6BAF2989A97D}"/>
    <cellStyle name="Comma 7 3 2 2 6 2 2 2 2" xfId="42618" xr:uid="{F57C1943-E5E2-4346-BF10-3A8E632AFECC}"/>
    <cellStyle name="Comma 7 3 2 2 6 2 2 3" xfId="31391" xr:uid="{A219367B-97C1-4660-BB5E-E160512692A3}"/>
    <cellStyle name="Comma 7 3 2 2 6 2 3" xfId="14548" xr:uid="{8D9A9BCF-C6F4-44F0-8098-EA5A0739B9D4}"/>
    <cellStyle name="Comma 7 3 2 2 6 2 3 2" xfId="37015" xr:uid="{5041FAB7-E3DA-4785-8256-14FB01753E1D}"/>
    <cellStyle name="Comma 7 3 2 2 6 2 4" xfId="25788" xr:uid="{7E0DDBEB-6FCC-4740-B763-CB462CE05681}"/>
    <cellStyle name="Comma 7 3 2 2 6 3" xfId="6134" xr:uid="{A87A1A8B-36D9-416E-A350-001F47469B71}"/>
    <cellStyle name="Comma 7 3 2 2 6 3 2" xfId="17362" xr:uid="{EEE98A00-27FF-47B0-AAEF-49C7F0F0B4D4}"/>
    <cellStyle name="Comma 7 3 2 2 6 3 2 2" xfId="39829" xr:uid="{2574C921-484A-4EFA-BDAE-3785ECE6B86A}"/>
    <cellStyle name="Comma 7 3 2 2 6 3 3" xfId="28602" xr:uid="{089F817A-F0C6-4827-8BFC-0D8C74E52462}"/>
    <cellStyle name="Comma 7 3 2 2 6 4" xfId="11759" xr:uid="{40A4B1E0-5877-4B3F-B5C8-50EBD559E34E}"/>
    <cellStyle name="Comma 7 3 2 2 6 4 2" xfId="34226" xr:uid="{E37637B4-1226-4A5B-AFA6-B4E7196C7538}"/>
    <cellStyle name="Comma 7 3 2 2 6 5" xfId="22999" xr:uid="{E186801E-E1A9-421B-9323-C806DEDE0B0A}"/>
    <cellStyle name="Comma 7 3 2 2 7" xfId="3044" xr:uid="{6064827C-E39D-4B5B-A541-542522B5E0AB}"/>
    <cellStyle name="Comma 7 3 2 2 7 2" xfId="8647" xr:uid="{FD4D199E-A957-49A1-9B35-D3D9ADDF212D}"/>
    <cellStyle name="Comma 7 3 2 2 7 2 2" xfId="19875" xr:uid="{495BB025-7EA4-4387-9587-0AC9995298F1}"/>
    <cellStyle name="Comma 7 3 2 2 7 2 2 2" xfId="42342" xr:uid="{B72CB488-7286-4DAC-91CD-2CAA196CE883}"/>
    <cellStyle name="Comma 7 3 2 2 7 2 3" xfId="31115" xr:uid="{7B12C2F3-A4D5-4AED-A68B-E72A2FA43DFA}"/>
    <cellStyle name="Comma 7 3 2 2 7 3" xfId="14272" xr:uid="{012CFF79-9DF5-495A-A1D3-F97CFAA408D8}"/>
    <cellStyle name="Comma 7 3 2 2 7 3 2" xfId="36739" xr:uid="{292850D0-F3AD-4C82-9887-8DEFA0B164E3}"/>
    <cellStyle name="Comma 7 3 2 2 7 4" xfId="25512" xr:uid="{46C51F07-97B1-4BD1-A72D-9FBEEDD35488}"/>
    <cellStyle name="Comma 7 3 2 2 8" xfId="5859" xr:uid="{21839A3C-4640-43BB-95A1-847018A024C8}"/>
    <cellStyle name="Comma 7 3 2 2 8 2" xfId="17087" xr:uid="{81B17500-905F-4F49-A8D6-84B93AD3CA34}"/>
    <cellStyle name="Comma 7 3 2 2 8 2 2" xfId="39554" xr:uid="{BBA11B3B-8048-4FCD-A181-11DC2A4FAE9B}"/>
    <cellStyle name="Comma 7 3 2 2 8 3" xfId="28327" xr:uid="{16785467-E63A-4FEA-82A3-888EBBE343F1}"/>
    <cellStyle name="Comma 7 3 2 2 9" xfId="11483" xr:uid="{8818651E-CC46-4B31-9C43-9F9E14A6525F}"/>
    <cellStyle name="Comma 7 3 2 2 9 2" xfId="33951" xr:uid="{14C4D83E-D674-4452-9405-E1D823DBB901}"/>
    <cellStyle name="Comma 7 3 2 3" xfId="672" xr:uid="{00000000-0005-0000-0000-0000A1080000}"/>
    <cellStyle name="Comma 7 3 2 3 2" xfId="1210" xr:uid="{00000000-0005-0000-0000-0000A2080000}"/>
    <cellStyle name="Comma 7 3 2 3 2 2" xfId="2290" xr:uid="{00000000-0005-0000-0000-0000A3080000}"/>
    <cellStyle name="Comma 7 3 2 3 2 2 2" xfId="5079" xr:uid="{D3C92C4D-5F46-45EF-ACF3-BE009B8B3074}"/>
    <cellStyle name="Comma 7 3 2 3 2 2 2 2" xfId="10682" xr:uid="{F8CC851C-7A4F-4DEE-B829-58E2B1A02765}"/>
    <cellStyle name="Comma 7 3 2 3 2 2 2 2 2" xfId="21910" xr:uid="{AC732B15-443F-4F8E-95F3-9FF975DD16E9}"/>
    <cellStyle name="Comma 7 3 2 3 2 2 2 2 2 2" xfId="44377" xr:uid="{1A1B0C1C-BF17-4FBE-85A0-723C5F1767AA}"/>
    <cellStyle name="Comma 7 3 2 3 2 2 2 2 3" xfId="33150" xr:uid="{72A7F6F5-9C1D-4B69-907D-6BF8C55CDE24}"/>
    <cellStyle name="Comma 7 3 2 3 2 2 2 3" xfId="16307" xr:uid="{8984CCC2-E2CD-4EAF-A1A5-5AAAFD3328DC}"/>
    <cellStyle name="Comma 7 3 2 3 2 2 2 3 2" xfId="38774" xr:uid="{219EE931-0DEB-41C8-A4B8-3CF8DC667D3D}"/>
    <cellStyle name="Comma 7 3 2 3 2 2 2 4" xfId="27547" xr:uid="{E621421F-98BB-4E41-B384-1C4C60D96EB9}"/>
    <cellStyle name="Comma 7 3 2 3 2 2 3" xfId="7893" xr:uid="{85B167D7-375C-420D-BB10-044BEC0C25C9}"/>
    <cellStyle name="Comma 7 3 2 3 2 2 3 2" xfId="19121" xr:uid="{81A2E1EF-EB56-47A0-925F-FFFC5341EC83}"/>
    <cellStyle name="Comma 7 3 2 3 2 2 3 2 2" xfId="41588" xr:uid="{84848BFE-4AA3-440F-A0D6-3D6BC5043347}"/>
    <cellStyle name="Comma 7 3 2 3 2 2 3 3" xfId="30361" xr:uid="{4FBCD63F-D008-4DC9-8349-EC754AD3EAD6}"/>
    <cellStyle name="Comma 7 3 2 3 2 2 4" xfId="13518" xr:uid="{992D599F-448D-4D24-BC72-5E90DB63B6CA}"/>
    <cellStyle name="Comma 7 3 2 3 2 2 4 2" xfId="35985" xr:uid="{75001583-1E24-4F31-A339-E489667318E1}"/>
    <cellStyle name="Comma 7 3 2 3 2 2 5" xfId="24758" xr:uid="{E60443AC-7B17-49C9-B02B-874EA1E9B43F}"/>
    <cellStyle name="Comma 7 3 2 3 2 3" xfId="3999" xr:uid="{54B96BAA-9F5D-4D41-B293-A89377571565}"/>
    <cellStyle name="Comma 7 3 2 3 2 3 2" xfId="9602" xr:uid="{D5A6CA81-CC65-4EEA-8540-C335B4CE43A2}"/>
    <cellStyle name="Comma 7 3 2 3 2 3 2 2" xfId="20830" xr:uid="{9C07D000-931D-46CD-9427-BEF4D8A9DAFF}"/>
    <cellStyle name="Comma 7 3 2 3 2 3 2 2 2" xfId="43297" xr:uid="{19B73B61-31EB-4F3F-A2A6-368F7251A70A}"/>
    <cellStyle name="Comma 7 3 2 3 2 3 2 3" xfId="32070" xr:uid="{5BAF3DAD-1525-4C89-82EB-AEB05DA02707}"/>
    <cellStyle name="Comma 7 3 2 3 2 3 3" xfId="15227" xr:uid="{9287ACC5-CD6D-4A73-A544-E3D3A069A790}"/>
    <cellStyle name="Comma 7 3 2 3 2 3 3 2" xfId="37694" xr:uid="{C2705B95-832C-4F08-97B1-3AD7D050C992}"/>
    <cellStyle name="Comma 7 3 2 3 2 3 4" xfId="26467" xr:uid="{5F5F2622-C61E-4B14-8288-65CF26F99865}"/>
    <cellStyle name="Comma 7 3 2 3 2 4" xfId="6813" xr:uid="{B10F6C67-2ADD-4908-BB7E-F7E6A2F836A3}"/>
    <cellStyle name="Comma 7 3 2 3 2 4 2" xfId="18041" xr:uid="{637DADB6-8764-49BF-999E-39F9198833F9}"/>
    <cellStyle name="Comma 7 3 2 3 2 4 2 2" xfId="40508" xr:uid="{907FD91A-5549-456A-9A7B-E28B9184315F}"/>
    <cellStyle name="Comma 7 3 2 3 2 4 3" xfId="29281" xr:uid="{48B31136-D89F-4065-B666-BFB4E0C7A3AB}"/>
    <cellStyle name="Comma 7 3 2 3 2 5" xfId="12438" xr:uid="{0C1DDB11-416B-4A66-9970-5580FD80A42B}"/>
    <cellStyle name="Comma 7 3 2 3 2 5 2" xfId="34905" xr:uid="{2A78F548-2A7B-4B83-8CF9-F0CE1A917DF8}"/>
    <cellStyle name="Comma 7 3 2 3 2 6" xfId="23678" xr:uid="{9126B20D-339E-4C30-A302-7D6FE5D1CB66}"/>
    <cellStyle name="Comma 7 3 2 3 3" xfId="1752" xr:uid="{00000000-0005-0000-0000-0000A4080000}"/>
    <cellStyle name="Comma 7 3 2 3 3 2" xfId="4541" xr:uid="{68DE90CE-1A9B-4D13-8877-39BB79568C26}"/>
    <cellStyle name="Comma 7 3 2 3 3 2 2" xfId="10144" xr:uid="{2D653C3F-6A0D-40AA-85DF-F5D27A6D710E}"/>
    <cellStyle name="Comma 7 3 2 3 3 2 2 2" xfId="21372" xr:uid="{BEB6D25D-3C2F-477F-8C42-AB70221C20BD}"/>
    <cellStyle name="Comma 7 3 2 3 3 2 2 2 2" xfId="43839" xr:uid="{15741981-15E3-419F-B97D-8A8ACF5E1FEF}"/>
    <cellStyle name="Comma 7 3 2 3 3 2 2 3" xfId="32612" xr:uid="{8E3964C9-4A06-41B8-BFCF-1EA83A02279F}"/>
    <cellStyle name="Comma 7 3 2 3 3 2 3" xfId="15769" xr:uid="{3CBC5DEE-92E3-47DC-9DFF-FD1CE8542007}"/>
    <cellStyle name="Comma 7 3 2 3 3 2 3 2" xfId="38236" xr:uid="{D79E510A-BCA7-47BA-823F-DD6EF426AA26}"/>
    <cellStyle name="Comma 7 3 2 3 3 2 4" xfId="27009" xr:uid="{68226AD6-91B2-4012-BA7B-F5A57152D338}"/>
    <cellStyle name="Comma 7 3 2 3 3 3" xfId="7355" xr:uid="{F3F95DA3-8AA6-4C52-B045-2BD24D02C36F}"/>
    <cellStyle name="Comma 7 3 2 3 3 3 2" xfId="18583" xr:uid="{06E80074-FACD-4D36-A807-657E649246EC}"/>
    <cellStyle name="Comma 7 3 2 3 3 3 2 2" xfId="41050" xr:uid="{A2ECB69B-B8FD-4B36-9896-DA4464CDB05B}"/>
    <cellStyle name="Comma 7 3 2 3 3 3 3" xfId="29823" xr:uid="{0E3CEF59-9348-4928-8956-D65873CAA514}"/>
    <cellStyle name="Comma 7 3 2 3 3 4" xfId="12980" xr:uid="{BD673A06-3688-4CAF-83CF-46344BB15E59}"/>
    <cellStyle name="Comma 7 3 2 3 3 4 2" xfId="35447" xr:uid="{7856D6EA-5D44-419A-8711-D07F3F638E44}"/>
    <cellStyle name="Comma 7 3 2 3 3 5" xfId="24220" xr:uid="{8627129F-6D01-49D8-AE40-DA7B5AE17FC6}"/>
    <cellStyle name="Comma 7 3 2 3 4" xfId="3461" xr:uid="{CE6CFBC3-F987-46B1-8597-41CA529781A4}"/>
    <cellStyle name="Comma 7 3 2 3 4 2" xfId="9064" xr:uid="{02A3E1A8-5B63-4ED9-B440-125A43DEEA77}"/>
    <cellStyle name="Comma 7 3 2 3 4 2 2" xfId="20292" xr:uid="{4A60A720-5612-4CD1-B1BD-94C21F8D069C}"/>
    <cellStyle name="Comma 7 3 2 3 4 2 2 2" xfId="42759" xr:uid="{911FDCE8-8FC2-420D-9AF3-6BEDBFB6650C}"/>
    <cellStyle name="Comma 7 3 2 3 4 2 3" xfId="31532" xr:uid="{D24E088C-B2EF-41B0-B9C9-33AF5E37A469}"/>
    <cellStyle name="Comma 7 3 2 3 4 3" xfId="14689" xr:uid="{F0C77D8C-6970-457A-9CB3-2D8BF7902C58}"/>
    <cellStyle name="Comma 7 3 2 3 4 3 2" xfId="37156" xr:uid="{BCB81774-6E65-40B7-ADA6-D9F90084E44A}"/>
    <cellStyle name="Comma 7 3 2 3 4 4" xfId="25929" xr:uid="{D4611D5A-1E42-4693-981C-F665DDE7C43A}"/>
    <cellStyle name="Comma 7 3 2 3 5" xfId="6275" xr:uid="{57DAF03F-E9D0-4B38-8E16-A85426F142E3}"/>
    <cellStyle name="Comma 7 3 2 3 5 2" xfId="17503" xr:uid="{DD99115B-372F-44A0-B38F-F70396420ED2}"/>
    <cellStyle name="Comma 7 3 2 3 5 2 2" xfId="39970" xr:uid="{F98728AD-EC1E-410B-A345-79342492C4EE}"/>
    <cellStyle name="Comma 7 3 2 3 5 3" xfId="28743" xr:uid="{0F836ECC-6A46-4B51-8BE1-A848DA949533}"/>
    <cellStyle name="Comma 7 3 2 3 6" xfId="11900" xr:uid="{92C800D3-DCBC-4FB3-AF96-F3A46A9C65FD}"/>
    <cellStyle name="Comma 7 3 2 3 6 2" xfId="34367" xr:uid="{849E6986-F34B-4C7A-A504-665ABE47A028}"/>
    <cellStyle name="Comma 7 3 2 3 7" xfId="23140" xr:uid="{070B0B20-7686-43B6-8417-C68DD2EC3C26}"/>
    <cellStyle name="Comma 7 3 2 4" xfId="943" xr:uid="{00000000-0005-0000-0000-0000A5080000}"/>
    <cellStyle name="Comma 7 3 2 4 2" xfId="2023" xr:uid="{00000000-0005-0000-0000-0000A6080000}"/>
    <cellStyle name="Comma 7 3 2 4 2 2" xfId="4812" xr:uid="{16E6B91E-8911-4345-A260-D4DB210888BC}"/>
    <cellStyle name="Comma 7 3 2 4 2 2 2" xfId="10415" xr:uid="{052813BC-0A43-4C39-9185-1FDBBB998B37}"/>
    <cellStyle name="Comma 7 3 2 4 2 2 2 2" xfId="21643" xr:uid="{9EB4F0EB-E621-4D71-A866-43F9EB69C384}"/>
    <cellStyle name="Comma 7 3 2 4 2 2 2 2 2" xfId="44110" xr:uid="{31BBBB09-9550-41E6-992D-71EF3916439A}"/>
    <cellStyle name="Comma 7 3 2 4 2 2 2 3" xfId="32883" xr:uid="{DD92303C-B44D-4DB9-BBBA-90BE96217293}"/>
    <cellStyle name="Comma 7 3 2 4 2 2 3" xfId="16040" xr:uid="{2E7A1CF3-0771-4EAC-90FF-D804DA56F426}"/>
    <cellStyle name="Comma 7 3 2 4 2 2 3 2" xfId="38507" xr:uid="{E15B000D-4475-4DDF-8516-C76A12D488D1}"/>
    <cellStyle name="Comma 7 3 2 4 2 2 4" xfId="27280" xr:uid="{BC3CC833-6429-4548-B907-8D0174A9C4B5}"/>
    <cellStyle name="Comma 7 3 2 4 2 3" xfId="7626" xr:uid="{A3774A67-C4FD-4F18-B26A-260B073FC1AE}"/>
    <cellStyle name="Comma 7 3 2 4 2 3 2" xfId="18854" xr:uid="{0C2A6CFF-48FE-459F-8C5D-3BA0CB20F367}"/>
    <cellStyle name="Comma 7 3 2 4 2 3 2 2" xfId="41321" xr:uid="{6F87140D-8945-4FF8-965C-774796F46195}"/>
    <cellStyle name="Comma 7 3 2 4 2 3 3" xfId="30094" xr:uid="{1DC3FE1F-F97D-4802-8E15-5E2988C638C3}"/>
    <cellStyle name="Comma 7 3 2 4 2 4" xfId="13251" xr:uid="{2A77E69A-9A0E-4ADE-859A-326A603312D1}"/>
    <cellStyle name="Comma 7 3 2 4 2 4 2" xfId="35718" xr:uid="{449CBC91-B8C1-45D0-8D5D-3A5269B72AD7}"/>
    <cellStyle name="Comma 7 3 2 4 2 5" xfId="24491" xr:uid="{DDBB5978-044B-4DE1-9235-3BE3579EEE6C}"/>
    <cellStyle name="Comma 7 3 2 4 3" xfId="3732" xr:uid="{02E0263F-08DD-42A0-8714-C58CA2F0E91D}"/>
    <cellStyle name="Comma 7 3 2 4 3 2" xfId="9335" xr:uid="{A7649363-EBD9-4AFF-A9D3-5EBF3187268C}"/>
    <cellStyle name="Comma 7 3 2 4 3 2 2" xfId="20563" xr:uid="{68CBE50A-B901-4B8E-A69D-C26AA72475E6}"/>
    <cellStyle name="Comma 7 3 2 4 3 2 2 2" xfId="43030" xr:uid="{F755987A-FB92-41D7-A05A-DC0C6E66398B}"/>
    <cellStyle name="Comma 7 3 2 4 3 2 3" xfId="31803" xr:uid="{A78E8ED8-8CF2-4E7C-BBE6-0E2DFF850AD8}"/>
    <cellStyle name="Comma 7 3 2 4 3 3" xfId="14960" xr:uid="{F2A13DE4-B9EC-4073-BACE-B65B29A4E815}"/>
    <cellStyle name="Comma 7 3 2 4 3 3 2" xfId="37427" xr:uid="{530BEC51-161E-4486-A9E6-B316A84A530C}"/>
    <cellStyle name="Comma 7 3 2 4 3 4" xfId="26200" xr:uid="{4FF6A008-8D44-4F60-A2F8-E96953BE0E29}"/>
    <cellStyle name="Comma 7 3 2 4 4" xfId="6546" xr:uid="{449561D7-A9D3-44BF-BF6B-F33DE68D3AEB}"/>
    <cellStyle name="Comma 7 3 2 4 4 2" xfId="17774" xr:uid="{79498AA0-65E2-43D8-A54E-D5FA7BE8F58C}"/>
    <cellStyle name="Comma 7 3 2 4 4 2 2" xfId="40241" xr:uid="{1DCDE22A-5234-43DF-BEF6-02CECB69295D}"/>
    <cellStyle name="Comma 7 3 2 4 4 3" xfId="29014" xr:uid="{6A7E3EDC-7400-4CFE-A611-A827522EE091}"/>
    <cellStyle name="Comma 7 3 2 4 5" xfId="12171" xr:uid="{88F9ED3A-79BC-442C-94BC-5CFE1373BA3B}"/>
    <cellStyle name="Comma 7 3 2 4 5 2" xfId="34638" xr:uid="{F0EA7D96-4D97-4DAB-81FE-611D7620F6B8}"/>
    <cellStyle name="Comma 7 3 2 4 6" xfId="23411" xr:uid="{AD5586F1-9B98-448C-9503-786A1949450B}"/>
    <cellStyle name="Comma 7 3 2 5" xfId="1485" xr:uid="{00000000-0005-0000-0000-0000A7080000}"/>
    <cellStyle name="Comma 7 3 2 5 2" xfId="4274" xr:uid="{74DE0AED-CE00-4E00-B5C8-040294F53314}"/>
    <cellStyle name="Comma 7 3 2 5 2 2" xfId="9877" xr:uid="{58F7FF24-A919-4A63-8A8F-B7E168FFA6BF}"/>
    <cellStyle name="Comma 7 3 2 5 2 2 2" xfId="21105" xr:uid="{97FBEBBD-328F-4603-8586-5F35AFA6B378}"/>
    <cellStyle name="Comma 7 3 2 5 2 2 2 2" xfId="43572" xr:uid="{D75206EA-BE22-4780-A930-A3385D013C80}"/>
    <cellStyle name="Comma 7 3 2 5 2 2 3" xfId="32345" xr:uid="{98265696-803E-4D68-91C3-3C05B5DE14C7}"/>
    <cellStyle name="Comma 7 3 2 5 2 3" xfId="15502" xr:uid="{EEEA41FF-E28F-4167-9375-7A83462B3E62}"/>
    <cellStyle name="Comma 7 3 2 5 2 3 2" xfId="37969" xr:uid="{377F3C1A-FCE9-4641-A504-3194DAE462AF}"/>
    <cellStyle name="Comma 7 3 2 5 2 4" xfId="26742" xr:uid="{11557E50-E7A1-4EE8-97A9-5AB262679691}"/>
    <cellStyle name="Comma 7 3 2 5 3" xfId="7088" xr:uid="{AC204326-CD67-429B-872F-80E7C5B5CD40}"/>
    <cellStyle name="Comma 7 3 2 5 3 2" xfId="18316" xr:uid="{3C97D66E-EA3B-44BC-A5CA-1DB435B37126}"/>
    <cellStyle name="Comma 7 3 2 5 3 2 2" xfId="40783" xr:uid="{C9D4BD82-13A8-44B4-A9C4-FB7CC98A776D}"/>
    <cellStyle name="Comma 7 3 2 5 3 3" xfId="29556" xr:uid="{9A7F4C95-36D0-4DFE-81D7-A3920CD9BDE2}"/>
    <cellStyle name="Comma 7 3 2 5 4" xfId="12713" xr:uid="{BD25434B-660B-4EB0-93DE-9038921A6153}"/>
    <cellStyle name="Comma 7 3 2 5 4 2" xfId="35180" xr:uid="{69099AEA-C18E-4CF0-AD79-44E118AB4E17}"/>
    <cellStyle name="Comma 7 3 2 5 5" xfId="23953" xr:uid="{E64CB4E3-D52A-4869-9DF8-E79F3D3B99C2}"/>
    <cellStyle name="Comma 7 3 2 6" xfId="2566" xr:uid="{00000000-0005-0000-0000-0000A8080000}"/>
    <cellStyle name="Comma 7 3 2 6 2" xfId="5355" xr:uid="{AD3CDA30-1A28-41B9-B8F5-23142268A34B}"/>
    <cellStyle name="Comma 7 3 2 6 2 2" xfId="10958" xr:uid="{EE45FBC5-4966-469A-A65B-B10D4E522499}"/>
    <cellStyle name="Comma 7 3 2 6 2 2 2" xfId="22186" xr:uid="{19E82DEE-0506-4A49-9763-C56833F499F6}"/>
    <cellStyle name="Comma 7 3 2 6 2 2 2 2" xfId="44653" xr:uid="{A8B40B73-44E7-495C-9281-B5D1F70BAB82}"/>
    <cellStyle name="Comma 7 3 2 6 2 2 3" xfId="33426" xr:uid="{DCAEB926-7CEC-42EC-9247-BC48F21F3879}"/>
    <cellStyle name="Comma 7 3 2 6 2 3" xfId="16583" xr:uid="{4DE123A7-A2B8-4AA1-84D7-ED48C1909596}"/>
    <cellStyle name="Comma 7 3 2 6 2 3 2" xfId="39050" xr:uid="{153644A9-8D0F-42D0-A5B0-6BD9C452656B}"/>
    <cellStyle name="Comma 7 3 2 6 2 4" xfId="27823" xr:uid="{E18DDC5C-C9C4-4314-AF83-DF209776A172}"/>
    <cellStyle name="Comma 7 3 2 6 3" xfId="8169" xr:uid="{0F55EC4D-72B9-4354-8CDB-264723F5EBB4}"/>
    <cellStyle name="Comma 7 3 2 6 3 2" xfId="19397" xr:uid="{F037BCF7-B5D3-4DDC-A2FB-F4CB97BF8BF2}"/>
    <cellStyle name="Comma 7 3 2 6 3 2 2" xfId="41864" xr:uid="{7311B85D-71D5-48F8-AC3A-F4A129E20AD4}"/>
    <cellStyle name="Comma 7 3 2 6 3 3" xfId="30637" xr:uid="{E703E81F-B505-4B4B-8355-64594D881FE1}"/>
    <cellStyle name="Comma 7 3 2 6 4" xfId="13794" xr:uid="{77D31A36-131A-4CAD-ABF6-32C260AC7A97}"/>
    <cellStyle name="Comma 7 3 2 6 4 2" xfId="36261" xr:uid="{DC202B83-B572-41DE-A5ED-215E7B4861A0}"/>
    <cellStyle name="Comma 7 3 2 6 5" xfId="25034" xr:uid="{97B64F3B-5322-4D53-A970-F9F94C4FC627}"/>
    <cellStyle name="Comma 7 3 2 7" xfId="405" xr:uid="{00000000-0005-0000-0000-0000A9080000}"/>
    <cellStyle name="Comma 7 3 2 7 2" xfId="3194" xr:uid="{EB459840-2842-4128-9EA6-2465B342907C}"/>
    <cellStyle name="Comma 7 3 2 7 2 2" xfId="8797" xr:uid="{5EF8313A-EC79-48C2-8840-7601C9F86C6D}"/>
    <cellStyle name="Comma 7 3 2 7 2 2 2" xfId="20025" xr:uid="{8AEA2F00-68C1-46C6-9A0D-6E941E8A9C00}"/>
    <cellStyle name="Comma 7 3 2 7 2 2 2 2" xfId="42492" xr:uid="{137DEEC8-DE5F-4EC7-862C-E4288630899C}"/>
    <cellStyle name="Comma 7 3 2 7 2 2 3" xfId="31265" xr:uid="{FEA14604-817C-46B5-8C7E-7DF98E4084F5}"/>
    <cellStyle name="Comma 7 3 2 7 2 3" xfId="14422" xr:uid="{09EF063B-8ED4-485A-93A9-0EDC15CA7955}"/>
    <cellStyle name="Comma 7 3 2 7 2 3 2" xfId="36889" xr:uid="{20D356E9-342A-4B16-801C-C74BFBF3D6B9}"/>
    <cellStyle name="Comma 7 3 2 7 2 4" xfId="25662" xr:uid="{4160E262-4697-46AC-AFCB-6AC461644A9A}"/>
    <cellStyle name="Comma 7 3 2 7 3" xfId="6008" xr:uid="{1D49A919-82E8-4C1B-9DAE-F2418E415199}"/>
    <cellStyle name="Comma 7 3 2 7 3 2" xfId="17236" xr:uid="{5D76BD79-3E75-497C-B9F3-C94AE46115B3}"/>
    <cellStyle name="Comma 7 3 2 7 3 2 2" xfId="39703" xr:uid="{BCA16D5D-84CC-4116-898D-BDC8FE16488A}"/>
    <cellStyle name="Comma 7 3 2 7 3 3" xfId="28476" xr:uid="{032825CA-4C0E-4C80-9309-753D77B1B60F}"/>
    <cellStyle name="Comma 7 3 2 7 4" xfId="11633" xr:uid="{B45A3AF0-FD41-4D5F-B631-1C37CDA81D99}"/>
    <cellStyle name="Comma 7 3 2 7 4 2" xfId="34100" xr:uid="{0F2B1B4B-9E77-4DA7-BE2D-F6BB12153327}"/>
    <cellStyle name="Comma 7 3 2 7 5" xfId="22873" xr:uid="{74887DAC-6F35-439B-BB78-C1855A92277F}"/>
    <cellStyle name="Comma 7 3 2 8" xfId="2918" xr:uid="{D916FC87-865A-4ECB-B5C8-12FA7FC59968}"/>
    <cellStyle name="Comma 7 3 2 8 2" xfId="8521" xr:uid="{A5AEF885-9A27-48BE-945B-097B8CE16BC8}"/>
    <cellStyle name="Comma 7 3 2 8 2 2" xfId="19749" xr:uid="{E0AF9852-0BDF-4179-B26A-2D8FE97B63C7}"/>
    <cellStyle name="Comma 7 3 2 8 2 2 2" xfId="42216" xr:uid="{3F29A34F-780B-416F-9D22-77D29AA4F48D}"/>
    <cellStyle name="Comma 7 3 2 8 2 3" xfId="30989" xr:uid="{115066EB-5F77-46B1-85E7-411A10797971}"/>
    <cellStyle name="Comma 7 3 2 8 3" xfId="14146" xr:uid="{85628180-1E72-4995-9719-5FC866932CA0}"/>
    <cellStyle name="Comma 7 3 2 8 3 2" xfId="36613" xr:uid="{52D1A511-F411-4CB9-9F35-E5286A3692ED}"/>
    <cellStyle name="Comma 7 3 2 8 4" xfId="25386" xr:uid="{3BDD721B-91A4-4DEB-8E7B-812C8C880353}"/>
    <cellStyle name="Comma 7 3 2 9" xfId="5733" xr:uid="{5D44A715-E122-41DF-8C43-3D6A8D4C3C1C}"/>
    <cellStyle name="Comma 7 3 2 9 2" xfId="16961" xr:uid="{D115AD26-39D6-4CB9-AD6C-607A1A81E5C2}"/>
    <cellStyle name="Comma 7 3 2 9 2 2" xfId="39428" xr:uid="{48D1FC92-7FDA-4E04-B0A5-964AFB17F088}"/>
    <cellStyle name="Comma 7 3 2 9 3" xfId="28201" xr:uid="{DAD2F949-F265-43EC-B7DD-EF8917AE49CC}"/>
    <cellStyle name="Comma 7 3 3" xfId="187" xr:uid="{00000000-0005-0000-0000-0000AA080000}"/>
    <cellStyle name="Comma 7 3 3 10" xfId="22660" xr:uid="{CE76D4BC-B990-43A7-B8FD-BF5A8FC3FB6C}"/>
    <cellStyle name="Comma 7 3 3 2" xfId="734" xr:uid="{00000000-0005-0000-0000-0000AB080000}"/>
    <cellStyle name="Comma 7 3 3 2 2" xfId="1272" xr:uid="{00000000-0005-0000-0000-0000AC080000}"/>
    <cellStyle name="Comma 7 3 3 2 2 2" xfId="2352" xr:uid="{00000000-0005-0000-0000-0000AD080000}"/>
    <cellStyle name="Comma 7 3 3 2 2 2 2" xfId="5141" xr:uid="{E515D44F-E30B-4C79-9BE3-7F1A27EA6C82}"/>
    <cellStyle name="Comma 7 3 3 2 2 2 2 2" xfId="10744" xr:uid="{864043D5-CDCE-4573-9FB5-F232109EF5DF}"/>
    <cellStyle name="Comma 7 3 3 2 2 2 2 2 2" xfId="21972" xr:uid="{6C8E0F36-5643-498B-A84D-0C58879F799F}"/>
    <cellStyle name="Comma 7 3 3 2 2 2 2 2 2 2" xfId="44439" xr:uid="{9C4FF16E-C4D9-4CF4-B4ED-D8C78AB1A3BB}"/>
    <cellStyle name="Comma 7 3 3 2 2 2 2 2 3" xfId="33212" xr:uid="{A5803A20-1F83-4115-B0D4-29713497A176}"/>
    <cellStyle name="Comma 7 3 3 2 2 2 2 3" xfId="16369" xr:uid="{84FD0741-9C73-405B-9D0D-32B78FB7AFC3}"/>
    <cellStyle name="Comma 7 3 3 2 2 2 2 3 2" xfId="38836" xr:uid="{221EA73D-34F7-4B0D-8964-3AA57AAD862C}"/>
    <cellStyle name="Comma 7 3 3 2 2 2 2 4" xfId="27609" xr:uid="{733B02DF-9EF5-4665-9EA2-20E3D50ED0BB}"/>
    <cellStyle name="Comma 7 3 3 2 2 2 3" xfId="7955" xr:uid="{D33C191C-EBE7-45E0-BB52-4179ABA86112}"/>
    <cellStyle name="Comma 7 3 3 2 2 2 3 2" xfId="19183" xr:uid="{0DF4A669-DFF5-4281-A42A-8CDEFAA7F35E}"/>
    <cellStyle name="Comma 7 3 3 2 2 2 3 2 2" xfId="41650" xr:uid="{175B6E9C-D38F-4A38-A48A-59A4E27776BC}"/>
    <cellStyle name="Comma 7 3 3 2 2 2 3 3" xfId="30423" xr:uid="{3A26EB8B-7669-447F-B222-3036AD924E9F}"/>
    <cellStyle name="Comma 7 3 3 2 2 2 4" xfId="13580" xr:uid="{1BDEA8D9-53BE-4261-8B82-4D9569AF5699}"/>
    <cellStyle name="Comma 7 3 3 2 2 2 4 2" xfId="36047" xr:uid="{8E4D93E8-4444-4BAF-B29B-D8C963601304}"/>
    <cellStyle name="Comma 7 3 3 2 2 2 5" xfId="24820" xr:uid="{A148663B-A8A9-4701-94DC-448CBA561A61}"/>
    <cellStyle name="Comma 7 3 3 2 2 3" xfId="4061" xr:uid="{FB688A47-593E-463E-BC15-2A9A73D9B311}"/>
    <cellStyle name="Comma 7 3 3 2 2 3 2" xfId="9664" xr:uid="{80CD7DD3-8559-440F-A8DB-C5C18B555054}"/>
    <cellStyle name="Comma 7 3 3 2 2 3 2 2" xfId="20892" xr:uid="{9BDC990A-BBED-4203-A52F-075B0ED86BD2}"/>
    <cellStyle name="Comma 7 3 3 2 2 3 2 2 2" xfId="43359" xr:uid="{FB03F33A-CBC3-472C-94C9-464F397FFB2E}"/>
    <cellStyle name="Comma 7 3 3 2 2 3 2 3" xfId="32132" xr:uid="{8C8D946D-B80D-4115-9F2F-7AD5F3C6B8D2}"/>
    <cellStyle name="Comma 7 3 3 2 2 3 3" xfId="15289" xr:uid="{92A13A5F-D72A-4FFA-86B7-9344887FFEC0}"/>
    <cellStyle name="Comma 7 3 3 2 2 3 3 2" xfId="37756" xr:uid="{3039D516-4D4C-480E-B6AF-C63D4B1C196C}"/>
    <cellStyle name="Comma 7 3 3 2 2 3 4" xfId="26529" xr:uid="{226808FC-E49B-41DB-964A-13236DC5BFEE}"/>
    <cellStyle name="Comma 7 3 3 2 2 4" xfId="6875" xr:uid="{4C734D12-5FEE-45C4-B133-A7D1AFA78A22}"/>
    <cellStyle name="Comma 7 3 3 2 2 4 2" xfId="18103" xr:uid="{EB05D63B-5A27-48C9-88F1-BE74B4D556DD}"/>
    <cellStyle name="Comma 7 3 3 2 2 4 2 2" xfId="40570" xr:uid="{0EFB8C28-8BD9-430A-9568-FBEF83BDF550}"/>
    <cellStyle name="Comma 7 3 3 2 2 4 3" xfId="29343" xr:uid="{C626B23A-10C3-4D28-ACCC-950CB2D2F22E}"/>
    <cellStyle name="Comma 7 3 3 2 2 5" xfId="12500" xr:uid="{5161954A-ABB3-4656-B36A-8716A42F940C}"/>
    <cellStyle name="Comma 7 3 3 2 2 5 2" xfId="34967" xr:uid="{D947F06F-4C3C-415F-B9EB-5C5F869BAF84}"/>
    <cellStyle name="Comma 7 3 3 2 2 6" xfId="23740" xr:uid="{F7B2249C-EE84-4D0C-BB11-1CB425F8BAD6}"/>
    <cellStyle name="Comma 7 3 3 2 3" xfId="1814" xr:uid="{00000000-0005-0000-0000-0000AE080000}"/>
    <cellStyle name="Comma 7 3 3 2 3 2" xfId="4603" xr:uid="{B041446A-AA97-41F5-8BAC-4B611F2F8C73}"/>
    <cellStyle name="Comma 7 3 3 2 3 2 2" xfId="10206" xr:uid="{D156F8E6-9982-487E-9E0D-27ABF701ACF5}"/>
    <cellStyle name="Comma 7 3 3 2 3 2 2 2" xfId="21434" xr:uid="{DB39B21C-55ED-47F7-AA4F-9BD82560A1F2}"/>
    <cellStyle name="Comma 7 3 3 2 3 2 2 2 2" xfId="43901" xr:uid="{438BC5B4-1C5B-474B-8B3C-5AF2E5A796C6}"/>
    <cellStyle name="Comma 7 3 3 2 3 2 2 3" xfId="32674" xr:uid="{A07DB734-BD02-4879-B0F9-26713939A15D}"/>
    <cellStyle name="Comma 7 3 3 2 3 2 3" xfId="15831" xr:uid="{6981220C-E7A5-4477-B642-69EDE39F3FCC}"/>
    <cellStyle name="Comma 7 3 3 2 3 2 3 2" xfId="38298" xr:uid="{7187F9E4-234A-47C6-8B87-91D277B0B9C5}"/>
    <cellStyle name="Comma 7 3 3 2 3 2 4" xfId="27071" xr:uid="{8B29D3F1-0A73-4E22-8139-3B264451197E}"/>
    <cellStyle name="Comma 7 3 3 2 3 3" xfId="7417" xr:uid="{8FC171AC-F4D2-4053-A96A-92D41D70D269}"/>
    <cellStyle name="Comma 7 3 3 2 3 3 2" xfId="18645" xr:uid="{C96179A7-74EF-4A18-8D11-3D362D4F319C}"/>
    <cellStyle name="Comma 7 3 3 2 3 3 2 2" xfId="41112" xr:uid="{56340138-3E82-41B0-8197-7EF08C3296C9}"/>
    <cellStyle name="Comma 7 3 3 2 3 3 3" xfId="29885" xr:uid="{13407FC6-03EC-40FE-8678-FF6700B81703}"/>
    <cellStyle name="Comma 7 3 3 2 3 4" xfId="13042" xr:uid="{D3343512-DAA8-4826-9134-354D398B70CB}"/>
    <cellStyle name="Comma 7 3 3 2 3 4 2" xfId="35509" xr:uid="{17B00358-7C43-4160-A776-83E4D49EDD12}"/>
    <cellStyle name="Comma 7 3 3 2 3 5" xfId="24282" xr:uid="{2E7AE106-1272-446E-8772-A7E9D17542E2}"/>
    <cellStyle name="Comma 7 3 3 2 4" xfId="3523" xr:uid="{9400A434-D66B-46E8-9B1B-6B54653B490F}"/>
    <cellStyle name="Comma 7 3 3 2 4 2" xfId="9126" xr:uid="{DCD521F0-C0D9-4CBB-9658-761FD9E27B25}"/>
    <cellStyle name="Comma 7 3 3 2 4 2 2" xfId="20354" xr:uid="{D7364E7C-872F-498C-ADB0-90DDDFB77B45}"/>
    <cellStyle name="Comma 7 3 3 2 4 2 2 2" xfId="42821" xr:uid="{A66C1817-0B51-4031-B9E2-00517DA5B2DF}"/>
    <cellStyle name="Comma 7 3 3 2 4 2 3" xfId="31594" xr:uid="{65CEB1FF-EC4F-4E5D-AF5F-829421BE06FC}"/>
    <cellStyle name="Comma 7 3 3 2 4 3" xfId="14751" xr:uid="{16FC8A75-F284-417D-A37F-1D4579F6B48F}"/>
    <cellStyle name="Comma 7 3 3 2 4 3 2" xfId="37218" xr:uid="{5CA0BB12-3A55-40A7-A002-D7C3CCC8BD52}"/>
    <cellStyle name="Comma 7 3 3 2 4 4" xfId="25991" xr:uid="{8098183D-A590-4803-95FD-970E8981B57F}"/>
    <cellStyle name="Comma 7 3 3 2 5" xfId="6337" xr:uid="{FE4CF262-B623-4332-9DBE-204CE709A10C}"/>
    <cellStyle name="Comma 7 3 3 2 5 2" xfId="17565" xr:uid="{DD7DC241-CD7E-4E03-B709-6D614AC2BE85}"/>
    <cellStyle name="Comma 7 3 3 2 5 2 2" xfId="40032" xr:uid="{E05AE915-F878-48B0-AFB1-525D753CBD8E}"/>
    <cellStyle name="Comma 7 3 3 2 5 3" xfId="28805" xr:uid="{511E7B15-ECB9-49FC-8F5C-FB60296288A8}"/>
    <cellStyle name="Comma 7 3 3 2 6" xfId="11962" xr:uid="{83A09B17-6077-4D2B-8BA5-E57E5670DF79}"/>
    <cellStyle name="Comma 7 3 3 2 6 2" xfId="34429" xr:uid="{4DE3568C-8700-4BDC-9AEE-2CD00849EB71}"/>
    <cellStyle name="Comma 7 3 3 2 7" xfId="23202" xr:uid="{A1467FB3-11D4-4B6B-B3C7-E61D34548291}"/>
    <cellStyle name="Comma 7 3 3 3" xfId="1005" xr:uid="{00000000-0005-0000-0000-0000AF080000}"/>
    <cellStyle name="Comma 7 3 3 3 2" xfId="2085" xr:uid="{00000000-0005-0000-0000-0000B0080000}"/>
    <cellStyle name="Comma 7 3 3 3 2 2" xfId="4874" xr:uid="{C327F8B7-044E-4579-AB1B-0ADBC0296016}"/>
    <cellStyle name="Comma 7 3 3 3 2 2 2" xfId="10477" xr:uid="{817B9AD6-8D30-4B95-A725-2E1FA9877F9D}"/>
    <cellStyle name="Comma 7 3 3 3 2 2 2 2" xfId="21705" xr:uid="{A577E4CA-DADE-47B0-A3E7-3A4E81AD4ABF}"/>
    <cellStyle name="Comma 7 3 3 3 2 2 2 2 2" xfId="44172" xr:uid="{1EBEB0FD-0A9A-41B3-B94E-29ED6795F37F}"/>
    <cellStyle name="Comma 7 3 3 3 2 2 2 3" xfId="32945" xr:uid="{0E4051F7-7D0C-48D8-8D43-34BCF994FCF1}"/>
    <cellStyle name="Comma 7 3 3 3 2 2 3" xfId="16102" xr:uid="{D8F90635-E085-455F-83B4-7F0479D03136}"/>
    <cellStyle name="Comma 7 3 3 3 2 2 3 2" xfId="38569" xr:uid="{82EE0E6B-5F2E-4F7B-81A4-416B646E872E}"/>
    <cellStyle name="Comma 7 3 3 3 2 2 4" xfId="27342" xr:uid="{0F6B56C4-0C9A-48B8-AD02-B8B9A670ADCE}"/>
    <cellStyle name="Comma 7 3 3 3 2 3" xfId="7688" xr:uid="{581824EA-23A8-46E3-9921-959C1D63DD79}"/>
    <cellStyle name="Comma 7 3 3 3 2 3 2" xfId="18916" xr:uid="{81ED3D2A-9DB6-401E-9128-6AFC226E4BB6}"/>
    <cellStyle name="Comma 7 3 3 3 2 3 2 2" xfId="41383" xr:uid="{38A47A16-12C0-44BD-8914-BBCF546D3AA1}"/>
    <cellStyle name="Comma 7 3 3 3 2 3 3" xfId="30156" xr:uid="{E920B25B-0BA4-4E89-AA1E-7D718FCED55B}"/>
    <cellStyle name="Comma 7 3 3 3 2 4" xfId="13313" xr:uid="{2A8052BE-C6BB-4119-8F11-CE1C979F2E45}"/>
    <cellStyle name="Comma 7 3 3 3 2 4 2" xfId="35780" xr:uid="{1A58DBCB-DF38-41E7-9EDE-643D95144704}"/>
    <cellStyle name="Comma 7 3 3 3 2 5" xfId="24553" xr:uid="{6D6FCE36-4AFA-4FE9-B958-84BCD8C62A5A}"/>
    <cellStyle name="Comma 7 3 3 3 3" xfId="3794" xr:uid="{5DC7E142-FC8F-4CF8-9643-BA0EEAA8B305}"/>
    <cellStyle name="Comma 7 3 3 3 3 2" xfId="9397" xr:uid="{76F15B29-9B86-4F5B-8327-E447FB6189C3}"/>
    <cellStyle name="Comma 7 3 3 3 3 2 2" xfId="20625" xr:uid="{EBE096D1-BF56-48EB-81D1-04F2508849DF}"/>
    <cellStyle name="Comma 7 3 3 3 3 2 2 2" xfId="43092" xr:uid="{F739F231-338A-494C-97D9-62977ECD9EBC}"/>
    <cellStyle name="Comma 7 3 3 3 3 2 3" xfId="31865" xr:uid="{41B2FF90-7D2A-4592-8C29-E11DAE7A3BCA}"/>
    <cellStyle name="Comma 7 3 3 3 3 3" xfId="15022" xr:uid="{79A03C8C-91DA-4D71-8D6B-C9348BACDCF7}"/>
    <cellStyle name="Comma 7 3 3 3 3 3 2" xfId="37489" xr:uid="{4DF4EAAF-A4D0-4283-A8CA-61CB46B60FE6}"/>
    <cellStyle name="Comma 7 3 3 3 3 4" xfId="26262" xr:uid="{7DF51403-DBDB-46CA-8C11-2811689D140D}"/>
    <cellStyle name="Comma 7 3 3 3 4" xfId="6608" xr:uid="{18B7D64A-3080-4AA0-A5E5-0A09ACD102F6}"/>
    <cellStyle name="Comma 7 3 3 3 4 2" xfId="17836" xr:uid="{B59206DB-091F-4586-99E9-67FD08179C8A}"/>
    <cellStyle name="Comma 7 3 3 3 4 2 2" xfId="40303" xr:uid="{D409FC81-9AB3-4236-9A38-918728FB0016}"/>
    <cellStyle name="Comma 7 3 3 3 4 3" xfId="29076" xr:uid="{41BC603B-30C6-4797-A835-6BDC77A8F7CF}"/>
    <cellStyle name="Comma 7 3 3 3 5" xfId="12233" xr:uid="{C3BBD6B4-8E75-4EF4-A338-2FBACA5D525E}"/>
    <cellStyle name="Comma 7 3 3 3 5 2" xfId="34700" xr:uid="{BD18BA24-5086-4072-9A0B-323FA6AE61F3}"/>
    <cellStyle name="Comma 7 3 3 3 6" xfId="23473" xr:uid="{726D59E2-14FB-42EB-ADA8-12C4038874D7}"/>
    <cellStyle name="Comma 7 3 3 4" xfId="1547" xr:uid="{00000000-0005-0000-0000-0000B1080000}"/>
    <cellStyle name="Comma 7 3 3 4 2" xfId="4336" xr:uid="{8ACE85D8-8330-4FFB-816B-1FE6B8599C2C}"/>
    <cellStyle name="Comma 7 3 3 4 2 2" xfId="9939" xr:uid="{9085FECD-1B56-48D5-BDF3-E5C5EE306B8B}"/>
    <cellStyle name="Comma 7 3 3 4 2 2 2" xfId="21167" xr:uid="{046FA7CC-FD98-4420-A95A-01AC93121267}"/>
    <cellStyle name="Comma 7 3 3 4 2 2 2 2" xfId="43634" xr:uid="{1934DE22-B343-41E7-87C8-5AA44FDB69F3}"/>
    <cellStyle name="Comma 7 3 3 4 2 2 3" xfId="32407" xr:uid="{1AAC303A-B204-42BC-B8DB-68C3AF49F5CD}"/>
    <cellStyle name="Comma 7 3 3 4 2 3" xfId="15564" xr:uid="{57A59D71-9ED2-4C85-98C5-7CD59D8B01EC}"/>
    <cellStyle name="Comma 7 3 3 4 2 3 2" xfId="38031" xr:uid="{C38999E1-BEF8-402F-99C7-DE30F38AE4CB}"/>
    <cellStyle name="Comma 7 3 3 4 2 4" xfId="26804" xr:uid="{098A93B3-701F-4B0B-A137-2AFFF1B9D994}"/>
    <cellStyle name="Comma 7 3 3 4 3" xfId="7150" xr:uid="{DA58FE1F-C8C5-49D6-9367-088B6319BE40}"/>
    <cellStyle name="Comma 7 3 3 4 3 2" xfId="18378" xr:uid="{544B162E-ABE5-4BDF-8533-01119FAAD90F}"/>
    <cellStyle name="Comma 7 3 3 4 3 2 2" xfId="40845" xr:uid="{24B2B164-E779-403E-86C5-A0E52CEE6C50}"/>
    <cellStyle name="Comma 7 3 3 4 3 3" xfId="29618" xr:uid="{DC5A9EC2-94F0-430A-AC76-C1CA98DC7EBD}"/>
    <cellStyle name="Comma 7 3 3 4 4" xfId="12775" xr:uid="{F8600A5F-B06A-4977-A9AE-C6769F897B13}"/>
    <cellStyle name="Comma 7 3 3 4 4 2" xfId="35242" xr:uid="{63235DA4-AAA6-4308-9D16-CFFA9432AF99}"/>
    <cellStyle name="Comma 7 3 3 4 5" xfId="24015" xr:uid="{9271997C-7763-444F-A4D1-056D0EA09032}"/>
    <cellStyle name="Comma 7 3 3 5" xfId="2628" xr:uid="{00000000-0005-0000-0000-0000B2080000}"/>
    <cellStyle name="Comma 7 3 3 5 2" xfId="5417" xr:uid="{52392456-564A-496C-B6E0-D6917E42EA42}"/>
    <cellStyle name="Comma 7 3 3 5 2 2" xfId="11020" xr:uid="{AEBB0962-0012-4DE1-8877-78F9BD2E96E9}"/>
    <cellStyle name="Comma 7 3 3 5 2 2 2" xfId="22248" xr:uid="{2F09BE14-2A9F-48AC-B39E-412638209EAA}"/>
    <cellStyle name="Comma 7 3 3 5 2 2 2 2" xfId="44715" xr:uid="{7B58DD8C-F3D5-408E-925C-BC7A1C9AB221}"/>
    <cellStyle name="Comma 7 3 3 5 2 2 3" xfId="33488" xr:uid="{7256AA20-3BB5-4DF6-9BB5-B642A985E71D}"/>
    <cellStyle name="Comma 7 3 3 5 2 3" xfId="16645" xr:uid="{BB868B27-D01F-41F8-8441-1D8DAE08578F}"/>
    <cellStyle name="Comma 7 3 3 5 2 3 2" xfId="39112" xr:uid="{398947DF-F1EA-4C03-AF7D-EC59446D16BD}"/>
    <cellStyle name="Comma 7 3 3 5 2 4" xfId="27885" xr:uid="{51F45BF3-1537-4B43-A622-F40180B910E5}"/>
    <cellStyle name="Comma 7 3 3 5 3" xfId="8231" xr:uid="{608DDD7B-DF9B-4C47-B945-2CF87AA47A19}"/>
    <cellStyle name="Comma 7 3 3 5 3 2" xfId="19459" xr:uid="{ECA51E8E-D953-4E94-9422-D86937B9E6FA}"/>
    <cellStyle name="Comma 7 3 3 5 3 2 2" xfId="41926" xr:uid="{4465FCDD-45D3-4762-9A2D-9C79CD4551D9}"/>
    <cellStyle name="Comma 7 3 3 5 3 3" xfId="30699" xr:uid="{77FF657E-E6FA-4E62-81C8-DD65F6D94F7F}"/>
    <cellStyle name="Comma 7 3 3 5 4" xfId="13856" xr:uid="{7673ECBB-7D50-443F-8CBE-43F40DAD0D6F}"/>
    <cellStyle name="Comma 7 3 3 5 4 2" xfId="36323" xr:uid="{7C3B1747-46E3-4D6D-8DD5-43B247CDC551}"/>
    <cellStyle name="Comma 7 3 3 5 5" xfId="25096" xr:uid="{EB8896EE-E467-415A-936E-1FBDFE510FFF}"/>
    <cellStyle name="Comma 7 3 3 6" xfId="467" xr:uid="{00000000-0005-0000-0000-0000B3080000}"/>
    <cellStyle name="Comma 7 3 3 6 2" xfId="3256" xr:uid="{B064A297-5EF1-4D2B-B743-0F561D5953A2}"/>
    <cellStyle name="Comma 7 3 3 6 2 2" xfId="8859" xr:uid="{1B1F385B-6ECD-4E94-9288-3FDF252F1D3B}"/>
    <cellStyle name="Comma 7 3 3 6 2 2 2" xfId="20087" xr:uid="{6928B6E9-54A6-4D83-8386-A1721CA0BDE4}"/>
    <cellStyle name="Comma 7 3 3 6 2 2 2 2" xfId="42554" xr:uid="{0A86A6FE-DCA3-415A-90DC-F688F0210AB1}"/>
    <cellStyle name="Comma 7 3 3 6 2 2 3" xfId="31327" xr:uid="{72F45A40-F95D-4C49-B958-C498195CB02A}"/>
    <cellStyle name="Comma 7 3 3 6 2 3" xfId="14484" xr:uid="{E491339A-4F65-440A-AB02-4F771B0AE4E2}"/>
    <cellStyle name="Comma 7 3 3 6 2 3 2" xfId="36951" xr:uid="{02E42219-64BE-41FF-BA35-78984224FF98}"/>
    <cellStyle name="Comma 7 3 3 6 2 4" xfId="25724" xr:uid="{C0C01E83-E44E-4900-ACE5-F62A47E5E0BB}"/>
    <cellStyle name="Comma 7 3 3 6 3" xfId="6070" xr:uid="{811C7B85-2E6A-4D8E-B8B2-5123EF6CB62A}"/>
    <cellStyle name="Comma 7 3 3 6 3 2" xfId="17298" xr:uid="{C4F3A0EC-649D-49FD-BE0A-53485A107B01}"/>
    <cellStyle name="Comma 7 3 3 6 3 2 2" xfId="39765" xr:uid="{79F87B3B-E22A-4BAC-85E0-7756508AB6C6}"/>
    <cellStyle name="Comma 7 3 3 6 3 3" xfId="28538" xr:uid="{6A455D71-BB54-4946-BA35-6E1EC34EA8A9}"/>
    <cellStyle name="Comma 7 3 3 6 4" xfId="11695" xr:uid="{82EFCCBB-6C1B-44B7-A10B-5C695D5B7CCE}"/>
    <cellStyle name="Comma 7 3 3 6 4 2" xfId="34162" xr:uid="{AD96151C-12B4-4E6B-813B-406FA3D6210A}"/>
    <cellStyle name="Comma 7 3 3 6 5" xfId="22935" xr:uid="{38DCEF36-262D-4108-9BB9-4ED6F4788E66}"/>
    <cellStyle name="Comma 7 3 3 7" xfId="2980" xr:uid="{15935EB6-69E4-49A3-A71D-3F781E8A037E}"/>
    <cellStyle name="Comma 7 3 3 7 2" xfId="8583" xr:uid="{BDD4A771-47EE-457D-8233-71CEDE1C3FFA}"/>
    <cellStyle name="Comma 7 3 3 7 2 2" xfId="19811" xr:uid="{392106F3-A8D5-42AB-98DD-BFFCA664032E}"/>
    <cellStyle name="Comma 7 3 3 7 2 2 2" xfId="42278" xr:uid="{5EE6B8DE-1764-487F-A440-C6DC847223D2}"/>
    <cellStyle name="Comma 7 3 3 7 2 3" xfId="31051" xr:uid="{9ED2B6B9-AA66-4E32-AEB2-DB931B947510}"/>
    <cellStyle name="Comma 7 3 3 7 3" xfId="14208" xr:uid="{6DE06CEF-4FF0-4FB7-B6BB-162E0CE23553}"/>
    <cellStyle name="Comma 7 3 3 7 3 2" xfId="36675" xr:uid="{83773FF9-E05A-4B52-82F7-86EB861FB809}"/>
    <cellStyle name="Comma 7 3 3 7 4" xfId="25448" xr:uid="{AE24A522-D1BF-4952-AA0E-80ED84BCB397}"/>
    <cellStyle name="Comma 7 3 3 8" xfId="5795" xr:uid="{E7B785E4-A168-4998-BCA9-D61FD92A2F7E}"/>
    <cellStyle name="Comma 7 3 3 8 2" xfId="17023" xr:uid="{AB987DB3-DE2E-4D0B-96EF-1D5FCBA921BD}"/>
    <cellStyle name="Comma 7 3 3 8 2 2" xfId="39490" xr:uid="{F790214C-87C8-4A87-9AD7-6FCE684EA8CC}"/>
    <cellStyle name="Comma 7 3 3 8 3" xfId="28263" xr:uid="{C6794753-FB22-4C41-B8CA-31A72AB56A47}"/>
    <cellStyle name="Comma 7 3 3 9" xfId="11419" xr:uid="{8E00ECB0-F904-4152-9325-D761D916A8D7}"/>
    <cellStyle name="Comma 7 3 3 9 2" xfId="33887" xr:uid="{199F9839-7472-4C5A-A6FA-2A8A8569809A}"/>
    <cellStyle name="Comma 7 3 4" xfId="610" xr:uid="{00000000-0005-0000-0000-0000B4080000}"/>
    <cellStyle name="Comma 7 3 4 2" xfId="1148" xr:uid="{00000000-0005-0000-0000-0000B5080000}"/>
    <cellStyle name="Comma 7 3 4 2 2" xfId="2228" xr:uid="{00000000-0005-0000-0000-0000B6080000}"/>
    <cellStyle name="Comma 7 3 4 2 2 2" xfId="5017" xr:uid="{2B0CC779-85D5-4C8C-9FC4-30AA2602FB75}"/>
    <cellStyle name="Comma 7 3 4 2 2 2 2" xfId="10620" xr:uid="{62B32902-5F80-49A8-9098-17F45DFD7B96}"/>
    <cellStyle name="Comma 7 3 4 2 2 2 2 2" xfId="21848" xr:uid="{231E4664-7B4D-461F-8B6F-5621C7AC84B2}"/>
    <cellStyle name="Comma 7 3 4 2 2 2 2 2 2" xfId="44315" xr:uid="{46A5025F-473D-4C29-982F-A49B45963A16}"/>
    <cellStyle name="Comma 7 3 4 2 2 2 2 3" xfId="33088" xr:uid="{7C80AA70-76D1-49C0-A3F4-47687CC9FA97}"/>
    <cellStyle name="Comma 7 3 4 2 2 2 3" xfId="16245" xr:uid="{FB94F3FD-6010-4C26-BF44-4559E5026EAB}"/>
    <cellStyle name="Comma 7 3 4 2 2 2 3 2" xfId="38712" xr:uid="{EE35560B-F0D1-45E0-816D-CE5CC163F1E9}"/>
    <cellStyle name="Comma 7 3 4 2 2 2 4" xfId="27485" xr:uid="{C5415FAB-C3C7-4BE7-8CE4-EDC83EA12793}"/>
    <cellStyle name="Comma 7 3 4 2 2 3" xfId="7831" xr:uid="{53F6C940-C36E-479A-878B-D5C21D843D0E}"/>
    <cellStyle name="Comma 7 3 4 2 2 3 2" xfId="19059" xr:uid="{EAC0A26F-0350-4FDF-820B-BF0E315687B7}"/>
    <cellStyle name="Comma 7 3 4 2 2 3 2 2" xfId="41526" xr:uid="{B99638D8-AA81-4B50-AD91-35ABD989450F}"/>
    <cellStyle name="Comma 7 3 4 2 2 3 3" xfId="30299" xr:uid="{D73357DC-E5E5-41F3-AE3F-AC845848D85F}"/>
    <cellStyle name="Comma 7 3 4 2 2 4" xfId="13456" xr:uid="{0568A5BF-C4BA-4AB3-A811-4BD9832F36B5}"/>
    <cellStyle name="Comma 7 3 4 2 2 4 2" xfId="35923" xr:uid="{FD2D171B-2CC1-4066-A3F5-E758ED4EFE72}"/>
    <cellStyle name="Comma 7 3 4 2 2 5" xfId="24696" xr:uid="{6A1A794E-65A4-48F5-94BA-0DADCAC11966}"/>
    <cellStyle name="Comma 7 3 4 2 3" xfId="3937" xr:uid="{77BB7B4A-DECB-4611-8FB6-E7541772C72C}"/>
    <cellStyle name="Comma 7 3 4 2 3 2" xfId="9540" xr:uid="{FC8EB9D6-440B-4C3A-81B3-FC52C495EB32}"/>
    <cellStyle name="Comma 7 3 4 2 3 2 2" xfId="20768" xr:uid="{3072A0C2-431A-45A1-B138-301A4D40974E}"/>
    <cellStyle name="Comma 7 3 4 2 3 2 2 2" xfId="43235" xr:uid="{E69FDADC-4CA6-440A-8C82-C4B1E5D7C89F}"/>
    <cellStyle name="Comma 7 3 4 2 3 2 3" xfId="32008" xr:uid="{B6DE700E-5B6E-4895-8A25-158E50948697}"/>
    <cellStyle name="Comma 7 3 4 2 3 3" xfId="15165" xr:uid="{D23A2BCF-5DB5-4021-8C3A-6A703130477F}"/>
    <cellStyle name="Comma 7 3 4 2 3 3 2" xfId="37632" xr:uid="{6F7A20EA-AB89-441E-A4F0-B7CED845C667}"/>
    <cellStyle name="Comma 7 3 4 2 3 4" xfId="26405" xr:uid="{5C1D0447-97EA-44BF-985B-9ED7D65E5984}"/>
    <cellStyle name="Comma 7 3 4 2 4" xfId="6751" xr:uid="{9A591BDC-A383-4485-94EC-34C39BE96C5D}"/>
    <cellStyle name="Comma 7 3 4 2 4 2" xfId="17979" xr:uid="{2B9C0686-26C8-439B-9580-FCE1D249C9B8}"/>
    <cellStyle name="Comma 7 3 4 2 4 2 2" xfId="40446" xr:uid="{280B8664-E85B-4597-BEC1-5D947BD65F44}"/>
    <cellStyle name="Comma 7 3 4 2 4 3" xfId="29219" xr:uid="{335A3970-3DAA-4982-ABDD-FB9221FCFDCB}"/>
    <cellStyle name="Comma 7 3 4 2 5" xfId="12376" xr:uid="{1A9A5C47-E20A-425C-9799-FDEB24767643}"/>
    <cellStyle name="Comma 7 3 4 2 5 2" xfId="34843" xr:uid="{88E69630-CDFF-4397-9709-F9CFEA5CCFD0}"/>
    <cellStyle name="Comma 7 3 4 2 6" xfId="23616" xr:uid="{471DA0C6-886D-4530-98B4-7E357E5067C6}"/>
    <cellStyle name="Comma 7 3 4 3" xfId="1690" xr:uid="{00000000-0005-0000-0000-0000B7080000}"/>
    <cellStyle name="Comma 7 3 4 3 2" xfId="4479" xr:uid="{09E68920-6762-45A4-BE2E-492FEC5FF5CA}"/>
    <cellStyle name="Comma 7 3 4 3 2 2" xfId="10082" xr:uid="{2781F0A1-DCFC-4D59-98F2-9D57A375521B}"/>
    <cellStyle name="Comma 7 3 4 3 2 2 2" xfId="21310" xr:uid="{908AB4C3-EC27-4D7C-96DB-BAE95F068B2D}"/>
    <cellStyle name="Comma 7 3 4 3 2 2 2 2" xfId="43777" xr:uid="{1DB7F54D-CF5A-4550-B15E-C91AA518179D}"/>
    <cellStyle name="Comma 7 3 4 3 2 2 3" xfId="32550" xr:uid="{5B0BFE9B-3CAD-42BD-B825-299A62BFB488}"/>
    <cellStyle name="Comma 7 3 4 3 2 3" xfId="15707" xr:uid="{DCC9FEC9-F932-47F6-9A78-C49245991D94}"/>
    <cellStyle name="Comma 7 3 4 3 2 3 2" xfId="38174" xr:uid="{652A16A6-58E8-4A33-A644-F92C070099F8}"/>
    <cellStyle name="Comma 7 3 4 3 2 4" xfId="26947" xr:uid="{E3232A84-E826-4BEE-9379-50A77E1AF92B}"/>
    <cellStyle name="Comma 7 3 4 3 3" xfId="7293" xr:uid="{6C4FEE1A-45A9-482B-B1CD-112ECBD634BD}"/>
    <cellStyle name="Comma 7 3 4 3 3 2" xfId="18521" xr:uid="{6BB96994-93A3-44EB-9E64-DD46F940CD28}"/>
    <cellStyle name="Comma 7 3 4 3 3 2 2" xfId="40988" xr:uid="{3D340936-871D-4B10-94C0-6C44E10BAA8D}"/>
    <cellStyle name="Comma 7 3 4 3 3 3" xfId="29761" xr:uid="{EE5FF9C9-4D05-4745-8DF7-D3C5F96796C3}"/>
    <cellStyle name="Comma 7 3 4 3 4" xfId="12918" xr:uid="{E2531066-2E4E-4674-85D4-0AD985DEB559}"/>
    <cellStyle name="Comma 7 3 4 3 4 2" xfId="35385" xr:uid="{41801A2B-6958-4B40-AA54-04DA79B8229D}"/>
    <cellStyle name="Comma 7 3 4 3 5" xfId="24158" xr:uid="{8FEBE185-B8BB-43EA-B461-B9EBB85D35EA}"/>
    <cellStyle name="Comma 7 3 4 4" xfId="3399" xr:uid="{D05CDA60-F429-485E-A651-9EC8A6DC0329}"/>
    <cellStyle name="Comma 7 3 4 4 2" xfId="9002" xr:uid="{34D2D567-97E9-4C98-8C84-4C8BD0B1D577}"/>
    <cellStyle name="Comma 7 3 4 4 2 2" xfId="20230" xr:uid="{2D4368AA-D63D-4AF3-B8D0-FD794477A8D5}"/>
    <cellStyle name="Comma 7 3 4 4 2 2 2" xfId="42697" xr:uid="{61E6E2EB-6DEA-4473-A9FC-1839F108C2EA}"/>
    <cellStyle name="Comma 7 3 4 4 2 3" xfId="31470" xr:uid="{F81DB7E0-0C4A-4381-BAC8-135AC04E7607}"/>
    <cellStyle name="Comma 7 3 4 4 3" xfId="14627" xr:uid="{3730E092-5602-4690-8824-C598652718D7}"/>
    <cellStyle name="Comma 7 3 4 4 3 2" xfId="37094" xr:uid="{2E173E4C-6CD5-40CB-84D4-74318A24BDAF}"/>
    <cellStyle name="Comma 7 3 4 4 4" xfId="25867" xr:uid="{45C0B60E-8C4F-4FC8-9C98-DD75B4CC7D89}"/>
    <cellStyle name="Comma 7 3 4 5" xfId="6213" xr:uid="{A5815D4F-115D-4917-B79C-6AD3C9576EC3}"/>
    <cellStyle name="Comma 7 3 4 5 2" xfId="17441" xr:uid="{4A80CBDE-BB42-4F5C-951A-ECAFA4B55201}"/>
    <cellStyle name="Comma 7 3 4 5 2 2" xfId="39908" xr:uid="{3F7B2F9D-4721-4CDE-8AEE-03FBDAB57397}"/>
    <cellStyle name="Comma 7 3 4 5 3" xfId="28681" xr:uid="{CA438A11-620B-4C8B-AEEA-5904C31D0D7D}"/>
    <cellStyle name="Comma 7 3 4 6" xfId="11838" xr:uid="{09D0C7D6-96E7-43F1-B5A0-0F6A0EFC468A}"/>
    <cellStyle name="Comma 7 3 4 6 2" xfId="34305" xr:uid="{5B7B754B-ADF9-42F9-8FF8-F92CDC9EE3DA}"/>
    <cellStyle name="Comma 7 3 4 7" xfId="23078" xr:uid="{7184BD3B-FA98-444A-A0E9-4D0BC61AC194}"/>
    <cellStyle name="Comma 7 3 5" xfId="881" xr:uid="{00000000-0005-0000-0000-0000B8080000}"/>
    <cellStyle name="Comma 7 3 5 2" xfId="1961" xr:uid="{00000000-0005-0000-0000-0000B9080000}"/>
    <cellStyle name="Comma 7 3 5 2 2" xfId="4750" xr:uid="{648BC89F-D8B1-495F-A285-5B127B5CA819}"/>
    <cellStyle name="Comma 7 3 5 2 2 2" xfId="10353" xr:uid="{D24F09AA-5315-43C3-8A0B-53020E9F321A}"/>
    <cellStyle name="Comma 7 3 5 2 2 2 2" xfId="21581" xr:uid="{7777D0E6-A59B-470B-A4CC-A9C7CAFDFB36}"/>
    <cellStyle name="Comma 7 3 5 2 2 2 2 2" xfId="44048" xr:uid="{AE430BD0-2FA1-4D3B-B03F-F5C9963EBD15}"/>
    <cellStyle name="Comma 7 3 5 2 2 2 3" xfId="32821" xr:uid="{7010A0AD-4B0F-41DA-87F4-9FA0E442ED94}"/>
    <cellStyle name="Comma 7 3 5 2 2 3" xfId="15978" xr:uid="{F2AC10F3-820A-4F0B-AF48-AE40BEE2701C}"/>
    <cellStyle name="Comma 7 3 5 2 2 3 2" xfId="38445" xr:uid="{27827FB2-4EB9-4D4F-B5A6-66DEDE9BEF1A}"/>
    <cellStyle name="Comma 7 3 5 2 2 4" xfId="27218" xr:uid="{CDA5EA0D-F868-495F-AD8C-76849AC081A7}"/>
    <cellStyle name="Comma 7 3 5 2 3" xfId="7564" xr:uid="{3221429D-5F94-4220-9351-69C3357BDE52}"/>
    <cellStyle name="Comma 7 3 5 2 3 2" xfId="18792" xr:uid="{7D8BD179-4250-44E9-94E4-EBB68BAA1587}"/>
    <cellStyle name="Comma 7 3 5 2 3 2 2" xfId="41259" xr:uid="{3DE18E12-7840-41FD-B6C6-7D1E7725763A}"/>
    <cellStyle name="Comma 7 3 5 2 3 3" xfId="30032" xr:uid="{2EB9B91D-A7C2-4F3C-A980-EFB7B6A0D1C5}"/>
    <cellStyle name="Comma 7 3 5 2 4" xfId="13189" xr:uid="{5BB3BA52-B0E9-4DA2-9FE1-270691216354}"/>
    <cellStyle name="Comma 7 3 5 2 4 2" xfId="35656" xr:uid="{CDDD236A-BA45-4A86-904B-470CA572D035}"/>
    <cellStyle name="Comma 7 3 5 2 5" xfId="24429" xr:uid="{4A90EE5E-C684-4BC4-A21C-4F795BE040B0}"/>
    <cellStyle name="Comma 7 3 5 3" xfId="3670" xr:uid="{A2C41607-CB07-465A-8846-1D9D916305BE}"/>
    <cellStyle name="Comma 7 3 5 3 2" xfId="9273" xr:uid="{6056473F-A584-42CF-AA79-731EAC51B663}"/>
    <cellStyle name="Comma 7 3 5 3 2 2" xfId="20501" xr:uid="{DF058901-635C-4FFE-86D7-82F79A70F8DC}"/>
    <cellStyle name="Comma 7 3 5 3 2 2 2" xfId="42968" xr:uid="{5D152DCD-AD4F-47A2-859E-EDF643C4B6C6}"/>
    <cellStyle name="Comma 7 3 5 3 2 3" xfId="31741" xr:uid="{2855D493-6DD0-4F56-A419-829C8C621492}"/>
    <cellStyle name="Comma 7 3 5 3 3" xfId="14898" xr:uid="{CF0C9A6F-6030-4165-9A66-349909D6A91A}"/>
    <cellStyle name="Comma 7 3 5 3 3 2" xfId="37365" xr:uid="{DBE73AF2-BA35-435E-A8F5-21239BED6D3A}"/>
    <cellStyle name="Comma 7 3 5 3 4" xfId="26138" xr:uid="{49888482-7013-4CC9-A55C-64200842114D}"/>
    <cellStyle name="Comma 7 3 5 4" xfId="6484" xr:uid="{AEE8CC67-B5A1-4BC7-863E-585B7DA30B23}"/>
    <cellStyle name="Comma 7 3 5 4 2" xfId="17712" xr:uid="{88AFFE54-4C3E-4D98-AE25-ED4A9A7A4308}"/>
    <cellStyle name="Comma 7 3 5 4 2 2" xfId="40179" xr:uid="{178E8F5A-37F2-4C39-A999-2B006A2BDAAB}"/>
    <cellStyle name="Comma 7 3 5 4 3" xfId="28952" xr:uid="{DC4BB372-D3B6-47CF-A17E-AF5283F314A5}"/>
    <cellStyle name="Comma 7 3 5 5" xfId="12109" xr:uid="{38E7BF0E-0104-4306-AC4F-C64B8902CFBA}"/>
    <cellStyle name="Comma 7 3 5 5 2" xfId="34576" xr:uid="{718ECAE4-F05D-4B4C-8025-9D35D01EF466}"/>
    <cellStyle name="Comma 7 3 5 6" xfId="23349" xr:uid="{A6505396-5232-468A-BE8A-30C7D9EE7AD0}"/>
    <cellStyle name="Comma 7 3 6" xfId="1423" xr:uid="{00000000-0005-0000-0000-0000BA080000}"/>
    <cellStyle name="Comma 7 3 6 2" xfId="4212" xr:uid="{2686C119-506D-4120-811C-567761E889CE}"/>
    <cellStyle name="Comma 7 3 6 2 2" xfId="9815" xr:uid="{6548133E-E0B5-44F6-8A76-408D0F9ABAC6}"/>
    <cellStyle name="Comma 7 3 6 2 2 2" xfId="21043" xr:uid="{717348D6-8952-4851-B56C-11A119F1B9EB}"/>
    <cellStyle name="Comma 7 3 6 2 2 2 2" xfId="43510" xr:uid="{C55E5A86-6F7E-4E9F-A9E3-971581A80093}"/>
    <cellStyle name="Comma 7 3 6 2 2 3" xfId="32283" xr:uid="{2AB3CC04-0E98-40E0-A785-75FA50C66EAE}"/>
    <cellStyle name="Comma 7 3 6 2 3" xfId="15440" xr:uid="{E9219724-97D2-48C3-8E40-3F1DEE593DDA}"/>
    <cellStyle name="Comma 7 3 6 2 3 2" xfId="37907" xr:uid="{6E0629A1-0159-4288-A282-F8CFB9BE39E6}"/>
    <cellStyle name="Comma 7 3 6 2 4" xfId="26680" xr:uid="{73FE3666-87C3-43D2-A967-A7FC746101FD}"/>
    <cellStyle name="Comma 7 3 6 3" xfId="7026" xr:uid="{4AE0D1AE-5DF9-4BAF-A6D7-2223255D6B5F}"/>
    <cellStyle name="Comma 7 3 6 3 2" xfId="18254" xr:uid="{F9F0AE98-55C4-4602-AE07-665C2D7B1434}"/>
    <cellStyle name="Comma 7 3 6 3 2 2" xfId="40721" xr:uid="{D24B292A-E6FE-42C4-8D2E-6F4B2662716F}"/>
    <cellStyle name="Comma 7 3 6 3 3" xfId="29494" xr:uid="{295488AD-1F23-4A64-998C-493A61E22396}"/>
    <cellStyle name="Comma 7 3 6 4" xfId="12651" xr:uid="{79299C7B-A28B-4FC1-9A7A-E6BF6D2FA868}"/>
    <cellStyle name="Comma 7 3 6 4 2" xfId="35118" xr:uid="{F116061E-0B6A-4C73-9DFE-0F526B18A075}"/>
    <cellStyle name="Comma 7 3 6 5" xfId="23891" xr:uid="{A5A2A777-2DA4-474E-BB3C-C3D6EF9B650B}"/>
    <cellStyle name="Comma 7 3 7" xfId="2504" xr:uid="{00000000-0005-0000-0000-0000BB080000}"/>
    <cellStyle name="Comma 7 3 7 2" xfId="5293" xr:uid="{F148A512-399E-4D8D-9927-B9EDD2DAD168}"/>
    <cellStyle name="Comma 7 3 7 2 2" xfId="10896" xr:uid="{ACA136D6-4B06-49EE-9A5E-5F943B85DC73}"/>
    <cellStyle name="Comma 7 3 7 2 2 2" xfId="22124" xr:uid="{D5219DE0-50C4-4ECC-B4E2-85841106D452}"/>
    <cellStyle name="Comma 7 3 7 2 2 2 2" xfId="44591" xr:uid="{AFAB69E5-4447-459A-B044-B3819B7FDBEC}"/>
    <cellStyle name="Comma 7 3 7 2 2 3" xfId="33364" xr:uid="{89C9DC03-7EC3-4E0C-A19D-51A6BBF7DDAD}"/>
    <cellStyle name="Comma 7 3 7 2 3" xfId="16521" xr:uid="{68509434-DBD3-4FCF-87E5-31BC2286DDDD}"/>
    <cellStyle name="Comma 7 3 7 2 3 2" xfId="38988" xr:uid="{B64687D8-657F-49B2-A5D5-2BC30658A9C4}"/>
    <cellStyle name="Comma 7 3 7 2 4" xfId="27761" xr:uid="{921B4368-FDB8-4F5C-B849-4B7ACFD3D7C4}"/>
    <cellStyle name="Comma 7 3 7 3" xfId="8107" xr:uid="{02F76786-08ED-4D37-980B-C4AEA95A2474}"/>
    <cellStyle name="Comma 7 3 7 3 2" xfId="19335" xr:uid="{52E0B734-B5A1-4B88-882B-15F679CD5C2A}"/>
    <cellStyle name="Comma 7 3 7 3 2 2" xfId="41802" xr:uid="{354C4C2C-F8D4-4921-B7A9-7035A8BE56C8}"/>
    <cellStyle name="Comma 7 3 7 3 3" xfId="30575" xr:uid="{8AA8AC49-44E9-4CBD-B56E-0D2127DFDDB6}"/>
    <cellStyle name="Comma 7 3 7 4" xfId="13732" xr:uid="{E52E36D7-0BEF-4844-A87A-5D69A02A0CC0}"/>
    <cellStyle name="Comma 7 3 7 4 2" xfId="36199" xr:uid="{AA62FEC4-D036-47BD-84BE-BE4139703B7D}"/>
    <cellStyle name="Comma 7 3 7 5" xfId="24972" xr:uid="{D09F1A0E-8262-4A31-BACA-B915B1A68825}"/>
    <cellStyle name="Comma 7 3 8" xfId="343" xr:uid="{00000000-0005-0000-0000-0000BC080000}"/>
    <cellStyle name="Comma 7 3 8 2" xfId="3132" xr:uid="{D910CDFB-23BB-416C-8A70-97E12E2042EE}"/>
    <cellStyle name="Comma 7 3 8 2 2" xfId="8735" xr:uid="{63D1DE89-4748-4B72-ACAC-8D67AE7E7CEF}"/>
    <cellStyle name="Comma 7 3 8 2 2 2" xfId="19963" xr:uid="{8D899CA6-5320-4FEA-A845-F904E4DE5D8F}"/>
    <cellStyle name="Comma 7 3 8 2 2 2 2" xfId="42430" xr:uid="{BF4C547D-006D-452D-86D9-A131936AE270}"/>
    <cellStyle name="Comma 7 3 8 2 2 3" xfId="31203" xr:uid="{5849F1D7-7531-4421-BB3A-3ECF54A0F280}"/>
    <cellStyle name="Comma 7 3 8 2 3" xfId="14360" xr:uid="{91FA5ACA-F619-466E-B0D3-29D157F38047}"/>
    <cellStyle name="Comma 7 3 8 2 3 2" xfId="36827" xr:uid="{663638D0-DDBE-4865-A953-3DE0C7886016}"/>
    <cellStyle name="Comma 7 3 8 2 4" xfId="25600" xr:uid="{15E97E81-009D-4A54-9246-EB5D9E6DFAD5}"/>
    <cellStyle name="Comma 7 3 8 3" xfId="5946" xr:uid="{363B700A-66C1-4FCB-8283-684A1ACC7C28}"/>
    <cellStyle name="Comma 7 3 8 3 2" xfId="17174" xr:uid="{3DC054B7-A684-486E-BDD0-CD60CF8A6ED0}"/>
    <cellStyle name="Comma 7 3 8 3 2 2" xfId="39641" xr:uid="{DB510CB3-D4AF-43E4-AD1D-965F892C582E}"/>
    <cellStyle name="Comma 7 3 8 3 3" xfId="28414" xr:uid="{EBC98A15-CF0B-480D-BCF9-A95C97091B95}"/>
    <cellStyle name="Comma 7 3 8 4" xfId="11571" xr:uid="{270F5039-A089-4F6A-9F35-96977AFA387B}"/>
    <cellStyle name="Comma 7 3 8 4 2" xfId="34038" xr:uid="{9AE1677B-6F8C-4161-9B02-A73878C58854}"/>
    <cellStyle name="Comma 7 3 8 5" xfId="22811" xr:uid="{63A024F3-34CD-426E-B84A-C41F2D1C72B7}"/>
    <cellStyle name="Comma 7 3 9" xfId="2856" xr:uid="{1AA7EF2E-F207-43D6-BE68-A3DF6A594601}"/>
    <cellStyle name="Comma 7 3 9 2" xfId="8459" xr:uid="{3FF6C4D0-A002-4089-8E23-E410F03D5559}"/>
    <cellStyle name="Comma 7 3 9 2 2" xfId="19687" xr:uid="{5F124076-D4C6-4932-949E-A1B44C5978BB}"/>
    <cellStyle name="Comma 7 3 9 2 2 2" xfId="42154" xr:uid="{AE2B3AD2-6926-4069-9E68-3763B6D9ACEF}"/>
    <cellStyle name="Comma 7 3 9 2 3" xfId="30927" xr:uid="{A74619CD-AF82-43E3-BCE6-CDB50D328F96}"/>
    <cellStyle name="Comma 7 3 9 3" xfId="14084" xr:uid="{ACA3DE1E-0525-4E08-AB7E-560E83B07562}"/>
    <cellStyle name="Comma 7 3 9 3 2" xfId="36551" xr:uid="{7416CB54-2FF3-4CC2-880B-EC38FEA53B6D}"/>
    <cellStyle name="Comma 7 3 9 4" xfId="25324" xr:uid="{FFA18B54-ABAE-4D6B-B552-2A7F9CC8DDA0}"/>
    <cellStyle name="Comma 7 4" xfId="93" xr:uid="{00000000-0005-0000-0000-0000BD080000}"/>
    <cellStyle name="Comma 7 4 10" xfId="11325" xr:uid="{28DA7434-7464-4050-AD71-91F8241B0A21}"/>
    <cellStyle name="Comma 7 4 10 2" xfId="33793" xr:uid="{0989640F-CD9B-4872-81A7-656A6FC86854}"/>
    <cellStyle name="Comma 7 4 11" xfId="22566" xr:uid="{8E92E54D-A6B7-4E72-826C-3B62539070A5}"/>
    <cellStyle name="Comma 7 4 2" xfId="219" xr:uid="{00000000-0005-0000-0000-0000BE080000}"/>
    <cellStyle name="Comma 7 4 2 10" xfId="22692" xr:uid="{5F7D5A43-98F7-4CB3-B1B1-CAC1E057F483}"/>
    <cellStyle name="Comma 7 4 2 2" xfId="766" xr:uid="{00000000-0005-0000-0000-0000BF080000}"/>
    <cellStyle name="Comma 7 4 2 2 2" xfId="1304" xr:uid="{00000000-0005-0000-0000-0000C0080000}"/>
    <cellStyle name="Comma 7 4 2 2 2 2" xfId="2384" xr:uid="{00000000-0005-0000-0000-0000C1080000}"/>
    <cellStyle name="Comma 7 4 2 2 2 2 2" xfId="5173" xr:uid="{E7B02258-2A3C-4E4C-9D99-0FB2BEBE7A5F}"/>
    <cellStyle name="Comma 7 4 2 2 2 2 2 2" xfId="10776" xr:uid="{0444427E-A4CA-45EA-9FB7-52F6155F7353}"/>
    <cellStyle name="Comma 7 4 2 2 2 2 2 2 2" xfId="22004" xr:uid="{F9FCA69D-C59D-4624-A7A1-7C46B5A889F6}"/>
    <cellStyle name="Comma 7 4 2 2 2 2 2 2 2 2" xfId="44471" xr:uid="{1B227D1D-3BA2-4DE9-AC97-E4C9B4475C94}"/>
    <cellStyle name="Comma 7 4 2 2 2 2 2 2 3" xfId="33244" xr:uid="{C258FBF3-5CD6-45CC-BFCB-16FD323CDA1B}"/>
    <cellStyle name="Comma 7 4 2 2 2 2 2 3" xfId="16401" xr:uid="{14EEFCE7-304A-4120-8D8D-420F4E226B34}"/>
    <cellStyle name="Comma 7 4 2 2 2 2 2 3 2" xfId="38868" xr:uid="{94A1C01C-1F8B-4A01-BB94-5F0ECF23D4B9}"/>
    <cellStyle name="Comma 7 4 2 2 2 2 2 4" xfId="27641" xr:uid="{3B6FC7CF-4A9C-4151-B632-ABDF7F91ED45}"/>
    <cellStyle name="Comma 7 4 2 2 2 2 3" xfId="7987" xr:uid="{EBD1B8ED-5D2E-4BE8-8F94-4CA495DF8D05}"/>
    <cellStyle name="Comma 7 4 2 2 2 2 3 2" xfId="19215" xr:uid="{FD0E2DF0-A602-46D2-A0CB-4634F1F25B39}"/>
    <cellStyle name="Comma 7 4 2 2 2 2 3 2 2" xfId="41682" xr:uid="{472FB96E-A3ED-4F3F-AC4C-EACDCE044CD2}"/>
    <cellStyle name="Comma 7 4 2 2 2 2 3 3" xfId="30455" xr:uid="{EA2A6562-4232-4B57-8D4C-265377F1DE54}"/>
    <cellStyle name="Comma 7 4 2 2 2 2 4" xfId="13612" xr:uid="{DAEC3F08-4838-4DBA-AAE6-14A0DC2C4170}"/>
    <cellStyle name="Comma 7 4 2 2 2 2 4 2" xfId="36079" xr:uid="{EA4116C8-CCB2-4C16-868D-971B34764C1A}"/>
    <cellStyle name="Comma 7 4 2 2 2 2 5" xfId="24852" xr:uid="{1D3313FC-8882-4171-A38D-39BD32D73BC8}"/>
    <cellStyle name="Comma 7 4 2 2 2 3" xfId="4093" xr:uid="{BA12F04B-57A4-4024-B2E6-684C9F43BB9E}"/>
    <cellStyle name="Comma 7 4 2 2 2 3 2" xfId="9696" xr:uid="{3BC028C8-5A1C-432A-A66A-C2BA3C68AD66}"/>
    <cellStyle name="Comma 7 4 2 2 2 3 2 2" xfId="20924" xr:uid="{DB88C383-FED1-4827-84E8-E4DBFAFCF1AF}"/>
    <cellStyle name="Comma 7 4 2 2 2 3 2 2 2" xfId="43391" xr:uid="{CCB7F654-B4A1-4C8D-80E9-A63A54B4ECCB}"/>
    <cellStyle name="Comma 7 4 2 2 2 3 2 3" xfId="32164" xr:uid="{92610EFD-78AE-4CAB-B67F-C6EC826B247E}"/>
    <cellStyle name="Comma 7 4 2 2 2 3 3" xfId="15321" xr:uid="{882FA3BB-0383-44CF-B6B9-E299F5117BEF}"/>
    <cellStyle name="Comma 7 4 2 2 2 3 3 2" xfId="37788" xr:uid="{65D5AC8D-BB41-48FB-BDF2-3E0E16F876DD}"/>
    <cellStyle name="Comma 7 4 2 2 2 3 4" xfId="26561" xr:uid="{40A6C63D-F8DD-46C8-BF21-413806B233D1}"/>
    <cellStyle name="Comma 7 4 2 2 2 4" xfId="6907" xr:uid="{8140097A-5BB2-4B79-8C61-98D760C7CBC5}"/>
    <cellStyle name="Comma 7 4 2 2 2 4 2" xfId="18135" xr:uid="{1C5EA322-C0A2-49B3-86CB-2730107EBCDC}"/>
    <cellStyle name="Comma 7 4 2 2 2 4 2 2" xfId="40602" xr:uid="{47957ABD-8798-44F1-8077-35E2643C87AD}"/>
    <cellStyle name="Comma 7 4 2 2 2 4 3" xfId="29375" xr:uid="{FE4FF34F-E253-4039-A4BB-8B34FBEB0434}"/>
    <cellStyle name="Comma 7 4 2 2 2 5" xfId="12532" xr:uid="{9DDEC221-0899-48BC-9B85-D8425608AE0C}"/>
    <cellStyle name="Comma 7 4 2 2 2 5 2" xfId="34999" xr:uid="{6FC70535-DB86-4E5D-AA9B-0E1422CAFCD0}"/>
    <cellStyle name="Comma 7 4 2 2 2 6" xfId="23772" xr:uid="{A72463D8-70E1-4EC5-AB03-D9B90D5176BC}"/>
    <cellStyle name="Comma 7 4 2 2 3" xfId="1846" xr:uid="{00000000-0005-0000-0000-0000C2080000}"/>
    <cellStyle name="Comma 7 4 2 2 3 2" xfId="4635" xr:uid="{69042920-5F27-453F-9A2A-3F1B72183D0F}"/>
    <cellStyle name="Comma 7 4 2 2 3 2 2" xfId="10238" xr:uid="{512A9C55-87B0-4811-BF27-758FD927EAB6}"/>
    <cellStyle name="Comma 7 4 2 2 3 2 2 2" xfId="21466" xr:uid="{3A5B33C9-E64D-4FD6-8CD2-70942F550DF0}"/>
    <cellStyle name="Comma 7 4 2 2 3 2 2 2 2" xfId="43933" xr:uid="{0A1ACF44-A784-47A7-BD59-C1AF7607D6B4}"/>
    <cellStyle name="Comma 7 4 2 2 3 2 2 3" xfId="32706" xr:uid="{FC389B9B-710D-424F-B52E-C75A2EF36D25}"/>
    <cellStyle name="Comma 7 4 2 2 3 2 3" xfId="15863" xr:uid="{5C77061C-89D0-4B6D-804A-0A9E8C175017}"/>
    <cellStyle name="Comma 7 4 2 2 3 2 3 2" xfId="38330" xr:uid="{876C122C-A21F-4A30-8515-C2ED7C06BA22}"/>
    <cellStyle name="Comma 7 4 2 2 3 2 4" xfId="27103" xr:uid="{063D93DC-CA3C-4FB6-A164-80054E886CEC}"/>
    <cellStyle name="Comma 7 4 2 2 3 3" xfId="7449" xr:uid="{A686E01A-D9DD-4AAD-9BD4-810DF27106CC}"/>
    <cellStyle name="Comma 7 4 2 2 3 3 2" xfId="18677" xr:uid="{F8CB5CDB-E78A-43C4-9CA4-1FEA3BCF5F6B}"/>
    <cellStyle name="Comma 7 4 2 2 3 3 2 2" xfId="41144" xr:uid="{A1B181B8-83FB-43D8-9DE8-1F41968400CF}"/>
    <cellStyle name="Comma 7 4 2 2 3 3 3" xfId="29917" xr:uid="{1B3BC3E0-41AD-471D-9577-1BF899939DD5}"/>
    <cellStyle name="Comma 7 4 2 2 3 4" xfId="13074" xr:uid="{018C7175-DE0E-4874-9B66-E85A9EC86262}"/>
    <cellStyle name="Comma 7 4 2 2 3 4 2" xfId="35541" xr:uid="{4D5F94E2-6F54-4CD4-BBF7-250D1D1D23C3}"/>
    <cellStyle name="Comma 7 4 2 2 3 5" xfId="24314" xr:uid="{EC9CB89F-0D43-4DC9-BD53-E03096236A3C}"/>
    <cellStyle name="Comma 7 4 2 2 4" xfId="3555" xr:uid="{4DEF7802-D521-41EC-A348-850AE1A44975}"/>
    <cellStyle name="Comma 7 4 2 2 4 2" xfId="9158" xr:uid="{E865218B-05B5-407C-A8A0-6DFE7C21CD47}"/>
    <cellStyle name="Comma 7 4 2 2 4 2 2" xfId="20386" xr:uid="{7E64E897-8429-4ABF-A0A6-C6599B12115A}"/>
    <cellStyle name="Comma 7 4 2 2 4 2 2 2" xfId="42853" xr:uid="{5D4709D0-29EF-4BC7-BBB0-352254BF9D4F}"/>
    <cellStyle name="Comma 7 4 2 2 4 2 3" xfId="31626" xr:uid="{E1A30F24-B1B0-4265-885A-6F872DA308DE}"/>
    <cellStyle name="Comma 7 4 2 2 4 3" xfId="14783" xr:uid="{AE201E47-A073-41EC-B31D-9D89F93F8FFA}"/>
    <cellStyle name="Comma 7 4 2 2 4 3 2" xfId="37250" xr:uid="{CC20C5FA-7EC7-4801-AB53-FC3058E31620}"/>
    <cellStyle name="Comma 7 4 2 2 4 4" xfId="26023" xr:uid="{ABCB4E92-27DB-4DB1-A87F-887731877B7E}"/>
    <cellStyle name="Comma 7 4 2 2 5" xfId="6369" xr:uid="{10BDE503-A473-463D-86DB-3A7838739FEE}"/>
    <cellStyle name="Comma 7 4 2 2 5 2" xfId="17597" xr:uid="{79A8D16F-7C0B-4326-8CB8-350D9DCFABCD}"/>
    <cellStyle name="Comma 7 4 2 2 5 2 2" xfId="40064" xr:uid="{BADA8F9F-E9C6-4B1C-818F-3F75A3D306C5}"/>
    <cellStyle name="Comma 7 4 2 2 5 3" xfId="28837" xr:uid="{D549D8E9-605E-402D-B4C8-30157300711F}"/>
    <cellStyle name="Comma 7 4 2 2 6" xfId="11994" xr:uid="{A74C5F8A-220B-4DBF-8374-CD838D111838}"/>
    <cellStyle name="Comma 7 4 2 2 6 2" xfId="34461" xr:uid="{6EF7252B-F573-45D0-A9E6-02CD4FD2855E}"/>
    <cellStyle name="Comma 7 4 2 2 7" xfId="23234" xr:uid="{78DE29BB-F583-43FB-A787-E7AAC994C456}"/>
    <cellStyle name="Comma 7 4 2 3" xfId="1037" xr:uid="{00000000-0005-0000-0000-0000C3080000}"/>
    <cellStyle name="Comma 7 4 2 3 2" xfId="2117" xr:uid="{00000000-0005-0000-0000-0000C4080000}"/>
    <cellStyle name="Comma 7 4 2 3 2 2" xfId="4906" xr:uid="{59075186-A08A-45F1-8FEC-E813824B626A}"/>
    <cellStyle name="Comma 7 4 2 3 2 2 2" xfId="10509" xr:uid="{B3215CF0-095F-4854-9AEC-C21D09824959}"/>
    <cellStyle name="Comma 7 4 2 3 2 2 2 2" xfId="21737" xr:uid="{7C847B23-B5CE-4F63-8AAE-361F8C3C9268}"/>
    <cellStyle name="Comma 7 4 2 3 2 2 2 2 2" xfId="44204" xr:uid="{34B7C67F-02A4-4718-98E5-3572108E5FE9}"/>
    <cellStyle name="Comma 7 4 2 3 2 2 2 3" xfId="32977" xr:uid="{9E0B8AF2-6E08-4EDC-B117-FBB7C09AA93C}"/>
    <cellStyle name="Comma 7 4 2 3 2 2 3" xfId="16134" xr:uid="{60DA3EAD-D27F-4081-B0E2-3030AA3D4B8C}"/>
    <cellStyle name="Comma 7 4 2 3 2 2 3 2" xfId="38601" xr:uid="{2BB71E17-CC8D-477F-B723-E0E700795D99}"/>
    <cellStyle name="Comma 7 4 2 3 2 2 4" xfId="27374" xr:uid="{5FBE4A8A-B40C-4BB8-8EF4-5E23CAFADB0E}"/>
    <cellStyle name="Comma 7 4 2 3 2 3" xfId="7720" xr:uid="{B00CA400-FBB9-4AB8-9CE5-CB1C7AD66CF9}"/>
    <cellStyle name="Comma 7 4 2 3 2 3 2" xfId="18948" xr:uid="{2F7656A7-510B-4F6E-85B4-FB94C3D8139B}"/>
    <cellStyle name="Comma 7 4 2 3 2 3 2 2" xfId="41415" xr:uid="{711DE667-3F35-427F-B14F-19B3084E5E57}"/>
    <cellStyle name="Comma 7 4 2 3 2 3 3" xfId="30188" xr:uid="{AC0DF92C-9EB9-4010-A08A-B48FDD9081DF}"/>
    <cellStyle name="Comma 7 4 2 3 2 4" xfId="13345" xr:uid="{94970431-6811-4B89-9D10-0DC9C77DD083}"/>
    <cellStyle name="Comma 7 4 2 3 2 4 2" xfId="35812" xr:uid="{EDE977C4-BC12-4A0B-8725-6074D638E4B6}"/>
    <cellStyle name="Comma 7 4 2 3 2 5" xfId="24585" xr:uid="{3C4F8526-3250-45CA-879A-F85179EF024E}"/>
    <cellStyle name="Comma 7 4 2 3 3" xfId="3826" xr:uid="{1D50B4E9-AE22-49B2-8ADE-5C67831BC9AD}"/>
    <cellStyle name="Comma 7 4 2 3 3 2" xfId="9429" xr:uid="{444B1D0A-1968-4F5F-9E8D-9E4F28E33707}"/>
    <cellStyle name="Comma 7 4 2 3 3 2 2" xfId="20657" xr:uid="{7714A6FC-8493-4EC3-BE48-43B5E032E6CA}"/>
    <cellStyle name="Comma 7 4 2 3 3 2 2 2" xfId="43124" xr:uid="{46F2917D-8048-4D4A-A1BE-D94AE7C3E395}"/>
    <cellStyle name="Comma 7 4 2 3 3 2 3" xfId="31897" xr:uid="{10F302D2-4402-45B4-892B-9FF0E27A6783}"/>
    <cellStyle name="Comma 7 4 2 3 3 3" xfId="15054" xr:uid="{F222B1B5-3CBE-4DF2-8AD3-C4DD224FEBF4}"/>
    <cellStyle name="Comma 7 4 2 3 3 3 2" xfId="37521" xr:uid="{7DF0FF40-F2C9-471F-9815-3DE67876BF59}"/>
    <cellStyle name="Comma 7 4 2 3 3 4" xfId="26294" xr:uid="{AA3109E9-B629-465E-B238-D336FA849E52}"/>
    <cellStyle name="Comma 7 4 2 3 4" xfId="6640" xr:uid="{BA466F28-7BC6-4D3C-B791-593124202E43}"/>
    <cellStyle name="Comma 7 4 2 3 4 2" xfId="17868" xr:uid="{F8382DAD-AF04-442B-B504-E2BBB50197A3}"/>
    <cellStyle name="Comma 7 4 2 3 4 2 2" xfId="40335" xr:uid="{1F859C11-0234-4F1F-B781-2416EEC3A46D}"/>
    <cellStyle name="Comma 7 4 2 3 4 3" xfId="29108" xr:uid="{87F064FB-8F79-47E5-9CEB-186999D4B1E6}"/>
    <cellStyle name="Comma 7 4 2 3 5" xfId="12265" xr:uid="{FF491CE4-03EF-4C13-B4B7-5384A6C506B2}"/>
    <cellStyle name="Comma 7 4 2 3 5 2" xfId="34732" xr:uid="{9B493AF4-3A88-4449-8A9F-1A65F9C79A12}"/>
    <cellStyle name="Comma 7 4 2 3 6" xfId="23505" xr:uid="{2852E32C-578D-481F-BA6C-0411AD815AD1}"/>
    <cellStyle name="Comma 7 4 2 4" xfId="1579" xr:uid="{00000000-0005-0000-0000-0000C5080000}"/>
    <cellStyle name="Comma 7 4 2 4 2" xfId="4368" xr:uid="{8C42BCA3-6E15-4C25-B4E4-8548152E2D73}"/>
    <cellStyle name="Comma 7 4 2 4 2 2" xfId="9971" xr:uid="{6211FF50-82AD-4D1F-AD86-94471E10D9B4}"/>
    <cellStyle name="Comma 7 4 2 4 2 2 2" xfId="21199" xr:uid="{671AEC5B-5F5F-4B7E-966A-FC6FFABB024D}"/>
    <cellStyle name="Comma 7 4 2 4 2 2 2 2" xfId="43666" xr:uid="{091EA1D9-2E29-4CEE-8D0C-DFC2771588BE}"/>
    <cellStyle name="Comma 7 4 2 4 2 2 3" xfId="32439" xr:uid="{409602BE-8ED6-42BA-BD72-5D31176B755F}"/>
    <cellStyle name="Comma 7 4 2 4 2 3" xfId="15596" xr:uid="{13701B8E-CB3A-41C1-998B-8A29DF776AFA}"/>
    <cellStyle name="Comma 7 4 2 4 2 3 2" xfId="38063" xr:uid="{6463669B-960D-462C-B5C9-D091B91F3E40}"/>
    <cellStyle name="Comma 7 4 2 4 2 4" xfId="26836" xr:uid="{FFE60D17-F457-4D92-9CF2-85D99E92EF2D}"/>
    <cellStyle name="Comma 7 4 2 4 3" xfId="7182" xr:uid="{8E720339-5D46-43CC-84A0-89185C9F3478}"/>
    <cellStyle name="Comma 7 4 2 4 3 2" xfId="18410" xr:uid="{52E3FA06-33D0-47BA-99C1-B11964C04D9F}"/>
    <cellStyle name="Comma 7 4 2 4 3 2 2" xfId="40877" xr:uid="{E6D1894E-58A0-47DA-B5FA-0CCCB64F2230}"/>
    <cellStyle name="Comma 7 4 2 4 3 3" xfId="29650" xr:uid="{F3C57963-FAC7-44A6-9BD3-6905090A71D1}"/>
    <cellStyle name="Comma 7 4 2 4 4" xfId="12807" xr:uid="{0B7AB38C-FBB5-4DD2-A517-8C074950B373}"/>
    <cellStyle name="Comma 7 4 2 4 4 2" xfId="35274" xr:uid="{A520877D-E165-41E8-A3FC-C17E7D3E214A}"/>
    <cellStyle name="Comma 7 4 2 4 5" xfId="24047" xr:uid="{791A5FED-3B06-48BC-B303-9A2B6BA9C296}"/>
    <cellStyle name="Comma 7 4 2 5" xfId="2660" xr:uid="{00000000-0005-0000-0000-0000C6080000}"/>
    <cellStyle name="Comma 7 4 2 5 2" xfId="5449" xr:uid="{76C8C72D-E82C-4E41-A600-E2EDE76B05DF}"/>
    <cellStyle name="Comma 7 4 2 5 2 2" xfId="11052" xr:uid="{C393E34C-C8E4-4437-9BE7-0B004F61EA44}"/>
    <cellStyle name="Comma 7 4 2 5 2 2 2" xfId="22280" xr:uid="{332033A8-E358-40E6-9DDC-F9A784008CEA}"/>
    <cellStyle name="Comma 7 4 2 5 2 2 2 2" xfId="44747" xr:uid="{72673C09-38B4-41B7-9315-E038AD0E2F62}"/>
    <cellStyle name="Comma 7 4 2 5 2 2 3" xfId="33520" xr:uid="{835AC319-6B6E-4E55-BD23-0B182CE47405}"/>
    <cellStyle name="Comma 7 4 2 5 2 3" xfId="16677" xr:uid="{BFE5A508-C6C0-4B96-A9AE-75E060C26702}"/>
    <cellStyle name="Comma 7 4 2 5 2 3 2" xfId="39144" xr:uid="{C027F975-5EE8-4DBA-B9E4-262CD93C56D9}"/>
    <cellStyle name="Comma 7 4 2 5 2 4" xfId="27917" xr:uid="{7E6859AB-585D-4D9C-A391-08879EF04AF0}"/>
    <cellStyle name="Comma 7 4 2 5 3" xfId="8263" xr:uid="{CDE0DC29-BBB1-4395-ACC9-9451A3CE3BE1}"/>
    <cellStyle name="Comma 7 4 2 5 3 2" xfId="19491" xr:uid="{E4071AA2-0A9A-443D-847F-534DDC804A95}"/>
    <cellStyle name="Comma 7 4 2 5 3 2 2" xfId="41958" xr:uid="{F9A5F353-2BE6-4CDE-AA1D-70898E2DAE2C}"/>
    <cellStyle name="Comma 7 4 2 5 3 3" xfId="30731" xr:uid="{2F7E83FA-1F9A-41C8-820A-D2CCD6620DEB}"/>
    <cellStyle name="Comma 7 4 2 5 4" xfId="13888" xr:uid="{3D4BEB13-60FB-4826-9278-C2D701A3C989}"/>
    <cellStyle name="Comma 7 4 2 5 4 2" xfId="36355" xr:uid="{C62D4707-38BC-4696-8FF0-B66E8C46F0C9}"/>
    <cellStyle name="Comma 7 4 2 5 5" xfId="25128" xr:uid="{6ECBFA1F-0B3B-4A8C-B5E0-1885B5C2D681}"/>
    <cellStyle name="Comma 7 4 2 6" xfId="499" xr:uid="{00000000-0005-0000-0000-0000C7080000}"/>
    <cellStyle name="Comma 7 4 2 6 2" xfId="3288" xr:uid="{069F0C89-3E82-4498-AB6D-089F48C2F5A8}"/>
    <cellStyle name="Comma 7 4 2 6 2 2" xfId="8891" xr:uid="{A96D72C0-3B91-4B5D-881F-30D445C845C5}"/>
    <cellStyle name="Comma 7 4 2 6 2 2 2" xfId="20119" xr:uid="{7D089E7A-CF89-44CD-95A9-AF1810CA621F}"/>
    <cellStyle name="Comma 7 4 2 6 2 2 2 2" xfId="42586" xr:uid="{19EB1A8A-03BC-4081-9195-7F309E0A3710}"/>
    <cellStyle name="Comma 7 4 2 6 2 2 3" xfId="31359" xr:uid="{F722B0DF-33EA-4DEA-A5BD-93A1EEA64175}"/>
    <cellStyle name="Comma 7 4 2 6 2 3" xfId="14516" xr:uid="{3A964CC1-970F-438E-BA90-E216DACE54C1}"/>
    <cellStyle name="Comma 7 4 2 6 2 3 2" xfId="36983" xr:uid="{9FBDF7E8-3FB1-4A85-B778-66FED52D52A7}"/>
    <cellStyle name="Comma 7 4 2 6 2 4" xfId="25756" xr:uid="{785F840B-8E75-4B7E-9CC8-4994DA432C4A}"/>
    <cellStyle name="Comma 7 4 2 6 3" xfId="6102" xr:uid="{98B620BC-0DE8-417C-8006-1DD51A46AB20}"/>
    <cellStyle name="Comma 7 4 2 6 3 2" xfId="17330" xr:uid="{B8FCE7B3-15DC-4701-BD0C-B97F3AC9F34C}"/>
    <cellStyle name="Comma 7 4 2 6 3 2 2" xfId="39797" xr:uid="{24F3731B-6BF9-4354-BCA2-497E5282FEBC}"/>
    <cellStyle name="Comma 7 4 2 6 3 3" xfId="28570" xr:uid="{3E9B5AFA-B310-47B9-A3B0-3FD53BAF2A93}"/>
    <cellStyle name="Comma 7 4 2 6 4" xfId="11727" xr:uid="{62568D83-3F58-46A1-86FD-3C45B483087B}"/>
    <cellStyle name="Comma 7 4 2 6 4 2" xfId="34194" xr:uid="{F0EC6739-2BB1-4CE2-A80B-2A6A1ACC7691}"/>
    <cellStyle name="Comma 7 4 2 6 5" xfId="22967" xr:uid="{3CE3F21E-C9EE-4440-AB68-CF6AE263152B}"/>
    <cellStyle name="Comma 7 4 2 7" xfId="3012" xr:uid="{375DEBA1-884E-4CAC-8CA5-FEE936687F68}"/>
    <cellStyle name="Comma 7 4 2 7 2" xfId="8615" xr:uid="{26611A2C-CD1B-44E5-BEA2-D704118CAFF1}"/>
    <cellStyle name="Comma 7 4 2 7 2 2" xfId="19843" xr:uid="{6B63009B-7B87-4D38-B1FA-D1009DF929C8}"/>
    <cellStyle name="Comma 7 4 2 7 2 2 2" xfId="42310" xr:uid="{1DA02705-B94B-4476-9A5C-813E3829D204}"/>
    <cellStyle name="Comma 7 4 2 7 2 3" xfId="31083" xr:uid="{DD2FE71E-8825-498D-86ED-39FC1ECAD774}"/>
    <cellStyle name="Comma 7 4 2 7 3" xfId="14240" xr:uid="{EE18D53A-5B3C-45F6-8B8F-30F51AD70ADE}"/>
    <cellStyle name="Comma 7 4 2 7 3 2" xfId="36707" xr:uid="{AC2D1BAB-D613-43F7-A6DD-145F2642FB91}"/>
    <cellStyle name="Comma 7 4 2 7 4" xfId="25480" xr:uid="{A5335791-73F4-49BC-99B2-93E848F12DC6}"/>
    <cellStyle name="Comma 7 4 2 8" xfId="5827" xr:uid="{4BCE7BC9-ECDD-4F69-A985-53730F5B83AD}"/>
    <cellStyle name="Comma 7 4 2 8 2" xfId="17055" xr:uid="{20CB34B2-B1F9-4350-9DC2-B9A3E543F139}"/>
    <cellStyle name="Comma 7 4 2 8 2 2" xfId="39522" xr:uid="{D8D4FC82-ECD7-4E72-AB16-6427D949BADE}"/>
    <cellStyle name="Comma 7 4 2 8 3" xfId="28295" xr:uid="{F8F95577-BAF8-4179-924D-559028B5C54D}"/>
    <cellStyle name="Comma 7 4 2 9" xfId="11451" xr:uid="{43ACA926-2007-486F-82A7-4E8F8B65981D}"/>
    <cellStyle name="Comma 7 4 2 9 2" xfId="33919" xr:uid="{79BD8307-23B3-4247-9A7A-B1F6A7CF68B7}"/>
    <cellStyle name="Comma 7 4 3" xfId="640" xr:uid="{00000000-0005-0000-0000-0000C8080000}"/>
    <cellStyle name="Comma 7 4 3 2" xfId="1178" xr:uid="{00000000-0005-0000-0000-0000C9080000}"/>
    <cellStyle name="Comma 7 4 3 2 2" xfId="2258" xr:uid="{00000000-0005-0000-0000-0000CA080000}"/>
    <cellStyle name="Comma 7 4 3 2 2 2" xfId="5047" xr:uid="{E959A5A8-1A4C-4400-87A8-289D78E084CC}"/>
    <cellStyle name="Comma 7 4 3 2 2 2 2" xfId="10650" xr:uid="{A34A1537-8FB3-4F81-BD72-C2F4D44C2199}"/>
    <cellStyle name="Comma 7 4 3 2 2 2 2 2" xfId="21878" xr:uid="{E59BB51F-BC66-4814-8A05-106562592CC3}"/>
    <cellStyle name="Comma 7 4 3 2 2 2 2 2 2" xfId="44345" xr:uid="{7580FB41-3432-43C2-A7CD-01FE1B3454EC}"/>
    <cellStyle name="Comma 7 4 3 2 2 2 2 3" xfId="33118" xr:uid="{FC2639F3-6BD7-4EEE-8A11-E91C9F9A7BD8}"/>
    <cellStyle name="Comma 7 4 3 2 2 2 3" xfId="16275" xr:uid="{222E0061-EBE8-439C-BA10-3A3276ADA1FC}"/>
    <cellStyle name="Comma 7 4 3 2 2 2 3 2" xfId="38742" xr:uid="{13E24893-F533-425D-BB87-370130B7D854}"/>
    <cellStyle name="Comma 7 4 3 2 2 2 4" xfId="27515" xr:uid="{5E50FFC3-DD35-4C23-A203-968D157B66C5}"/>
    <cellStyle name="Comma 7 4 3 2 2 3" xfId="7861" xr:uid="{16D31462-089D-4CF7-9A05-FA3933B9987B}"/>
    <cellStyle name="Comma 7 4 3 2 2 3 2" xfId="19089" xr:uid="{9D346612-FB49-4635-B510-4E91492F208C}"/>
    <cellStyle name="Comma 7 4 3 2 2 3 2 2" xfId="41556" xr:uid="{E6F8E479-E974-4CF1-B039-B2DB55F24C97}"/>
    <cellStyle name="Comma 7 4 3 2 2 3 3" xfId="30329" xr:uid="{04468DBD-A713-4BDF-86CF-C5BEEAB32516}"/>
    <cellStyle name="Comma 7 4 3 2 2 4" xfId="13486" xr:uid="{EC905072-83B5-4CB5-910D-CD3143B3D053}"/>
    <cellStyle name="Comma 7 4 3 2 2 4 2" xfId="35953" xr:uid="{A79CC432-39BB-443E-86D2-A3DB400B0741}"/>
    <cellStyle name="Comma 7 4 3 2 2 5" xfId="24726" xr:uid="{188AA9D1-F8F5-4922-AF6D-0C72C5317EF4}"/>
    <cellStyle name="Comma 7 4 3 2 3" xfId="3967" xr:uid="{A6A50A52-53C6-49EA-9B2D-AACAC222AA8F}"/>
    <cellStyle name="Comma 7 4 3 2 3 2" xfId="9570" xr:uid="{7D433ACF-9464-4901-83CA-2346965DE458}"/>
    <cellStyle name="Comma 7 4 3 2 3 2 2" xfId="20798" xr:uid="{15692170-0C45-4295-960A-9FE49158903D}"/>
    <cellStyle name="Comma 7 4 3 2 3 2 2 2" xfId="43265" xr:uid="{C6D1CCB2-0609-41F5-B836-6CBB2D229398}"/>
    <cellStyle name="Comma 7 4 3 2 3 2 3" xfId="32038" xr:uid="{60765B4C-C2F3-4AB7-A65D-3447FBC89825}"/>
    <cellStyle name="Comma 7 4 3 2 3 3" xfId="15195" xr:uid="{7173321D-D87E-4613-8DA3-8DD9A261285C}"/>
    <cellStyle name="Comma 7 4 3 2 3 3 2" xfId="37662" xr:uid="{E12B4C61-E814-490B-8942-8E8438B7F8EF}"/>
    <cellStyle name="Comma 7 4 3 2 3 4" xfId="26435" xr:uid="{3196500C-ECED-456C-8BF6-519EC61F35F5}"/>
    <cellStyle name="Comma 7 4 3 2 4" xfId="6781" xr:uid="{399E5003-9DD1-4D02-9CFC-DF5EE9696913}"/>
    <cellStyle name="Comma 7 4 3 2 4 2" xfId="18009" xr:uid="{010D0855-11E4-4A7B-8583-C8B39B68F12C}"/>
    <cellStyle name="Comma 7 4 3 2 4 2 2" xfId="40476" xr:uid="{0F9E1A58-362A-4753-B087-790715E7A6B9}"/>
    <cellStyle name="Comma 7 4 3 2 4 3" xfId="29249" xr:uid="{F1E6E656-B826-4ED0-BED1-36D90692802A}"/>
    <cellStyle name="Comma 7 4 3 2 5" xfId="12406" xr:uid="{703C8111-98E7-473C-A763-AC7D2F187F42}"/>
    <cellStyle name="Comma 7 4 3 2 5 2" xfId="34873" xr:uid="{2674A67A-3159-4F70-A6BA-EBAD1BEC4599}"/>
    <cellStyle name="Comma 7 4 3 2 6" xfId="23646" xr:uid="{5E7D5B57-FB7C-47F3-ADF1-0489FDB798A1}"/>
    <cellStyle name="Comma 7 4 3 3" xfId="1720" xr:uid="{00000000-0005-0000-0000-0000CB080000}"/>
    <cellStyle name="Comma 7 4 3 3 2" xfId="4509" xr:uid="{C1C97FBC-32C9-4D2D-9A26-705875DFEDCF}"/>
    <cellStyle name="Comma 7 4 3 3 2 2" xfId="10112" xr:uid="{CF98C979-8D7F-4E26-9541-F4A3B0855C9A}"/>
    <cellStyle name="Comma 7 4 3 3 2 2 2" xfId="21340" xr:uid="{7664D83F-D246-45C9-8DEA-6EB8D7911A3C}"/>
    <cellStyle name="Comma 7 4 3 3 2 2 2 2" xfId="43807" xr:uid="{88FFFA1B-4319-4715-A390-91D754433475}"/>
    <cellStyle name="Comma 7 4 3 3 2 2 3" xfId="32580" xr:uid="{0DD7E9DF-8E75-48F9-882E-99BE2D797E35}"/>
    <cellStyle name="Comma 7 4 3 3 2 3" xfId="15737" xr:uid="{8BA6FD37-9333-4E96-AEDF-788E460A9EB9}"/>
    <cellStyle name="Comma 7 4 3 3 2 3 2" xfId="38204" xr:uid="{972D270D-8D70-4B0B-BCDF-10B71821031A}"/>
    <cellStyle name="Comma 7 4 3 3 2 4" xfId="26977" xr:uid="{7A51E6B0-EC63-4F15-910E-1955168B3405}"/>
    <cellStyle name="Comma 7 4 3 3 3" xfId="7323" xr:uid="{3191D2D1-70F7-4E91-AA85-2625B7E96DCC}"/>
    <cellStyle name="Comma 7 4 3 3 3 2" xfId="18551" xr:uid="{AE0CD3C0-AE9C-4AC4-82F2-0D0556DD8889}"/>
    <cellStyle name="Comma 7 4 3 3 3 2 2" xfId="41018" xr:uid="{F6ED3F38-35CF-4036-B841-F29FF4361713}"/>
    <cellStyle name="Comma 7 4 3 3 3 3" xfId="29791" xr:uid="{04F16A45-EA3E-430C-9553-A210CAEB4B3C}"/>
    <cellStyle name="Comma 7 4 3 3 4" xfId="12948" xr:uid="{F949F257-D491-4168-80FA-2F26278B0B69}"/>
    <cellStyle name="Comma 7 4 3 3 4 2" xfId="35415" xr:uid="{E66080BB-D16D-4B3B-9F62-371154C80B0D}"/>
    <cellStyle name="Comma 7 4 3 3 5" xfId="24188" xr:uid="{7ECF9F28-8B96-4A6C-8531-0488CDC76BE9}"/>
    <cellStyle name="Comma 7 4 3 4" xfId="3429" xr:uid="{E7EC8127-423A-4BCD-8F3A-6A9C48C370AF}"/>
    <cellStyle name="Comma 7 4 3 4 2" xfId="9032" xr:uid="{DF1E76F9-6921-4097-BD63-B4586BD8FD96}"/>
    <cellStyle name="Comma 7 4 3 4 2 2" xfId="20260" xr:uid="{286F5C6B-67D5-4B1C-91C1-4CAC42901B26}"/>
    <cellStyle name="Comma 7 4 3 4 2 2 2" xfId="42727" xr:uid="{EBDA02BD-C339-49A4-A212-A0EC4B360013}"/>
    <cellStyle name="Comma 7 4 3 4 2 3" xfId="31500" xr:uid="{D9E79C89-CBC8-486E-A447-F334374D713C}"/>
    <cellStyle name="Comma 7 4 3 4 3" xfId="14657" xr:uid="{729616B9-9288-4332-BFD8-A13F513B18C8}"/>
    <cellStyle name="Comma 7 4 3 4 3 2" xfId="37124" xr:uid="{DEE5BA35-C6EE-4D9E-8DD6-FBD50B3A9F6B}"/>
    <cellStyle name="Comma 7 4 3 4 4" xfId="25897" xr:uid="{FD6272DC-AC28-4ECA-9999-4B94426E067F}"/>
    <cellStyle name="Comma 7 4 3 5" xfId="6243" xr:uid="{A683867B-7DF8-4E1F-BB26-8E34968260CA}"/>
    <cellStyle name="Comma 7 4 3 5 2" xfId="17471" xr:uid="{D7C59C9E-CF8A-4193-A675-3B7D2AB1E450}"/>
    <cellStyle name="Comma 7 4 3 5 2 2" xfId="39938" xr:uid="{C0439BA1-2253-4376-BBA1-143003D79471}"/>
    <cellStyle name="Comma 7 4 3 5 3" xfId="28711" xr:uid="{5D5D7AAA-0583-4663-8DB3-1936A179C8EF}"/>
    <cellStyle name="Comma 7 4 3 6" xfId="11868" xr:uid="{40EEF3EE-5862-4DD7-AF2A-A387939A9830}"/>
    <cellStyle name="Comma 7 4 3 6 2" xfId="34335" xr:uid="{32827496-306E-401B-B2E7-71A1FD491B20}"/>
    <cellStyle name="Comma 7 4 3 7" xfId="23108" xr:uid="{46D9F169-FF05-45EE-9563-167A18B5311E}"/>
    <cellStyle name="Comma 7 4 4" xfId="911" xr:uid="{00000000-0005-0000-0000-0000CC080000}"/>
    <cellStyle name="Comma 7 4 4 2" xfId="1991" xr:uid="{00000000-0005-0000-0000-0000CD080000}"/>
    <cellStyle name="Comma 7 4 4 2 2" xfId="4780" xr:uid="{A425838E-2899-43A1-898F-60C0B4FC00F4}"/>
    <cellStyle name="Comma 7 4 4 2 2 2" xfId="10383" xr:uid="{11A2401E-E035-43C5-8A6D-754AF5022EC9}"/>
    <cellStyle name="Comma 7 4 4 2 2 2 2" xfId="21611" xr:uid="{022F3FC8-FD6F-4671-89CA-796D628C8B10}"/>
    <cellStyle name="Comma 7 4 4 2 2 2 2 2" xfId="44078" xr:uid="{D06EA661-BC26-46E5-926A-CD002FE40D15}"/>
    <cellStyle name="Comma 7 4 4 2 2 2 3" xfId="32851" xr:uid="{0C591B8A-2799-4205-A38C-8C965DB32312}"/>
    <cellStyle name="Comma 7 4 4 2 2 3" xfId="16008" xr:uid="{EA8B8D95-F829-4BDE-96C5-19BB609D9A10}"/>
    <cellStyle name="Comma 7 4 4 2 2 3 2" xfId="38475" xr:uid="{7D6D61C3-21A6-4B72-A4D6-D9416D8DE98C}"/>
    <cellStyle name="Comma 7 4 4 2 2 4" xfId="27248" xr:uid="{66C38791-236C-4317-907A-1FEA2946742B}"/>
    <cellStyle name="Comma 7 4 4 2 3" xfId="7594" xr:uid="{54A48A79-88F7-47BB-9238-2493385A5752}"/>
    <cellStyle name="Comma 7 4 4 2 3 2" xfId="18822" xr:uid="{BFD39CE6-8119-4B95-A7FC-5DB5129E0347}"/>
    <cellStyle name="Comma 7 4 4 2 3 2 2" xfId="41289" xr:uid="{AD577D16-C1A7-415E-80B0-15F7D3608FA5}"/>
    <cellStyle name="Comma 7 4 4 2 3 3" xfId="30062" xr:uid="{0F2E2E2D-A127-44DA-BA4E-7CCBBB67C540}"/>
    <cellStyle name="Comma 7 4 4 2 4" xfId="13219" xr:uid="{29DE6CDD-BB20-47C6-97B2-F6A4BDAFC5D5}"/>
    <cellStyle name="Comma 7 4 4 2 4 2" xfId="35686" xr:uid="{2F96B5B6-BB69-4F71-B48B-463C2E1C4D64}"/>
    <cellStyle name="Comma 7 4 4 2 5" xfId="24459" xr:uid="{2190C736-573B-484E-9EA4-C66DC7A48CA2}"/>
    <cellStyle name="Comma 7 4 4 3" xfId="3700" xr:uid="{079CEA19-7F82-4CF2-8DD1-E8BBF77610F0}"/>
    <cellStyle name="Comma 7 4 4 3 2" xfId="9303" xr:uid="{E65C3FB4-290E-4445-AB19-C84F15E39DFB}"/>
    <cellStyle name="Comma 7 4 4 3 2 2" xfId="20531" xr:uid="{19CD0AFF-6511-4E38-973D-6A1C554300A5}"/>
    <cellStyle name="Comma 7 4 4 3 2 2 2" xfId="42998" xr:uid="{3349EA4E-E07C-465C-92E4-671DF57E1B74}"/>
    <cellStyle name="Comma 7 4 4 3 2 3" xfId="31771" xr:uid="{CFAD6DCE-5332-4A6F-AFFC-9BD602354073}"/>
    <cellStyle name="Comma 7 4 4 3 3" xfId="14928" xr:uid="{DA3E2CCD-C57C-4A39-8F0A-BAF617EBC6EF}"/>
    <cellStyle name="Comma 7 4 4 3 3 2" xfId="37395" xr:uid="{3F308F26-B53D-49D3-B5D3-E5FF2D0D02B6}"/>
    <cellStyle name="Comma 7 4 4 3 4" xfId="26168" xr:uid="{7D3EAF35-8131-4622-A17A-FA8B04279B54}"/>
    <cellStyle name="Comma 7 4 4 4" xfId="6514" xr:uid="{F64A7784-EA1F-4579-948D-1A792B064446}"/>
    <cellStyle name="Comma 7 4 4 4 2" xfId="17742" xr:uid="{7C930AAD-87D8-48DC-8E1C-1FABEE7EEB4D}"/>
    <cellStyle name="Comma 7 4 4 4 2 2" xfId="40209" xr:uid="{216A6DB4-1C3A-42D5-9957-3317CE76BCC5}"/>
    <cellStyle name="Comma 7 4 4 4 3" xfId="28982" xr:uid="{F138645A-B039-4F43-AFE2-D379BDF73C1C}"/>
    <cellStyle name="Comma 7 4 4 5" xfId="12139" xr:uid="{1F72D2F5-3AA1-4807-A2ED-465E19F6CF58}"/>
    <cellStyle name="Comma 7 4 4 5 2" xfId="34606" xr:uid="{6713DAB8-8C9B-4C91-868E-10B00E31F815}"/>
    <cellStyle name="Comma 7 4 4 6" xfId="23379" xr:uid="{2DCE80B0-4B0F-4EEE-9521-71662D55697C}"/>
    <cellStyle name="Comma 7 4 5" xfId="1453" xr:uid="{00000000-0005-0000-0000-0000CE080000}"/>
    <cellStyle name="Comma 7 4 5 2" xfId="4242" xr:uid="{750161F2-8E75-4813-A7BA-09203766DE88}"/>
    <cellStyle name="Comma 7 4 5 2 2" xfId="9845" xr:uid="{5190535B-3E9B-4BC6-AFE1-CEF4BCFE7C88}"/>
    <cellStyle name="Comma 7 4 5 2 2 2" xfId="21073" xr:uid="{E8B87807-CDF9-4AE1-B49E-F030DFA6BD1B}"/>
    <cellStyle name="Comma 7 4 5 2 2 2 2" xfId="43540" xr:uid="{57171D88-979D-42D8-AFFE-1B19B087FD25}"/>
    <cellStyle name="Comma 7 4 5 2 2 3" xfId="32313" xr:uid="{C00A1995-0FC6-4D99-825D-1BF87586F62F}"/>
    <cellStyle name="Comma 7 4 5 2 3" xfId="15470" xr:uid="{958B03C0-1D0B-4006-80C9-258B3E592CE6}"/>
    <cellStyle name="Comma 7 4 5 2 3 2" xfId="37937" xr:uid="{904DEA50-E889-445C-8121-62BAFEA84E1D}"/>
    <cellStyle name="Comma 7 4 5 2 4" xfId="26710" xr:uid="{E6185249-391C-4913-A327-6DF642AC4C93}"/>
    <cellStyle name="Comma 7 4 5 3" xfId="7056" xr:uid="{12D663C4-38E5-4A83-A3A1-3277078638FE}"/>
    <cellStyle name="Comma 7 4 5 3 2" xfId="18284" xr:uid="{03726A40-D0CD-457B-9CB7-065FEC61D400}"/>
    <cellStyle name="Comma 7 4 5 3 2 2" xfId="40751" xr:uid="{5B64C062-DF10-4531-B507-CF186134CF97}"/>
    <cellStyle name="Comma 7 4 5 3 3" xfId="29524" xr:uid="{1EB3ACAC-FB90-49AB-BBB7-59D47F8F55D8}"/>
    <cellStyle name="Comma 7 4 5 4" xfId="12681" xr:uid="{C8A96A08-CF87-4754-BA91-9403E3E86DDA}"/>
    <cellStyle name="Comma 7 4 5 4 2" xfId="35148" xr:uid="{06EA2C52-73DA-414F-BEF0-A28BA5BA794B}"/>
    <cellStyle name="Comma 7 4 5 5" xfId="23921" xr:uid="{C4419F65-A66A-4213-B7AB-F8ABC2D7ED79}"/>
    <cellStyle name="Comma 7 4 6" xfId="2534" xr:uid="{00000000-0005-0000-0000-0000CF080000}"/>
    <cellStyle name="Comma 7 4 6 2" xfId="5323" xr:uid="{2557CB96-76AD-4BC3-A4C5-2E1BC4C39763}"/>
    <cellStyle name="Comma 7 4 6 2 2" xfId="10926" xr:uid="{8EDE6779-0076-47EB-84FF-5CB2933ABBA2}"/>
    <cellStyle name="Comma 7 4 6 2 2 2" xfId="22154" xr:uid="{17131C3C-EAB4-4EB7-B535-E88D6187C4A2}"/>
    <cellStyle name="Comma 7 4 6 2 2 2 2" xfId="44621" xr:uid="{6D1743FD-8F7B-457F-B574-BFFCE8D1F4D1}"/>
    <cellStyle name="Comma 7 4 6 2 2 3" xfId="33394" xr:uid="{D37FC708-CE76-4BD6-8CA2-4724A74FA2B5}"/>
    <cellStyle name="Comma 7 4 6 2 3" xfId="16551" xr:uid="{6446B344-5374-4DCB-9543-FEEA6906EB3B}"/>
    <cellStyle name="Comma 7 4 6 2 3 2" xfId="39018" xr:uid="{D3065040-50D0-4010-97FD-0BBAC7EC2819}"/>
    <cellStyle name="Comma 7 4 6 2 4" xfId="27791" xr:uid="{6D68BED8-461C-48E6-B5EF-E4A62E7C8A78}"/>
    <cellStyle name="Comma 7 4 6 3" xfId="8137" xr:uid="{D01B3698-8E53-45ED-84D3-90E3ED21B69E}"/>
    <cellStyle name="Comma 7 4 6 3 2" xfId="19365" xr:uid="{AD39EDE3-850E-4B77-BC2C-726190A2F05C}"/>
    <cellStyle name="Comma 7 4 6 3 2 2" xfId="41832" xr:uid="{6FAF538F-9C2D-493D-9C8F-84F811030402}"/>
    <cellStyle name="Comma 7 4 6 3 3" xfId="30605" xr:uid="{0853147B-CDEA-4495-A11B-7A9174EE298C}"/>
    <cellStyle name="Comma 7 4 6 4" xfId="13762" xr:uid="{B5373A6C-D3E1-44B2-83B3-A44923F9AEAD}"/>
    <cellStyle name="Comma 7 4 6 4 2" xfId="36229" xr:uid="{9FF6D834-6C86-4EEB-BDD9-C9E9371F1D9D}"/>
    <cellStyle name="Comma 7 4 6 5" xfId="25002" xr:uid="{C40F4AF6-D6C9-406C-9257-F4AB4758867D}"/>
    <cellStyle name="Comma 7 4 7" xfId="373" xr:uid="{00000000-0005-0000-0000-0000D0080000}"/>
    <cellStyle name="Comma 7 4 7 2" xfId="3162" xr:uid="{CB4BB7E3-A37B-4CC0-930F-A6FE199D011A}"/>
    <cellStyle name="Comma 7 4 7 2 2" xfId="8765" xr:uid="{FB0982D6-754E-43A2-9F58-6E125DB07A05}"/>
    <cellStyle name="Comma 7 4 7 2 2 2" xfId="19993" xr:uid="{9210BD11-2F47-45EF-ABDA-21ADAC8CD86B}"/>
    <cellStyle name="Comma 7 4 7 2 2 2 2" xfId="42460" xr:uid="{6B5FC60A-C7C6-4221-BA94-0A38D1CE210B}"/>
    <cellStyle name="Comma 7 4 7 2 2 3" xfId="31233" xr:uid="{E3F0ADB6-99DF-4D4A-B980-DFD6F7D14A46}"/>
    <cellStyle name="Comma 7 4 7 2 3" xfId="14390" xr:uid="{F788967B-5BD8-48AB-9AB1-97DF80E2662C}"/>
    <cellStyle name="Comma 7 4 7 2 3 2" xfId="36857" xr:uid="{6B13CAEA-4C05-4050-8AE3-BAA366973E3D}"/>
    <cellStyle name="Comma 7 4 7 2 4" xfId="25630" xr:uid="{C38DC58B-27AD-4DE8-8C7B-EEB232CA0CCD}"/>
    <cellStyle name="Comma 7 4 7 3" xfId="5976" xr:uid="{B80A8A09-BB72-46EB-B710-27D794D2A827}"/>
    <cellStyle name="Comma 7 4 7 3 2" xfId="17204" xr:uid="{CC79124D-1FF5-4737-9EA3-7931A08876B3}"/>
    <cellStyle name="Comma 7 4 7 3 2 2" xfId="39671" xr:uid="{627CF732-DA57-4B1A-B968-DFB3209C7C97}"/>
    <cellStyle name="Comma 7 4 7 3 3" xfId="28444" xr:uid="{17182E3B-3D3F-41D2-8E21-563498273F51}"/>
    <cellStyle name="Comma 7 4 7 4" xfId="11601" xr:uid="{5686AE48-F746-43CE-9214-2F8E1802A63C}"/>
    <cellStyle name="Comma 7 4 7 4 2" xfId="34068" xr:uid="{7BFB7169-4044-425A-B690-C41D918C8532}"/>
    <cellStyle name="Comma 7 4 7 5" xfId="22841" xr:uid="{C888E879-E49C-40EA-AB23-EDE3A2539B5F}"/>
    <cellStyle name="Comma 7 4 8" xfId="2886" xr:uid="{2FAB668B-CA2E-4E47-96F8-FC8C2F7EDA76}"/>
    <cellStyle name="Comma 7 4 8 2" xfId="8489" xr:uid="{E23E0D6B-B223-4E15-AA54-DAD5C3933F3D}"/>
    <cellStyle name="Comma 7 4 8 2 2" xfId="19717" xr:uid="{2DAABA5B-207B-46B8-B6D0-874AE0227EB8}"/>
    <cellStyle name="Comma 7 4 8 2 2 2" xfId="42184" xr:uid="{2192D89D-F333-4E5F-BC8F-6976539852B7}"/>
    <cellStyle name="Comma 7 4 8 2 3" xfId="30957" xr:uid="{561ABC34-A4F8-438F-B338-799B78352A59}"/>
    <cellStyle name="Comma 7 4 8 3" xfId="14114" xr:uid="{52AA1239-BE49-4178-92AC-6A120654BC53}"/>
    <cellStyle name="Comma 7 4 8 3 2" xfId="36581" xr:uid="{3E2CC86B-0D18-4CDF-9970-93A2EB427338}"/>
    <cellStyle name="Comma 7 4 8 4" xfId="25354" xr:uid="{D46F6C55-4AAD-4E78-B864-D60C6CBB2B1B}"/>
    <cellStyle name="Comma 7 4 9" xfId="5701" xr:uid="{8E5A8FD5-910E-4EEE-850F-CFFB33B982BF}"/>
    <cellStyle name="Comma 7 4 9 2" xfId="16929" xr:uid="{58C18A43-D7A0-48DC-B62A-8D5855901C05}"/>
    <cellStyle name="Comma 7 4 9 2 2" xfId="39396" xr:uid="{22E3FFC0-72BA-42ED-BB15-D9FE91042BD7}"/>
    <cellStyle name="Comma 7 4 9 3" xfId="28169" xr:uid="{DC3B36F8-565C-4C53-A8C2-DA2FE6F29420}"/>
    <cellStyle name="Comma 7 5" xfId="155" xr:uid="{00000000-0005-0000-0000-0000D1080000}"/>
    <cellStyle name="Comma 7 5 10" xfId="22628" xr:uid="{3CE218FC-CB8F-41E5-96CE-0DB6F8A3E972}"/>
    <cellStyle name="Comma 7 5 2" xfId="702" xr:uid="{00000000-0005-0000-0000-0000D2080000}"/>
    <cellStyle name="Comma 7 5 2 2" xfId="1240" xr:uid="{00000000-0005-0000-0000-0000D3080000}"/>
    <cellStyle name="Comma 7 5 2 2 2" xfId="2320" xr:uid="{00000000-0005-0000-0000-0000D4080000}"/>
    <cellStyle name="Comma 7 5 2 2 2 2" xfId="5109" xr:uid="{577DC8A2-62EF-41AF-979B-2A186C00CF63}"/>
    <cellStyle name="Comma 7 5 2 2 2 2 2" xfId="10712" xr:uid="{C8814FD6-0F82-4D48-8B39-E66A4D29780B}"/>
    <cellStyle name="Comma 7 5 2 2 2 2 2 2" xfId="21940" xr:uid="{C62AB5BA-55CC-442E-B4C8-83D273D3A1F9}"/>
    <cellStyle name="Comma 7 5 2 2 2 2 2 2 2" xfId="44407" xr:uid="{6ABDEDE2-108C-4CE3-B434-1EE822F4F650}"/>
    <cellStyle name="Comma 7 5 2 2 2 2 2 3" xfId="33180" xr:uid="{FDC3B4A7-F067-45E1-92C0-F5E31BEDECE7}"/>
    <cellStyle name="Comma 7 5 2 2 2 2 3" xfId="16337" xr:uid="{A5BE5317-0CD8-4B12-8AE2-B907011176A7}"/>
    <cellStyle name="Comma 7 5 2 2 2 2 3 2" xfId="38804" xr:uid="{45060C31-D2FE-42B7-9D18-F4810E4B7AAE}"/>
    <cellStyle name="Comma 7 5 2 2 2 2 4" xfId="27577" xr:uid="{9A175F36-1576-4BCC-B053-FB772811C9D0}"/>
    <cellStyle name="Comma 7 5 2 2 2 3" xfId="7923" xr:uid="{39F3AA4F-B2F4-4F86-A628-C858C1FA70AB}"/>
    <cellStyle name="Comma 7 5 2 2 2 3 2" xfId="19151" xr:uid="{C7D9E040-B803-4A3D-89B2-D2284B099D8E}"/>
    <cellStyle name="Comma 7 5 2 2 2 3 2 2" xfId="41618" xr:uid="{CFA6C937-BB5B-4444-8EF8-C47A1EE05131}"/>
    <cellStyle name="Comma 7 5 2 2 2 3 3" xfId="30391" xr:uid="{DB32723C-8171-4066-AE3D-66C65112D492}"/>
    <cellStyle name="Comma 7 5 2 2 2 4" xfId="13548" xr:uid="{81D85792-B621-4AAE-976F-778CE2FE9600}"/>
    <cellStyle name="Comma 7 5 2 2 2 4 2" xfId="36015" xr:uid="{685A1356-2BF7-43EC-9E20-06E029D5E6DA}"/>
    <cellStyle name="Comma 7 5 2 2 2 5" xfId="24788" xr:uid="{AB70FC8A-6E20-484B-A9C0-8312D1F95BF2}"/>
    <cellStyle name="Comma 7 5 2 2 3" xfId="4029" xr:uid="{53A0627F-0148-488A-9DD6-EDFAE6F1A08E}"/>
    <cellStyle name="Comma 7 5 2 2 3 2" xfId="9632" xr:uid="{10BF2A1B-2F0D-4299-8F35-0CE9AC41EB8F}"/>
    <cellStyle name="Comma 7 5 2 2 3 2 2" xfId="20860" xr:uid="{3BA56557-EA0D-429C-AB58-EA138B7BBFD8}"/>
    <cellStyle name="Comma 7 5 2 2 3 2 2 2" xfId="43327" xr:uid="{58F78C79-F041-4A77-B985-CD687FF9F78A}"/>
    <cellStyle name="Comma 7 5 2 2 3 2 3" xfId="32100" xr:uid="{2035B082-0399-4463-80EE-DB38EC2C4CC8}"/>
    <cellStyle name="Comma 7 5 2 2 3 3" xfId="15257" xr:uid="{77F44A5E-8761-4EC1-A398-22C00F5AFB27}"/>
    <cellStyle name="Comma 7 5 2 2 3 3 2" xfId="37724" xr:uid="{BC3E5266-2484-4B44-90C2-1EF6BCED222E}"/>
    <cellStyle name="Comma 7 5 2 2 3 4" xfId="26497" xr:uid="{2679DB0C-5492-4E13-BEED-62951A76D494}"/>
    <cellStyle name="Comma 7 5 2 2 4" xfId="6843" xr:uid="{59863D56-6442-4185-90F8-19F94F8A4304}"/>
    <cellStyle name="Comma 7 5 2 2 4 2" xfId="18071" xr:uid="{73AAFD43-C46A-4373-8FCB-35E2FF3DF3D3}"/>
    <cellStyle name="Comma 7 5 2 2 4 2 2" xfId="40538" xr:uid="{1AEAD769-8BB7-49A3-876E-A225B2653827}"/>
    <cellStyle name="Comma 7 5 2 2 4 3" xfId="29311" xr:uid="{FDEAAF56-A5E2-448C-8B6A-E0FDE7841E7A}"/>
    <cellStyle name="Comma 7 5 2 2 5" xfId="12468" xr:uid="{0FA58320-7D71-420A-B0D6-2A3249E1C3D9}"/>
    <cellStyle name="Comma 7 5 2 2 5 2" xfId="34935" xr:uid="{62B03236-5215-4632-9511-31F6DF6A3EA7}"/>
    <cellStyle name="Comma 7 5 2 2 6" xfId="23708" xr:uid="{4D420B7C-77E3-44D8-A1BA-02761EC0EC3B}"/>
    <cellStyle name="Comma 7 5 2 3" xfId="1782" xr:uid="{00000000-0005-0000-0000-0000D5080000}"/>
    <cellStyle name="Comma 7 5 2 3 2" xfId="4571" xr:uid="{8C2A15E1-53B5-4763-8854-EAE7A8448030}"/>
    <cellStyle name="Comma 7 5 2 3 2 2" xfId="10174" xr:uid="{5CE27BC6-4201-4812-9B2B-65959305575C}"/>
    <cellStyle name="Comma 7 5 2 3 2 2 2" xfId="21402" xr:uid="{3286DE80-633D-4AF5-836C-7D63393CDB15}"/>
    <cellStyle name="Comma 7 5 2 3 2 2 2 2" xfId="43869" xr:uid="{01D51173-14EF-441F-8B3C-26A70A6BDBE6}"/>
    <cellStyle name="Comma 7 5 2 3 2 2 3" xfId="32642" xr:uid="{A4D941C6-11FF-4AEF-9613-5B84500F8833}"/>
    <cellStyle name="Comma 7 5 2 3 2 3" xfId="15799" xr:uid="{2AACBC2C-725D-4BDC-85FD-F08135F2CDED}"/>
    <cellStyle name="Comma 7 5 2 3 2 3 2" xfId="38266" xr:uid="{BAC95351-44F8-4467-B530-26B90B6DDDD1}"/>
    <cellStyle name="Comma 7 5 2 3 2 4" xfId="27039" xr:uid="{473AECEE-76E9-4AF2-9934-BD54DF6ECBC7}"/>
    <cellStyle name="Comma 7 5 2 3 3" xfId="7385" xr:uid="{E6F97F96-48C4-446D-829B-7873DDDAE595}"/>
    <cellStyle name="Comma 7 5 2 3 3 2" xfId="18613" xr:uid="{E93C01A9-C234-4B34-8DDB-34EF22A20B7B}"/>
    <cellStyle name="Comma 7 5 2 3 3 2 2" xfId="41080" xr:uid="{5B44AD3F-971E-4942-BA66-4CC9C55538B3}"/>
    <cellStyle name="Comma 7 5 2 3 3 3" xfId="29853" xr:uid="{4C1A343E-DD83-4249-981E-4BF51F46C8D9}"/>
    <cellStyle name="Comma 7 5 2 3 4" xfId="13010" xr:uid="{D537676B-9D76-4F23-A98E-0B8AF8D1EF89}"/>
    <cellStyle name="Comma 7 5 2 3 4 2" xfId="35477" xr:uid="{6D494889-4CF0-4CB4-9D6B-164AB40047FF}"/>
    <cellStyle name="Comma 7 5 2 3 5" xfId="24250" xr:uid="{8E2647CF-61CD-47E0-A31A-3277DC8F090A}"/>
    <cellStyle name="Comma 7 5 2 4" xfId="3491" xr:uid="{61D079C4-FDB1-4737-AE00-713A44B5611C}"/>
    <cellStyle name="Comma 7 5 2 4 2" xfId="9094" xr:uid="{041EF65D-B3A3-4F29-9348-ED441A42DD64}"/>
    <cellStyle name="Comma 7 5 2 4 2 2" xfId="20322" xr:uid="{105F2B9C-4FAB-48BB-A24D-476F647C3B05}"/>
    <cellStyle name="Comma 7 5 2 4 2 2 2" xfId="42789" xr:uid="{0F6A59A5-93E6-4BAE-A0BA-B07FECE1ECFA}"/>
    <cellStyle name="Comma 7 5 2 4 2 3" xfId="31562" xr:uid="{10186694-7505-481F-8FDB-EBDA069D2567}"/>
    <cellStyle name="Comma 7 5 2 4 3" xfId="14719" xr:uid="{77A5C0B8-E3C0-45CB-B128-CE404135A298}"/>
    <cellStyle name="Comma 7 5 2 4 3 2" xfId="37186" xr:uid="{63D1B0A1-771E-4EE8-8BC9-2E133FB58538}"/>
    <cellStyle name="Comma 7 5 2 4 4" xfId="25959" xr:uid="{C957DCB2-9B09-4C9C-935E-BA4A5ED2656B}"/>
    <cellStyle name="Comma 7 5 2 5" xfId="6305" xr:uid="{CE505DD6-E5F6-4310-B276-936B28B8AA4F}"/>
    <cellStyle name="Comma 7 5 2 5 2" xfId="17533" xr:uid="{FF220B22-EC08-492B-AC1D-52C4AE97E851}"/>
    <cellStyle name="Comma 7 5 2 5 2 2" xfId="40000" xr:uid="{C76606F7-738A-463F-8547-FE12BBFC3494}"/>
    <cellStyle name="Comma 7 5 2 5 3" xfId="28773" xr:uid="{1EA45C0A-0F00-4C77-AF41-A18D07A35AC5}"/>
    <cellStyle name="Comma 7 5 2 6" xfId="11930" xr:uid="{F98CEB49-FF61-4073-B5EC-F652A59E88EF}"/>
    <cellStyle name="Comma 7 5 2 6 2" xfId="34397" xr:uid="{2B916F8D-AC24-4056-938B-5204AF3AE09F}"/>
    <cellStyle name="Comma 7 5 2 7" xfId="23170" xr:uid="{CDD61992-E520-4502-8FCC-631C5917A9F3}"/>
    <cellStyle name="Comma 7 5 3" xfId="973" xr:uid="{00000000-0005-0000-0000-0000D6080000}"/>
    <cellStyle name="Comma 7 5 3 2" xfId="2053" xr:uid="{00000000-0005-0000-0000-0000D7080000}"/>
    <cellStyle name="Comma 7 5 3 2 2" xfId="4842" xr:uid="{C48A23A5-50E6-4B68-9680-0142B8398411}"/>
    <cellStyle name="Comma 7 5 3 2 2 2" xfId="10445" xr:uid="{6038D6D8-BE62-4196-B063-00D908D98A5D}"/>
    <cellStyle name="Comma 7 5 3 2 2 2 2" xfId="21673" xr:uid="{1B7F1BD3-EE3E-49A6-B996-B77E7FDCBBE2}"/>
    <cellStyle name="Comma 7 5 3 2 2 2 2 2" xfId="44140" xr:uid="{28F4328E-EBD8-4949-9D99-7FF7A538B6CB}"/>
    <cellStyle name="Comma 7 5 3 2 2 2 3" xfId="32913" xr:uid="{B17B95A3-EA4D-4DF9-900B-DA7B38E60DDB}"/>
    <cellStyle name="Comma 7 5 3 2 2 3" xfId="16070" xr:uid="{C1AB0B9E-86FD-4B97-B31E-73201CE8A009}"/>
    <cellStyle name="Comma 7 5 3 2 2 3 2" xfId="38537" xr:uid="{2D39D9A9-DBD9-4011-A2C1-4CC4E608F589}"/>
    <cellStyle name="Comma 7 5 3 2 2 4" xfId="27310" xr:uid="{3C89C56C-1E38-4E62-B19A-D774B2D5BC6E}"/>
    <cellStyle name="Comma 7 5 3 2 3" xfId="7656" xr:uid="{4EE5559B-8EF5-495D-8DD1-F155CC1B0946}"/>
    <cellStyle name="Comma 7 5 3 2 3 2" xfId="18884" xr:uid="{46DB5BAC-630B-45AD-B661-16D471FD2805}"/>
    <cellStyle name="Comma 7 5 3 2 3 2 2" xfId="41351" xr:uid="{7DDEC725-55BD-4C4B-9FEA-36F4ACC5CC2D}"/>
    <cellStyle name="Comma 7 5 3 2 3 3" xfId="30124" xr:uid="{A1513879-9D77-4E52-9C1F-7265C2D702FC}"/>
    <cellStyle name="Comma 7 5 3 2 4" xfId="13281" xr:uid="{F4250229-9684-4F16-B44B-1FD58ED41058}"/>
    <cellStyle name="Comma 7 5 3 2 4 2" xfId="35748" xr:uid="{4783DAA0-B19A-4273-AA59-AB53B68EA3ED}"/>
    <cellStyle name="Comma 7 5 3 2 5" xfId="24521" xr:uid="{AEDAC70F-F5F1-468E-85EE-B80221320FCD}"/>
    <cellStyle name="Comma 7 5 3 3" xfId="3762" xr:uid="{EE9ECC21-1974-47EF-9695-75603D8F43D9}"/>
    <cellStyle name="Comma 7 5 3 3 2" xfId="9365" xr:uid="{A4C108D6-3753-4B7B-BF47-3300F9D4CAB2}"/>
    <cellStyle name="Comma 7 5 3 3 2 2" xfId="20593" xr:uid="{55280FC2-78A0-4A3C-B3AE-682A7A340CE0}"/>
    <cellStyle name="Comma 7 5 3 3 2 2 2" xfId="43060" xr:uid="{EDFB115F-216F-463D-BB01-A6A08ADB6C35}"/>
    <cellStyle name="Comma 7 5 3 3 2 3" xfId="31833" xr:uid="{EB0DF646-F813-446E-BB4A-E6E33AF2479B}"/>
    <cellStyle name="Comma 7 5 3 3 3" xfId="14990" xr:uid="{BFB70429-2C65-44F5-BCFE-64C14A11C5CC}"/>
    <cellStyle name="Comma 7 5 3 3 3 2" xfId="37457" xr:uid="{18924585-B99A-45CC-AF5C-1035562F939B}"/>
    <cellStyle name="Comma 7 5 3 3 4" xfId="26230" xr:uid="{E22EE8BE-5C94-4DEE-B7EE-B0681C5EB352}"/>
    <cellStyle name="Comma 7 5 3 4" xfId="6576" xr:uid="{839C58B2-D325-4AD0-BC9F-71A64C68DD3F}"/>
    <cellStyle name="Comma 7 5 3 4 2" xfId="17804" xr:uid="{9F2B8B36-4250-49F4-8F1F-7D8412A5C504}"/>
    <cellStyle name="Comma 7 5 3 4 2 2" xfId="40271" xr:uid="{B1F567D4-D16F-41AB-A691-369B02F972D9}"/>
    <cellStyle name="Comma 7 5 3 4 3" xfId="29044" xr:uid="{EAA9CDBA-AFE2-406F-8BC6-BC868B5059A2}"/>
    <cellStyle name="Comma 7 5 3 5" xfId="12201" xr:uid="{D9DE0503-3BEE-42FB-84A9-6A0C06BBEA14}"/>
    <cellStyle name="Comma 7 5 3 5 2" xfId="34668" xr:uid="{A9C3A94E-ED48-40B2-A05D-F696CEFA642B}"/>
    <cellStyle name="Comma 7 5 3 6" xfId="23441" xr:uid="{37732C9B-F948-467A-8915-A0474218C58D}"/>
    <cellStyle name="Comma 7 5 4" xfId="1515" xr:uid="{00000000-0005-0000-0000-0000D8080000}"/>
    <cellStyle name="Comma 7 5 4 2" xfId="4304" xr:uid="{B0834169-4778-434E-8557-78FE5EA7FD23}"/>
    <cellStyle name="Comma 7 5 4 2 2" xfId="9907" xr:uid="{611324C6-F848-4F18-B80C-B5BFBB5DFE79}"/>
    <cellStyle name="Comma 7 5 4 2 2 2" xfId="21135" xr:uid="{04C17E17-985A-45B7-AEA0-27D335B0AE06}"/>
    <cellStyle name="Comma 7 5 4 2 2 2 2" xfId="43602" xr:uid="{21BB2FF0-848E-43B0-82C0-F171A91A52E6}"/>
    <cellStyle name="Comma 7 5 4 2 2 3" xfId="32375" xr:uid="{14E0DA6F-846C-4DDA-AE21-36951B8DD692}"/>
    <cellStyle name="Comma 7 5 4 2 3" xfId="15532" xr:uid="{64D60E65-31D1-4C16-897A-6C952F66AB3D}"/>
    <cellStyle name="Comma 7 5 4 2 3 2" xfId="37999" xr:uid="{7B6B42F2-166B-4642-B91B-BD070A7833E7}"/>
    <cellStyle name="Comma 7 5 4 2 4" xfId="26772" xr:uid="{B59535C4-62C8-4035-91E0-DC7FC9B4AB6A}"/>
    <cellStyle name="Comma 7 5 4 3" xfId="7118" xr:uid="{6C433BE7-E6A0-4BCB-B99D-A6C1E5B11F28}"/>
    <cellStyle name="Comma 7 5 4 3 2" xfId="18346" xr:uid="{795FAD08-829D-4260-988C-235415981A0D}"/>
    <cellStyle name="Comma 7 5 4 3 2 2" xfId="40813" xr:uid="{344B5FAE-1592-43CA-8D6A-F14AFEE45CC4}"/>
    <cellStyle name="Comma 7 5 4 3 3" xfId="29586" xr:uid="{CC433375-C289-4316-B882-152D7F70CA04}"/>
    <cellStyle name="Comma 7 5 4 4" xfId="12743" xr:uid="{F9862708-0518-48A5-9A62-DEAB5F89B7E2}"/>
    <cellStyle name="Comma 7 5 4 4 2" xfId="35210" xr:uid="{6EDBF014-983D-4A13-A0F7-C73D03774CE5}"/>
    <cellStyle name="Comma 7 5 4 5" xfId="23983" xr:uid="{E6B7866B-AFC3-4B3B-A766-AD6FC03D12F2}"/>
    <cellStyle name="Comma 7 5 5" xfId="2596" xr:uid="{00000000-0005-0000-0000-0000D9080000}"/>
    <cellStyle name="Comma 7 5 5 2" xfId="5385" xr:uid="{DCE285C1-6614-487D-A3A3-57AB8939C689}"/>
    <cellStyle name="Comma 7 5 5 2 2" xfId="10988" xr:uid="{5A0E4C3A-3594-4179-BC20-F613C0AE54A3}"/>
    <cellStyle name="Comma 7 5 5 2 2 2" xfId="22216" xr:uid="{72EC38AE-4A1E-4774-9E85-D130DACC39D3}"/>
    <cellStyle name="Comma 7 5 5 2 2 2 2" xfId="44683" xr:uid="{056B7699-F4E0-4AE4-99AA-9F5C47671F78}"/>
    <cellStyle name="Comma 7 5 5 2 2 3" xfId="33456" xr:uid="{8858ED89-7DD6-40B4-B586-6CDE8185D98A}"/>
    <cellStyle name="Comma 7 5 5 2 3" xfId="16613" xr:uid="{A4979806-C960-4182-9C86-54ED2F41C53C}"/>
    <cellStyle name="Comma 7 5 5 2 3 2" xfId="39080" xr:uid="{5F21B605-8ED0-41A9-906F-15928D2E93A5}"/>
    <cellStyle name="Comma 7 5 5 2 4" xfId="27853" xr:uid="{0E3424AF-106B-4B1C-B137-3A595BDA932D}"/>
    <cellStyle name="Comma 7 5 5 3" xfId="8199" xr:uid="{0F79F592-2154-48A0-AC03-F16FBE243CBA}"/>
    <cellStyle name="Comma 7 5 5 3 2" xfId="19427" xr:uid="{332265D1-9836-429F-A6DE-AEF3925E4136}"/>
    <cellStyle name="Comma 7 5 5 3 2 2" xfId="41894" xr:uid="{EBB5DCA1-BAC9-41EB-BDF1-A1B5446649D2}"/>
    <cellStyle name="Comma 7 5 5 3 3" xfId="30667" xr:uid="{5E27968D-A61B-42CB-B1CE-3A30A52894A3}"/>
    <cellStyle name="Comma 7 5 5 4" xfId="13824" xr:uid="{D400F2E3-7D7D-4580-81C1-D222E9BF014A}"/>
    <cellStyle name="Comma 7 5 5 4 2" xfId="36291" xr:uid="{C4ED1BB6-FBED-4BD2-8F5E-2B6754165742}"/>
    <cellStyle name="Comma 7 5 5 5" xfId="25064" xr:uid="{B9908E0E-333C-487C-B34C-76302D735784}"/>
    <cellStyle name="Comma 7 5 6" xfId="435" xr:uid="{00000000-0005-0000-0000-0000DA080000}"/>
    <cellStyle name="Comma 7 5 6 2" xfId="3224" xr:uid="{A45E5248-D0F8-4864-9615-323B792A3128}"/>
    <cellStyle name="Comma 7 5 6 2 2" xfId="8827" xr:uid="{B87E2848-F91F-43C7-B90C-0F7A6EAFA3D8}"/>
    <cellStyle name="Comma 7 5 6 2 2 2" xfId="20055" xr:uid="{EEAC2E33-C12C-4A2C-9D18-EBB4395E7DA1}"/>
    <cellStyle name="Comma 7 5 6 2 2 2 2" xfId="42522" xr:uid="{E6FFE76C-4247-426D-A84A-C423047F706B}"/>
    <cellStyle name="Comma 7 5 6 2 2 3" xfId="31295" xr:uid="{2B56B489-40E3-476D-BF34-B2BAB31852D3}"/>
    <cellStyle name="Comma 7 5 6 2 3" xfId="14452" xr:uid="{51D24D51-4726-4896-8A30-2E9CD35DA4B8}"/>
    <cellStyle name="Comma 7 5 6 2 3 2" xfId="36919" xr:uid="{03DF9465-A739-497B-994E-4428D101516A}"/>
    <cellStyle name="Comma 7 5 6 2 4" xfId="25692" xr:uid="{236C0258-B284-44F8-8319-4FE6E783A431}"/>
    <cellStyle name="Comma 7 5 6 3" xfId="6038" xr:uid="{01B706AF-A243-470D-B39C-48AF26BD31BC}"/>
    <cellStyle name="Comma 7 5 6 3 2" xfId="17266" xr:uid="{A1C3A354-37C8-4ED7-9C38-823E3920751A}"/>
    <cellStyle name="Comma 7 5 6 3 2 2" xfId="39733" xr:uid="{378F7E69-C70A-4C99-BDA7-893C9C190616}"/>
    <cellStyle name="Comma 7 5 6 3 3" xfId="28506" xr:uid="{ABCB7901-7F27-42AE-AA9C-BB33E680B1A2}"/>
    <cellStyle name="Comma 7 5 6 4" xfId="11663" xr:uid="{E9EB1636-FA85-4040-A1DA-DE0382B27675}"/>
    <cellStyle name="Comma 7 5 6 4 2" xfId="34130" xr:uid="{1C77D3EC-2243-4BDA-AE3E-902EEB31E5FC}"/>
    <cellStyle name="Comma 7 5 6 5" xfId="22903" xr:uid="{8CEBC572-8765-42CC-959A-DC031A690576}"/>
    <cellStyle name="Comma 7 5 7" xfId="2948" xr:uid="{0119E0A6-0F29-488C-812D-6D3A311C8041}"/>
    <cellStyle name="Comma 7 5 7 2" xfId="8551" xr:uid="{D62C680A-AB95-42DE-B3D0-F86FF2B9C0D8}"/>
    <cellStyle name="Comma 7 5 7 2 2" xfId="19779" xr:uid="{6B113B2A-4C45-4A54-919E-1A325E4086AC}"/>
    <cellStyle name="Comma 7 5 7 2 2 2" xfId="42246" xr:uid="{07AE6487-EAC9-4FF8-BC77-011CE5D007BD}"/>
    <cellStyle name="Comma 7 5 7 2 3" xfId="31019" xr:uid="{3B902447-28B2-441B-AD39-E65CCDE4E51C}"/>
    <cellStyle name="Comma 7 5 7 3" xfId="14176" xr:uid="{8CEED01B-E45A-4228-949D-84A3024821BA}"/>
    <cellStyle name="Comma 7 5 7 3 2" xfId="36643" xr:uid="{386BEDD9-9267-4A29-8F24-010F1F880535}"/>
    <cellStyle name="Comma 7 5 7 4" xfId="25416" xr:uid="{A44722E5-B50E-4D8A-8B63-D26B0FCDCD80}"/>
    <cellStyle name="Comma 7 5 8" xfId="5763" xr:uid="{456F1167-CAE6-477C-91D0-6D4D3A7D1F0A}"/>
    <cellStyle name="Comma 7 5 8 2" xfId="16991" xr:uid="{82FC8847-795F-4C98-BD89-60731DA6CBAD}"/>
    <cellStyle name="Comma 7 5 8 2 2" xfId="39458" xr:uid="{22C35458-335B-40ED-BA2C-A2B7C5359D0F}"/>
    <cellStyle name="Comma 7 5 8 3" xfId="28231" xr:uid="{EE87A023-6394-4FF9-B6F4-70F4BF131AB2}"/>
    <cellStyle name="Comma 7 5 9" xfId="11387" xr:uid="{D29113C2-8851-489B-A873-8896DE57CD7B}"/>
    <cellStyle name="Comma 7 5 9 2" xfId="33855" xr:uid="{3FD8B4BB-C2EC-4C05-BE3B-E78B3C473DEB}"/>
    <cellStyle name="Comma 7 6" xfId="583" xr:uid="{00000000-0005-0000-0000-0000DB080000}"/>
    <cellStyle name="Comma 7 6 2" xfId="1121" xr:uid="{00000000-0005-0000-0000-0000DC080000}"/>
    <cellStyle name="Comma 7 6 2 2" xfId="2201" xr:uid="{00000000-0005-0000-0000-0000DD080000}"/>
    <cellStyle name="Comma 7 6 2 2 2" xfId="4990" xr:uid="{CB96EDE4-38D5-4766-9BCC-745589AE4905}"/>
    <cellStyle name="Comma 7 6 2 2 2 2" xfId="10593" xr:uid="{7C3D2B0A-F63D-4617-B16A-24FB3BB1BB03}"/>
    <cellStyle name="Comma 7 6 2 2 2 2 2" xfId="21821" xr:uid="{43A861B6-9084-4A73-BB6A-E73233D65FDC}"/>
    <cellStyle name="Comma 7 6 2 2 2 2 2 2" xfId="44288" xr:uid="{F1331188-868B-4456-AC49-3844141F36CE}"/>
    <cellStyle name="Comma 7 6 2 2 2 2 3" xfId="33061" xr:uid="{09C521C5-6141-4289-A12C-68E0CA526CAC}"/>
    <cellStyle name="Comma 7 6 2 2 2 3" xfId="16218" xr:uid="{6E267EEE-8488-4650-89E3-C04930088057}"/>
    <cellStyle name="Comma 7 6 2 2 2 3 2" xfId="38685" xr:uid="{358332D0-035B-4F43-825E-1813BED2B3B3}"/>
    <cellStyle name="Comma 7 6 2 2 2 4" xfId="27458" xr:uid="{1BFB7918-F2A4-4097-9A6D-B4437BA20F1E}"/>
    <cellStyle name="Comma 7 6 2 2 3" xfId="7804" xr:uid="{C995909C-E3CE-4FBB-ACC1-358CAA821D1B}"/>
    <cellStyle name="Comma 7 6 2 2 3 2" xfId="19032" xr:uid="{19FB4904-F029-4184-8305-1CD9152A620D}"/>
    <cellStyle name="Comma 7 6 2 2 3 2 2" xfId="41499" xr:uid="{B302E6AF-433F-4476-BB6E-85CD1A85D35A}"/>
    <cellStyle name="Comma 7 6 2 2 3 3" xfId="30272" xr:uid="{6D32E179-CC3F-4697-B029-6B2E7193FB1F}"/>
    <cellStyle name="Comma 7 6 2 2 4" xfId="13429" xr:uid="{7FF7019A-C9F0-4E57-BE8B-918DC79936D7}"/>
    <cellStyle name="Comma 7 6 2 2 4 2" xfId="35896" xr:uid="{D300FC72-5F02-4DA5-AE84-D784886A94BF}"/>
    <cellStyle name="Comma 7 6 2 2 5" xfId="24669" xr:uid="{4AE2FA34-FCB6-40D3-A5E8-0A3694FAE4DB}"/>
    <cellStyle name="Comma 7 6 2 3" xfId="3910" xr:uid="{7231B251-805A-4588-B39A-F73C4540D6F4}"/>
    <cellStyle name="Comma 7 6 2 3 2" xfId="9513" xr:uid="{4ED27FE8-ECCA-4BF7-89EE-E2ECB05B5265}"/>
    <cellStyle name="Comma 7 6 2 3 2 2" xfId="20741" xr:uid="{5A0DD003-7CE2-45D5-9B38-FFDC114A7E23}"/>
    <cellStyle name="Comma 7 6 2 3 2 2 2" xfId="43208" xr:uid="{A9CA148B-3E9C-4E75-9332-8672719DB885}"/>
    <cellStyle name="Comma 7 6 2 3 2 3" xfId="31981" xr:uid="{3A43CE51-DF3E-40B8-95BC-7BD0B581905E}"/>
    <cellStyle name="Comma 7 6 2 3 3" xfId="15138" xr:uid="{C15EA099-8562-4D3A-9477-3D9D74558421}"/>
    <cellStyle name="Comma 7 6 2 3 3 2" xfId="37605" xr:uid="{4E433F7C-B474-4183-BFBD-2A323FFFF730}"/>
    <cellStyle name="Comma 7 6 2 3 4" xfId="26378" xr:uid="{B617798F-CCA7-4AE1-948F-3EE8143135C8}"/>
    <cellStyle name="Comma 7 6 2 4" xfId="6724" xr:uid="{DFAAC4EC-9607-4C31-B5EE-3AC4961737FF}"/>
    <cellStyle name="Comma 7 6 2 4 2" xfId="17952" xr:uid="{0662B6C3-A819-423E-87C0-10001A2CFA0E}"/>
    <cellStyle name="Comma 7 6 2 4 2 2" xfId="40419" xr:uid="{A2BD6635-C58D-45A4-ABE5-7FAC309D2CC5}"/>
    <cellStyle name="Comma 7 6 2 4 3" xfId="29192" xr:uid="{93F74AA6-0B90-4EB1-B7D1-C83B505F60F2}"/>
    <cellStyle name="Comma 7 6 2 5" xfId="12349" xr:uid="{5A464060-C4B2-4346-A9B1-1F5525FD8ABA}"/>
    <cellStyle name="Comma 7 6 2 5 2" xfId="34816" xr:uid="{A508A146-0AD2-44C7-9376-454FD04F3800}"/>
    <cellStyle name="Comma 7 6 2 6" xfId="23589" xr:uid="{9AA425EE-8286-4418-A07E-86BD32345760}"/>
    <cellStyle name="Comma 7 6 3" xfId="1663" xr:uid="{00000000-0005-0000-0000-0000DE080000}"/>
    <cellStyle name="Comma 7 6 3 2" xfId="4452" xr:uid="{ECEA9DD9-A037-41EA-AD64-21B50D4C135B}"/>
    <cellStyle name="Comma 7 6 3 2 2" xfId="10055" xr:uid="{32C755F1-5EED-498F-8FE4-2D2B71C6B53B}"/>
    <cellStyle name="Comma 7 6 3 2 2 2" xfId="21283" xr:uid="{6A052EC9-BF42-46F7-B477-1E08ABFA30BF}"/>
    <cellStyle name="Comma 7 6 3 2 2 2 2" xfId="43750" xr:uid="{207F4B73-7DA8-4527-8EEB-5431F83059F5}"/>
    <cellStyle name="Comma 7 6 3 2 2 3" xfId="32523" xr:uid="{AFA4D12F-87F5-4857-8276-492408018D7B}"/>
    <cellStyle name="Comma 7 6 3 2 3" xfId="15680" xr:uid="{124EC19E-8875-4654-85CF-E481116E4249}"/>
    <cellStyle name="Comma 7 6 3 2 3 2" xfId="38147" xr:uid="{FF6BC676-B1BD-4383-9720-80D6AD1D338C}"/>
    <cellStyle name="Comma 7 6 3 2 4" xfId="26920" xr:uid="{D08BA2B3-DAD1-4164-9DD7-3844E7E853BD}"/>
    <cellStyle name="Comma 7 6 3 3" xfId="7266" xr:uid="{8254C187-642D-4536-9C71-A26689757582}"/>
    <cellStyle name="Comma 7 6 3 3 2" xfId="18494" xr:uid="{EEF7686E-6753-4BB2-82A3-E84EA24B5BC4}"/>
    <cellStyle name="Comma 7 6 3 3 2 2" xfId="40961" xr:uid="{CD8CF4C7-B866-41C7-AC1C-3D0008584D7A}"/>
    <cellStyle name="Comma 7 6 3 3 3" xfId="29734" xr:uid="{8F4ABF17-8D37-4EF1-9488-13006507779B}"/>
    <cellStyle name="Comma 7 6 3 4" xfId="12891" xr:uid="{6E0F708B-57CC-497E-AC89-3EA28D4A1223}"/>
    <cellStyle name="Comma 7 6 3 4 2" xfId="35358" xr:uid="{292B6185-370B-45E4-AD1D-2003DF7CA769}"/>
    <cellStyle name="Comma 7 6 3 5" xfId="24131" xr:uid="{926A15F7-5E17-48F9-A68F-4D5908036E4C}"/>
    <cellStyle name="Comma 7 6 4" xfId="3372" xr:uid="{B8A2B993-8A81-4945-9851-8FB96A3C726F}"/>
    <cellStyle name="Comma 7 6 4 2" xfId="8975" xr:uid="{01F99B28-128C-4BAC-A8A2-2A98C04FEF04}"/>
    <cellStyle name="Comma 7 6 4 2 2" xfId="20203" xr:uid="{33844B43-F7AF-4AF1-8EF4-531BB4132B75}"/>
    <cellStyle name="Comma 7 6 4 2 2 2" xfId="42670" xr:uid="{638AAC32-03C5-47D4-861D-DFAA2EB31F28}"/>
    <cellStyle name="Comma 7 6 4 2 3" xfId="31443" xr:uid="{123D6910-B26C-4D86-BE31-7CE1309D9B39}"/>
    <cellStyle name="Comma 7 6 4 3" xfId="14600" xr:uid="{7CEC96FB-9C32-4F74-ABE0-F18254A8FEF9}"/>
    <cellStyle name="Comma 7 6 4 3 2" xfId="37067" xr:uid="{210BC861-2CF6-4488-B383-D4E6F3D3ABF7}"/>
    <cellStyle name="Comma 7 6 4 4" xfId="25840" xr:uid="{065A6397-0C91-4981-8CC2-3C5FE8E9232F}"/>
    <cellStyle name="Comma 7 6 5" xfId="6186" xr:uid="{EAE44021-44C6-4175-A90C-46B605B24F9B}"/>
    <cellStyle name="Comma 7 6 5 2" xfId="17414" xr:uid="{C5849FEA-6889-4A78-91A6-EEFF0AD8CF72}"/>
    <cellStyle name="Comma 7 6 5 2 2" xfId="39881" xr:uid="{7FB3A470-616F-4A5B-9393-60B3F9864FFD}"/>
    <cellStyle name="Comma 7 6 5 3" xfId="28654" xr:uid="{DEE24CA9-E71E-430A-B2E9-3F39125ED72E}"/>
    <cellStyle name="Comma 7 6 6" xfId="11811" xr:uid="{F7091705-E982-4A98-AF9C-6AA3D86254E2}"/>
    <cellStyle name="Comma 7 6 6 2" xfId="34278" xr:uid="{997F4C7B-E8DA-4013-B0E0-B69A967D9ED8}"/>
    <cellStyle name="Comma 7 6 7" xfId="23051" xr:uid="{46269261-F21B-4667-9C0A-39B965A3DA49}"/>
    <cellStyle name="Comma 7 7" xfId="854" xr:uid="{00000000-0005-0000-0000-0000DF080000}"/>
    <cellStyle name="Comma 7 7 2" xfId="1934" xr:uid="{00000000-0005-0000-0000-0000E0080000}"/>
    <cellStyle name="Comma 7 7 2 2" xfId="4723" xr:uid="{85CBE981-D8C7-4E17-8093-D238D8CA5EC0}"/>
    <cellStyle name="Comma 7 7 2 2 2" xfId="10326" xr:uid="{62D918B2-B98C-48FE-89A1-4BC1138ED7D5}"/>
    <cellStyle name="Comma 7 7 2 2 2 2" xfId="21554" xr:uid="{3EB4103C-1A0E-458F-B72A-EF497743A9B9}"/>
    <cellStyle name="Comma 7 7 2 2 2 2 2" xfId="44021" xr:uid="{AD7CC4E8-8049-49CC-BC15-9A2752B4506B}"/>
    <cellStyle name="Comma 7 7 2 2 2 3" xfId="32794" xr:uid="{3E8791E4-91E9-40F8-A441-3C61C6A1C263}"/>
    <cellStyle name="Comma 7 7 2 2 3" xfId="15951" xr:uid="{DF3EE539-437D-49CD-AF34-18A623888305}"/>
    <cellStyle name="Comma 7 7 2 2 3 2" xfId="38418" xr:uid="{6726A77A-BB83-4191-9D30-E4C1F972915D}"/>
    <cellStyle name="Comma 7 7 2 2 4" xfId="27191" xr:uid="{1AC93006-F519-4625-8101-DC5D9CE14B5E}"/>
    <cellStyle name="Comma 7 7 2 3" xfId="7537" xr:uid="{4208F615-FEF8-40BF-9A67-8B1FA35C2CE3}"/>
    <cellStyle name="Comma 7 7 2 3 2" xfId="18765" xr:uid="{D53BA7BC-9C8A-4663-A1CB-DF9480A1899C}"/>
    <cellStyle name="Comma 7 7 2 3 2 2" xfId="41232" xr:uid="{6EC24B0A-4202-44AC-8145-B27F1FD9269A}"/>
    <cellStyle name="Comma 7 7 2 3 3" xfId="30005" xr:uid="{D3F6B4FF-B9E8-4FA4-B430-74AEC8473EF5}"/>
    <cellStyle name="Comma 7 7 2 4" xfId="13162" xr:uid="{2B0CDB78-C0ED-4DD0-BC6D-CFCC468CC853}"/>
    <cellStyle name="Comma 7 7 2 4 2" xfId="35629" xr:uid="{52C029BB-5B49-47A8-AB82-7598DE84F9F7}"/>
    <cellStyle name="Comma 7 7 2 5" xfId="24402" xr:uid="{722FA3F8-3CCC-42D3-AD04-2F9E3D3B3230}"/>
    <cellStyle name="Comma 7 7 3" xfId="3643" xr:uid="{367370B5-AB08-4E05-8149-EE4B1F6993B4}"/>
    <cellStyle name="Comma 7 7 3 2" xfId="9246" xr:uid="{EBFA4911-DC5D-4606-B6DC-196E322F927B}"/>
    <cellStyle name="Comma 7 7 3 2 2" xfId="20474" xr:uid="{7D973EDB-A28E-4C8A-8F22-23D4CE44C0AF}"/>
    <cellStyle name="Comma 7 7 3 2 2 2" xfId="42941" xr:uid="{74B13E04-8527-4D6E-9BD5-D3D80C8DD0FB}"/>
    <cellStyle name="Comma 7 7 3 2 3" xfId="31714" xr:uid="{5FE129EC-89FB-4C64-B84D-C413DF45CDA2}"/>
    <cellStyle name="Comma 7 7 3 3" xfId="14871" xr:uid="{4E5D8A11-C39B-439C-9A68-5FAEFD9577FB}"/>
    <cellStyle name="Comma 7 7 3 3 2" xfId="37338" xr:uid="{76283067-0FDC-4CF1-AA24-A5DAAD043E62}"/>
    <cellStyle name="Comma 7 7 3 4" xfId="26111" xr:uid="{CCF62C4D-AC67-4108-995A-777314C7F1F5}"/>
    <cellStyle name="Comma 7 7 4" xfId="6457" xr:uid="{81AC0726-5FC5-46DA-AC5A-D3A98E3F2291}"/>
    <cellStyle name="Comma 7 7 4 2" xfId="17685" xr:uid="{1E5DE651-3FE5-40F3-A5EA-61C65BA6ED36}"/>
    <cellStyle name="Comma 7 7 4 2 2" xfId="40152" xr:uid="{EB400079-276F-4BCC-A56A-B398395FA933}"/>
    <cellStyle name="Comma 7 7 4 3" xfId="28925" xr:uid="{E89294C4-E9B5-40EE-B683-37F5CCBC1E40}"/>
    <cellStyle name="Comma 7 7 5" xfId="12082" xr:uid="{9C0CF639-91CC-41CC-88BE-7271B7BF8156}"/>
    <cellStyle name="Comma 7 7 5 2" xfId="34549" xr:uid="{F6A50423-4012-4CFE-B579-D4728DB8B9E5}"/>
    <cellStyle name="Comma 7 7 6" xfId="23322" xr:uid="{66142020-DCA7-41C0-BAA9-789BF4CF1115}"/>
    <cellStyle name="Comma 7 8" xfId="1396" xr:uid="{00000000-0005-0000-0000-0000E1080000}"/>
    <cellStyle name="Comma 7 8 2" xfId="4185" xr:uid="{DE74014B-6B5F-4972-968C-F31B6975EAB2}"/>
    <cellStyle name="Comma 7 8 2 2" xfId="9788" xr:uid="{6BEE0EF5-288E-41C9-965F-086220522316}"/>
    <cellStyle name="Comma 7 8 2 2 2" xfId="21016" xr:uid="{D5DCB2F8-F9C9-41D0-9F7D-6673940B115A}"/>
    <cellStyle name="Comma 7 8 2 2 2 2" xfId="43483" xr:uid="{842548E8-8670-4716-A97B-019663ABDFA0}"/>
    <cellStyle name="Comma 7 8 2 2 3" xfId="32256" xr:uid="{CBA3CE50-6C4A-430D-B8AD-68F682336C19}"/>
    <cellStyle name="Comma 7 8 2 3" xfId="15413" xr:uid="{1165C2D7-AA7F-4CDF-81FA-D396E25FB5A7}"/>
    <cellStyle name="Comma 7 8 2 3 2" xfId="37880" xr:uid="{6B980083-09AA-46A0-80EF-FEE2D1C35D80}"/>
    <cellStyle name="Comma 7 8 2 4" xfId="26653" xr:uid="{92E7987A-3592-4FEA-80AD-17286C6579B5}"/>
    <cellStyle name="Comma 7 8 3" xfId="6999" xr:uid="{51CCD20C-2314-4A0E-ABB2-C31154C4A9EA}"/>
    <cellStyle name="Comma 7 8 3 2" xfId="18227" xr:uid="{163DBD15-FA6D-4AA3-A68A-F6200E1ACDE9}"/>
    <cellStyle name="Comma 7 8 3 2 2" xfId="40694" xr:uid="{F3E159F1-4F0B-4B3F-A3FD-4C42A35EFBCC}"/>
    <cellStyle name="Comma 7 8 3 3" xfId="29467" xr:uid="{51625DA7-86F1-4FDB-9DBA-50E74D7B2BE3}"/>
    <cellStyle name="Comma 7 8 4" xfId="12624" xr:uid="{C4FF570B-5234-4AD9-9D7F-EA5B21AE1D31}"/>
    <cellStyle name="Comma 7 8 4 2" xfId="35091" xr:uid="{FC244A88-22D7-423B-ABAF-49B73198A430}"/>
    <cellStyle name="Comma 7 8 5" xfId="23864" xr:uid="{555E2A7A-552E-41E4-A306-040F48CCF982}"/>
    <cellStyle name="Comma 7 9" xfId="2477" xr:uid="{00000000-0005-0000-0000-0000E2080000}"/>
    <cellStyle name="Comma 7 9 2" xfId="5266" xr:uid="{3D5DFF5F-9DFB-4E94-83E9-0B6525D5AA40}"/>
    <cellStyle name="Comma 7 9 2 2" xfId="10869" xr:uid="{4E5F31A1-580B-4BA6-9C1C-474A68844237}"/>
    <cellStyle name="Comma 7 9 2 2 2" xfId="22097" xr:uid="{F697744E-87CB-4978-8675-7EDF93FB75D3}"/>
    <cellStyle name="Comma 7 9 2 2 2 2" xfId="44564" xr:uid="{3270EC9E-0418-48E7-B5CD-715FD17CDC89}"/>
    <cellStyle name="Comma 7 9 2 2 3" xfId="33337" xr:uid="{5B49D4D6-500C-4699-93E8-1BE0539AB910}"/>
    <cellStyle name="Comma 7 9 2 3" xfId="16494" xr:uid="{E8A1C95A-074C-460E-867D-A925BF873772}"/>
    <cellStyle name="Comma 7 9 2 3 2" xfId="38961" xr:uid="{1EC8F9C7-F6F2-4AFF-94AC-CBA44B2C210B}"/>
    <cellStyle name="Comma 7 9 2 4" xfId="27734" xr:uid="{E2F0508D-B771-4F8B-A7F4-E08EF92C7D5B}"/>
    <cellStyle name="Comma 7 9 3" xfId="8080" xr:uid="{208B3DC9-B088-47D4-BE99-649717EA4236}"/>
    <cellStyle name="Comma 7 9 3 2" xfId="19308" xr:uid="{4422B9A6-56C9-41C5-8D80-354BA000633F}"/>
    <cellStyle name="Comma 7 9 3 2 2" xfId="41775" xr:uid="{FC2052EF-9CC8-4749-A147-CD742A1AF731}"/>
    <cellStyle name="Comma 7 9 3 3" xfId="30548" xr:uid="{7D58152A-966B-40A7-8763-5B48131F9151}"/>
    <cellStyle name="Comma 7 9 4" xfId="13705" xr:uid="{1C529269-F1B1-4023-AB42-4CDAC90159FB}"/>
    <cellStyle name="Comma 7 9 4 2" xfId="36172" xr:uid="{9CF4B579-0290-4986-96D1-C6C01982CE1E}"/>
    <cellStyle name="Comma 7 9 5" xfId="24945" xr:uid="{9177017D-1348-43A6-9EDB-E33178192A21}"/>
    <cellStyle name="Comma 70" xfId="2773" xr:uid="{00000000-0005-0000-0000-0000E3080000}"/>
    <cellStyle name="Comma 70 2" xfId="5562" xr:uid="{C67EAEB8-0595-4813-9C9B-9C6C2FB21DE6}"/>
    <cellStyle name="Comma 70 2 2" xfId="11165" xr:uid="{9CB70378-CAA6-4CD5-AEC8-3FD18C2B895E}"/>
    <cellStyle name="Comma 70 2 2 2" xfId="22393" xr:uid="{9651A3DC-F045-4F11-8AC8-30181EBC5DDC}"/>
    <cellStyle name="Comma 70 2 2 2 2" xfId="44860" xr:uid="{9FD68497-8050-4A91-BDB9-206AABE3BE5E}"/>
    <cellStyle name="Comma 70 2 2 3" xfId="33633" xr:uid="{AFDF6672-0A51-41DA-A281-C6A01AE58E5F}"/>
    <cellStyle name="Comma 70 2 3" xfId="16790" xr:uid="{4C3D9E26-099E-4777-8CBE-9B3744F3F245}"/>
    <cellStyle name="Comma 70 2 3 2" xfId="39257" xr:uid="{350DD6C0-6FD7-45DA-825B-61EFAC4EB4A5}"/>
    <cellStyle name="Comma 70 2 4" xfId="28030" xr:uid="{BF5177F1-A1FE-40E7-B441-0DA5B7A8FED0}"/>
    <cellStyle name="Comma 70 3" xfId="8376" xr:uid="{5664E871-18A5-453D-A143-6F5A2DDD78DA}"/>
    <cellStyle name="Comma 70 3 2" xfId="19604" xr:uid="{F2274800-1CD1-4C0A-8677-2AB29B87CC33}"/>
    <cellStyle name="Comma 70 3 2 2" xfId="42071" xr:uid="{0D5B3A29-1A20-49AE-B088-DEE1DF4DD4A3}"/>
    <cellStyle name="Comma 70 3 3" xfId="30844" xr:uid="{8C4287B7-4FCC-42E7-95B1-3A3874344EB2}"/>
    <cellStyle name="Comma 70 4" xfId="14001" xr:uid="{1158312B-80DF-4ED6-A165-5E50020873F9}"/>
    <cellStyle name="Comma 70 4 2" xfId="36468" xr:uid="{A20D78E2-0037-4D12-BB79-73B125AFA77F}"/>
    <cellStyle name="Comma 70 5" xfId="25241" xr:uid="{F6194F0C-B09E-4878-B2EB-D35ABB987045}"/>
    <cellStyle name="Comma 71" xfId="2774" xr:uid="{00000000-0005-0000-0000-0000E4080000}"/>
    <cellStyle name="Comma 71 2" xfId="5563" xr:uid="{68D96982-881D-411B-BD41-DFA21B858E25}"/>
    <cellStyle name="Comma 71 2 2" xfId="11166" xr:uid="{B921FB68-23BE-448B-9A8E-2D7D9CB96303}"/>
    <cellStyle name="Comma 71 2 2 2" xfId="22394" xr:uid="{C36D9ABC-E41D-4218-B210-7270A3BEC09E}"/>
    <cellStyle name="Comma 71 2 2 2 2" xfId="44861" xr:uid="{A6E708E0-1C7E-4047-9F66-11B39DCE76D3}"/>
    <cellStyle name="Comma 71 2 2 3" xfId="33634" xr:uid="{276CC7E4-1257-462C-8FAB-88126DA85120}"/>
    <cellStyle name="Comma 71 2 3" xfId="16791" xr:uid="{43D50237-102D-47C3-B3BE-A64A1F596EF3}"/>
    <cellStyle name="Comma 71 2 3 2" xfId="39258" xr:uid="{3336CF29-E6B4-4E45-8B2D-5357AC50D73C}"/>
    <cellStyle name="Comma 71 2 4" xfId="28031" xr:uid="{765D6BBD-AA17-449F-BA56-06743DB9C161}"/>
    <cellStyle name="Comma 71 3" xfId="8377" xr:uid="{6C0612DD-D358-475C-8768-956C4EAF7D2A}"/>
    <cellStyle name="Comma 71 3 2" xfId="19605" xr:uid="{5F402AAE-4FD1-4474-B7C0-3DA078262F72}"/>
    <cellStyle name="Comma 71 3 2 2" xfId="42072" xr:uid="{AE473C79-5FA9-4E0E-BB4C-4412DF8EE76F}"/>
    <cellStyle name="Comma 71 3 3" xfId="30845" xr:uid="{1ECC35DD-6317-4525-9ADB-F4AF3328BE18}"/>
    <cellStyle name="Comma 71 4" xfId="14002" xr:uid="{F6B41C3F-C8B6-4E53-9258-1FB5BAB36F38}"/>
    <cellStyle name="Comma 71 4 2" xfId="36469" xr:uid="{F37DC5A6-69EB-442E-BE5F-F88FE10805E0}"/>
    <cellStyle name="Comma 71 5" xfId="25242" xr:uid="{FFEE30DC-5F19-4F8C-BDA3-228770D0464F}"/>
    <cellStyle name="Comma 72" xfId="2776" xr:uid="{00000000-0005-0000-0000-0000E5080000}"/>
    <cellStyle name="Comma 72 2" xfId="2775" xr:uid="{00000000-0005-0000-0000-0000E6080000}"/>
    <cellStyle name="Comma 72 2 2" xfId="2780" xr:uid="{00000000-0005-0000-0000-0000E7080000}"/>
    <cellStyle name="Comma 72 2 2 2" xfId="5569" xr:uid="{937864D6-15E4-4DAF-9790-75843B3CA400}"/>
    <cellStyle name="Comma 72 2 2 2 2" xfId="11172" xr:uid="{4CE4F23D-BFC4-4DB1-AB32-47162FA6F99D}"/>
    <cellStyle name="Comma 72 2 2 2 2 2" xfId="22400" xr:uid="{AC08E813-095C-488D-A3F7-970650B6F0C0}"/>
    <cellStyle name="Comma 72 2 2 2 2 2 2" xfId="44867" xr:uid="{B8F0161D-5B57-4BF4-9172-D1A4FCED0EC5}"/>
    <cellStyle name="Comma 72 2 2 2 2 3" xfId="33640" xr:uid="{83C4D385-53C2-46A4-B971-5F5EDE41308D}"/>
    <cellStyle name="Comma 72 2 2 2 3" xfId="16797" xr:uid="{2C3291DC-A5A0-49B2-A8FF-C556C2ADB475}"/>
    <cellStyle name="Comma 72 2 2 2 3 2" xfId="39264" xr:uid="{E6624897-04DA-4E49-9945-2EA8BDE553C4}"/>
    <cellStyle name="Comma 72 2 2 2 4" xfId="28037" xr:uid="{6721F983-B67B-4ECE-9C65-EE14152445E9}"/>
    <cellStyle name="Comma 72 2 2 3" xfId="8383" xr:uid="{851E22A2-A895-4F55-A663-967D620F622D}"/>
    <cellStyle name="Comma 72 2 2 3 2" xfId="19611" xr:uid="{7BC10E74-5717-4C1D-817D-A2880C50D8CE}"/>
    <cellStyle name="Comma 72 2 2 3 2 2" xfId="42078" xr:uid="{7A9CEB93-C777-402C-8840-B978D3F1B75E}"/>
    <cellStyle name="Comma 72 2 2 3 3" xfId="30851" xr:uid="{F9AEB76C-DC97-473E-BC17-55B299839E52}"/>
    <cellStyle name="Comma 72 2 2 4" xfId="14008" xr:uid="{BB8AB8F6-690C-4C5B-A1A1-D5B5074F060A}"/>
    <cellStyle name="Comma 72 2 2 4 2" xfId="36475" xr:uid="{DB69C2A0-4A7D-41BE-9E8E-507DFF59588A}"/>
    <cellStyle name="Comma 72 2 2 5" xfId="25248" xr:uid="{A1330FE2-B140-422F-B0AD-DD1A0A5EC3A7}"/>
    <cellStyle name="Comma 72 2 3" xfId="5564" xr:uid="{262105B1-17EA-4964-ACD6-D7564F632761}"/>
    <cellStyle name="Comma 72 2 3 2" xfId="11167" xr:uid="{388B8A35-B29F-491B-A983-32FBB588D699}"/>
    <cellStyle name="Comma 72 2 3 2 2" xfId="22395" xr:uid="{03B6A00E-9032-4667-ABAF-A059732AC856}"/>
    <cellStyle name="Comma 72 2 3 2 2 2" xfId="44862" xr:uid="{6514AA4A-643E-4122-85AD-AA18D0CA7D53}"/>
    <cellStyle name="Comma 72 2 3 2 3" xfId="33635" xr:uid="{823B79BA-1AF5-4B0B-AFCD-1DC112627952}"/>
    <cellStyle name="Comma 72 2 3 3" xfId="16792" xr:uid="{B2C6FE22-48DB-4B98-A568-D2800623486E}"/>
    <cellStyle name="Comma 72 2 3 3 2" xfId="39259" xr:uid="{15C6FE5B-1A9F-4E93-99FE-EFECD891F486}"/>
    <cellStyle name="Comma 72 2 3 4" xfId="28032" xr:uid="{743204A9-3130-4B93-8CC9-9C3082F30615}"/>
    <cellStyle name="Comma 72 2 4" xfId="8378" xr:uid="{675AF842-25F4-447B-B207-B694075E8AF1}"/>
    <cellStyle name="Comma 72 2 4 2" xfId="19606" xr:uid="{9403EEB3-A162-47D8-B7C8-3873EBFF7ECC}"/>
    <cellStyle name="Comma 72 2 4 2 2" xfId="42073" xr:uid="{F09A6692-8B41-417A-BA3F-72419A9D8BF1}"/>
    <cellStyle name="Comma 72 2 4 3" xfId="30846" xr:uid="{F4236074-46D1-47E0-86F8-4FEDD2BAAD55}"/>
    <cellStyle name="Comma 72 2 5" xfId="14003" xr:uid="{F703A786-89E5-4407-B879-145DEB05E3EE}"/>
    <cellStyle name="Comma 72 2 5 2" xfId="36470" xr:uid="{513F4701-5B24-4422-A478-36B185CCA321}"/>
    <cellStyle name="Comma 72 2 6" xfId="25243" xr:uid="{05AC45A5-71C0-4CF7-B53E-EBDE71C36745}"/>
    <cellStyle name="Comma 72 3" xfId="5565" xr:uid="{097DA1EC-8517-439A-84FF-2ED0E2DEF1A8}"/>
    <cellStyle name="Comma 72 3 2" xfId="11168" xr:uid="{B7D3258D-8D76-454C-8FAA-B43AFF554577}"/>
    <cellStyle name="Comma 72 3 2 2" xfId="22396" xr:uid="{C1B389C2-6BD0-40F6-9FBD-61F01C95D8C1}"/>
    <cellStyle name="Comma 72 3 2 2 2" xfId="44863" xr:uid="{DDBF0275-352C-4710-942B-D749AA4ED478}"/>
    <cellStyle name="Comma 72 3 2 3" xfId="33636" xr:uid="{D9016704-5290-4F29-A069-B5C15F09CAC1}"/>
    <cellStyle name="Comma 72 3 3" xfId="16793" xr:uid="{F9ED3E71-75A1-4D24-B22A-0D43A485BEF5}"/>
    <cellStyle name="Comma 72 3 3 2" xfId="39260" xr:uid="{9C4046D3-9A05-4716-873B-E3C9F803691E}"/>
    <cellStyle name="Comma 72 3 4" xfId="28033" xr:uid="{10A0138A-CD45-4C6D-A7A4-DF415CC94C18}"/>
    <cellStyle name="Comma 72 4" xfId="8379" xr:uid="{56FC6056-B9B2-49CE-9271-7246AE511824}"/>
    <cellStyle name="Comma 72 4 2" xfId="19607" xr:uid="{326B8704-E7D1-47F7-AAE8-DEEF59723FC7}"/>
    <cellStyle name="Comma 72 4 2 2" xfId="42074" xr:uid="{ADA30804-7E5A-441A-AC06-4DBD06864AFA}"/>
    <cellStyle name="Comma 72 4 3" xfId="30847" xr:uid="{680303F7-644C-4770-BB99-D0D51D5A1789}"/>
    <cellStyle name="Comma 72 5" xfId="14004" xr:uid="{A79116D4-C2C4-46BD-963A-03886F3BC81C}"/>
    <cellStyle name="Comma 72 5 2" xfId="36471" xr:uid="{8CEB740B-F640-47EA-BDDC-6EA34D5E7725}"/>
    <cellStyle name="Comma 72 6" xfId="25244" xr:uid="{8EC5CA6C-FE2B-4C2F-A95D-CA80D726BDF8}"/>
    <cellStyle name="Comma 73" xfId="2777" xr:uid="{00000000-0005-0000-0000-0000E8080000}"/>
    <cellStyle name="Comma 73 2" xfId="5566" xr:uid="{01C26B19-9410-48A4-B0CA-58318A6E9DE0}"/>
    <cellStyle name="Comma 73 2 2" xfId="11169" xr:uid="{C634F0E0-1B50-43BB-B579-91CBC72647A7}"/>
    <cellStyle name="Comma 73 2 2 2" xfId="22397" xr:uid="{E636108D-1215-4582-9AA4-A500266FAD98}"/>
    <cellStyle name="Comma 73 2 2 2 2" xfId="44864" xr:uid="{547EB904-8405-4FC3-A096-C5343507D052}"/>
    <cellStyle name="Comma 73 2 2 3" xfId="33637" xr:uid="{6D08278B-3CA7-47EB-A9C6-E0B71C966147}"/>
    <cellStyle name="Comma 73 2 3" xfId="16794" xr:uid="{F8091EE8-A208-4DAD-B35E-ADB9D8E08C7E}"/>
    <cellStyle name="Comma 73 2 3 2" xfId="39261" xr:uid="{E561E1E4-64EE-4F47-8763-CAAFD82B693F}"/>
    <cellStyle name="Comma 73 2 4" xfId="28034" xr:uid="{938AEBD2-2163-4DCD-A692-E2EC5F409207}"/>
    <cellStyle name="Comma 73 3" xfId="8380" xr:uid="{BE1ECE44-824B-42FC-8504-F3E55948324C}"/>
    <cellStyle name="Comma 73 3 2" xfId="19608" xr:uid="{41238EB9-7332-4F9B-840B-26E23018F2F8}"/>
    <cellStyle name="Comma 73 3 2 2" xfId="42075" xr:uid="{75DEFE91-2E6C-4D59-8DBA-2B1377865A61}"/>
    <cellStyle name="Comma 73 3 3" xfId="30848" xr:uid="{594BB2EA-6C8F-4E22-945E-CA3065C6043B}"/>
    <cellStyle name="Comma 73 4" xfId="14005" xr:uid="{3DEC0963-53C6-4373-B6AA-62C57E58F88F}"/>
    <cellStyle name="Comma 73 4 2" xfId="36472" xr:uid="{ECC64586-72BC-4B21-A104-2D976CFFC0C2}"/>
    <cellStyle name="Comma 73 5" xfId="25245" xr:uid="{C035FD8D-2D85-469E-86E5-31261A96584C}"/>
    <cellStyle name="Comma 74" xfId="2778" xr:uid="{00000000-0005-0000-0000-0000E9080000}"/>
    <cellStyle name="Comma 74 2" xfId="5567" xr:uid="{0BF34467-C55C-413F-86AD-13ECAA732CF3}"/>
    <cellStyle name="Comma 74 2 2" xfId="11170" xr:uid="{29CF93B0-144A-4FE0-B7D4-B780AC6A675C}"/>
    <cellStyle name="Comma 74 2 2 2" xfId="22398" xr:uid="{1391B055-7626-4501-8924-9C111E88F7A6}"/>
    <cellStyle name="Comma 74 2 2 2 2" xfId="44865" xr:uid="{620F5416-6812-4878-91C5-6F6617C7AC9B}"/>
    <cellStyle name="Comma 74 2 2 3" xfId="33638" xr:uid="{B4269749-4B52-4DA0-BF75-4245B4D65309}"/>
    <cellStyle name="Comma 74 2 3" xfId="16795" xr:uid="{6D08C3F0-17C9-4C78-AFA7-84EADB8B8D9F}"/>
    <cellStyle name="Comma 74 2 3 2" xfId="39262" xr:uid="{F12D5609-4EC9-43DF-96E7-8FD329D6DA53}"/>
    <cellStyle name="Comma 74 2 4" xfId="28035" xr:uid="{289B4BE8-3D3C-49F1-88EF-1A4E870DE442}"/>
    <cellStyle name="Comma 74 3" xfId="8381" xr:uid="{6A3412D1-DD8A-493B-96F5-3CE666CA6C2C}"/>
    <cellStyle name="Comma 74 3 2" xfId="19609" xr:uid="{746FA6EE-DE39-4820-BBB4-9F430C736F15}"/>
    <cellStyle name="Comma 74 3 2 2" xfId="42076" xr:uid="{9430EB77-F7F9-423F-85B8-FE3E5445CB5C}"/>
    <cellStyle name="Comma 74 3 3" xfId="30849" xr:uid="{9D84F9A5-30D4-4709-9C6B-A2C03952740A}"/>
    <cellStyle name="Comma 74 4" xfId="14006" xr:uid="{9DACFFEE-8C12-483D-88A4-0A1F4748B2F2}"/>
    <cellStyle name="Comma 74 4 2" xfId="36473" xr:uid="{47CF9701-DA13-43CE-AC16-77F3E83E0FD2}"/>
    <cellStyle name="Comma 74 5" xfId="25246" xr:uid="{5740A25D-4B57-432B-8080-5B411EE65AC6}"/>
    <cellStyle name="Comma 75" xfId="2779" xr:uid="{00000000-0005-0000-0000-0000EA080000}"/>
    <cellStyle name="Comma 75 2" xfId="5568" xr:uid="{4E313934-9CC4-46B1-BCCC-2CB93382E2E0}"/>
    <cellStyle name="Comma 75 2 2" xfId="11171" xr:uid="{D5898419-03E1-4337-A8F3-3EB190F64556}"/>
    <cellStyle name="Comma 75 2 2 2" xfId="22399" xr:uid="{713817BC-E3CD-4B24-AE77-F607333EE10C}"/>
    <cellStyle name="Comma 75 2 2 2 2" xfId="44866" xr:uid="{CD3F08A6-FAED-4A88-9DD9-467D7AB10534}"/>
    <cellStyle name="Comma 75 2 2 3" xfId="33639" xr:uid="{DBC11102-9957-494B-9697-5A7773D0230C}"/>
    <cellStyle name="Comma 75 2 3" xfId="16796" xr:uid="{C5CA2CCE-EEA1-49E0-A53F-467CC389E2F6}"/>
    <cellStyle name="Comma 75 2 3 2" xfId="39263" xr:uid="{F9837D43-F351-451B-A671-3543AA584CF8}"/>
    <cellStyle name="Comma 75 2 4" xfId="28036" xr:uid="{DF90A55B-E4A4-465B-A7F7-6D41E4FB1988}"/>
    <cellStyle name="Comma 75 3" xfId="8382" xr:uid="{5A60490F-A09B-4160-8690-843494934EAF}"/>
    <cellStyle name="Comma 75 3 2" xfId="19610" xr:uid="{385B83E6-5C0A-44D8-B298-CD41FC9E594B}"/>
    <cellStyle name="Comma 75 3 2 2" xfId="42077" xr:uid="{8F5CCAC8-FB1B-4A45-B961-A23B09A52BAB}"/>
    <cellStyle name="Comma 75 3 3" xfId="30850" xr:uid="{CB76F5EC-EA1B-4F3C-B018-2492CA5F1862}"/>
    <cellStyle name="Comma 75 4" xfId="14007" xr:uid="{EBC4B5A4-E363-48A1-9601-F043ABDFED49}"/>
    <cellStyle name="Comma 75 4 2" xfId="36474" xr:uid="{4E2832EF-8F6B-4D06-AE1A-58EDFBF31D8C}"/>
    <cellStyle name="Comma 75 5" xfId="25247" xr:uid="{CFAADF1B-2919-4A7F-B2DB-FE2DDBF9CF6E}"/>
    <cellStyle name="Comma 76" xfId="2783" xr:uid="{00000000-0005-0000-0000-0000EB080000}"/>
    <cellStyle name="Comma 76 2" xfId="5572" xr:uid="{C867A961-5565-4DA5-A994-B4584FF0D3B3}"/>
    <cellStyle name="Comma 76 2 2" xfId="11175" xr:uid="{617C39AC-2C0D-44FE-AE50-3241DD2E05EA}"/>
    <cellStyle name="Comma 76 2 2 2" xfId="22403" xr:uid="{3C16726A-37CF-4355-A2C8-CFB62D157525}"/>
    <cellStyle name="Comma 76 2 2 2 2" xfId="44870" xr:uid="{FA4E4570-7361-4B11-A983-2A940191DAFD}"/>
    <cellStyle name="Comma 76 2 2 3" xfId="33643" xr:uid="{B07D6EA5-14CB-42D2-8661-851E4AA8ACCF}"/>
    <cellStyle name="Comma 76 2 3" xfId="16800" xr:uid="{AC3BC4CF-0B75-410F-AD4F-F0B87245CF1A}"/>
    <cellStyle name="Comma 76 2 3 2" xfId="39267" xr:uid="{BDEA02B0-7326-4BEF-8E37-23CAEE8AB5D3}"/>
    <cellStyle name="Comma 76 2 4" xfId="28040" xr:uid="{F8857024-4C75-4DCC-BFE0-2E22B7F7E9BD}"/>
    <cellStyle name="Comma 76 3" xfId="8386" xr:uid="{7433D32B-60B8-4584-8D2B-E12A0D5DC23F}"/>
    <cellStyle name="Comma 76 3 2" xfId="19614" xr:uid="{17B1A369-E5F1-4967-9A81-4E8F09627360}"/>
    <cellStyle name="Comma 76 3 2 2" xfId="42081" xr:uid="{9CA30174-33E8-4808-BAD7-C6EE19F7EC70}"/>
    <cellStyle name="Comma 76 3 3" xfId="30854" xr:uid="{83CF2B9B-AA21-45FE-8C39-C6D18F34C04F}"/>
    <cellStyle name="Comma 76 4" xfId="14011" xr:uid="{D6CE4C7A-A402-4AD2-AEC5-D3FDB64CFA9A}"/>
    <cellStyle name="Comma 76 4 2" xfId="36478" xr:uid="{022E8AA6-8507-452F-9E60-E20F6D6D100D}"/>
    <cellStyle name="Comma 76 5" xfId="25251" xr:uid="{ABCD5F4D-8957-4B6A-85FC-FBF2B68CB17E}"/>
    <cellStyle name="Comma 77" xfId="2786" xr:uid="{00000000-0005-0000-0000-0000EC080000}"/>
    <cellStyle name="Comma 77 2" xfId="5575" xr:uid="{C44E9FE0-A8E3-41D6-A551-8D715B379BC1}"/>
    <cellStyle name="Comma 77 2 2" xfId="11178" xr:uid="{F513068C-89F1-425F-ACFB-5D2704E54651}"/>
    <cellStyle name="Comma 77 2 2 2" xfId="22406" xr:uid="{24249923-3232-4F21-B217-45C3D99EE009}"/>
    <cellStyle name="Comma 77 2 2 2 2" xfId="44873" xr:uid="{174EEFD0-92B2-46CC-9029-B21BB0BD70B3}"/>
    <cellStyle name="Comma 77 2 2 3" xfId="33646" xr:uid="{20319C23-7E00-4700-98CC-9B994F9DE57F}"/>
    <cellStyle name="Comma 77 2 3" xfId="16803" xr:uid="{9BCAC6FC-9741-4010-8D86-352E2D4BA674}"/>
    <cellStyle name="Comma 77 2 3 2" xfId="39270" xr:uid="{BEDDDF78-79F8-48A5-9392-C022BDF1984C}"/>
    <cellStyle name="Comma 77 2 4" xfId="28043" xr:uid="{5E84AAC3-192E-4A86-BC92-BB6F4EDE723B}"/>
    <cellStyle name="Comma 77 3" xfId="8389" xr:uid="{444D6F10-CBF0-40BA-990F-806283D475EC}"/>
    <cellStyle name="Comma 77 3 2" xfId="19617" xr:uid="{CB2CF082-E87A-4E95-930B-BEC5152D814F}"/>
    <cellStyle name="Comma 77 3 2 2" xfId="42084" xr:uid="{D9F12ABC-807F-4B50-8265-6F7D633ECEFB}"/>
    <cellStyle name="Comma 77 3 3" xfId="30857" xr:uid="{269904DA-65F0-4E1E-99D4-D9EB55E974D9}"/>
    <cellStyle name="Comma 77 4" xfId="14014" xr:uid="{59393EDB-8600-4AB9-B4DC-8FB53749847C}"/>
    <cellStyle name="Comma 77 4 2" xfId="36481" xr:uid="{EFCF0A0F-B5F8-49F4-92A5-F7368F442361}"/>
    <cellStyle name="Comma 77 5" xfId="25254" xr:uid="{29F68290-D027-40EC-AB7B-FA080D24060B}"/>
    <cellStyle name="Comma 78" xfId="2782" xr:uid="{00000000-0005-0000-0000-0000ED080000}"/>
    <cellStyle name="Comma 78 2" xfId="2785" xr:uid="{00000000-0005-0000-0000-0000EE080000}"/>
    <cellStyle name="Comma 78 2 2" xfId="5574" xr:uid="{FA578B9B-86F1-41B1-84F5-E4AA0F56FC3D}"/>
    <cellStyle name="Comma 78 2 2 2" xfId="11177" xr:uid="{4CF667FD-20E3-4796-951B-FB51C44EA7B9}"/>
    <cellStyle name="Comma 78 2 2 2 2" xfId="22405" xr:uid="{9EF1A8FA-5D76-4C5D-A469-74F0C8632A20}"/>
    <cellStyle name="Comma 78 2 2 2 2 2" xfId="44872" xr:uid="{9B363251-F362-49E3-BC2D-DF04B80A846F}"/>
    <cellStyle name="Comma 78 2 2 2 3" xfId="33645" xr:uid="{FD6DCEBC-5A69-4545-9F53-301EF9890721}"/>
    <cellStyle name="Comma 78 2 2 3" xfId="16802" xr:uid="{6A2AF19A-1C51-4418-A131-C6150585ADF2}"/>
    <cellStyle name="Comma 78 2 2 3 2" xfId="39269" xr:uid="{D01514FF-332A-4563-8978-6F176D069516}"/>
    <cellStyle name="Comma 78 2 2 4" xfId="28042" xr:uid="{D618C18D-44CE-4ACE-85DF-76897F8D3C5E}"/>
    <cellStyle name="Comma 78 2 3" xfId="8388" xr:uid="{25162AF9-510F-422C-B854-ACD1BACDAB90}"/>
    <cellStyle name="Comma 78 2 3 2" xfId="19616" xr:uid="{AE3E6FB5-E684-49A8-BCB4-51737BD2AD8E}"/>
    <cellStyle name="Comma 78 2 3 2 2" xfId="42083" xr:uid="{B28FC630-B10B-4838-A2A9-2995A1337CD6}"/>
    <cellStyle name="Comma 78 2 3 3" xfId="30856" xr:uid="{1B7D458D-32BB-4250-AB49-B52ECCC73B98}"/>
    <cellStyle name="Comma 78 2 4" xfId="14013" xr:uid="{3907E605-98EF-455C-AFDE-E42A8C253FCD}"/>
    <cellStyle name="Comma 78 2 4 2" xfId="36480" xr:uid="{70F5FD8F-4558-44ED-A89A-5F6FB2D3A182}"/>
    <cellStyle name="Comma 78 2 5" xfId="25253" xr:uid="{63965D17-9946-4859-83CD-644DF7254752}"/>
    <cellStyle name="Comma 78 3" xfId="5571" xr:uid="{411F3F28-946A-443D-B237-FD0034F4DF31}"/>
    <cellStyle name="Comma 78 3 2" xfId="11174" xr:uid="{126B0EBA-DFDD-47AD-8D0E-1B2A5755E557}"/>
    <cellStyle name="Comma 78 3 2 2" xfId="22402" xr:uid="{362E6C0A-3F19-4AFF-9F4A-142B5DDC2062}"/>
    <cellStyle name="Comma 78 3 2 2 2" xfId="44869" xr:uid="{DBAEFA94-5C5D-4760-95D7-0A9615D5F949}"/>
    <cellStyle name="Comma 78 3 2 3" xfId="33642" xr:uid="{655C3F84-1AF0-4075-8E41-0478CFB80C47}"/>
    <cellStyle name="Comma 78 3 3" xfId="16799" xr:uid="{61C1DFE0-7315-47DE-9BF2-25E16F050B9F}"/>
    <cellStyle name="Comma 78 3 3 2" xfId="39266" xr:uid="{5EE5E4B1-ADD1-4A60-8065-133A25313C9E}"/>
    <cellStyle name="Comma 78 3 4" xfId="28039" xr:uid="{0DF138D1-20F4-43FE-8965-B22C4AEDF419}"/>
    <cellStyle name="Comma 78 4" xfId="8385" xr:uid="{F86D3CBD-D07E-4E0A-8C4A-A2CAFDA1BFF7}"/>
    <cellStyle name="Comma 78 4 2" xfId="19613" xr:uid="{6F1F524C-D2D4-4D92-B91E-CD32DC2860B5}"/>
    <cellStyle name="Comma 78 4 2 2" xfId="42080" xr:uid="{842C5D15-6915-440D-857B-A8B9B33D749E}"/>
    <cellStyle name="Comma 78 4 3" xfId="30853" xr:uid="{3658CE5A-B0F0-454F-8EE1-EF2ABCF8664E}"/>
    <cellStyle name="Comma 78 5" xfId="14010" xr:uid="{04107CD2-5A88-4D08-9694-E58EBCD65001}"/>
    <cellStyle name="Comma 78 5 2" xfId="36477" xr:uid="{96BFBB46-E34F-4D3F-9CAE-5CB6724224FD}"/>
    <cellStyle name="Comma 78 6" xfId="25250" xr:uid="{C6889777-2293-4C08-9FD7-63DEBC487AEC}"/>
    <cellStyle name="Comma 79" xfId="2784" xr:uid="{00000000-0005-0000-0000-0000EF080000}"/>
    <cellStyle name="Comma 79 2" xfId="5573" xr:uid="{965FB769-576A-43FE-BF13-0C641865B742}"/>
    <cellStyle name="Comma 79 2 2" xfId="11176" xr:uid="{73CB10C4-C7EB-412A-A343-78D06F47D173}"/>
    <cellStyle name="Comma 79 2 2 2" xfId="22404" xr:uid="{A94825E4-7706-49EB-9CD7-C9A15942C47F}"/>
    <cellStyle name="Comma 79 2 2 2 2" xfId="44871" xr:uid="{72AA927C-E725-4C51-9F8F-0FB0B39988A3}"/>
    <cellStyle name="Comma 79 2 2 3" xfId="33644" xr:uid="{1E743CA1-48AF-4102-B0B2-DB0D47D4989B}"/>
    <cellStyle name="Comma 79 2 3" xfId="16801" xr:uid="{07F8042C-DAE7-4524-AA0E-864B388A271C}"/>
    <cellStyle name="Comma 79 2 3 2" xfId="39268" xr:uid="{9AE1272B-8709-475A-B461-EF53A5CC3183}"/>
    <cellStyle name="Comma 79 2 4" xfId="28041" xr:uid="{16E77457-F4A3-47D2-9280-0526514BC3B9}"/>
    <cellStyle name="Comma 79 3" xfId="8387" xr:uid="{19594590-7958-4E62-86B7-9532A7235971}"/>
    <cellStyle name="Comma 79 3 2" xfId="19615" xr:uid="{5DEBF03D-67CF-49AB-B641-89D3EA39CD22}"/>
    <cellStyle name="Comma 79 3 2 2" xfId="42082" xr:uid="{F146FF6F-904A-43F2-9C28-0F9FC397034A}"/>
    <cellStyle name="Comma 79 3 3" xfId="30855" xr:uid="{C0B8FB27-C6BA-43F4-A308-B5A10FAA355E}"/>
    <cellStyle name="Comma 79 4" xfId="14012" xr:uid="{4FCA87A6-28D0-44EA-99E8-5FF91BF8E4BF}"/>
    <cellStyle name="Comma 79 4 2" xfId="36479" xr:uid="{5F1724C4-2EC2-4C71-AA20-F59D06797A0C}"/>
    <cellStyle name="Comma 79 5" xfId="25252" xr:uid="{930D7ADC-9422-4AB4-B3D5-13C2718A7EBC}"/>
    <cellStyle name="Comma 8" xfId="24" xr:uid="{00000000-0005-0000-0000-0000F0080000}"/>
    <cellStyle name="Comma 8 10" xfId="2478" xr:uid="{00000000-0005-0000-0000-0000F1080000}"/>
    <cellStyle name="Comma 8 10 2" xfId="5267" xr:uid="{BAE872B5-88C1-421F-8008-FFF8D9024CDD}"/>
    <cellStyle name="Comma 8 10 2 2" xfId="10870" xr:uid="{52D4D568-4663-4073-90D9-A57804B36D4B}"/>
    <cellStyle name="Comma 8 10 2 2 2" xfId="22098" xr:uid="{70353B58-8296-4FFF-B3A4-8920E6E9FACE}"/>
    <cellStyle name="Comma 8 10 2 2 2 2" xfId="44565" xr:uid="{5C5E13A8-970E-4BAA-82AA-130F8C1E5B82}"/>
    <cellStyle name="Comma 8 10 2 2 3" xfId="33338" xr:uid="{F7D1F522-BFCF-4C3F-88BC-AFB56BA9B5E5}"/>
    <cellStyle name="Comma 8 10 2 3" xfId="16495" xr:uid="{3D4AA5F0-70A4-49DC-8EF2-4182CC7D7145}"/>
    <cellStyle name="Comma 8 10 2 3 2" xfId="38962" xr:uid="{832F060E-E7E6-432E-9A87-AA8CF5CFD261}"/>
    <cellStyle name="Comma 8 10 2 4" xfId="27735" xr:uid="{D4EFA03E-3538-4379-8A20-E180546DD623}"/>
    <cellStyle name="Comma 8 10 3" xfId="8081" xr:uid="{4112D933-D914-4CAB-A203-1B67E35E4F27}"/>
    <cellStyle name="Comma 8 10 3 2" xfId="19309" xr:uid="{94934E1B-0D55-46FC-976B-1C4A4183FC79}"/>
    <cellStyle name="Comma 8 10 3 2 2" xfId="41776" xr:uid="{0BFCFEC6-39D2-49F2-843A-AA77C4BD2C9C}"/>
    <cellStyle name="Comma 8 10 3 3" xfId="30549" xr:uid="{1A270768-0E64-4450-8B20-14167CB21128}"/>
    <cellStyle name="Comma 8 10 4" xfId="13706" xr:uid="{49CA5C45-0C62-40D5-8456-FC68EFD8D005}"/>
    <cellStyle name="Comma 8 10 4 2" xfId="36173" xr:uid="{2F0A3E20-D0F3-4FD7-9EE7-02163773D50C}"/>
    <cellStyle name="Comma 8 10 5" xfId="24946" xr:uid="{C0F630FF-2273-42A0-8724-D22AED359F19}"/>
    <cellStyle name="Comma 8 11" xfId="317" xr:uid="{00000000-0005-0000-0000-0000F2080000}"/>
    <cellStyle name="Comma 8 11 2" xfId="3106" xr:uid="{0EC16070-AD19-4E91-AD19-5ABA2D555354}"/>
    <cellStyle name="Comma 8 11 2 2" xfId="8709" xr:uid="{A8CCC17E-0D2D-4762-A170-CAB781867886}"/>
    <cellStyle name="Comma 8 11 2 2 2" xfId="19937" xr:uid="{82AB27B7-535A-4BB4-921A-4361D9536435}"/>
    <cellStyle name="Comma 8 11 2 2 2 2" xfId="42404" xr:uid="{1A05602A-6294-4B46-BBE7-7669F59381D5}"/>
    <cellStyle name="Comma 8 11 2 2 3" xfId="31177" xr:uid="{0B1EC76E-B781-4DB5-9767-065030EAE8AC}"/>
    <cellStyle name="Comma 8 11 2 3" xfId="14334" xr:uid="{506BA813-D8E4-4D5A-81E8-BAC631B6DA8E}"/>
    <cellStyle name="Comma 8 11 2 3 2" xfId="36801" xr:uid="{9EBFAF96-6AD3-413D-8D41-71BDA7E4AD82}"/>
    <cellStyle name="Comma 8 11 2 4" xfId="25574" xr:uid="{FEA30E61-1140-4BBF-B274-24B55DCFA9E3}"/>
    <cellStyle name="Comma 8 11 3" xfId="5920" xr:uid="{EFB603CB-F784-4099-8D8A-DD66444D321D}"/>
    <cellStyle name="Comma 8 11 3 2" xfId="17148" xr:uid="{C3A7EDC8-5ECA-4F7B-B8E7-60C2E046B2CE}"/>
    <cellStyle name="Comma 8 11 3 2 2" xfId="39615" xr:uid="{306B1CE3-CF71-4DD3-AB9B-40BACA9D3B46}"/>
    <cellStyle name="Comma 8 11 3 3" xfId="28388" xr:uid="{C380433C-878A-420B-980E-B7835B83D990}"/>
    <cellStyle name="Comma 8 11 4" xfId="11545" xr:uid="{102F2280-A17A-4BA7-96CC-77CE5AD34DEB}"/>
    <cellStyle name="Comma 8 11 4 2" xfId="34012" xr:uid="{E00E24CA-66CA-4100-A1B5-E37416373A32}"/>
    <cellStyle name="Comma 8 11 5" xfId="22785" xr:uid="{42DF6845-E0F4-4610-A97D-8D8A2E7E19F2}"/>
    <cellStyle name="Comma 8 12" xfId="2830" xr:uid="{DD478B9C-134D-4462-A79A-0329BBA0FF33}"/>
    <cellStyle name="Comma 8 12 2" xfId="8433" xr:uid="{833F1432-E61E-48B7-9EBB-29EE4BE69004}"/>
    <cellStyle name="Comma 8 12 2 2" xfId="19661" xr:uid="{9A3B121B-2F47-4035-A3DF-AD377C74780B}"/>
    <cellStyle name="Comma 8 12 2 2 2" xfId="42128" xr:uid="{A19CF024-85BC-4893-A75D-4FBA6C91EF36}"/>
    <cellStyle name="Comma 8 12 2 3" xfId="30901" xr:uid="{47F400FE-E390-4A32-9F37-2DB069820113}"/>
    <cellStyle name="Comma 8 12 3" xfId="14058" xr:uid="{A25939F5-181A-4F4F-82BA-808ADF1DAB43}"/>
    <cellStyle name="Comma 8 12 3 2" xfId="36525" xr:uid="{284BD818-D4CF-465F-9E73-B46A850874B8}"/>
    <cellStyle name="Comma 8 12 4" xfId="25298" xr:uid="{BAF4B805-B6E3-4C3A-839A-C07F04640966}"/>
    <cellStyle name="Comma 8 13" xfId="5645" xr:uid="{020A27C6-2311-4476-A268-CB10EDB01C4C}"/>
    <cellStyle name="Comma 8 13 2" xfId="16873" xr:uid="{051A732A-39D4-4189-974D-9BBF00FD8882}"/>
    <cellStyle name="Comma 8 13 2 2" xfId="39340" xr:uid="{989C6820-C0FE-4FC1-BB88-D8551704EB9D}"/>
    <cellStyle name="Comma 8 13 3" xfId="28113" xr:uid="{6A6C013C-CB6E-4E12-BF5A-6E452793856C}"/>
    <cellStyle name="Comma 8 14" xfId="11269" xr:uid="{A5D7105B-DB10-414F-9D0A-883086A554C7}"/>
    <cellStyle name="Comma 8 14 2" xfId="33737" xr:uid="{69FAA96C-AD16-487C-BEC5-314DC3C04649}"/>
    <cellStyle name="Comma 8 15" xfId="22510" xr:uid="{22EDB289-B1EE-4D6F-B724-C82B26750EBE}"/>
    <cellStyle name="Comma 8 2" xfId="41" xr:uid="{00000000-0005-0000-0000-0000F3080000}"/>
    <cellStyle name="Comma 8 2 10" xfId="321" xr:uid="{00000000-0005-0000-0000-0000F4080000}"/>
    <cellStyle name="Comma 8 2 10 2" xfId="3110" xr:uid="{EA3B38D3-C3BA-4412-8A63-1AD7EA8F6C25}"/>
    <cellStyle name="Comma 8 2 10 2 2" xfId="8713" xr:uid="{7B966AFC-A5A7-44BD-BF6A-8D2AC788A6FA}"/>
    <cellStyle name="Comma 8 2 10 2 2 2" xfId="19941" xr:uid="{A37C69FE-6F69-46A2-AA0A-237044D60D22}"/>
    <cellStyle name="Comma 8 2 10 2 2 2 2" xfId="42408" xr:uid="{6C7A9123-90FC-4DF2-BC5E-8DBC69EA5357}"/>
    <cellStyle name="Comma 8 2 10 2 2 3" xfId="31181" xr:uid="{C821BA93-D551-433A-84B8-D16699BF80E5}"/>
    <cellStyle name="Comma 8 2 10 2 3" xfId="14338" xr:uid="{8FA7DB7B-2D7E-429A-B790-B555E05395FD}"/>
    <cellStyle name="Comma 8 2 10 2 3 2" xfId="36805" xr:uid="{97580326-0B6A-4D76-BC02-0B889437AA28}"/>
    <cellStyle name="Comma 8 2 10 2 4" xfId="25578" xr:uid="{796C3968-D9C8-4542-B8FA-752047D4B899}"/>
    <cellStyle name="Comma 8 2 10 3" xfId="5924" xr:uid="{206C73BA-906B-4FC6-8D90-E7ECFE2EE70E}"/>
    <cellStyle name="Comma 8 2 10 3 2" xfId="17152" xr:uid="{EA113184-37D3-424A-AF4C-929524DC5371}"/>
    <cellStyle name="Comma 8 2 10 3 2 2" xfId="39619" xr:uid="{729DB88D-D524-44E5-8397-2B2453F7EAC5}"/>
    <cellStyle name="Comma 8 2 10 3 3" xfId="28392" xr:uid="{3AFB582B-8553-486F-B05C-D6055A8EFBA4}"/>
    <cellStyle name="Comma 8 2 10 4" xfId="11549" xr:uid="{98FFFEE6-64DB-4049-8D29-B8D56AF97205}"/>
    <cellStyle name="Comma 8 2 10 4 2" xfId="34016" xr:uid="{EF3876D2-2CCE-4556-A56A-E75DD19D67F2}"/>
    <cellStyle name="Comma 8 2 10 5" xfId="22789" xr:uid="{4319E8D5-E4DE-4202-A550-70FE1D4B92F7}"/>
    <cellStyle name="Comma 8 2 11" xfId="2834" xr:uid="{2CBBCA53-D9EA-4D8F-93D4-CEE6D2C8F788}"/>
    <cellStyle name="Comma 8 2 11 2" xfId="8437" xr:uid="{675DC90A-D6AE-4B8A-B134-98702AF6C74A}"/>
    <cellStyle name="Comma 8 2 11 2 2" xfId="19665" xr:uid="{15E95737-C392-4197-B066-9CEB433BF63F}"/>
    <cellStyle name="Comma 8 2 11 2 2 2" xfId="42132" xr:uid="{78A3776C-22DF-46A8-BA85-48FDA913785E}"/>
    <cellStyle name="Comma 8 2 11 2 3" xfId="30905" xr:uid="{8395E6C6-CAD9-4022-8165-2424BA869BA4}"/>
    <cellStyle name="Comma 8 2 11 3" xfId="14062" xr:uid="{3163B2B7-F11E-4AD2-8BA7-1596D70AC507}"/>
    <cellStyle name="Comma 8 2 11 3 2" xfId="36529" xr:uid="{0C443393-627E-4AF4-BEB4-4E69F05F52CE}"/>
    <cellStyle name="Comma 8 2 11 4" xfId="25302" xr:uid="{B3CE0490-89C3-4006-A98C-66548D0629CD}"/>
    <cellStyle name="Comma 8 2 12" xfId="5649" xr:uid="{3B27A4C6-2435-4715-93C2-E060D3AF27A3}"/>
    <cellStyle name="Comma 8 2 12 2" xfId="16877" xr:uid="{AA3D6882-B85C-4F59-B6DF-FCA66707AF54}"/>
    <cellStyle name="Comma 8 2 12 2 2" xfId="39344" xr:uid="{5A930EBA-FB9A-4E12-BB66-B8686C21CAE6}"/>
    <cellStyle name="Comma 8 2 12 3" xfId="28117" xr:uid="{1E9CA826-481B-4CA7-9280-30E2227DEEC2}"/>
    <cellStyle name="Comma 8 2 13" xfId="11273" xr:uid="{BD29C7B0-CE4B-4677-9695-381551759731}"/>
    <cellStyle name="Comma 8 2 13 2" xfId="33741" xr:uid="{5DD5C6BE-8E22-4C84-AFB3-94372EC75950}"/>
    <cellStyle name="Comma 8 2 14" xfId="22514" xr:uid="{D9A9CF26-D635-4EF6-9397-BDCAC390CAFA}"/>
    <cellStyle name="Comma 8 2 2" xfId="55" xr:uid="{00000000-0005-0000-0000-0000F5080000}"/>
    <cellStyle name="Comma 8 2 2 10" xfId="2848" xr:uid="{7F041285-3F59-4B4F-8A62-612768F8FD13}"/>
    <cellStyle name="Comma 8 2 2 10 2" xfId="8451" xr:uid="{651B1796-392C-4EDB-B8AA-ED28E1CE44BF}"/>
    <cellStyle name="Comma 8 2 2 10 2 2" xfId="19679" xr:uid="{27825681-47C7-4609-8288-900C0C7657B7}"/>
    <cellStyle name="Comma 8 2 2 10 2 2 2" xfId="42146" xr:uid="{387C7F34-CC4F-4122-A78F-8766B530509A}"/>
    <cellStyle name="Comma 8 2 2 10 2 3" xfId="30919" xr:uid="{CAEE5FF1-6081-4D49-9D4E-2BCF4FA9AB61}"/>
    <cellStyle name="Comma 8 2 2 10 3" xfId="14076" xr:uid="{D8B92151-C641-4753-A190-A884B38DD137}"/>
    <cellStyle name="Comma 8 2 2 10 3 2" xfId="36543" xr:uid="{8B29294A-0EDE-4C4A-B03F-D40A92850463}"/>
    <cellStyle name="Comma 8 2 2 10 4" xfId="25316" xr:uid="{AB2F3937-5308-43B5-84ED-32350D99B648}"/>
    <cellStyle name="Comma 8 2 2 11" xfId="5663" xr:uid="{9B788A3A-9761-4B4B-95BC-B76C32987188}"/>
    <cellStyle name="Comma 8 2 2 11 2" xfId="16891" xr:uid="{4C14A315-C248-4678-BBA5-171A94F9A379}"/>
    <cellStyle name="Comma 8 2 2 11 2 2" xfId="39358" xr:uid="{0BCFF8A6-A8E3-4D6C-A035-ED32647E75EB}"/>
    <cellStyle name="Comma 8 2 2 11 3" xfId="28131" xr:uid="{B7207A18-9605-4528-B5C2-47546788DDCC}"/>
    <cellStyle name="Comma 8 2 2 12" xfId="11287" xr:uid="{352C37D6-091A-455B-92BA-C47F840B1594}"/>
    <cellStyle name="Comma 8 2 2 12 2" xfId="33755" xr:uid="{22ED6971-65CB-4F89-8508-54548C3F1B5D}"/>
    <cellStyle name="Comma 8 2 2 13" xfId="22528" xr:uid="{00FAAC00-A3DB-425B-A418-BA060E114881}"/>
    <cellStyle name="Comma 8 2 2 2" xfId="84" xr:uid="{00000000-0005-0000-0000-0000F6080000}"/>
    <cellStyle name="Comma 8 2 2 2 10" xfId="5692" xr:uid="{02F74EF6-62B1-4202-A991-5756812E7E47}"/>
    <cellStyle name="Comma 8 2 2 2 10 2" xfId="16920" xr:uid="{E6C09AA8-407F-40D1-A657-772A5023792B}"/>
    <cellStyle name="Comma 8 2 2 2 10 2 2" xfId="39387" xr:uid="{C3A1FB3F-37C6-4669-9D01-BF5D21070881}"/>
    <cellStyle name="Comma 8 2 2 2 10 3" xfId="28160" xr:uid="{B84DC5B4-0333-49C9-8DF7-7A86A4FBA9C4}"/>
    <cellStyle name="Comma 8 2 2 2 11" xfId="11316" xr:uid="{1F196478-09DF-4F15-8B2F-E6F1426BB338}"/>
    <cellStyle name="Comma 8 2 2 2 11 2" xfId="33784" xr:uid="{16BA9A22-5017-49D4-B961-CF75B03B8961}"/>
    <cellStyle name="Comma 8 2 2 2 12" xfId="22557" xr:uid="{E663F278-EBE3-4755-A24C-B2E7D23ED878}"/>
    <cellStyle name="Comma 8 2 2 2 2" xfId="146" xr:uid="{00000000-0005-0000-0000-0000F7080000}"/>
    <cellStyle name="Comma 8 2 2 2 2 10" xfId="11378" xr:uid="{B4B7BC50-D9B4-48FB-A39C-4E6619CA928B}"/>
    <cellStyle name="Comma 8 2 2 2 2 10 2" xfId="33846" xr:uid="{F241E151-D836-4F9F-AE53-5B9515939E12}"/>
    <cellStyle name="Comma 8 2 2 2 2 11" xfId="22619" xr:uid="{D966CD73-D623-4D77-BB58-F56BA1BAE08F}"/>
    <cellStyle name="Comma 8 2 2 2 2 2" xfId="272" xr:uid="{00000000-0005-0000-0000-0000F8080000}"/>
    <cellStyle name="Comma 8 2 2 2 2 2 10" xfId="22745" xr:uid="{BA0BA8E1-1519-4B8A-8780-46E0E6A0516B}"/>
    <cellStyle name="Comma 8 2 2 2 2 2 2" xfId="819" xr:uid="{00000000-0005-0000-0000-0000F9080000}"/>
    <cellStyle name="Comma 8 2 2 2 2 2 2 2" xfId="1357" xr:uid="{00000000-0005-0000-0000-0000FA080000}"/>
    <cellStyle name="Comma 8 2 2 2 2 2 2 2 2" xfId="2437" xr:uid="{00000000-0005-0000-0000-0000FB080000}"/>
    <cellStyle name="Comma 8 2 2 2 2 2 2 2 2 2" xfId="5226" xr:uid="{9D00236B-5DED-4EB8-A1C9-AFBA70C06AFA}"/>
    <cellStyle name="Comma 8 2 2 2 2 2 2 2 2 2 2" xfId="10829" xr:uid="{DA315675-1224-40FD-9679-2AE50C090668}"/>
    <cellStyle name="Comma 8 2 2 2 2 2 2 2 2 2 2 2" xfId="22057" xr:uid="{2906D141-17CD-4652-85C6-21614BED86F7}"/>
    <cellStyle name="Comma 8 2 2 2 2 2 2 2 2 2 2 2 2" xfId="44524" xr:uid="{D12B5474-4817-4D94-8AF5-014338709338}"/>
    <cellStyle name="Comma 8 2 2 2 2 2 2 2 2 2 2 3" xfId="33297" xr:uid="{F18F606A-86E2-4843-B26B-2B94772C6EE6}"/>
    <cellStyle name="Comma 8 2 2 2 2 2 2 2 2 2 3" xfId="16454" xr:uid="{9B2A806B-C976-40A9-8913-50742B3BFB1A}"/>
    <cellStyle name="Comma 8 2 2 2 2 2 2 2 2 2 3 2" xfId="38921" xr:uid="{0E1695F7-7194-4BAF-91C8-81BC5B5CE7AF}"/>
    <cellStyle name="Comma 8 2 2 2 2 2 2 2 2 2 4" xfId="27694" xr:uid="{B61F191C-D271-4442-816A-34E3FC2DBBD0}"/>
    <cellStyle name="Comma 8 2 2 2 2 2 2 2 2 3" xfId="8040" xr:uid="{0A71700E-6264-4CA1-A5D2-55C5E72DE434}"/>
    <cellStyle name="Comma 8 2 2 2 2 2 2 2 2 3 2" xfId="19268" xr:uid="{58F3987E-E594-42E4-9F7C-B0ABF09477C4}"/>
    <cellStyle name="Comma 8 2 2 2 2 2 2 2 2 3 2 2" xfId="41735" xr:uid="{15F21BAB-9B82-42C7-83B5-A8CAF71CFBD0}"/>
    <cellStyle name="Comma 8 2 2 2 2 2 2 2 2 3 3" xfId="30508" xr:uid="{914E29DD-B4D0-46F0-8C3B-47FA04F5A1AE}"/>
    <cellStyle name="Comma 8 2 2 2 2 2 2 2 2 4" xfId="13665" xr:uid="{832BF467-510D-438A-AD94-AA5F07B5546C}"/>
    <cellStyle name="Comma 8 2 2 2 2 2 2 2 2 4 2" xfId="36132" xr:uid="{C219434A-DF08-4446-90F9-DF9C55F63135}"/>
    <cellStyle name="Comma 8 2 2 2 2 2 2 2 2 5" xfId="24905" xr:uid="{899E8E05-3A14-453A-A172-A201F7617E04}"/>
    <cellStyle name="Comma 8 2 2 2 2 2 2 2 3" xfId="4146" xr:uid="{516D5FD7-DFA3-4805-8594-DFD4CD027BD9}"/>
    <cellStyle name="Comma 8 2 2 2 2 2 2 2 3 2" xfId="9749" xr:uid="{6486D69E-8939-4B22-AC3F-A622777084CD}"/>
    <cellStyle name="Comma 8 2 2 2 2 2 2 2 3 2 2" xfId="20977" xr:uid="{BDE52778-B966-44C2-A453-BD897C8BFF59}"/>
    <cellStyle name="Comma 8 2 2 2 2 2 2 2 3 2 2 2" xfId="43444" xr:uid="{52DC3D57-144E-42C1-A78D-B6366F3D93A9}"/>
    <cellStyle name="Comma 8 2 2 2 2 2 2 2 3 2 3" xfId="32217" xr:uid="{545D3A1C-CFE2-4AC3-834B-548C149C9C28}"/>
    <cellStyle name="Comma 8 2 2 2 2 2 2 2 3 3" xfId="15374" xr:uid="{388D46B1-191B-41B8-92EF-4B15751736A1}"/>
    <cellStyle name="Comma 8 2 2 2 2 2 2 2 3 3 2" xfId="37841" xr:uid="{C510FB03-46AE-4CFB-AECC-303EF5B068E1}"/>
    <cellStyle name="Comma 8 2 2 2 2 2 2 2 3 4" xfId="26614" xr:uid="{1C14DBB7-CC5C-47A0-91E5-D361E91F7DB5}"/>
    <cellStyle name="Comma 8 2 2 2 2 2 2 2 4" xfId="6960" xr:uid="{52F781DF-AC65-499B-A7BB-FFC016440BC6}"/>
    <cellStyle name="Comma 8 2 2 2 2 2 2 2 4 2" xfId="18188" xr:uid="{12AB24E0-B078-4861-B79D-B29FF49A819F}"/>
    <cellStyle name="Comma 8 2 2 2 2 2 2 2 4 2 2" xfId="40655" xr:uid="{EB601FE3-0AE9-40CD-BB8B-A138A5AF80F6}"/>
    <cellStyle name="Comma 8 2 2 2 2 2 2 2 4 3" xfId="29428" xr:uid="{2C2FECB0-5779-439C-A11B-EBB1B404DA77}"/>
    <cellStyle name="Comma 8 2 2 2 2 2 2 2 5" xfId="12585" xr:uid="{972FD18E-F7CA-4887-927D-EC98E90D57CA}"/>
    <cellStyle name="Comma 8 2 2 2 2 2 2 2 5 2" xfId="35052" xr:uid="{0F94FCDC-0BBE-40A5-ADFA-2BBD19A156D7}"/>
    <cellStyle name="Comma 8 2 2 2 2 2 2 2 6" xfId="23825" xr:uid="{27E9166D-8014-4498-ADB6-B33B179869F7}"/>
    <cellStyle name="Comma 8 2 2 2 2 2 2 3" xfId="1899" xr:uid="{00000000-0005-0000-0000-0000FC080000}"/>
    <cellStyle name="Comma 8 2 2 2 2 2 2 3 2" xfId="4688" xr:uid="{DAA5067C-CE91-432B-89A9-88C4DA5D16D6}"/>
    <cellStyle name="Comma 8 2 2 2 2 2 2 3 2 2" xfId="10291" xr:uid="{7AA2099F-DEDF-45F3-85EC-11F45AD78C06}"/>
    <cellStyle name="Comma 8 2 2 2 2 2 2 3 2 2 2" xfId="21519" xr:uid="{435447B1-8A4E-4013-851D-D5DBB74C3FF4}"/>
    <cellStyle name="Comma 8 2 2 2 2 2 2 3 2 2 2 2" xfId="43986" xr:uid="{512123FA-3C0E-4428-B55D-37191B55363C}"/>
    <cellStyle name="Comma 8 2 2 2 2 2 2 3 2 2 3" xfId="32759" xr:uid="{40195823-9061-45AF-97B6-1EB8A42E9FEC}"/>
    <cellStyle name="Comma 8 2 2 2 2 2 2 3 2 3" xfId="15916" xr:uid="{82723B3B-7166-46ED-8C8C-97E4AA382A5C}"/>
    <cellStyle name="Comma 8 2 2 2 2 2 2 3 2 3 2" xfId="38383" xr:uid="{83DD09DC-E864-4FED-A10F-1158A5B58A80}"/>
    <cellStyle name="Comma 8 2 2 2 2 2 2 3 2 4" xfId="27156" xr:uid="{42EC197D-4B25-420A-B4C3-649283679938}"/>
    <cellStyle name="Comma 8 2 2 2 2 2 2 3 3" xfId="7502" xr:uid="{2C8A1151-06F5-4F08-A576-816C43014443}"/>
    <cellStyle name="Comma 8 2 2 2 2 2 2 3 3 2" xfId="18730" xr:uid="{62DBBD96-276F-4400-8F3D-15B2794B8570}"/>
    <cellStyle name="Comma 8 2 2 2 2 2 2 3 3 2 2" xfId="41197" xr:uid="{96D18759-559A-496D-AABE-4DEE7E5C3DD5}"/>
    <cellStyle name="Comma 8 2 2 2 2 2 2 3 3 3" xfId="29970" xr:uid="{934D2DC2-8843-41D0-A050-DC108E7BDEC6}"/>
    <cellStyle name="Comma 8 2 2 2 2 2 2 3 4" xfId="13127" xr:uid="{A2E91642-CA29-443E-9A3C-C11F40A09D23}"/>
    <cellStyle name="Comma 8 2 2 2 2 2 2 3 4 2" xfId="35594" xr:uid="{A4D1342F-EE31-4D48-86E0-E3B6A54A6218}"/>
    <cellStyle name="Comma 8 2 2 2 2 2 2 3 5" xfId="24367" xr:uid="{496BCCFD-7A78-4753-AAEF-258B1A56ED81}"/>
    <cellStyle name="Comma 8 2 2 2 2 2 2 4" xfId="3608" xr:uid="{B37334C2-19AB-4F35-BF84-4FC640B678A1}"/>
    <cellStyle name="Comma 8 2 2 2 2 2 2 4 2" xfId="9211" xr:uid="{3B5C075E-94CF-4050-803C-3B4022479BA3}"/>
    <cellStyle name="Comma 8 2 2 2 2 2 2 4 2 2" xfId="20439" xr:uid="{80A22AFD-EB7F-46F3-B9F1-2958FEFC4004}"/>
    <cellStyle name="Comma 8 2 2 2 2 2 2 4 2 2 2" xfId="42906" xr:uid="{F95C0CF1-9867-4930-98D3-A75F4F7D6CA9}"/>
    <cellStyle name="Comma 8 2 2 2 2 2 2 4 2 3" xfId="31679" xr:uid="{1AAB857C-E601-4E3B-90AC-DFA8AF41C579}"/>
    <cellStyle name="Comma 8 2 2 2 2 2 2 4 3" xfId="14836" xr:uid="{0A30FD77-F826-4F12-B2EC-2FD4763518DC}"/>
    <cellStyle name="Comma 8 2 2 2 2 2 2 4 3 2" xfId="37303" xr:uid="{F585D348-BC3F-4E08-82CF-C8AC6CEC657B}"/>
    <cellStyle name="Comma 8 2 2 2 2 2 2 4 4" xfId="26076" xr:uid="{E879D356-E23B-4C44-AF05-97CEF8DCADD9}"/>
    <cellStyle name="Comma 8 2 2 2 2 2 2 5" xfId="6422" xr:uid="{AC5FCB51-BD08-43A2-8B06-0F131C18847D}"/>
    <cellStyle name="Comma 8 2 2 2 2 2 2 5 2" xfId="17650" xr:uid="{B4A2662D-BA49-4756-8BE2-B3C3ADF8218E}"/>
    <cellStyle name="Comma 8 2 2 2 2 2 2 5 2 2" xfId="40117" xr:uid="{484CD16A-1E0D-4AE2-8321-1D7F76AD5E1A}"/>
    <cellStyle name="Comma 8 2 2 2 2 2 2 5 3" xfId="28890" xr:uid="{C8802B0B-2699-4FE0-9A9E-986A50E5D205}"/>
    <cellStyle name="Comma 8 2 2 2 2 2 2 6" xfId="12047" xr:uid="{C3C0EC2E-AB90-46AC-9A71-274B7B68880A}"/>
    <cellStyle name="Comma 8 2 2 2 2 2 2 6 2" xfId="34514" xr:uid="{37D385B3-A7BB-46E5-AA09-E485A7C7F298}"/>
    <cellStyle name="Comma 8 2 2 2 2 2 2 7" xfId="23287" xr:uid="{91AB817B-CFDB-49B9-A587-E0F68842A5A8}"/>
    <cellStyle name="Comma 8 2 2 2 2 2 3" xfId="1090" xr:uid="{00000000-0005-0000-0000-0000FD080000}"/>
    <cellStyle name="Comma 8 2 2 2 2 2 3 2" xfId="2170" xr:uid="{00000000-0005-0000-0000-0000FE080000}"/>
    <cellStyle name="Comma 8 2 2 2 2 2 3 2 2" xfId="4959" xr:uid="{5EB23D64-9D00-45DC-A63B-26DDB92E77DE}"/>
    <cellStyle name="Comma 8 2 2 2 2 2 3 2 2 2" xfId="10562" xr:uid="{8F718D8C-3A3F-49FC-9F89-A68E8B78611D}"/>
    <cellStyle name="Comma 8 2 2 2 2 2 3 2 2 2 2" xfId="21790" xr:uid="{E93294A4-E1D2-4731-8C51-DABCF45B9F67}"/>
    <cellStyle name="Comma 8 2 2 2 2 2 3 2 2 2 2 2" xfId="44257" xr:uid="{42D50015-D121-4934-A865-15306AE0AD00}"/>
    <cellStyle name="Comma 8 2 2 2 2 2 3 2 2 2 3" xfId="33030" xr:uid="{9E505F0C-FC0B-40B3-8312-2BFCB744015D}"/>
    <cellStyle name="Comma 8 2 2 2 2 2 3 2 2 3" xfId="16187" xr:uid="{04942AF5-3BAF-4892-A1CE-31F8DD246AA0}"/>
    <cellStyle name="Comma 8 2 2 2 2 2 3 2 2 3 2" xfId="38654" xr:uid="{BF27BED3-3C83-498D-913E-6CDC10DF1BFE}"/>
    <cellStyle name="Comma 8 2 2 2 2 2 3 2 2 4" xfId="27427" xr:uid="{E0C469E5-BD16-495B-8DF7-0535E18B77DC}"/>
    <cellStyle name="Comma 8 2 2 2 2 2 3 2 3" xfId="7773" xr:uid="{17D40830-E9B9-4C5D-A1BF-260283F24AB6}"/>
    <cellStyle name="Comma 8 2 2 2 2 2 3 2 3 2" xfId="19001" xr:uid="{0DC95DA1-2307-42F1-962E-18D8EF81DBF5}"/>
    <cellStyle name="Comma 8 2 2 2 2 2 3 2 3 2 2" xfId="41468" xr:uid="{BAD72140-99FC-4A44-90C5-F2091A687E17}"/>
    <cellStyle name="Comma 8 2 2 2 2 2 3 2 3 3" xfId="30241" xr:uid="{321B71D7-7C8C-45AF-BDD5-E48CDF83F3B1}"/>
    <cellStyle name="Comma 8 2 2 2 2 2 3 2 4" xfId="13398" xr:uid="{194C73BE-0CC1-4B56-814B-DE008408393B}"/>
    <cellStyle name="Comma 8 2 2 2 2 2 3 2 4 2" xfId="35865" xr:uid="{C6387A36-A5EB-4E31-A597-B0C88F26DD82}"/>
    <cellStyle name="Comma 8 2 2 2 2 2 3 2 5" xfId="24638" xr:uid="{DA3AD6BF-7FD4-4A47-8B63-A2B6E9E7E387}"/>
    <cellStyle name="Comma 8 2 2 2 2 2 3 3" xfId="3879" xr:uid="{1928B906-B048-482E-A514-BA656EC01181}"/>
    <cellStyle name="Comma 8 2 2 2 2 2 3 3 2" xfId="9482" xr:uid="{77F0C58B-1BA0-4BD5-AB4C-E976ED560EF4}"/>
    <cellStyle name="Comma 8 2 2 2 2 2 3 3 2 2" xfId="20710" xr:uid="{45B918DC-C60E-43B6-89C5-746D4356D10B}"/>
    <cellStyle name="Comma 8 2 2 2 2 2 3 3 2 2 2" xfId="43177" xr:uid="{A7E5730D-F97B-45E2-AA5A-C738057207EF}"/>
    <cellStyle name="Comma 8 2 2 2 2 2 3 3 2 3" xfId="31950" xr:uid="{36ABA705-4151-42E9-99A1-319F780207D6}"/>
    <cellStyle name="Comma 8 2 2 2 2 2 3 3 3" xfId="15107" xr:uid="{F362A36E-EFBD-413C-B6A0-39ECE0DB0A96}"/>
    <cellStyle name="Comma 8 2 2 2 2 2 3 3 3 2" xfId="37574" xr:uid="{A45817A2-E177-49A2-8421-4C2918FC2CE5}"/>
    <cellStyle name="Comma 8 2 2 2 2 2 3 3 4" xfId="26347" xr:uid="{E3C7331D-D266-4473-95AC-2CA9DFFE2E94}"/>
    <cellStyle name="Comma 8 2 2 2 2 2 3 4" xfId="6693" xr:uid="{FE9ACDDD-1673-4153-BEDA-558C939B8B3A}"/>
    <cellStyle name="Comma 8 2 2 2 2 2 3 4 2" xfId="17921" xr:uid="{A0310C8A-C8D1-47D5-94C7-6E9141D4B1DF}"/>
    <cellStyle name="Comma 8 2 2 2 2 2 3 4 2 2" xfId="40388" xr:uid="{2938D349-B93E-482F-8EDA-28E532894D5A}"/>
    <cellStyle name="Comma 8 2 2 2 2 2 3 4 3" xfId="29161" xr:uid="{F3DB420A-E13A-4048-AE08-6595DD83E768}"/>
    <cellStyle name="Comma 8 2 2 2 2 2 3 5" xfId="12318" xr:uid="{F5F1126E-DFB7-45A7-8135-C0F26EC77405}"/>
    <cellStyle name="Comma 8 2 2 2 2 2 3 5 2" xfId="34785" xr:uid="{BD4B5626-226C-44C9-89DF-2723242FBF28}"/>
    <cellStyle name="Comma 8 2 2 2 2 2 3 6" xfId="23558" xr:uid="{67665E92-F3A6-4E27-A85E-FC74EF63751B}"/>
    <cellStyle name="Comma 8 2 2 2 2 2 4" xfId="1632" xr:uid="{00000000-0005-0000-0000-0000FF080000}"/>
    <cellStyle name="Comma 8 2 2 2 2 2 4 2" xfId="4421" xr:uid="{14DB4D59-C64A-4BC1-84CE-626C9B6A804B}"/>
    <cellStyle name="Comma 8 2 2 2 2 2 4 2 2" xfId="10024" xr:uid="{700F33AE-3630-47E0-A8E2-5DAD3FF216FB}"/>
    <cellStyle name="Comma 8 2 2 2 2 2 4 2 2 2" xfId="21252" xr:uid="{F5FFCE37-29D5-490C-9F63-64C28E7E436B}"/>
    <cellStyle name="Comma 8 2 2 2 2 2 4 2 2 2 2" xfId="43719" xr:uid="{1869FA60-4A3F-466B-9472-2CB67DB32B79}"/>
    <cellStyle name="Comma 8 2 2 2 2 2 4 2 2 3" xfId="32492" xr:uid="{7F0015CD-2932-40DD-B6D9-DE70396D962D}"/>
    <cellStyle name="Comma 8 2 2 2 2 2 4 2 3" xfId="15649" xr:uid="{BA5ABE47-E202-4370-8626-D508C274D5D4}"/>
    <cellStyle name="Comma 8 2 2 2 2 2 4 2 3 2" xfId="38116" xr:uid="{B989EC4E-B99B-4D92-A722-EE3FD6A3A647}"/>
    <cellStyle name="Comma 8 2 2 2 2 2 4 2 4" xfId="26889" xr:uid="{6F38BA35-7CBE-4A0C-BF42-81B00CCFD248}"/>
    <cellStyle name="Comma 8 2 2 2 2 2 4 3" xfId="7235" xr:uid="{F3E87157-9A20-47C7-9C35-E831B4507ACF}"/>
    <cellStyle name="Comma 8 2 2 2 2 2 4 3 2" xfId="18463" xr:uid="{AED020BC-21B1-46AB-BE98-5A7AE3B2B514}"/>
    <cellStyle name="Comma 8 2 2 2 2 2 4 3 2 2" xfId="40930" xr:uid="{E5CB0DA6-64AB-40EC-BEA0-2BD9DB98CC2C}"/>
    <cellStyle name="Comma 8 2 2 2 2 2 4 3 3" xfId="29703" xr:uid="{239FDFEE-5F4A-47A9-848E-94159D67855D}"/>
    <cellStyle name="Comma 8 2 2 2 2 2 4 4" xfId="12860" xr:uid="{7FA3F39A-CD8D-4985-AD5B-0C3E91BBACA6}"/>
    <cellStyle name="Comma 8 2 2 2 2 2 4 4 2" xfId="35327" xr:uid="{66E62966-F2CF-4262-905A-7DE5A4087319}"/>
    <cellStyle name="Comma 8 2 2 2 2 2 4 5" xfId="24100" xr:uid="{DB08CBC3-11A2-49F7-B42F-C41C87BA4426}"/>
    <cellStyle name="Comma 8 2 2 2 2 2 5" xfId="2713" xr:uid="{00000000-0005-0000-0000-000000090000}"/>
    <cellStyle name="Comma 8 2 2 2 2 2 5 2" xfId="5502" xr:uid="{E62257E9-4DEB-4A2F-A344-664E5736398E}"/>
    <cellStyle name="Comma 8 2 2 2 2 2 5 2 2" xfId="11105" xr:uid="{D0EB38B8-ADFE-4D63-A5E4-D176358BD37D}"/>
    <cellStyle name="Comma 8 2 2 2 2 2 5 2 2 2" xfId="22333" xr:uid="{05520E24-A5AA-48B3-A6F5-A8B6B12037AB}"/>
    <cellStyle name="Comma 8 2 2 2 2 2 5 2 2 2 2" xfId="44800" xr:uid="{0CA3D575-BE7F-4F02-B393-10B927516C9E}"/>
    <cellStyle name="Comma 8 2 2 2 2 2 5 2 2 3" xfId="33573" xr:uid="{FE9DD735-98DD-481E-A9E7-80C34136CBAE}"/>
    <cellStyle name="Comma 8 2 2 2 2 2 5 2 3" xfId="16730" xr:uid="{5E540BB0-38BC-4EE0-91C4-F16322395A2A}"/>
    <cellStyle name="Comma 8 2 2 2 2 2 5 2 3 2" xfId="39197" xr:uid="{F3249A7B-7B88-4FB6-8614-F96E98709E01}"/>
    <cellStyle name="Comma 8 2 2 2 2 2 5 2 4" xfId="27970" xr:uid="{587475BC-4EE4-4A95-B290-A231D87C0F40}"/>
    <cellStyle name="Comma 8 2 2 2 2 2 5 3" xfId="8316" xr:uid="{EEFC4EFD-FA7D-439B-828D-B5FC95001D6A}"/>
    <cellStyle name="Comma 8 2 2 2 2 2 5 3 2" xfId="19544" xr:uid="{3E314F86-8474-4366-9039-1D5DD742871D}"/>
    <cellStyle name="Comma 8 2 2 2 2 2 5 3 2 2" xfId="42011" xr:uid="{7BF5217E-197E-4579-80CE-B3809352D7C3}"/>
    <cellStyle name="Comma 8 2 2 2 2 2 5 3 3" xfId="30784" xr:uid="{D048F16B-B43D-49DB-9E5E-A57AD1882FFE}"/>
    <cellStyle name="Comma 8 2 2 2 2 2 5 4" xfId="13941" xr:uid="{09AF4536-BDC0-4CD4-9A8B-C09921FD0BE4}"/>
    <cellStyle name="Comma 8 2 2 2 2 2 5 4 2" xfId="36408" xr:uid="{2DAF9FC9-403D-4F55-BA8D-19835A9D8D75}"/>
    <cellStyle name="Comma 8 2 2 2 2 2 5 5" xfId="25181" xr:uid="{F90A1CDD-1E05-444F-B106-D440946902E3}"/>
    <cellStyle name="Comma 8 2 2 2 2 2 6" xfId="552" xr:uid="{00000000-0005-0000-0000-000001090000}"/>
    <cellStyle name="Comma 8 2 2 2 2 2 6 2" xfId="3341" xr:uid="{DFBA1EBF-60C0-4CA4-8ECA-9E27E8816B93}"/>
    <cellStyle name="Comma 8 2 2 2 2 2 6 2 2" xfId="8944" xr:uid="{0D6B5AEE-E3C8-4BE8-8862-1C04D4C3EC48}"/>
    <cellStyle name="Comma 8 2 2 2 2 2 6 2 2 2" xfId="20172" xr:uid="{53C88760-7BA1-4EB7-9511-8ECB3A28841E}"/>
    <cellStyle name="Comma 8 2 2 2 2 2 6 2 2 2 2" xfId="42639" xr:uid="{1900DE46-5FE0-4C5E-A7E4-51623946A3C4}"/>
    <cellStyle name="Comma 8 2 2 2 2 2 6 2 2 3" xfId="31412" xr:uid="{50773A19-2F14-4D4C-8B2A-B732B2889765}"/>
    <cellStyle name="Comma 8 2 2 2 2 2 6 2 3" xfId="14569" xr:uid="{D5E138FB-220A-42CB-8F0F-D4DB5C357E2C}"/>
    <cellStyle name="Comma 8 2 2 2 2 2 6 2 3 2" xfId="37036" xr:uid="{C88CA725-71C7-4298-AA83-3922B5B88941}"/>
    <cellStyle name="Comma 8 2 2 2 2 2 6 2 4" xfId="25809" xr:uid="{C9780210-3865-4E80-A09F-7F20573A5B47}"/>
    <cellStyle name="Comma 8 2 2 2 2 2 6 3" xfId="6155" xr:uid="{AC4E08BA-6A59-470A-ACEB-C2475989593C}"/>
    <cellStyle name="Comma 8 2 2 2 2 2 6 3 2" xfId="17383" xr:uid="{CBE5011F-1FC2-4E29-99C8-EB9C0686FDF3}"/>
    <cellStyle name="Comma 8 2 2 2 2 2 6 3 2 2" xfId="39850" xr:uid="{6FA0B254-D0E6-4608-BF85-6C6FA7668CBD}"/>
    <cellStyle name="Comma 8 2 2 2 2 2 6 3 3" xfId="28623" xr:uid="{38438A64-8F06-457A-9127-5AE4982F8429}"/>
    <cellStyle name="Comma 8 2 2 2 2 2 6 4" xfId="11780" xr:uid="{1681A745-9F20-494A-A716-19A8DEDE569D}"/>
    <cellStyle name="Comma 8 2 2 2 2 2 6 4 2" xfId="34247" xr:uid="{DBDCA7D8-7382-4EDE-BE3D-AD515F31E1A4}"/>
    <cellStyle name="Comma 8 2 2 2 2 2 6 5" xfId="23020" xr:uid="{39567DA0-D088-42F9-9B0D-24DBFD7555FD}"/>
    <cellStyle name="Comma 8 2 2 2 2 2 7" xfId="3065" xr:uid="{395707B6-0236-4D15-9648-8A8217A61A4C}"/>
    <cellStyle name="Comma 8 2 2 2 2 2 7 2" xfId="8668" xr:uid="{D102D85A-E65B-4830-849D-BCE679FDEE60}"/>
    <cellStyle name="Comma 8 2 2 2 2 2 7 2 2" xfId="19896" xr:uid="{831AE4AB-DB86-453B-B3F2-1F3115353E8C}"/>
    <cellStyle name="Comma 8 2 2 2 2 2 7 2 2 2" xfId="42363" xr:uid="{BF6A16DE-3C7D-45D8-9B40-A24858EBD830}"/>
    <cellStyle name="Comma 8 2 2 2 2 2 7 2 3" xfId="31136" xr:uid="{A21980BE-3CCF-4629-9C2A-FAB6DF5D7AAD}"/>
    <cellStyle name="Comma 8 2 2 2 2 2 7 3" xfId="14293" xr:uid="{B0A1B9C3-A5BF-4C83-861A-4BADFEEB0C97}"/>
    <cellStyle name="Comma 8 2 2 2 2 2 7 3 2" xfId="36760" xr:uid="{5D9C795D-6CC0-4942-861E-CAF7D6C78976}"/>
    <cellStyle name="Comma 8 2 2 2 2 2 7 4" xfId="25533" xr:uid="{4AB4322C-9184-47BD-995D-46DF6591B529}"/>
    <cellStyle name="Comma 8 2 2 2 2 2 8" xfId="5880" xr:uid="{18AE0C92-A4C6-49F1-95E2-EA9C7CF1DCEE}"/>
    <cellStyle name="Comma 8 2 2 2 2 2 8 2" xfId="17108" xr:uid="{FB3BDBD0-6242-4DF4-965A-DECF0866C40A}"/>
    <cellStyle name="Comma 8 2 2 2 2 2 8 2 2" xfId="39575" xr:uid="{53F8056C-08C3-4B5C-9FFE-8CA0428E5F02}"/>
    <cellStyle name="Comma 8 2 2 2 2 2 8 3" xfId="28348" xr:uid="{E678ABED-7F4D-4AAA-8919-E08586E66A25}"/>
    <cellStyle name="Comma 8 2 2 2 2 2 9" xfId="11504" xr:uid="{43C9E57C-9BF0-46C2-9585-DB113DC64D28}"/>
    <cellStyle name="Comma 8 2 2 2 2 2 9 2" xfId="33972" xr:uid="{8442D875-0173-4D38-A786-B451DADFB2C1}"/>
    <cellStyle name="Comma 8 2 2 2 2 3" xfId="693" xr:uid="{00000000-0005-0000-0000-000002090000}"/>
    <cellStyle name="Comma 8 2 2 2 2 3 2" xfId="1231" xr:uid="{00000000-0005-0000-0000-000003090000}"/>
    <cellStyle name="Comma 8 2 2 2 2 3 2 2" xfId="2311" xr:uid="{00000000-0005-0000-0000-000004090000}"/>
    <cellStyle name="Comma 8 2 2 2 2 3 2 2 2" xfId="5100" xr:uid="{7D551DB1-CB5D-4B8D-9617-C61071103DFF}"/>
    <cellStyle name="Comma 8 2 2 2 2 3 2 2 2 2" xfId="10703" xr:uid="{4905C366-D046-4AE3-AB76-E82DAF5345FE}"/>
    <cellStyle name="Comma 8 2 2 2 2 3 2 2 2 2 2" xfId="21931" xr:uid="{B84A6F8E-CF90-464D-947C-8A2B62685093}"/>
    <cellStyle name="Comma 8 2 2 2 2 3 2 2 2 2 2 2" xfId="44398" xr:uid="{84A9A63C-5A53-4620-8427-823A44AFFCB8}"/>
    <cellStyle name="Comma 8 2 2 2 2 3 2 2 2 2 3" xfId="33171" xr:uid="{F1E177EF-FEDC-4B07-9F88-D3182420726B}"/>
    <cellStyle name="Comma 8 2 2 2 2 3 2 2 2 3" xfId="16328" xr:uid="{179C8FE8-22FC-489C-8B62-2820319894B6}"/>
    <cellStyle name="Comma 8 2 2 2 2 3 2 2 2 3 2" xfId="38795" xr:uid="{84FC9419-27FE-43CA-A159-9335E40507DB}"/>
    <cellStyle name="Comma 8 2 2 2 2 3 2 2 2 4" xfId="27568" xr:uid="{2BA33107-41B9-4012-A24F-A7C27636E2AA}"/>
    <cellStyle name="Comma 8 2 2 2 2 3 2 2 3" xfId="7914" xr:uid="{88E0A7FF-3E31-416E-B3A0-09A5634DC883}"/>
    <cellStyle name="Comma 8 2 2 2 2 3 2 2 3 2" xfId="19142" xr:uid="{7386A559-5052-4221-80C8-6143728609E6}"/>
    <cellStyle name="Comma 8 2 2 2 2 3 2 2 3 2 2" xfId="41609" xr:uid="{6E6E2DD4-77AC-4909-89FE-44E04B55D2A6}"/>
    <cellStyle name="Comma 8 2 2 2 2 3 2 2 3 3" xfId="30382" xr:uid="{345CAD80-7A26-439D-AF47-CBE140C3C79C}"/>
    <cellStyle name="Comma 8 2 2 2 2 3 2 2 4" xfId="13539" xr:uid="{9D9AE9E4-4308-45FC-95FA-7F853522A8AA}"/>
    <cellStyle name="Comma 8 2 2 2 2 3 2 2 4 2" xfId="36006" xr:uid="{5D429DD9-39B1-4D41-88FA-44E246227BB4}"/>
    <cellStyle name="Comma 8 2 2 2 2 3 2 2 5" xfId="24779" xr:uid="{D4CD9866-D928-4356-903E-8EBC9EDFC27A}"/>
    <cellStyle name="Comma 8 2 2 2 2 3 2 3" xfId="4020" xr:uid="{600FD4A5-C42C-46B7-8CE9-B5058F68855E}"/>
    <cellStyle name="Comma 8 2 2 2 2 3 2 3 2" xfId="9623" xr:uid="{BA205305-0C89-43A2-826C-115522B909F8}"/>
    <cellStyle name="Comma 8 2 2 2 2 3 2 3 2 2" xfId="20851" xr:uid="{293271F1-6AFC-4C79-B621-BA8BCB445FB4}"/>
    <cellStyle name="Comma 8 2 2 2 2 3 2 3 2 2 2" xfId="43318" xr:uid="{3B6B800E-5716-4B2A-BEA5-630F267FCA2A}"/>
    <cellStyle name="Comma 8 2 2 2 2 3 2 3 2 3" xfId="32091" xr:uid="{F8619454-2BAB-4834-8E7D-B5B144AF5384}"/>
    <cellStyle name="Comma 8 2 2 2 2 3 2 3 3" xfId="15248" xr:uid="{75F58902-99D7-4310-A95D-1510FF42AFF6}"/>
    <cellStyle name="Comma 8 2 2 2 2 3 2 3 3 2" xfId="37715" xr:uid="{BAC1F9B8-2DBD-4418-9EC6-A7E9C4F41910}"/>
    <cellStyle name="Comma 8 2 2 2 2 3 2 3 4" xfId="26488" xr:uid="{A1A9BAF0-7503-4CD4-AFA8-EE571B644309}"/>
    <cellStyle name="Comma 8 2 2 2 2 3 2 4" xfId="6834" xr:uid="{1A7B77F2-807C-4060-9841-0641A18A4381}"/>
    <cellStyle name="Comma 8 2 2 2 2 3 2 4 2" xfId="18062" xr:uid="{81DC3E03-D928-446B-BA55-62E42A849D30}"/>
    <cellStyle name="Comma 8 2 2 2 2 3 2 4 2 2" xfId="40529" xr:uid="{77693FB2-6582-4626-8C5F-DAD8EC25FDAA}"/>
    <cellStyle name="Comma 8 2 2 2 2 3 2 4 3" xfId="29302" xr:uid="{A01E63A1-5926-4882-A805-F36FCEE7A567}"/>
    <cellStyle name="Comma 8 2 2 2 2 3 2 5" xfId="12459" xr:uid="{5397FF13-8441-43FA-9ABB-EB2C8B521299}"/>
    <cellStyle name="Comma 8 2 2 2 2 3 2 5 2" xfId="34926" xr:uid="{95D67FAA-9C79-4052-8CE8-2C22851539E0}"/>
    <cellStyle name="Comma 8 2 2 2 2 3 2 6" xfId="23699" xr:uid="{E1BB1BCF-5A06-49C3-9548-6C3E3F497066}"/>
    <cellStyle name="Comma 8 2 2 2 2 3 3" xfId="1773" xr:uid="{00000000-0005-0000-0000-000005090000}"/>
    <cellStyle name="Comma 8 2 2 2 2 3 3 2" xfId="4562" xr:uid="{4CEEF06C-091F-4D2F-BE14-0E94A9E53A5E}"/>
    <cellStyle name="Comma 8 2 2 2 2 3 3 2 2" xfId="10165" xr:uid="{255477EC-9BC6-455A-AC18-241BC742E843}"/>
    <cellStyle name="Comma 8 2 2 2 2 3 3 2 2 2" xfId="21393" xr:uid="{F27ED159-6D58-4731-973B-E06FA3C0BD9C}"/>
    <cellStyle name="Comma 8 2 2 2 2 3 3 2 2 2 2" xfId="43860" xr:uid="{BA5770B1-FE94-4A27-B923-2D7675D90384}"/>
    <cellStyle name="Comma 8 2 2 2 2 3 3 2 2 3" xfId="32633" xr:uid="{9E41E5A7-AB98-43B1-B697-AA2310636791}"/>
    <cellStyle name="Comma 8 2 2 2 2 3 3 2 3" xfId="15790" xr:uid="{B193B034-0C2A-4642-B7EB-A59EEF7D2D30}"/>
    <cellStyle name="Comma 8 2 2 2 2 3 3 2 3 2" xfId="38257" xr:uid="{8FDEB03B-275B-4061-B765-F80E86F3B043}"/>
    <cellStyle name="Comma 8 2 2 2 2 3 3 2 4" xfId="27030" xr:uid="{0510CFBC-F7B0-4A6F-8E0F-C1E342E04CA1}"/>
    <cellStyle name="Comma 8 2 2 2 2 3 3 3" xfId="7376" xr:uid="{8934F8AC-F756-4C44-9323-3D965EC3895D}"/>
    <cellStyle name="Comma 8 2 2 2 2 3 3 3 2" xfId="18604" xr:uid="{236AD3C8-391C-49B3-BE49-3A129E933221}"/>
    <cellStyle name="Comma 8 2 2 2 2 3 3 3 2 2" xfId="41071" xr:uid="{21E29E73-1127-401A-A8C4-3B40E27F3CAC}"/>
    <cellStyle name="Comma 8 2 2 2 2 3 3 3 3" xfId="29844" xr:uid="{BEF2D3C5-FABD-4891-BFE9-6B5542055CBC}"/>
    <cellStyle name="Comma 8 2 2 2 2 3 3 4" xfId="13001" xr:uid="{103F24A5-1EB4-4850-B43F-ADC757C0CB26}"/>
    <cellStyle name="Comma 8 2 2 2 2 3 3 4 2" xfId="35468" xr:uid="{AAC40D54-AD83-4FD8-A887-9E6A4418518E}"/>
    <cellStyle name="Comma 8 2 2 2 2 3 3 5" xfId="24241" xr:uid="{26107BDB-FCDF-4B90-832C-507CF3AD1F9F}"/>
    <cellStyle name="Comma 8 2 2 2 2 3 4" xfId="3482" xr:uid="{B017ECE9-1F8F-4FD6-AAF1-2B5A748DB623}"/>
    <cellStyle name="Comma 8 2 2 2 2 3 4 2" xfId="9085" xr:uid="{63CC280F-2F63-4EE0-BB53-3B989CF10850}"/>
    <cellStyle name="Comma 8 2 2 2 2 3 4 2 2" xfId="20313" xr:uid="{585AE6DE-86F0-41DD-A998-52B6CF07A80B}"/>
    <cellStyle name="Comma 8 2 2 2 2 3 4 2 2 2" xfId="42780" xr:uid="{9A5F9A98-F143-49CC-8C5B-466ED8F93596}"/>
    <cellStyle name="Comma 8 2 2 2 2 3 4 2 3" xfId="31553" xr:uid="{FC397549-534D-4F18-B494-460816E949E2}"/>
    <cellStyle name="Comma 8 2 2 2 2 3 4 3" xfId="14710" xr:uid="{E60582BB-32FE-4904-8A68-6B6D5786E26D}"/>
    <cellStyle name="Comma 8 2 2 2 2 3 4 3 2" xfId="37177" xr:uid="{79E47724-64C4-424F-AD1D-0DA745A548B1}"/>
    <cellStyle name="Comma 8 2 2 2 2 3 4 4" xfId="25950" xr:uid="{D937CF13-1B9E-4E34-9637-301435D358E2}"/>
    <cellStyle name="Comma 8 2 2 2 2 3 5" xfId="6296" xr:uid="{4CD9AA04-D551-4D7B-AC15-ABC05612ED86}"/>
    <cellStyle name="Comma 8 2 2 2 2 3 5 2" xfId="17524" xr:uid="{29091CA3-C112-4F58-ABB2-935C17245C91}"/>
    <cellStyle name="Comma 8 2 2 2 2 3 5 2 2" xfId="39991" xr:uid="{A954D857-92FB-4BC4-883C-CF8D1B848AD3}"/>
    <cellStyle name="Comma 8 2 2 2 2 3 5 3" xfId="28764" xr:uid="{C0180FE3-6023-4F4F-9B27-DC91A6DE910A}"/>
    <cellStyle name="Comma 8 2 2 2 2 3 6" xfId="11921" xr:uid="{69522394-869B-4ED7-A66B-965710566026}"/>
    <cellStyle name="Comma 8 2 2 2 2 3 6 2" xfId="34388" xr:uid="{0A4070B8-35C2-4ED7-82C6-1B2EB5A23C07}"/>
    <cellStyle name="Comma 8 2 2 2 2 3 7" xfId="23161" xr:uid="{3C8E0772-78AB-4263-BBE0-36F13621E132}"/>
    <cellStyle name="Comma 8 2 2 2 2 4" xfId="964" xr:uid="{00000000-0005-0000-0000-000006090000}"/>
    <cellStyle name="Comma 8 2 2 2 2 4 2" xfId="2044" xr:uid="{00000000-0005-0000-0000-000007090000}"/>
    <cellStyle name="Comma 8 2 2 2 2 4 2 2" xfId="4833" xr:uid="{138CCF5D-57AE-4F61-BD28-1746FF3E18D4}"/>
    <cellStyle name="Comma 8 2 2 2 2 4 2 2 2" xfId="10436" xr:uid="{70DDFD45-C811-4330-94BC-8F63051B80EE}"/>
    <cellStyle name="Comma 8 2 2 2 2 4 2 2 2 2" xfId="21664" xr:uid="{46F7D25F-210D-4898-B254-DE9A09D0FD5C}"/>
    <cellStyle name="Comma 8 2 2 2 2 4 2 2 2 2 2" xfId="44131" xr:uid="{CF60A300-7674-480B-BE1E-DB08EF4B026E}"/>
    <cellStyle name="Comma 8 2 2 2 2 4 2 2 2 3" xfId="32904" xr:uid="{F840E2AB-A117-4672-91B3-CF4DA2E4E228}"/>
    <cellStyle name="Comma 8 2 2 2 2 4 2 2 3" xfId="16061" xr:uid="{C1EA2DBD-B625-4C59-9DB9-6C18CB300FB1}"/>
    <cellStyle name="Comma 8 2 2 2 2 4 2 2 3 2" xfId="38528" xr:uid="{C5DD64BE-63CD-49B0-9919-CB406798277E}"/>
    <cellStyle name="Comma 8 2 2 2 2 4 2 2 4" xfId="27301" xr:uid="{FD704458-7C6E-42E2-9F1A-E2324A460FEC}"/>
    <cellStyle name="Comma 8 2 2 2 2 4 2 3" xfId="7647" xr:uid="{CCAED32E-5BD6-4E81-8515-1F942F0CC63C}"/>
    <cellStyle name="Comma 8 2 2 2 2 4 2 3 2" xfId="18875" xr:uid="{9A5CB268-17A7-47DC-B0C1-7A78720AA2F5}"/>
    <cellStyle name="Comma 8 2 2 2 2 4 2 3 2 2" xfId="41342" xr:uid="{F61DC04F-C890-46F6-B325-56EEF2389319}"/>
    <cellStyle name="Comma 8 2 2 2 2 4 2 3 3" xfId="30115" xr:uid="{380830ED-C702-4FE6-908B-D809DC855B37}"/>
    <cellStyle name="Comma 8 2 2 2 2 4 2 4" xfId="13272" xr:uid="{AEDE9DF5-57EA-4497-8BF5-4C98D3868211}"/>
    <cellStyle name="Comma 8 2 2 2 2 4 2 4 2" xfId="35739" xr:uid="{296D10F9-982A-4314-A31D-83004B938801}"/>
    <cellStyle name="Comma 8 2 2 2 2 4 2 5" xfId="24512" xr:uid="{519F0BB6-39BE-48F3-937C-8C0363766C33}"/>
    <cellStyle name="Comma 8 2 2 2 2 4 3" xfId="3753" xr:uid="{8B1C9E9E-2DFB-4A0E-AFA4-B3E2F0DBB03D}"/>
    <cellStyle name="Comma 8 2 2 2 2 4 3 2" xfId="9356" xr:uid="{C2F626B1-2974-47ED-9E31-EB6308883165}"/>
    <cellStyle name="Comma 8 2 2 2 2 4 3 2 2" xfId="20584" xr:uid="{5CF1EC32-0AB2-4552-9A72-DD17860B0C02}"/>
    <cellStyle name="Comma 8 2 2 2 2 4 3 2 2 2" xfId="43051" xr:uid="{5CAC5CEC-5766-4CF8-BB75-AD975881A036}"/>
    <cellStyle name="Comma 8 2 2 2 2 4 3 2 3" xfId="31824" xr:uid="{5C484B18-9A09-480F-99DD-ECDEA15E199F}"/>
    <cellStyle name="Comma 8 2 2 2 2 4 3 3" xfId="14981" xr:uid="{DF6ABAB2-DC1D-4DC5-B3D1-2695623DA1E0}"/>
    <cellStyle name="Comma 8 2 2 2 2 4 3 3 2" xfId="37448" xr:uid="{0F65C695-995C-4774-BF08-7849921FCC15}"/>
    <cellStyle name="Comma 8 2 2 2 2 4 3 4" xfId="26221" xr:uid="{362F0B9C-1ED0-43EB-ADCD-12DC7DBD1DA5}"/>
    <cellStyle name="Comma 8 2 2 2 2 4 4" xfId="6567" xr:uid="{54AA6762-F975-4D5E-91DF-150B43A4DC19}"/>
    <cellStyle name="Comma 8 2 2 2 2 4 4 2" xfId="17795" xr:uid="{10513C01-5856-4D16-9FC2-4D5A81864950}"/>
    <cellStyle name="Comma 8 2 2 2 2 4 4 2 2" xfId="40262" xr:uid="{F047E1F0-F00A-4CC5-9C2D-D99429E5E9AF}"/>
    <cellStyle name="Comma 8 2 2 2 2 4 4 3" xfId="29035" xr:uid="{40B56C3E-9B64-4ACF-AE8D-791FDE9EF445}"/>
    <cellStyle name="Comma 8 2 2 2 2 4 5" xfId="12192" xr:uid="{5432D570-2D72-4D72-A6CF-28002398A55C}"/>
    <cellStyle name="Comma 8 2 2 2 2 4 5 2" xfId="34659" xr:uid="{12193875-7679-48CC-A34C-92C9168EF168}"/>
    <cellStyle name="Comma 8 2 2 2 2 4 6" xfId="23432" xr:uid="{A3CED88C-D31F-429E-9B70-96D39B575D24}"/>
    <cellStyle name="Comma 8 2 2 2 2 5" xfId="1506" xr:uid="{00000000-0005-0000-0000-000008090000}"/>
    <cellStyle name="Comma 8 2 2 2 2 5 2" xfId="4295" xr:uid="{C902C1BE-F06B-4357-9A29-D14588888D14}"/>
    <cellStyle name="Comma 8 2 2 2 2 5 2 2" xfId="9898" xr:uid="{E8ECC804-505C-4D28-874A-3F92CFEC97BF}"/>
    <cellStyle name="Comma 8 2 2 2 2 5 2 2 2" xfId="21126" xr:uid="{176AFA28-1D5B-4401-BFF9-7A1BEA0F010B}"/>
    <cellStyle name="Comma 8 2 2 2 2 5 2 2 2 2" xfId="43593" xr:uid="{EB43EC61-34F9-45EE-9A2C-368D789AE80D}"/>
    <cellStyle name="Comma 8 2 2 2 2 5 2 2 3" xfId="32366" xr:uid="{7034589E-1E22-4E63-B27B-041F32594E35}"/>
    <cellStyle name="Comma 8 2 2 2 2 5 2 3" xfId="15523" xr:uid="{E30AF7C7-4484-43BA-AE23-CBF6391FB951}"/>
    <cellStyle name="Comma 8 2 2 2 2 5 2 3 2" xfId="37990" xr:uid="{3347A3FF-1E8D-4224-8DAA-0F19C3EC299F}"/>
    <cellStyle name="Comma 8 2 2 2 2 5 2 4" xfId="26763" xr:uid="{0C658679-2056-4A4D-8291-256FE18CE54C}"/>
    <cellStyle name="Comma 8 2 2 2 2 5 3" xfId="7109" xr:uid="{1E6FDEF8-CEB2-4FA2-A1B1-74361B8E254E}"/>
    <cellStyle name="Comma 8 2 2 2 2 5 3 2" xfId="18337" xr:uid="{90EFBCF7-B7CF-49AA-8720-2852BCB361E3}"/>
    <cellStyle name="Comma 8 2 2 2 2 5 3 2 2" xfId="40804" xr:uid="{8C38CDF8-14D2-47CB-807E-D4D1607499D2}"/>
    <cellStyle name="Comma 8 2 2 2 2 5 3 3" xfId="29577" xr:uid="{026C5E6C-3144-400A-9394-990AB7B12D39}"/>
    <cellStyle name="Comma 8 2 2 2 2 5 4" xfId="12734" xr:uid="{53D77A69-21BD-4D05-B007-758A8830C0C7}"/>
    <cellStyle name="Comma 8 2 2 2 2 5 4 2" xfId="35201" xr:uid="{BBF7BE6B-35AF-4222-92E4-A1FDF45D59A4}"/>
    <cellStyle name="Comma 8 2 2 2 2 5 5" xfId="23974" xr:uid="{68EC65AF-2498-4547-A5C4-983AA29A92E1}"/>
    <cellStyle name="Comma 8 2 2 2 2 6" xfId="2587" xr:uid="{00000000-0005-0000-0000-000009090000}"/>
    <cellStyle name="Comma 8 2 2 2 2 6 2" xfId="5376" xr:uid="{52DCC240-61A6-4FF0-8BE3-B9256F78CEFE}"/>
    <cellStyle name="Comma 8 2 2 2 2 6 2 2" xfId="10979" xr:uid="{E978C79B-74A7-4DEF-985E-4FC2707346AB}"/>
    <cellStyle name="Comma 8 2 2 2 2 6 2 2 2" xfId="22207" xr:uid="{A91F6DAC-B8A7-4C83-B22C-62B98A5B6B48}"/>
    <cellStyle name="Comma 8 2 2 2 2 6 2 2 2 2" xfId="44674" xr:uid="{86392831-9BA5-4103-93F0-A314CD45E924}"/>
    <cellStyle name="Comma 8 2 2 2 2 6 2 2 3" xfId="33447" xr:uid="{6F0FEFAB-6137-43DA-9CD4-0C1857DB592B}"/>
    <cellStyle name="Comma 8 2 2 2 2 6 2 3" xfId="16604" xr:uid="{7672E961-4884-47EB-8E6B-92CDE1730DB2}"/>
    <cellStyle name="Comma 8 2 2 2 2 6 2 3 2" xfId="39071" xr:uid="{55C2BBEF-4627-4106-9C3C-E15D8F4BBB9A}"/>
    <cellStyle name="Comma 8 2 2 2 2 6 2 4" xfId="27844" xr:uid="{0B99041E-2901-4E50-9929-251F1C022882}"/>
    <cellStyle name="Comma 8 2 2 2 2 6 3" xfId="8190" xr:uid="{9D598F3C-1CEA-4B84-98E1-E8257FEEE8D1}"/>
    <cellStyle name="Comma 8 2 2 2 2 6 3 2" xfId="19418" xr:uid="{2880E049-56A8-4F93-A13C-0BA17783B8B2}"/>
    <cellStyle name="Comma 8 2 2 2 2 6 3 2 2" xfId="41885" xr:uid="{7173B7F8-F691-4ED2-8E66-A5BC757BE1CA}"/>
    <cellStyle name="Comma 8 2 2 2 2 6 3 3" xfId="30658" xr:uid="{73579D74-741E-4275-B54D-4BD28CF64375}"/>
    <cellStyle name="Comma 8 2 2 2 2 6 4" xfId="13815" xr:uid="{62A5DBBF-6CAC-480D-AE25-5AE5C5F9D484}"/>
    <cellStyle name="Comma 8 2 2 2 2 6 4 2" xfId="36282" xr:uid="{5A19C80A-8B06-4B86-AA93-C541ACCEADEF}"/>
    <cellStyle name="Comma 8 2 2 2 2 6 5" xfId="25055" xr:uid="{E32786A1-EFFB-4755-8EB1-9D16B5F7E84B}"/>
    <cellStyle name="Comma 8 2 2 2 2 7" xfId="426" xr:uid="{00000000-0005-0000-0000-00000A090000}"/>
    <cellStyle name="Comma 8 2 2 2 2 7 2" xfId="3215" xr:uid="{3C65A491-AD26-449D-AD18-BD3CF6AE05D6}"/>
    <cellStyle name="Comma 8 2 2 2 2 7 2 2" xfId="8818" xr:uid="{A54B684F-D205-4EF1-BDC7-3E8F4FAACA17}"/>
    <cellStyle name="Comma 8 2 2 2 2 7 2 2 2" xfId="20046" xr:uid="{D19BD0A5-31AE-4B38-8829-255525B37E03}"/>
    <cellStyle name="Comma 8 2 2 2 2 7 2 2 2 2" xfId="42513" xr:uid="{8915783E-53FA-4CBA-93D6-A93AC4E429AD}"/>
    <cellStyle name="Comma 8 2 2 2 2 7 2 2 3" xfId="31286" xr:uid="{1533AAAC-4FAE-4A97-A0C9-D64E14652D01}"/>
    <cellStyle name="Comma 8 2 2 2 2 7 2 3" xfId="14443" xr:uid="{2DD064B5-033C-4A15-9BF7-9F51B625A40C}"/>
    <cellStyle name="Comma 8 2 2 2 2 7 2 3 2" xfId="36910" xr:uid="{E61D9BC4-DE3C-40BA-ADE3-45A4160AD7D2}"/>
    <cellStyle name="Comma 8 2 2 2 2 7 2 4" xfId="25683" xr:uid="{940930CD-CD29-48FE-9B33-62DA00CFEFD4}"/>
    <cellStyle name="Comma 8 2 2 2 2 7 3" xfId="6029" xr:uid="{23C3D49E-1CAE-4D29-BA17-726EDCC4A816}"/>
    <cellStyle name="Comma 8 2 2 2 2 7 3 2" xfId="17257" xr:uid="{CA981C83-9F58-4BEE-9E28-48C36D62EDC3}"/>
    <cellStyle name="Comma 8 2 2 2 2 7 3 2 2" xfId="39724" xr:uid="{39001452-E382-4295-96FA-7BA031EB9E4B}"/>
    <cellStyle name="Comma 8 2 2 2 2 7 3 3" xfId="28497" xr:uid="{4A396407-A5D5-43B0-B46B-6D5E6DD0813B}"/>
    <cellStyle name="Comma 8 2 2 2 2 7 4" xfId="11654" xr:uid="{8EB74B64-5686-46E1-BBC1-148E77BA9E2C}"/>
    <cellStyle name="Comma 8 2 2 2 2 7 4 2" xfId="34121" xr:uid="{52814632-80D9-4275-86FD-273E01CBC51E}"/>
    <cellStyle name="Comma 8 2 2 2 2 7 5" xfId="22894" xr:uid="{F69B2D38-FEEA-4E49-886D-601C60A0286C}"/>
    <cellStyle name="Comma 8 2 2 2 2 8" xfId="2939" xr:uid="{7E3EFBD8-9EBD-4190-BA12-903F75871695}"/>
    <cellStyle name="Comma 8 2 2 2 2 8 2" xfId="8542" xr:uid="{49EF7AF1-75B8-4AD9-AAA3-4FD9492CC8C2}"/>
    <cellStyle name="Comma 8 2 2 2 2 8 2 2" xfId="19770" xr:uid="{9D5836A5-2C98-4D4A-B144-F4419B638EA7}"/>
    <cellStyle name="Comma 8 2 2 2 2 8 2 2 2" xfId="42237" xr:uid="{0AA97931-FE52-432E-9C08-7ECD768D0C0E}"/>
    <cellStyle name="Comma 8 2 2 2 2 8 2 3" xfId="31010" xr:uid="{2CDB2EE1-6176-4E55-BA8D-D8E1258E84C1}"/>
    <cellStyle name="Comma 8 2 2 2 2 8 3" xfId="14167" xr:uid="{7F9E5CFA-970D-4574-80E2-BE994A6836FF}"/>
    <cellStyle name="Comma 8 2 2 2 2 8 3 2" xfId="36634" xr:uid="{68F3BDF2-67D1-46A5-A910-5DA6B31589B3}"/>
    <cellStyle name="Comma 8 2 2 2 2 8 4" xfId="25407" xr:uid="{50B78E38-B324-404D-BD4B-EDA600D862B2}"/>
    <cellStyle name="Comma 8 2 2 2 2 9" xfId="5754" xr:uid="{F6E97B74-7EC3-42BF-AF2C-590D42195662}"/>
    <cellStyle name="Comma 8 2 2 2 2 9 2" xfId="16982" xr:uid="{D8361531-E2DC-4C9C-970A-D320BD49E7CB}"/>
    <cellStyle name="Comma 8 2 2 2 2 9 2 2" xfId="39449" xr:uid="{AC22A62C-313C-466A-92E2-A604A1167B80}"/>
    <cellStyle name="Comma 8 2 2 2 2 9 3" xfId="28222" xr:uid="{6BAB223F-F931-4BC9-BECB-CB284B1563F5}"/>
    <cellStyle name="Comma 8 2 2 2 3" xfId="208" xr:uid="{00000000-0005-0000-0000-00000B090000}"/>
    <cellStyle name="Comma 8 2 2 2 3 10" xfId="22681" xr:uid="{ED1C9B7B-F087-4F3B-AD19-C8119CB6D50E}"/>
    <cellStyle name="Comma 8 2 2 2 3 2" xfId="755" xr:uid="{00000000-0005-0000-0000-00000C090000}"/>
    <cellStyle name="Comma 8 2 2 2 3 2 2" xfId="1293" xr:uid="{00000000-0005-0000-0000-00000D090000}"/>
    <cellStyle name="Comma 8 2 2 2 3 2 2 2" xfId="2373" xr:uid="{00000000-0005-0000-0000-00000E090000}"/>
    <cellStyle name="Comma 8 2 2 2 3 2 2 2 2" xfId="5162" xr:uid="{014C1C7E-34D6-4609-BD03-5374C2BE3883}"/>
    <cellStyle name="Comma 8 2 2 2 3 2 2 2 2 2" xfId="10765" xr:uid="{01FEC9E8-F5D7-4498-917B-8A86CAB2E4AC}"/>
    <cellStyle name="Comma 8 2 2 2 3 2 2 2 2 2 2" xfId="21993" xr:uid="{8FE79DE5-18E5-4BBC-8741-FD85A758E936}"/>
    <cellStyle name="Comma 8 2 2 2 3 2 2 2 2 2 2 2" xfId="44460" xr:uid="{664CBAAA-BAB5-427F-95A5-1C44C2BCCB44}"/>
    <cellStyle name="Comma 8 2 2 2 3 2 2 2 2 2 3" xfId="33233" xr:uid="{472164F5-7A5B-4837-A8B1-15306068DD5B}"/>
    <cellStyle name="Comma 8 2 2 2 3 2 2 2 2 3" xfId="16390" xr:uid="{B5469947-7698-45F8-B60C-C1F7A1F157FA}"/>
    <cellStyle name="Comma 8 2 2 2 3 2 2 2 2 3 2" xfId="38857" xr:uid="{7B0BC229-66EC-4966-B157-90B2341DA312}"/>
    <cellStyle name="Comma 8 2 2 2 3 2 2 2 2 4" xfId="27630" xr:uid="{9F7AA24A-2DC0-49A2-82B7-44C0246C0460}"/>
    <cellStyle name="Comma 8 2 2 2 3 2 2 2 3" xfId="7976" xr:uid="{D010E2E3-BC5C-4287-BE95-3A1C0D73C26F}"/>
    <cellStyle name="Comma 8 2 2 2 3 2 2 2 3 2" xfId="19204" xr:uid="{8983554F-9726-4A23-83C2-ACC128CC399F}"/>
    <cellStyle name="Comma 8 2 2 2 3 2 2 2 3 2 2" xfId="41671" xr:uid="{526BFD62-DB7C-4C6E-A966-110FD666C657}"/>
    <cellStyle name="Comma 8 2 2 2 3 2 2 2 3 3" xfId="30444" xr:uid="{E7D511D3-9284-4786-9C76-E38A26B3AD82}"/>
    <cellStyle name="Comma 8 2 2 2 3 2 2 2 4" xfId="13601" xr:uid="{B3F225D9-2B32-4C58-8B3B-67D52CD3B3A5}"/>
    <cellStyle name="Comma 8 2 2 2 3 2 2 2 4 2" xfId="36068" xr:uid="{A19E8842-1C46-4BBD-8397-49044DC4BC8D}"/>
    <cellStyle name="Comma 8 2 2 2 3 2 2 2 5" xfId="24841" xr:uid="{16FC1B88-A08D-49B3-A444-76E08C20B5BE}"/>
    <cellStyle name="Comma 8 2 2 2 3 2 2 3" xfId="4082" xr:uid="{D8A46B09-EB57-4ADA-BF84-E1ED370DA9CD}"/>
    <cellStyle name="Comma 8 2 2 2 3 2 2 3 2" xfId="9685" xr:uid="{CEB20874-5A01-4D37-8FE0-16C42A5F4CBB}"/>
    <cellStyle name="Comma 8 2 2 2 3 2 2 3 2 2" xfId="20913" xr:uid="{937910E2-3ED4-4BEE-A06D-F179031860B4}"/>
    <cellStyle name="Comma 8 2 2 2 3 2 2 3 2 2 2" xfId="43380" xr:uid="{E7E2A636-B492-47BB-AF6A-755098F4DD0B}"/>
    <cellStyle name="Comma 8 2 2 2 3 2 2 3 2 3" xfId="32153" xr:uid="{7A55FD65-022C-48CF-963D-DD67D13F4683}"/>
    <cellStyle name="Comma 8 2 2 2 3 2 2 3 3" xfId="15310" xr:uid="{CB3F6F31-984D-4597-AAC3-FC1DAF422F36}"/>
    <cellStyle name="Comma 8 2 2 2 3 2 2 3 3 2" xfId="37777" xr:uid="{FBA42533-8568-45D8-9628-B1D366A998D3}"/>
    <cellStyle name="Comma 8 2 2 2 3 2 2 3 4" xfId="26550" xr:uid="{057A25F2-F48F-4B6E-849E-CCC3E418ED13}"/>
    <cellStyle name="Comma 8 2 2 2 3 2 2 4" xfId="6896" xr:uid="{8AF185C0-3EB7-474D-88D0-53FBBE1A0732}"/>
    <cellStyle name="Comma 8 2 2 2 3 2 2 4 2" xfId="18124" xr:uid="{7794EDE0-9AEB-401D-8684-88F166D43CCF}"/>
    <cellStyle name="Comma 8 2 2 2 3 2 2 4 2 2" xfId="40591" xr:uid="{4FBF8B5B-A0C0-4387-A75C-27AC03F7FA50}"/>
    <cellStyle name="Comma 8 2 2 2 3 2 2 4 3" xfId="29364" xr:uid="{9E3FFBEC-EB8F-4B46-A39D-726BE6657068}"/>
    <cellStyle name="Comma 8 2 2 2 3 2 2 5" xfId="12521" xr:uid="{0B3A5D13-021E-40A5-97F3-3EE6E51AF496}"/>
    <cellStyle name="Comma 8 2 2 2 3 2 2 5 2" xfId="34988" xr:uid="{2F28D386-59E2-477D-A1BA-2CFEDC8BA084}"/>
    <cellStyle name="Comma 8 2 2 2 3 2 2 6" xfId="23761" xr:uid="{D752F647-3ECB-48C0-8A42-BDE2B5D62F71}"/>
    <cellStyle name="Comma 8 2 2 2 3 2 3" xfId="1835" xr:uid="{00000000-0005-0000-0000-00000F090000}"/>
    <cellStyle name="Comma 8 2 2 2 3 2 3 2" xfId="4624" xr:uid="{0DC7560E-655A-4D7C-9E07-C4E96FA4B9D0}"/>
    <cellStyle name="Comma 8 2 2 2 3 2 3 2 2" xfId="10227" xr:uid="{1954D331-E73F-4C71-B16B-0118FD36AB5B}"/>
    <cellStyle name="Comma 8 2 2 2 3 2 3 2 2 2" xfId="21455" xr:uid="{C5358FCC-2794-4FAF-96EB-938F74E2D1F3}"/>
    <cellStyle name="Comma 8 2 2 2 3 2 3 2 2 2 2" xfId="43922" xr:uid="{902AA5CC-C756-4368-8E82-4BFF4A872E0B}"/>
    <cellStyle name="Comma 8 2 2 2 3 2 3 2 2 3" xfId="32695" xr:uid="{E3E407B4-BD2A-4FB5-A5A1-46BDACFA7A1C}"/>
    <cellStyle name="Comma 8 2 2 2 3 2 3 2 3" xfId="15852" xr:uid="{EBBD9CF0-5D3A-4976-80DF-BEA46F5C0767}"/>
    <cellStyle name="Comma 8 2 2 2 3 2 3 2 3 2" xfId="38319" xr:uid="{A6EABB74-817B-4F1D-AF3F-B9C356BF9655}"/>
    <cellStyle name="Comma 8 2 2 2 3 2 3 2 4" xfId="27092" xr:uid="{0B9A4D61-CC99-4BB8-9AFE-E73FA96EC002}"/>
    <cellStyle name="Comma 8 2 2 2 3 2 3 3" xfId="7438" xr:uid="{310516A1-A476-409B-BE25-02B1F54779EA}"/>
    <cellStyle name="Comma 8 2 2 2 3 2 3 3 2" xfId="18666" xr:uid="{590251FE-7E0D-4483-8AB1-55323C3379DC}"/>
    <cellStyle name="Comma 8 2 2 2 3 2 3 3 2 2" xfId="41133" xr:uid="{4AF74B72-AD2E-42C1-83CA-3C5D751B535E}"/>
    <cellStyle name="Comma 8 2 2 2 3 2 3 3 3" xfId="29906" xr:uid="{0A59CAA6-2EA5-4CA0-9F81-FD0C48E2E277}"/>
    <cellStyle name="Comma 8 2 2 2 3 2 3 4" xfId="13063" xr:uid="{025DC489-24C1-4E64-98D8-D46DF5E6DBE8}"/>
    <cellStyle name="Comma 8 2 2 2 3 2 3 4 2" xfId="35530" xr:uid="{43AF0092-1A62-4C21-B07B-B43642267446}"/>
    <cellStyle name="Comma 8 2 2 2 3 2 3 5" xfId="24303" xr:uid="{29A0AF40-322A-4381-957E-8C872D80A266}"/>
    <cellStyle name="Comma 8 2 2 2 3 2 4" xfId="3544" xr:uid="{7CA9E748-7A3D-45DB-8880-4E53ECA85355}"/>
    <cellStyle name="Comma 8 2 2 2 3 2 4 2" xfId="9147" xr:uid="{EE106001-8AEC-4A8D-A8B1-3742F21EDD5E}"/>
    <cellStyle name="Comma 8 2 2 2 3 2 4 2 2" xfId="20375" xr:uid="{202668E9-7508-4242-88B7-A62F6B8D9248}"/>
    <cellStyle name="Comma 8 2 2 2 3 2 4 2 2 2" xfId="42842" xr:uid="{5A525D77-5A2C-4B62-A0BC-5F81253FA0E9}"/>
    <cellStyle name="Comma 8 2 2 2 3 2 4 2 3" xfId="31615" xr:uid="{185F7F0C-223C-4A7D-AF13-BC65BDAF68D6}"/>
    <cellStyle name="Comma 8 2 2 2 3 2 4 3" xfId="14772" xr:uid="{8791CF61-7E01-4384-84E2-E7417EAAB1EF}"/>
    <cellStyle name="Comma 8 2 2 2 3 2 4 3 2" xfId="37239" xr:uid="{0630F456-8CEF-4373-BEE8-F07D8E528FFE}"/>
    <cellStyle name="Comma 8 2 2 2 3 2 4 4" xfId="26012" xr:uid="{63BA9918-34C5-4E30-91F0-C6182ECCC4ED}"/>
    <cellStyle name="Comma 8 2 2 2 3 2 5" xfId="6358" xr:uid="{067B1C01-451A-42C4-B979-E793F207FFD8}"/>
    <cellStyle name="Comma 8 2 2 2 3 2 5 2" xfId="17586" xr:uid="{239B2A88-0A3C-431B-9F51-16B2C5470F68}"/>
    <cellStyle name="Comma 8 2 2 2 3 2 5 2 2" xfId="40053" xr:uid="{ECECE4CA-175C-46CF-BD86-FFE4C3C41606}"/>
    <cellStyle name="Comma 8 2 2 2 3 2 5 3" xfId="28826" xr:uid="{E1D6523E-873D-40A2-9C0D-88FB1B3473D2}"/>
    <cellStyle name="Comma 8 2 2 2 3 2 6" xfId="11983" xr:uid="{9D532A43-B6FC-43F3-8594-DC162227A04A}"/>
    <cellStyle name="Comma 8 2 2 2 3 2 6 2" xfId="34450" xr:uid="{65DE8283-433F-443D-BB26-902C9FF7C5F3}"/>
    <cellStyle name="Comma 8 2 2 2 3 2 7" xfId="23223" xr:uid="{53F6638B-4DE1-4EB2-AA7B-F8F0672D04A3}"/>
    <cellStyle name="Comma 8 2 2 2 3 3" xfId="1026" xr:uid="{00000000-0005-0000-0000-000010090000}"/>
    <cellStyle name="Comma 8 2 2 2 3 3 2" xfId="2106" xr:uid="{00000000-0005-0000-0000-000011090000}"/>
    <cellStyle name="Comma 8 2 2 2 3 3 2 2" xfId="4895" xr:uid="{9E89CBAF-4D8F-4B6E-BD7A-69482B4D39C2}"/>
    <cellStyle name="Comma 8 2 2 2 3 3 2 2 2" xfId="10498" xr:uid="{EA307525-77B7-4A62-B44E-93E0CD5F4867}"/>
    <cellStyle name="Comma 8 2 2 2 3 3 2 2 2 2" xfId="21726" xr:uid="{9509AEF1-C756-4842-BC0E-D9FEC631A00D}"/>
    <cellStyle name="Comma 8 2 2 2 3 3 2 2 2 2 2" xfId="44193" xr:uid="{41570F43-E898-4D8D-A1A3-F21D55E43B2E}"/>
    <cellStyle name="Comma 8 2 2 2 3 3 2 2 2 3" xfId="32966" xr:uid="{62C0BB36-C119-4D67-9937-89521FA63987}"/>
    <cellStyle name="Comma 8 2 2 2 3 3 2 2 3" xfId="16123" xr:uid="{65A383EA-7C9C-474C-A9BF-C1D04E4924FC}"/>
    <cellStyle name="Comma 8 2 2 2 3 3 2 2 3 2" xfId="38590" xr:uid="{3DD74871-666B-4721-A275-7771AB6005C0}"/>
    <cellStyle name="Comma 8 2 2 2 3 3 2 2 4" xfId="27363" xr:uid="{D691EDE4-2561-4A57-9286-F40E76CB65B7}"/>
    <cellStyle name="Comma 8 2 2 2 3 3 2 3" xfId="7709" xr:uid="{C372BECF-C6F1-4836-941C-29636014E444}"/>
    <cellStyle name="Comma 8 2 2 2 3 3 2 3 2" xfId="18937" xr:uid="{48E9C8E0-099C-48A0-B65D-B97BD94D1D29}"/>
    <cellStyle name="Comma 8 2 2 2 3 3 2 3 2 2" xfId="41404" xr:uid="{91351269-5204-44B3-BD1C-045A70D2C922}"/>
    <cellStyle name="Comma 8 2 2 2 3 3 2 3 3" xfId="30177" xr:uid="{D4834CE8-4AEC-425B-94FA-D700358BEF2C}"/>
    <cellStyle name="Comma 8 2 2 2 3 3 2 4" xfId="13334" xr:uid="{A15C5BB9-0563-4B25-8239-4668F1B431C1}"/>
    <cellStyle name="Comma 8 2 2 2 3 3 2 4 2" xfId="35801" xr:uid="{C1059313-E755-425A-849E-51CF52659C22}"/>
    <cellStyle name="Comma 8 2 2 2 3 3 2 5" xfId="24574" xr:uid="{289FAAB4-15FF-4AA4-A2B2-442ACAA84A7C}"/>
    <cellStyle name="Comma 8 2 2 2 3 3 3" xfId="3815" xr:uid="{AC759969-4648-416C-8733-8E85B9769376}"/>
    <cellStyle name="Comma 8 2 2 2 3 3 3 2" xfId="9418" xr:uid="{E4A3FF67-8655-43A3-B213-9B012E1622FB}"/>
    <cellStyle name="Comma 8 2 2 2 3 3 3 2 2" xfId="20646" xr:uid="{4D427A59-112A-4596-84DD-B5A9097CEA18}"/>
    <cellStyle name="Comma 8 2 2 2 3 3 3 2 2 2" xfId="43113" xr:uid="{72776C53-1BFC-42C3-A591-2DE65583C302}"/>
    <cellStyle name="Comma 8 2 2 2 3 3 3 2 3" xfId="31886" xr:uid="{0E965496-5792-4D0B-95E9-E41A72760CC1}"/>
    <cellStyle name="Comma 8 2 2 2 3 3 3 3" xfId="15043" xr:uid="{C20ED4C4-D48B-4AA6-BA1C-1FDD92D59891}"/>
    <cellStyle name="Comma 8 2 2 2 3 3 3 3 2" xfId="37510" xr:uid="{EC8EC474-FC4F-4699-9268-0EAF6F9362FF}"/>
    <cellStyle name="Comma 8 2 2 2 3 3 3 4" xfId="26283" xr:uid="{E4C13A52-3252-4F20-B4A8-C1468C364528}"/>
    <cellStyle name="Comma 8 2 2 2 3 3 4" xfId="6629" xr:uid="{5B9AFC52-35F7-4EAD-9EB3-4E74F3195E36}"/>
    <cellStyle name="Comma 8 2 2 2 3 3 4 2" xfId="17857" xr:uid="{070A7AE8-56BA-42B0-8F51-41DF9E8D4DA0}"/>
    <cellStyle name="Comma 8 2 2 2 3 3 4 2 2" xfId="40324" xr:uid="{F0AADED3-00F5-4F97-AA8C-95F5A9E2D966}"/>
    <cellStyle name="Comma 8 2 2 2 3 3 4 3" xfId="29097" xr:uid="{C380AA69-C2EB-4C04-BF70-F6187F5D3A39}"/>
    <cellStyle name="Comma 8 2 2 2 3 3 5" xfId="12254" xr:uid="{75EBA6FE-0A95-4FE4-9287-A7FC2C3FA08C}"/>
    <cellStyle name="Comma 8 2 2 2 3 3 5 2" xfId="34721" xr:uid="{B2075D3F-8ADA-4DD7-90E2-DACD1E51CE83}"/>
    <cellStyle name="Comma 8 2 2 2 3 3 6" xfId="23494" xr:uid="{A549D78B-B9FB-418A-88E2-25FCB4E057D8}"/>
    <cellStyle name="Comma 8 2 2 2 3 4" xfId="1568" xr:uid="{00000000-0005-0000-0000-000012090000}"/>
    <cellStyle name="Comma 8 2 2 2 3 4 2" xfId="4357" xr:uid="{9D4F5D07-8CCD-45A9-A01A-818B5E62176D}"/>
    <cellStyle name="Comma 8 2 2 2 3 4 2 2" xfId="9960" xr:uid="{EB53E437-9060-4A35-B40F-1ADD4BD85712}"/>
    <cellStyle name="Comma 8 2 2 2 3 4 2 2 2" xfId="21188" xr:uid="{978C26BF-1270-48ED-94C3-82B65036D451}"/>
    <cellStyle name="Comma 8 2 2 2 3 4 2 2 2 2" xfId="43655" xr:uid="{5A21BF6B-8D06-40FD-9F62-556597C18BD4}"/>
    <cellStyle name="Comma 8 2 2 2 3 4 2 2 3" xfId="32428" xr:uid="{68D31D95-9AC7-4790-AB92-73B6761D509C}"/>
    <cellStyle name="Comma 8 2 2 2 3 4 2 3" xfId="15585" xr:uid="{230EFD64-3523-4289-A17D-9E569F3AA4BF}"/>
    <cellStyle name="Comma 8 2 2 2 3 4 2 3 2" xfId="38052" xr:uid="{83F947F3-66C4-4499-B9DC-47D3D7E74ED1}"/>
    <cellStyle name="Comma 8 2 2 2 3 4 2 4" xfId="26825" xr:uid="{8A5A5F9E-36EC-4296-B4FD-348EE51B74DF}"/>
    <cellStyle name="Comma 8 2 2 2 3 4 3" xfId="7171" xr:uid="{80E8B511-0236-4E8D-8C10-B8E09C785677}"/>
    <cellStyle name="Comma 8 2 2 2 3 4 3 2" xfId="18399" xr:uid="{E38B975C-6B4F-48DC-B6D1-6E91BF61F4AB}"/>
    <cellStyle name="Comma 8 2 2 2 3 4 3 2 2" xfId="40866" xr:uid="{E3FD4472-1CDF-45E8-B0FE-577B3F7982CC}"/>
    <cellStyle name="Comma 8 2 2 2 3 4 3 3" xfId="29639" xr:uid="{93551DFC-5B14-431D-885C-480DBDCC824D}"/>
    <cellStyle name="Comma 8 2 2 2 3 4 4" xfId="12796" xr:uid="{BCEC8C38-E6BB-4424-8D8D-AA54FC25C979}"/>
    <cellStyle name="Comma 8 2 2 2 3 4 4 2" xfId="35263" xr:uid="{964C6EBD-EFF4-447C-ACC0-77C02E6A1722}"/>
    <cellStyle name="Comma 8 2 2 2 3 4 5" xfId="24036" xr:uid="{D5850F88-7550-4857-8477-6ACAE454E9B3}"/>
    <cellStyle name="Comma 8 2 2 2 3 5" xfId="2649" xr:uid="{00000000-0005-0000-0000-000013090000}"/>
    <cellStyle name="Comma 8 2 2 2 3 5 2" xfId="5438" xr:uid="{BBC87434-D905-458F-B6FE-2CEBBE2FDF59}"/>
    <cellStyle name="Comma 8 2 2 2 3 5 2 2" xfId="11041" xr:uid="{7F73DD52-7200-4A13-A78C-A57D27E083C3}"/>
    <cellStyle name="Comma 8 2 2 2 3 5 2 2 2" xfId="22269" xr:uid="{43479652-E6BE-48F0-BC82-F80C63D01676}"/>
    <cellStyle name="Comma 8 2 2 2 3 5 2 2 2 2" xfId="44736" xr:uid="{8A09D662-9E45-4B76-BA3F-904F08CB2105}"/>
    <cellStyle name="Comma 8 2 2 2 3 5 2 2 3" xfId="33509" xr:uid="{2BC3DF2D-1D8F-48C0-9CD7-FB9BA30637D3}"/>
    <cellStyle name="Comma 8 2 2 2 3 5 2 3" xfId="16666" xr:uid="{E5E3BE70-10B7-4227-A3C0-9F6D7B005272}"/>
    <cellStyle name="Comma 8 2 2 2 3 5 2 3 2" xfId="39133" xr:uid="{221FD62B-585F-43B8-BCB6-BA0BBF3F2A39}"/>
    <cellStyle name="Comma 8 2 2 2 3 5 2 4" xfId="27906" xr:uid="{B7C8283D-325D-4021-A034-C24C8E2C8601}"/>
    <cellStyle name="Comma 8 2 2 2 3 5 3" xfId="8252" xr:uid="{7F59BC1A-2045-430F-8087-170B3103BCA7}"/>
    <cellStyle name="Comma 8 2 2 2 3 5 3 2" xfId="19480" xr:uid="{2CC48ECF-E8AE-4D12-9550-A06693667219}"/>
    <cellStyle name="Comma 8 2 2 2 3 5 3 2 2" xfId="41947" xr:uid="{7E684586-DA38-4C55-99C4-50AA512CABF7}"/>
    <cellStyle name="Comma 8 2 2 2 3 5 3 3" xfId="30720" xr:uid="{EDF34D04-97FB-4948-9EBE-24E9AFEF139B}"/>
    <cellStyle name="Comma 8 2 2 2 3 5 4" xfId="13877" xr:uid="{BAC46BE6-00C2-41BA-934E-ACA2CF7BFAF3}"/>
    <cellStyle name="Comma 8 2 2 2 3 5 4 2" xfId="36344" xr:uid="{0CA43F82-609B-4185-B01A-ECA87B3F054C}"/>
    <cellStyle name="Comma 8 2 2 2 3 5 5" xfId="25117" xr:uid="{EF358324-553D-417D-BD12-500DFAF9E004}"/>
    <cellStyle name="Comma 8 2 2 2 3 6" xfId="488" xr:uid="{00000000-0005-0000-0000-000014090000}"/>
    <cellStyle name="Comma 8 2 2 2 3 6 2" xfId="3277" xr:uid="{AB7C0FA0-8474-4C83-870D-D118CFCA162C}"/>
    <cellStyle name="Comma 8 2 2 2 3 6 2 2" xfId="8880" xr:uid="{807A2879-03A4-4454-9A15-4742027D05BC}"/>
    <cellStyle name="Comma 8 2 2 2 3 6 2 2 2" xfId="20108" xr:uid="{48F738E2-3AB8-48F8-B18C-CEB1133D6CB0}"/>
    <cellStyle name="Comma 8 2 2 2 3 6 2 2 2 2" xfId="42575" xr:uid="{5D2F4C80-FD9B-4C79-9971-C971EEB9D020}"/>
    <cellStyle name="Comma 8 2 2 2 3 6 2 2 3" xfId="31348" xr:uid="{18BD1D20-05AF-4A73-9829-304379828DCA}"/>
    <cellStyle name="Comma 8 2 2 2 3 6 2 3" xfId="14505" xr:uid="{5F5E99A9-66E2-4A6C-B493-7448F91A241E}"/>
    <cellStyle name="Comma 8 2 2 2 3 6 2 3 2" xfId="36972" xr:uid="{95316848-4068-475C-90BA-864A400E9AA7}"/>
    <cellStyle name="Comma 8 2 2 2 3 6 2 4" xfId="25745" xr:uid="{50BD0F54-83A2-47D4-9416-4428630E02F0}"/>
    <cellStyle name="Comma 8 2 2 2 3 6 3" xfId="6091" xr:uid="{882D4582-9CDB-4B08-B67F-49509503A098}"/>
    <cellStyle name="Comma 8 2 2 2 3 6 3 2" xfId="17319" xr:uid="{84AD4B1F-7D88-4B7D-8ED4-21AC3347A99C}"/>
    <cellStyle name="Comma 8 2 2 2 3 6 3 2 2" xfId="39786" xr:uid="{B5D48FE1-2C6C-462C-8339-42F6A7E9BDF1}"/>
    <cellStyle name="Comma 8 2 2 2 3 6 3 3" xfId="28559" xr:uid="{08E614EE-94E5-4D09-AB6D-945C6500AA2B}"/>
    <cellStyle name="Comma 8 2 2 2 3 6 4" xfId="11716" xr:uid="{36B359A8-0896-4D6A-A97D-77D490A3C92F}"/>
    <cellStyle name="Comma 8 2 2 2 3 6 4 2" xfId="34183" xr:uid="{F5D43FE3-FB16-4FE5-9182-7D7480B51373}"/>
    <cellStyle name="Comma 8 2 2 2 3 6 5" xfId="22956" xr:uid="{38451C79-D6D2-4DBD-8099-290DA6F3446D}"/>
    <cellStyle name="Comma 8 2 2 2 3 7" xfId="3001" xr:uid="{0DABB489-9583-45DD-8213-F614077AF9E4}"/>
    <cellStyle name="Comma 8 2 2 2 3 7 2" xfId="8604" xr:uid="{96056C71-FCA3-4015-AEC7-3C847B7AE528}"/>
    <cellStyle name="Comma 8 2 2 2 3 7 2 2" xfId="19832" xr:uid="{8EDA7F70-7033-4246-8AC0-9F58925268BB}"/>
    <cellStyle name="Comma 8 2 2 2 3 7 2 2 2" xfId="42299" xr:uid="{0F5E2D9B-A547-476E-B6FF-44D1EA2FC6AB}"/>
    <cellStyle name="Comma 8 2 2 2 3 7 2 3" xfId="31072" xr:uid="{23E9EC82-B6B8-402F-B224-091CA4E8A102}"/>
    <cellStyle name="Comma 8 2 2 2 3 7 3" xfId="14229" xr:uid="{5A672D07-8B75-4620-879D-008A20CFD993}"/>
    <cellStyle name="Comma 8 2 2 2 3 7 3 2" xfId="36696" xr:uid="{569A9ADF-1234-45BC-9F4D-87453F812587}"/>
    <cellStyle name="Comma 8 2 2 2 3 7 4" xfId="25469" xr:uid="{8F5E4DF4-AAC9-4CB1-8531-FEB8656B987C}"/>
    <cellStyle name="Comma 8 2 2 2 3 8" xfId="5816" xr:uid="{A5C1AB62-5BAE-4606-A356-6914E3CD45B9}"/>
    <cellStyle name="Comma 8 2 2 2 3 8 2" xfId="17044" xr:uid="{60F29161-BD57-413F-ADC3-D3F246B60AE0}"/>
    <cellStyle name="Comma 8 2 2 2 3 8 2 2" xfId="39511" xr:uid="{CF3EAEA5-5F33-405B-A02A-A52D0DA92E2F}"/>
    <cellStyle name="Comma 8 2 2 2 3 8 3" xfId="28284" xr:uid="{0BBA69E0-C90F-4973-9B8D-6D477AB6E86A}"/>
    <cellStyle name="Comma 8 2 2 2 3 9" xfId="11440" xr:uid="{ADA2188E-705B-44FB-B3A4-9091EFB9E885}"/>
    <cellStyle name="Comma 8 2 2 2 3 9 2" xfId="33908" xr:uid="{0511027B-DF90-4138-A52B-0583A81AF40D}"/>
    <cellStyle name="Comma 8 2 2 2 4" xfId="631" xr:uid="{00000000-0005-0000-0000-000015090000}"/>
    <cellStyle name="Comma 8 2 2 2 4 2" xfId="1169" xr:uid="{00000000-0005-0000-0000-000016090000}"/>
    <cellStyle name="Comma 8 2 2 2 4 2 2" xfId="2249" xr:uid="{00000000-0005-0000-0000-000017090000}"/>
    <cellStyle name="Comma 8 2 2 2 4 2 2 2" xfId="5038" xr:uid="{BE6F63DF-2E1B-4B62-A576-89101A8D3869}"/>
    <cellStyle name="Comma 8 2 2 2 4 2 2 2 2" xfId="10641" xr:uid="{47F8B7C3-16ED-48ED-A8F3-B2F199ED53BB}"/>
    <cellStyle name="Comma 8 2 2 2 4 2 2 2 2 2" xfId="21869" xr:uid="{886D2906-25D2-440B-ABFC-2654E6AFA2D5}"/>
    <cellStyle name="Comma 8 2 2 2 4 2 2 2 2 2 2" xfId="44336" xr:uid="{C2B1379B-0B6C-44CF-9E98-42842C982FE6}"/>
    <cellStyle name="Comma 8 2 2 2 4 2 2 2 2 3" xfId="33109" xr:uid="{69BAF68F-BD09-4F4C-8A54-919A309B4F37}"/>
    <cellStyle name="Comma 8 2 2 2 4 2 2 2 3" xfId="16266" xr:uid="{8F2898FD-09C1-48B5-B422-8FC62D01B55C}"/>
    <cellStyle name="Comma 8 2 2 2 4 2 2 2 3 2" xfId="38733" xr:uid="{F0F04685-0A64-4287-9129-CB979F8A11E0}"/>
    <cellStyle name="Comma 8 2 2 2 4 2 2 2 4" xfId="27506" xr:uid="{F5CB4A02-9857-46EB-A175-A02466099292}"/>
    <cellStyle name="Comma 8 2 2 2 4 2 2 3" xfId="7852" xr:uid="{F0BA4CE9-3E1A-40FC-8DE3-B314C8D0C59F}"/>
    <cellStyle name="Comma 8 2 2 2 4 2 2 3 2" xfId="19080" xr:uid="{18A42D73-5890-4A85-A8C5-E3D0D1C65E7C}"/>
    <cellStyle name="Comma 8 2 2 2 4 2 2 3 2 2" xfId="41547" xr:uid="{31547F51-920E-4A5E-80DC-11ABDDDC91D8}"/>
    <cellStyle name="Comma 8 2 2 2 4 2 2 3 3" xfId="30320" xr:uid="{59EDE42E-98DB-49C7-B090-31EB46BCF98B}"/>
    <cellStyle name="Comma 8 2 2 2 4 2 2 4" xfId="13477" xr:uid="{4061DFA5-AAD0-4D90-B8A7-7B80E4CEB32F}"/>
    <cellStyle name="Comma 8 2 2 2 4 2 2 4 2" xfId="35944" xr:uid="{DA37B41C-FD08-4515-A12D-B18D192A9868}"/>
    <cellStyle name="Comma 8 2 2 2 4 2 2 5" xfId="24717" xr:uid="{06C6B07D-D12A-4B1E-A124-D387DFC29392}"/>
    <cellStyle name="Comma 8 2 2 2 4 2 3" xfId="3958" xr:uid="{A06332FD-4473-445D-ACA1-2164688A7FF2}"/>
    <cellStyle name="Comma 8 2 2 2 4 2 3 2" xfId="9561" xr:uid="{FC678502-390C-4938-B915-A53312728E25}"/>
    <cellStyle name="Comma 8 2 2 2 4 2 3 2 2" xfId="20789" xr:uid="{E895628B-A3B0-437B-9363-A056AF0632EC}"/>
    <cellStyle name="Comma 8 2 2 2 4 2 3 2 2 2" xfId="43256" xr:uid="{9CE5DF0D-9B61-4DAC-8C19-9A157BB6CA94}"/>
    <cellStyle name="Comma 8 2 2 2 4 2 3 2 3" xfId="32029" xr:uid="{328189C6-9F27-4D30-9710-3C343CF53DDD}"/>
    <cellStyle name="Comma 8 2 2 2 4 2 3 3" xfId="15186" xr:uid="{0B69C600-0876-4C83-AD66-5F89519F0B6E}"/>
    <cellStyle name="Comma 8 2 2 2 4 2 3 3 2" xfId="37653" xr:uid="{38125061-EAF7-460A-B744-2E5B427C1707}"/>
    <cellStyle name="Comma 8 2 2 2 4 2 3 4" xfId="26426" xr:uid="{32D87E87-5310-4CAF-A4AB-252E3490CA63}"/>
    <cellStyle name="Comma 8 2 2 2 4 2 4" xfId="6772" xr:uid="{7B2A4A9D-6B58-4709-A5C3-3B7F3D4F89DC}"/>
    <cellStyle name="Comma 8 2 2 2 4 2 4 2" xfId="18000" xr:uid="{C5C43F82-A8C9-49F7-878C-83A7FE4917B4}"/>
    <cellStyle name="Comma 8 2 2 2 4 2 4 2 2" xfId="40467" xr:uid="{50823A11-E464-4577-9210-E765C1F57289}"/>
    <cellStyle name="Comma 8 2 2 2 4 2 4 3" xfId="29240" xr:uid="{412E0EAA-3A1F-493A-A6FE-F14B57FC2E0F}"/>
    <cellStyle name="Comma 8 2 2 2 4 2 5" xfId="12397" xr:uid="{5EC83CEF-2CA6-44FC-B411-646C32626808}"/>
    <cellStyle name="Comma 8 2 2 2 4 2 5 2" xfId="34864" xr:uid="{D4815EA4-549A-4F87-8100-1AD5647FBC30}"/>
    <cellStyle name="Comma 8 2 2 2 4 2 6" xfId="23637" xr:uid="{E203070F-4CDC-4088-B4C3-D57110191E03}"/>
    <cellStyle name="Comma 8 2 2 2 4 3" xfId="1711" xr:uid="{00000000-0005-0000-0000-000018090000}"/>
    <cellStyle name="Comma 8 2 2 2 4 3 2" xfId="4500" xr:uid="{74EAFE51-AE38-49F5-BDE1-8E3ADCA7A586}"/>
    <cellStyle name="Comma 8 2 2 2 4 3 2 2" xfId="10103" xr:uid="{06DC6BC6-35FA-4E27-AC22-96C9ACBE6F7B}"/>
    <cellStyle name="Comma 8 2 2 2 4 3 2 2 2" xfId="21331" xr:uid="{6F6FE3B8-9493-4459-B05E-05E0C63ECFE8}"/>
    <cellStyle name="Comma 8 2 2 2 4 3 2 2 2 2" xfId="43798" xr:uid="{7C10479B-D90B-4756-A975-C279B7D57FE5}"/>
    <cellStyle name="Comma 8 2 2 2 4 3 2 2 3" xfId="32571" xr:uid="{E93EE5E0-850E-4C94-A79D-BF8CAD4908C2}"/>
    <cellStyle name="Comma 8 2 2 2 4 3 2 3" xfId="15728" xr:uid="{30B6B1CC-5F9F-4D5A-8891-B10E96408E5D}"/>
    <cellStyle name="Comma 8 2 2 2 4 3 2 3 2" xfId="38195" xr:uid="{C98FF09D-3354-4FE5-948E-27E1D17FBDB3}"/>
    <cellStyle name="Comma 8 2 2 2 4 3 2 4" xfId="26968" xr:uid="{7829CD6B-D1EE-4F67-9A4A-8CD61C0F858E}"/>
    <cellStyle name="Comma 8 2 2 2 4 3 3" xfId="7314" xr:uid="{23F4E37E-89D7-422C-95FA-0EF3068A8D06}"/>
    <cellStyle name="Comma 8 2 2 2 4 3 3 2" xfId="18542" xr:uid="{DE1B0265-6B22-47A0-B819-43FE5B09CDDE}"/>
    <cellStyle name="Comma 8 2 2 2 4 3 3 2 2" xfId="41009" xr:uid="{FECF053D-DD2C-4105-BF21-B0EF866E283E}"/>
    <cellStyle name="Comma 8 2 2 2 4 3 3 3" xfId="29782" xr:uid="{112C410C-2B05-4F2B-A2D9-5BC7D105BB73}"/>
    <cellStyle name="Comma 8 2 2 2 4 3 4" xfId="12939" xr:uid="{B43B4B8F-5B8E-4487-BF6B-D290D4BFBE4F}"/>
    <cellStyle name="Comma 8 2 2 2 4 3 4 2" xfId="35406" xr:uid="{8312B3C3-3CDC-46A0-B806-53202B796315}"/>
    <cellStyle name="Comma 8 2 2 2 4 3 5" xfId="24179" xr:uid="{D5C69EB5-957D-4F2D-8040-CC73E137E23F}"/>
    <cellStyle name="Comma 8 2 2 2 4 4" xfId="3420" xr:uid="{AA1B7813-6311-4B68-9113-E6E2FDA7A154}"/>
    <cellStyle name="Comma 8 2 2 2 4 4 2" xfId="9023" xr:uid="{8B7BC25E-459E-4BD3-91E5-233DCF8DF8D7}"/>
    <cellStyle name="Comma 8 2 2 2 4 4 2 2" xfId="20251" xr:uid="{1A167DF3-6F03-402A-907F-1BA83066F751}"/>
    <cellStyle name="Comma 8 2 2 2 4 4 2 2 2" xfId="42718" xr:uid="{19C11E15-54F6-4185-B1FE-0AE64CC3BDAE}"/>
    <cellStyle name="Comma 8 2 2 2 4 4 2 3" xfId="31491" xr:uid="{D965FB60-1B3D-4F73-825B-95DA2C6BF5DF}"/>
    <cellStyle name="Comma 8 2 2 2 4 4 3" xfId="14648" xr:uid="{741B0DAE-D682-4637-90EA-924F42C22E35}"/>
    <cellStyle name="Comma 8 2 2 2 4 4 3 2" xfId="37115" xr:uid="{8C8F487C-1D3E-429A-8E4B-2E9E52A1D854}"/>
    <cellStyle name="Comma 8 2 2 2 4 4 4" xfId="25888" xr:uid="{A26CA8A3-6A09-4FD2-911D-6DDF70184384}"/>
    <cellStyle name="Comma 8 2 2 2 4 5" xfId="6234" xr:uid="{C047E721-1E1C-427C-B598-259D0245BC04}"/>
    <cellStyle name="Comma 8 2 2 2 4 5 2" xfId="17462" xr:uid="{202813A3-2327-4873-BF1E-B7A08E1D98D5}"/>
    <cellStyle name="Comma 8 2 2 2 4 5 2 2" xfId="39929" xr:uid="{F574368E-700E-4E53-AC2C-299E7219D009}"/>
    <cellStyle name="Comma 8 2 2 2 4 5 3" xfId="28702" xr:uid="{C0698162-D10F-400E-97F7-F607CF5DC6EC}"/>
    <cellStyle name="Comma 8 2 2 2 4 6" xfId="11859" xr:uid="{D30C631F-72F4-4717-89FE-74AE03EDCBED}"/>
    <cellStyle name="Comma 8 2 2 2 4 6 2" xfId="34326" xr:uid="{F240A323-4716-4C23-B2AA-64EAA2361B53}"/>
    <cellStyle name="Comma 8 2 2 2 4 7" xfId="23099" xr:uid="{E291DD88-9AB2-49AB-A0AC-657C6BDC5C62}"/>
    <cellStyle name="Comma 8 2 2 2 5" xfId="902" xr:uid="{00000000-0005-0000-0000-000019090000}"/>
    <cellStyle name="Comma 8 2 2 2 5 2" xfId="1982" xr:uid="{00000000-0005-0000-0000-00001A090000}"/>
    <cellStyle name="Comma 8 2 2 2 5 2 2" xfId="4771" xr:uid="{8BD7CCDA-012B-4E28-8003-3D60D279109A}"/>
    <cellStyle name="Comma 8 2 2 2 5 2 2 2" xfId="10374" xr:uid="{7529D3DB-89ED-4B71-B981-9FE2A3AAAB45}"/>
    <cellStyle name="Comma 8 2 2 2 5 2 2 2 2" xfId="21602" xr:uid="{06E48C93-52DE-44C9-ABFE-154D73B20034}"/>
    <cellStyle name="Comma 8 2 2 2 5 2 2 2 2 2" xfId="44069" xr:uid="{49AE1838-9A57-4166-A7CA-53626D2335EF}"/>
    <cellStyle name="Comma 8 2 2 2 5 2 2 2 3" xfId="32842" xr:uid="{FA479C68-C080-4F8C-AC1D-33518139541A}"/>
    <cellStyle name="Comma 8 2 2 2 5 2 2 3" xfId="15999" xr:uid="{A75D7319-606F-4D5B-BA7A-DEED8D3846C0}"/>
    <cellStyle name="Comma 8 2 2 2 5 2 2 3 2" xfId="38466" xr:uid="{30644E30-2E79-4BE4-A07B-9E618B7A1A61}"/>
    <cellStyle name="Comma 8 2 2 2 5 2 2 4" xfId="27239" xr:uid="{F4FD8A79-8835-46F6-A5E8-00B9B784BCAB}"/>
    <cellStyle name="Comma 8 2 2 2 5 2 3" xfId="7585" xr:uid="{B741E7EC-F633-440A-B247-783DC1E04453}"/>
    <cellStyle name="Comma 8 2 2 2 5 2 3 2" xfId="18813" xr:uid="{73F0B321-821D-4AAB-A635-103F515F3B40}"/>
    <cellStyle name="Comma 8 2 2 2 5 2 3 2 2" xfId="41280" xr:uid="{B5A68555-E3D3-4535-84EA-E3A476281752}"/>
    <cellStyle name="Comma 8 2 2 2 5 2 3 3" xfId="30053" xr:uid="{9DC9EAD7-E779-42CE-BC82-1A162C1ABA38}"/>
    <cellStyle name="Comma 8 2 2 2 5 2 4" xfId="13210" xr:uid="{F598D81E-2AAE-4E9E-B9E6-BAF9F801CEC5}"/>
    <cellStyle name="Comma 8 2 2 2 5 2 4 2" xfId="35677" xr:uid="{F5F00286-F4FA-4B82-9435-89F38E127D25}"/>
    <cellStyle name="Comma 8 2 2 2 5 2 5" xfId="24450" xr:uid="{825B21EB-016F-4D5F-8294-23AC1203660E}"/>
    <cellStyle name="Comma 8 2 2 2 5 3" xfId="3691" xr:uid="{E2A0E411-BABC-4B9B-851A-BC01976B213F}"/>
    <cellStyle name="Comma 8 2 2 2 5 3 2" xfId="9294" xr:uid="{88B7C4F8-A1AA-481C-B699-250507BDAF57}"/>
    <cellStyle name="Comma 8 2 2 2 5 3 2 2" xfId="20522" xr:uid="{952C87FC-D055-4822-A637-E5D945B8F63D}"/>
    <cellStyle name="Comma 8 2 2 2 5 3 2 2 2" xfId="42989" xr:uid="{DA2F5652-6E4E-4101-AD99-C99FCC62914E}"/>
    <cellStyle name="Comma 8 2 2 2 5 3 2 3" xfId="31762" xr:uid="{97C6F122-59E2-436C-ABE4-04A4AECED20E}"/>
    <cellStyle name="Comma 8 2 2 2 5 3 3" xfId="14919" xr:uid="{01EF2BE9-EF37-4618-8534-F5028BA0E661}"/>
    <cellStyle name="Comma 8 2 2 2 5 3 3 2" xfId="37386" xr:uid="{C2FAFD4A-99A5-4671-9877-5CD4D3836312}"/>
    <cellStyle name="Comma 8 2 2 2 5 3 4" xfId="26159" xr:uid="{D34FC6EA-0E31-49A4-BF9C-36500BDD293C}"/>
    <cellStyle name="Comma 8 2 2 2 5 4" xfId="6505" xr:uid="{C41682E7-70C3-436C-8F0E-DAA1DA76BC3F}"/>
    <cellStyle name="Comma 8 2 2 2 5 4 2" xfId="17733" xr:uid="{37A77FB8-926C-4543-BF86-DC527B4A2C99}"/>
    <cellStyle name="Comma 8 2 2 2 5 4 2 2" xfId="40200" xr:uid="{22E2EA1D-ACC2-4287-BA20-2E98770E3492}"/>
    <cellStyle name="Comma 8 2 2 2 5 4 3" xfId="28973" xr:uid="{A21943E0-5F7F-4282-9406-1156D3439EC7}"/>
    <cellStyle name="Comma 8 2 2 2 5 5" xfId="12130" xr:uid="{37957254-BC87-45A3-A54E-07A49C287333}"/>
    <cellStyle name="Comma 8 2 2 2 5 5 2" xfId="34597" xr:uid="{E757FE38-BE5D-412C-85E3-E99BD1006B44}"/>
    <cellStyle name="Comma 8 2 2 2 5 6" xfId="23370" xr:uid="{71EB73CC-88BC-423E-9BFC-CE2DF78F729B}"/>
    <cellStyle name="Comma 8 2 2 2 6" xfId="1444" xr:uid="{00000000-0005-0000-0000-00001B090000}"/>
    <cellStyle name="Comma 8 2 2 2 6 2" xfId="4233" xr:uid="{A61B010B-1158-40C6-818D-EC031FDC4C64}"/>
    <cellStyle name="Comma 8 2 2 2 6 2 2" xfId="9836" xr:uid="{34B61439-CBDB-4D87-A910-AAA2E71D124D}"/>
    <cellStyle name="Comma 8 2 2 2 6 2 2 2" xfId="21064" xr:uid="{38504523-EF94-449A-8942-99E61C713027}"/>
    <cellStyle name="Comma 8 2 2 2 6 2 2 2 2" xfId="43531" xr:uid="{AAF19ED8-EFA7-4531-B184-B6A487B29E77}"/>
    <cellStyle name="Comma 8 2 2 2 6 2 2 3" xfId="32304" xr:uid="{B152B321-2C27-456D-87A7-07B005EA8DC8}"/>
    <cellStyle name="Comma 8 2 2 2 6 2 3" xfId="15461" xr:uid="{488ADC24-678E-4594-9AD7-559A41A10EB5}"/>
    <cellStyle name="Comma 8 2 2 2 6 2 3 2" xfId="37928" xr:uid="{9B797A98-FF94-4E36-9498-85ED7C05B889}"/>
    <cellStyle name="Comma 8 2 2 2 6 2 4" xfId="26701" xr:uid="{CFFBE30F-012F-4FCD-A11C-A19D89861043}"/>
    <cellStyle name="Comma 8 2 2 2 6 3" xfId="7047" xr:uid="{9E8D69B7-6681-4F0E-A089-473F6806BC17}"/>
    <cellStyle name="Comma 8 2 2 2 6 3 2" xfId="18275" xr:uid="{B45E0749-983F-4BC5-A0DA-E4DB41CA76D2}"/>
    <cellStyle name="Comma 8 2 2 2 6 3 2 2" xfId="40742" xr:uid="{82286F54-63AD-48D6-BEA0-E9D7053DB256}"/>
    <cellStyle name="Comma 8 2 2 2 6 3 3" xfId="29515" xr:uid="{0E9EFB62-8614-403A-A69C-8A16118A7E7A}"/>
    <cellStyle name="Comma 8 2 2 2 6 4" xfId="12672" xr:uid="{531884A6-09C1-4499-AFEB-CE6BEF222462}"/>
    <cellStyle name="Comma 8 2 2 2 6 4 2" xfId="35139" xr:uid="{ED251EEB-960A-4E91-9F8E-1A323F737CDE}"/>
    <cellStyle name="Comma 8 2 2 2 6 5" xfId="23912" xr:uid="{341CE55E-6B95-4228-A6A4-46D16C088B8C}"/>
    <cellStyle name="Comma 8 2 2 2 7" xfId="2525" xr:uid="{00000000-0005-0000-0000-00001C090000}"/>
    <cellStyle name="Comma 8 2 2 2 7 2" xfId="5314" xr:uid="{7848C317-0E18-491D-A15C-F2699DD60F72}"/>
    <cellStyle name="Comma 8 2 2 2 7 2 2" xfId="10917" xr:uid="{631F43B0-BCD3-49EA-ACAD-258B3A2C0000}"/>
    <cellStyle name="Comma 8 2 2 2 7 2 2 2" xfId="22145" xr:uid="{9342FE49-9083-4DA5-91D1-86DDB01FC0F7}"/>
    <cellStyle name="Comma 8 2 2 2 7 2 2 2 2" xfId="44612" xr:uid="{57E1BCD5-F801-4AA0-8DB3-6A4939968279}"/>
    <cellStyle name="Comma 8 2 2 2 7 2 2 3" xfId="33385" xr:uid="{93193CFF-35F7-422E-82A8-AFD27F4892F4}"/>
    <cellStyle name="Comma 8 2 2 2 7 2 3" xfId="16542" xr:uid="{C07B525B-918F-4A63-92AE-BCEAE808EB7B}"/>
    <cellStyle name="Comma 8 2 2 2 7 2 3 2" xfId="39009" xr:uid="{DBC3D554-5FA2-4807-894F-71D19F843A6C}"/>
    <cellStyle name="Comma 8 2 2 2 7 2 4" xfId="27782" xr:uid="{5BDBAAC8-7FDB-483E-84C7-0854AD5A67B2}"/>
    <cellStyle name="Comma 8 2 2 2 7 3" xfId="8128" xr:uid="{FE547794-D51D-4DD2-A47A-C4316A05E975}"/>
    <cellStyle name="Comma 8 2 2 2 7 3 2" xfId="19356" xr:uid="{39C1B2FD-4E33-43B2-AEDA-AC58CC9D08B6}"/>
    <cellStyle name="Comma 8 2 2 2 7 3 2 2" xfId="41823" xr:uid="{1D31C066-F866-4915-85BC-27566405C61D}"/>
    <cellStyle name="Comma 8 2 2 2 7 3 3" xfId="30596" xr:uid="{B5BCFB59-1AC9-4680-981B-603936276AEA}"/>
    <cellStyle name="Comma 8 2 2 2 7 4" xfId="13753" xr:uid="{9C206B5E-1956-4933-BC77-4F013538A088}"/>
    <cellStyle name="Comma 8 2 2 2 7 4 2" xfId="36220" xr:uid="{2C32797D-029E-4FD2-9EF0-D3A27E68F67B}"/>
    <cellStyle name="Comma 8 2 2 2 7 5" xfId="24993" xr:uid="{CDA07B7B-8592-4019-82E8-8A2DD9E7C012}"/>
    <cellStyle name="Comma 8 2 2 2 8" xfId="364" xr:uid="{00000000-0005-0000-0000-00001D090000}"/>
    <cellStyle name="Comma 8 2 2 2 8 2" xfId="3153" xr:uid="{7CB9C41C-98AD-4ECE-83E9-001824EFA08B}"/>
    <cellStyle name="Comma 8 2 2 2 8 2 2" xfId="8756" xr:uid="{90DEE4F0-1072-4602-B545-67F55CF2727B}"/>
    <cellStyle name="Comma 8 2 2 2 8 2 2 2" xfId="19984" xr:uid="{7856ED5F-925D-42F3-9C4F-2ED828480097}"/>
    <cellStyle name="Comma 8 2 2 2 8 2 2 2 2" xfId="42451" xr:uid="{38AF6B0A-1C69-475F-9016-0C9FCCF289F2}"/>
    <cellStyle name="Comma 8 2 2 2 8 2 2 3" xfId="31224" xr:uid="{0BD351EC-706D-4A5C-98D2-76BA3D6F488E}"/>
    <cellStyle name="Comma 8 2 2 2 8 2 3" xfId="14381" xr:uid="{003B53E5-11DA-4332-BD4D-C394DADD99D5}"/>
    <cellStyle name="Comma 8 2 2 2 8 2 3 2" xfId="36848" xr:uid="{0499B57E-70C0-4086-B11B-0E9C0B9450F8}"/>
    <cellStyle name="Comma 8 2 2 2 8 2 4" xfId="25621" xr:uid="{A0F9C33D-B02D-493C-87CF-F57508F834ED}"/>
    <cellStyle name="Comma 8 2 2 2 8 3" xfId="5967" xr:uid="{C1C0FD50-A81E-42A3-8018-1D867CF752BC}"/>
    <cellStyle name="Comma 8 2 2 2 8 3 2" xfId="17195" xr:uid="{0BDA8362-3C1A-4246-A2F3-CC0690E0A9FC}"/>
    <cellStyle name="Comma 8 2 2 2 8 3 2 2" xfId="39662" xr:uid="{20DF0F10-645A-43F0-BBC6-F81B783E5F05}"/>
    <cellStyle name="Comma 8 2 2 2 8 3 3" xfId="28435" xr:uid="{9B569A33-21E5-4D10-B53D-0675EB9231B4}"/>
    <cellStyle name="Comma 8 2 2 2 8 4" xfId="11592" xr:uid="{10F24A9B-6DDA-49E0-8D4A-CE1ADE8C2F26}"/>
    <cellStyle name="Comma 8 2 2 2 8 4 2" xfId="34059" xr:uid="{99A5363A-374A-425E-9C84-A43730C6B909}"/>
    <cellStyle name="Comma 8 2 2 2 8 5" xfId="22832" xr:uid="{4DF5995B-5103-4831-B701-DD1135F6E92C}"/>
    <cellStyle name="Comma 8 2 2 2 9" xfId="2877" xr:uid="{1DC7179A-A2DE-4E75-9547-C829C0EC73F4}"/>
    <cellStyle name="Comma 8 2 2 2 9 2" xfId="8480" xr:uid="{57E29E40-32CD-424B-80E3-1B070BFB1E34}"/>
    <cellStyle name="Comma 8 2 2 2 9 2 2" xfId="19708" xr:uid="{B10AF320-C884-4718-BE19-BAB70E79D270}"/>
    <cellStyle name="Comma 8 2 2 2 9 2 2 2" xfId="42175" xr:uid="{FCD31144-E74F-4A45-BD57-05DA74781069}"/>
    <cellStyle name="Comma 8 2 2 2 9 2 3" xfId="30948" xr:uid="{256484B7-3960-4042-B625-8AE01884514C}"/>
    <cellStyle name="Comma 8 2 2 2 9 3" xfId="14105" xr:uid="{1D5BAA83-739F-4F5E-934E-FE53177E9300}"/>
    <cellStyle name="Comma 8 2 2 2 9 3 2" xfId="36572" xr:uid="{553D1C3B-AFFB-4CA0-B540-722E0DB3DC1C}"/>
    <cellStyle name="Comma 8 2 2 2 9 4" xfId="25345" xr:uid="{261D51E5-C45F-43BA-B963-1331D5ACCA14}"/>
    <cellStyle name="Comma 8 2 2 3" xfId="114" xr:uid="{00000000-0005-0000-0000-00001E090000}"/>
    <cellStyle name="Comma 8 2 2 3 10" xfId="11346" xr:uid="{63E2605D-4A9A-460D-9747-FDCF3D6DE422}"/>
    <cellStyle name="Comma 8 2 2 3 10 2" xfId="33814" xr:uid="{EAFB392E-A71A-4D2E-8A6E-7EA7C93AF133}"/>
    <cellStyle name="Comma 8 2 2 3 11" xfId="22587" xr:uid="{52212148-0887-4AD9-9E2A-A1E73C4D8EE3}"/>
    <cellStyle name="Comma 8 2 2 3 2" xfId="240" xr:uid="{00000000-0005-0000-0000-00001F090000}"/>
    <cellStyle name="Comma 8 2 2 3 2 10" xfId="22713" xr:uid="{B1B0E0CF-B6CA-4255-AAA3-2D4DDA2D107E}"/>
    <cellStyle name="Comma 8 2 2 3 2 2" xfId="787" xr:uid="{00000000-0005-0000-0000-000020090000}"/>
    <cellStyle name="Comma 8 2 2 3 2 2 2" xfId="1325" xr:uid="{00000000-0005-0000-0000-000021090000}"/>
    <cellStyle name="Comma 8 2 2 3 2 2 2 2" xfId="2405" xr:uid="{00000000-0005-0000-0000-000022090000}"/>
    <cellStyle name="Comma 8 2 2 3 2 2 2 2 2" xfId="5194" xr:uid="{F21F5236-DC4D-4208-9CF1-28BDBA8BEC40}"/>
    <cellStyle name="Comma 8 2 2 3 2 2 2 2 2 2" xfId="10797" xr:uid="{A3D504E9-BF5F-4FAF-A527-F554D20F1675}"/>
    <cellStyle name="Comma 8 2 2 3 2 2 2 2 2 2 2" xfId="22025" xr:uid="{52598356-9963-453F-8D12-6920D0B60478}"/>
    <cellStyle name="Comma 8 2 2 3 2 2 2 2 2 2 2 2" xfId="44492" xr:uid="{792BC375-2A2B-4130-82C1-5167031622A6}"/>
    <cellStyle name="Comma 8 2 2 3 2 2 2 2 2 2 3" xfId="33265" xr:uid="{EBE9D737-F5D2-42A3-96B4-B79EC598653E}"/>
    <cellStyle name="Comma 8 2 2 3 2 2 2 2 2 3" xfId="16422" xr:uid="{6055FA49-8459-4A96-8E1A-C9559462A898}"/>
    <cellStyle name="Comma 8 2 2 3 2 2 2 2 2 3 2" xfId="38889" xr:uid="{59AC4C6A-BBF8-416C-883B-750D289E1D76}"/>
    <cellStyle name="Comma 8 2 2 3 2 2 2 2 2 4" xfId="27662" xr:uid="{FD8D5FC7-54F1-43A4-98FE-878E58D47EE8}"/>
    <cellStyle name="Comma 8 2 2 3 2 2 2 2 3" xfId="8008" xr:uid="{D433C354-0FED-40F8-A95A-BEC13DFDD2F0}"/>
    <cellStyle name="Comma 8 2 2 3 2 2 2 2 3 2" xfId="19236" xr:uid="{89CD6A26-C27E-4A7A-9A27-7CA5D519E5A9}"/>
    <cellStyle name="Comma 8 2 2 3 2 2 2 2 3 2 2" xfId="41703" xr:uid="{13BC7EE1-A78D-4C6F-B6F1-D4C88F712370}"/>
    <cellStyle name="Comma 8 2 2 3 2 2 2 2 3 3" xfId="30476" xr:uid="{6BE1EE99-24A9-4B5A-BC91-F17C1E768638}"/>
    <cellStyle name="Comma 8 2 2 3 2 2 2 2 4" xfId="13633" xr:uid="{06AC83B8-2206-467F-9B08-24C7EF7F9FBA}"/>
    <cellStyle name="Comma 8 2 2 3 2 2 2 2 4 2" xfId="36100" xr:uid="{DBAC6187-6915-4776-9295-01DA49A5BDA3}"/>
    <cellStyle name="Comma 8 2 2 3 2 2 2 2 5" xfId="24873" xr:uid="{7243B3A9-610A-43FA-8663-3B4D44CF9EE7}"/>
    <cellStyle name="Comma 8 2 2 3 2 2 2 3" xfId="4114" xr:uid="{B8D72D7E-F135-4D4C-BE3E-DF2366731165}"/>
    <cellStyle name="Comma 8 2 2 3 2 2 2 3 2" xfId="9717" xr:uid="{7FEA9099-D0DF-49BB-B83A-71235CEE88CB}"/>
    <cellStyle name="Comma 8 2 2 3 2 2 2 3 2 2" xfId="20945" xr:uid="{D763C418-FC42-4B28-8A30-1D6217752EA8}"/>
    <cellStyle name="Comma 8 2 2 3 2 2 2 3 2 2 2" xfId="43412" xr:uid="{DEF773FA-4D51-4D92-A957-ADF9340FEB93}"/>
    <cellStyle name="Comma 8 2 2 3 2 2 2 3 2 3" xfId="32185" xr:uid="{AFE08D3F-9FD5-4548-9D35-76487C022006}"/>
    <cellStyle name="Comma 8 2 2 3 2 2 2 3 3" xfId="15342" xr:uid="{02FAB384-054B-4A05-85C8-B699F9243D07}"/>
    <cellStyle name="Comma 8 2 2 3 2 2 2 3 3 2" xfId="37809" xr:uid="{21EA09C0-086E-4F16-8819-5769C6D2A593}"/>
    <cellStyle name="Comma 8 2 2 3 2 2 2 3 4" xfId="26582" xr:uid="{DCF0D701-E9BC-42F2-B712-F9C3B27D0613}"/>
    <cellStyle name="Comma 8 2 2 3 2 2 2 4" xfId="6928" xr:uid="{D866C9D4-0F80-41DE-9BF8-03E83FA12746}"/>
    <cellStyle name="Comma 8 2 2 3 2 2 2 4 2" xfId="18156" xr:uid="{B75C31CE-4E05-4A68-8028-F1926244B7B9}"/>
    <cellStyle name="Comma 8 2 2 3 2 2 2 4 2 2" xfId="40623" xr:uid="{B7767BCD-4F73-49E4-BDC9-D694868496BB}"/>
    <cellStyle name="Comma 8 2 2 3 2 2 2 4 3" xfId="29396" xr:uid="{EEA6595C-C8F7-4317-9917-4C8D14A85E3C}"/>
    <cellStyle name="Comma 8 2 2 3 2 2 2 5" xfId="12553" xr:uid="{14EDCC5C-9FF1-4118-8B70-D924E12A5EB1}"/>
    <cellStyle name="Comma 8 2 2 3 2 2 2 5 2" xfId="35020" xr:uid="{7CDADC4E-AF0F-46C0-AE4C-E3A264568E9A}"/>
    <cellStyle name="Comma 8 2 2 3 2 2 2 6" xfId="23793" xr:uid="{EA019ECC-6734-4015-878F-5A71C51791EF}"/>
    <cellStyle name="Comma 8 2 2 3 2 2 3" xfId="1867" xr:uid="{00000000-0005-0000-0000-000023090000}"/>
    <cellStyle name="Comma 8 2 2 3 2 2 3 2" xfId="4656" xr:uid="{09515960-1D7F-428C-8634-09648BA96B60}"/>
    <cellStyle name="Comma 8 2 2 3 2 2 3 2 2" xfId="10259" xr:uid="{92FCAE61-410E-4C71-876C-9F710C7A9523}"/>
    <cellStyle name="Comma 8 2 2 3 2 2 3 2 2 2" xfId="21487" xr:uid="{3F2D8580-907F-456E-8162-12F5D4BAD66B}"/>
    <cellStyle name="Comma 8 2 2 3 2 2 3 2 2 2 2" xfId="43954" xr:uid="{901F904D-2CB9-48E3-987E-59164C2CC5FB}"/>
    <cellStyle name="Comma 8 2 2 3 2 2 3 2 2 3" xfId="32727" xr:uid="{095AA576-226D-4EF7-9975-9724E73DF4C4}"/>
    <cellStyle name="Comma 8 2 2 3 2 2 3 2 3" xfId="15884" xr:uid="{94ED8CB7-DA2B-4FE0-98E2-36617A2F0899}"/>
    <cellStyle name="Comma 8 2 2 3 2 2 3 2 3 2" xfId="38351" xr:uid="{5AB2067A-059A-428C-8CAF-743DCCA49737}"/>
    <cellStyle name="Comma 8 2 2 3 2 2 3 2 4" xfId="27124" xr:uid="{E1255D01-2F78-407A-BD5B-13E2B29CB3A2}"/>
    <cellStyle name="Comma 8 2 2 3 2 2 3 3" xfId="7470" xr:uid="{9A692C86-3E77-49FE-867A-85875C22C839}"/>
    <cellStyle name="Comma 8 2 2 3 2 2 3 3 2" xfId="18698" xr:uid="{96DA6EF7-6F38-4977-B97E-F24FDAC1B084}"/>
    <cellStyle name="Comma 8 2 2 3 2 2 3 3 2 2" xfId="41165" xr:uid="{2388C5A3-FDCF-415D-8D5E-B5F15580A13D}"/>
    <cellStyle name="Comma 8 2 2 3 2 2 3 3 3" xfId="29938" xr:uid="{F1498B25-1020-4C23-9F9B-B7E76B13E440}"/>
    <cellStyle name="Comma 8 2 2 3 2 2 3 4" xfId="13095" xr:uid="{8AD48720-D652-4A33-B5AD-F439EA02E5C0}"/>
    <cellStyle name="Comma 8 2 2 3 2 2 3 4 2" xfId="35562" xr:uid="{1EFC78A7-D184-4919-9FA1-60DFCEA1C6D6}"/>
    <cellStyle name="Comma 8 2 2 3 2 2 3 5" xfId="24335" xr:uid="{896DBF79-B5B4-4FEE-A586-DC4A1D4E0E78}"/>
    <cellStyle name="Comma 8 2 2 3 2 2 4" xfId="3576" xr:uid="{5C3319B0-614C-498A-B5B5-0033FA992CD9}"/>
    <cellStyle name="Comma 8 2 2 3 2 2 4 2" xfId="9179" xr:uid="{8A994F49-6AD9-4EB1-9931-45A3523AD203}"/>
    <cellStyle name="Comma 8 2 2 3 2 2 4 2 2" xfId="20407" xr:uid="{3FF8A3D7-0A84-456C-9F73-E41F4AA86F10}"/>
    <cellStyle name="Comma 8 2 2 3 2 2 4 2 2 2" xfId="42874" xr:uid="{BCDB62BE-23AA-4F9B-9790-7AF54998AC1C}"/>
    <cellStyle name="Comma 8 2 2 3 2 2 4 2 3" xfId="31647" xr:uid="{D5EBE287-609A-4995-A8A0-363EC3F7345E}"/>
    <cellStyle name="Comma 8 2 2 3 2 2 4 3" xfId="14804" xr:uid="{2ED0E961-0A00-4185-88AD-622B936C7F1E}"/>
    <cellStyle name="Comma 8 2 2 3 2 2 4 3 2" xfId="37271" xr:uid="{79C20FBD-C0BD-4A65-895C-21A6994C6811}"/>
    <cellStyle name="Comma 8 2 2 3 2 2 4 4" xfId="26044" xr:uid="{392445DC-3EE5-4A40-B133-652A7101C3BD}"/>
    <cellStyle name="Comma 8 2 2 3 2 2 5" xfId="6390" xr:uid="{879F975D-1AF1-443B-841F-127A02CA21D1}"/>
    <cellStyle name="Comma 8 2 2 3 2 2 5 2" xfId="17618" xr:uid="{081C125F-18A9-458A-9CE2-EB2F8D285777}"/>
    <cellStyle name="Comma 8 2 2 3 2 2 5 2 2" xfId="40085" xr:uid="{F81F0C3C-EBED-4933-AE3E-ADD2104B2CE8}"/>
    <cellStyle name="Comma 8 2 2 3 2 2 5 3" xfId="28858" xr:uid="{4719FD87-8CB9-408B-B185-2FEE24B8F664}"/>
    <cellStyle name="Comma 8 2 2 3 2 2 6" xfId="12015" xr:uid="{B35A37D3-C723-41B3-9AE0-C5849A6C4A9F}"/>
    <cellStyle name="Comma 8 2 2 3 2 2 6 2" xfId="34482" xr:uid="{20AB5E94-84E3-4EC8-8032-99620436D31E}"/>
    <cellStyle name="Comma 8 2 2 3 2 2 7" xfId="23255" xr:uid="{AAB3A7FC-BD3A-4C35-AC5B-4EA282C2D9F7}"/>
    <cellStyle name="Comma 8 2 2 3 2 3" xfId="1058" xr:uid="{00000000-0005-0000-0000-000024090000}"/>
    <cellStyle name="Comma 8 2 2 3 2 3 2" xfId="2138" xr:uid="{00000000-0005-0000-0000-000025090000}"/>
    <cellStyle name="Comma 8 2 2 3 2 3 2 2" xfId="4927" xr:uid="{3CD4F22E-0BCD-442F-95E4-3223AA535326}"/>
    <cellStyle name="Comma 8 2 2 3 2 3 2 2 2" xfId="10530" xr:uid="{747813AC-E924-4ADA-8F33-8CB9D64EB35F}"/>
    <cellStyle name="Comma 8 2 2 3 2 3 2 2 2 2" xfId="21758" xr:uid="{16AE89BF-6DDC-4D1E-AA40-B4FF155C4FFC}"/>
    <cellStyle name="Comma 8 2 2 3 2 3 2 2 2 2 2" xfId="44225" xr:uid="{EF80D848-4F3C-4A88-BA03-A4F20897CA5D}"/>
    <cellStyle name="Comma 8 2 2 3 2 3 2 2 2 3" xfId="32998" xr:uid="{42EFFFBD-B458-4E73-B400-C8B85C674E7D}"/>
    <cellStyle name="Comma 8 2 2 3 2 3 2 2 3" xfId="16155" xr:uid="{EE35AA6E-CBA6-4987-80A7-45703AC51758}"/>
    <cellStyle name="Comma 8 2 2 3 2 3 2 2 3 2" xfId="38622" xr:uid="{94F6EF5A-4ED3-4010-937F-43CE31B9B764}"/>
    <cellStyle name="Comma 8 2 2 3 2 3 2 2 4" xfId="27395" xr:uid="{BF19D2BA-02C1-4F73-98AB-3E23F91ACE5D}"/>
    <cellStyle name="Comma 8 2 2 3 2 3 2 3" xfId="7741" xr:uid="{DD0A25F6-8DA7-4A6F-BA9F-7F30B6F24E14}"/>
    <cellStyle name="Comma 8 2 2 3 2 3 2 3 2" xfId="18969" xr:uid="{63402567-EA3A-4C59-9B1B-0FEABAF170DA}"/>
    <cellStyle name="Comma 8 2 2 3 2 3 2 3 2 2" xfId="41436" xr:uid="{CA70A654-AA7C-4B50-99B9-277CAE94ECB9}"/>
    <cellStyle name="Comma 8 2 2 3 2 3 2 3 3" xfId="30209" xr:uid="{E17AA9C6-EDDE-4F8C-8BAA-F1FAD1D2279B}"/>
    <cellStyle name="Comma 8 2 2 3 2 3 2 4" xfId="13366" xr:uid="{F6C96892-567A-4000-B921-B44661A33E42}"/>
    <cellStyle name="Comma 8 2 2 3 2 3 2 4 2" xfId="35833" xr:uid="{A08F3362-E53B-4429-9E85-9F84F97BDF61}"/>
    <cellStyle name="Comma 8 2 2 3 2 3 2 5" xfId="24606" xr:uid="{018D3A29-81F0-4F86-89CA-DB42FFB52A10}"/>
    <cellStyle name="Comma 8 2 2 3 2 3 3" xfId="3847" xr:uid="{89AB68E1-F4EC-4A5D-AFB4-B9FC35748C41}"/>
    <cellStyle name="Comma 8 2 2 3 2 3 3 2" xfId="9450" xr:uid="{91E82E1B-2383-49F7-B834-26E2EF700580}"/>
    <cellStyle name="Comma 8 2 2 3 2 3 3 2 2" xfId="20678" xr:uid="{310BD5CE-329B-4B1F-8EAF-C45570F918A4}"/>
    <cellStyle name="Comma 8 2 2 3 2 3 3 2 2 2" xfId="43145" xr:uid="{7ACACEE4-A837-44E4-BEC1-95BAF57B7894}"/>
    <cellStyle name="Comma 8 2 2 3 2 3 3 2 3" xfId="31918" xr:uid="{4714A1B3-A04F-46E2-A2B8-1EED43B0B085}"/>
    <cellStyle name="Comma 8 2 2 3 2 3 3 3" xfId="15075" xr:uid="{6F3A9616-C8B6-41F9-8F22-363B2F9682B5}"/>
    <cellStyle name="Comma 8 2 2 3 2 3 3 3 2" xfId="37542" xr:uid="{1D98FDD9-20AE-40A0-A9D3-F3A2873AB37C}"/>
    <cellStyle name="Comma 8 2 2 3 2 3 3 4" xfId="26315" xr:uid="{A2354B44-BC1F-4F1B-9EEB-AFE5AB663127}"/>
    <cellStyle name="Comma 8 2 2 3 2 3 4" xfId="6661" xr:uid="{5F859352-F820-46FA-AA87-A4D1B1E85E18}"/>
    <cellStyle name="Comma 8 2 2 3 2 3 4 2" xfId="17889" xr:uid="{AB7B413F-64CD-419A-8994-A2B7086AF614}"/>
    <cellStyle name="Comma 8 2 2 3 2 3 4 2 2" xfId="40356" xr:uid="{C6326758-95A0-4BAD-B864-F7DF52D7591A}"/>
    <cellStyle name="Comma 8 2 2 3 2 3 4 3" xfId="29129" xr:uid="{27938C9B-F846-42F5-921D-E1F359306D07}"/>
    <cellStyle name="Comma 8 2 2 3 2 3 5" xfId="12286" xr:uid="{941759E6-598C-4B93-B36E-DECFEC5D8073}"/>
    <cellStyle name="Comma 8 2 2 3 2 3 5 2" xfId="34753" xr:uid="{30183AA6-35C6-4CCD-B670-C41676DE86DD}"/>
    <cellStyle name="Comma 8 2 2 3 2 3 6" xfId="23526" xr:uid="{5FC06A1A-EFC5-4EFF-9DD2-1EFC0E2EB563}"/>
    <cellStyle name="Comma 8 2 2 3 2 4" xfId="1600" xr:uid="{00000000-0005-0000-0000-000026090000}"/>
    <cellStyle name="Comma 8 2 2 3 2 4 2" xfId="4389" xr:uid="{5D5A769B-784C-47EA-92F9-802BE9AFA175}"/>
    <cellStyle name="Comma 8 2 2 3 2 4 2 2" xfId="9992" xr:uid="{E93CA686-F6DB-48E9-8BD5-95B335F15089}"/>
    <cellStyle name="Comma 8 2 2 3 2 4 2 2 2" xfId="21220" xr:uid="{6AEA873B-5FCC-49C2-AFC8-2D8150A31814}"/>
    <cellStyle name="Comma 8 2 2 3 2 4 2 2 2 2" xfId="43687" xr:uid="{0C53021F-DA3E-4950-B32B-6F9A46392BB9}"/>
    <cellStyle name="Comma 8 2 2 3 2 4 2 2 3" xfId="32460" xr:uid="{AEAC8816-039F-4C1D-BA50-E923B9982D52}"/>
    <cellStyle name="Comma 8 2 2 3 2 4 2 3" xfId="15617" xr:uid="{EF708705-0934-4F78-A779-3AB885D672FC}"/>
    <cellStyle name="Comma 8 2 2 3 2 4 2 3 2" xfId="38084" xr:uid="{84608B39-586B-420F-9C3D-24ADC6606A46}"/>
    <cellStyle name="Comma 8 2 2 3 2 4 2 4" xfId="26857" xr:uid="{9F6B850B-ACB3-45E5-A82D-F297FDD36AC0}"/>
    <cellStyle name="Comma 8 2 2 3 2 4 3" xfId="7203" xr:uid="{154302BE-AECB-416F-8019-157DFDAC21BB}"/>
    <cellStyle name="Comma 8 2 2 3 2 4 3 2" xfId="18431" xr:uid="{B79C4842-15FF-4757-9E60-7A5E2935DEA5}"/>
    <cellStyle name="Comma 8 2 2 3 2 4 3 2 2" xfId="40898" xr:uid="{2D6B33A4-8CF5-49A9-B1A3-A2F54037095A}"/>
    <cellStyle name="Comma 8 2 2 3 2 4 3 3" xfId="29671" xr:uid="{EB58FC93-7391-4D05-8C48-A1C02C081685}"/>
    <cellStyle name="Comma 8 2 2 3 2 4 4" xfId="12828" xr:uid="{601B9DB4-FD8E-44C4-BE5C-D69B484C4823}"/>
    <cellStyle name="Comma 8 2 2 3 2 4 4 2" xfId="35295" xr:uid="{1839F64F-0D85-47B0-9099-A61CD4BCFDBE}"/>
    <cellStyle name="Comma 8 2 2 3 2 4 5" xfId="24068" xr:uid="{876E68D0-AE96-4950-97E5-C42956C15536}"/>
    <cellStyle name="Comma 8 2 2 3 2 5" xfId="2681" xr:uid="{00000000-0005-0000-0000-000027090000}"/>
    <cellStyle name="Comma 8 2 2 3 2 5 2" xfId="5470" xr:uid="{667DC9C1-1BBE-492B-942A-949B0BD1D426}"/>
    <cellStyle name="Comma 8 2 2 3 2 5 2 2" xfId="11073" xr:uid="{DD60DB78-D5A9-42E5-8508-640B01EE4118}"/>
    <cellStyle name="Comma 8 2 2 3 2 5 2 2 2" xfId="22301" xr:uid="{01410B2E-0F4A-4328-8727-F7EA9281843A}"/>
    <cellStyle name="Comma 8 2 2 3 2 5 2 2 2 2" xfId="44768" xr:uid="{360A3C01-0F57-44A0-9939-C88F985DBE6B}"/>
    <cellStyle name="Comma 8 2 2 3 2 5 2 2 3" xfId="33541" xr:uid="{F7BEDBB9-085D-4E8F-A34B-3DBD6D50CF84}"/>
    <cellStyle name="Comma 8 2 2 3 2 5 2 3" xfId="16698" xr:uid="{F3EBB8CE-0B12-49EE-B3C5-4F45805A2C3B}"/>
    <cellStyle name="Comma 8 2 2 3 2 5 2 3 2" xfId="39165" xr:uid="{D8B59CE8-9FBB-47E2-805E-F2D86684AC4D}"/>
    <cellStyle name="Comma 8 2 2 3 2 5 2 4" xfId="27938" xr:uid="{735124CA-ECF4-4AED-A2A6-3B522C23C59C}"/>
    <cellStyle name="Comma 8 2 2 3 2 5 3" xfId="8284" xr:uid="{49BD08F2-5909-4B26-A056-7556722F14DE}"/>
    <cellStyle name="Comma 8 2 2 3 2 5 3 2" xfId="19512" xr:uid="{01DED677-858C-4294-BAB5-1B9C7F1123AD}"/>
    <cellStyle name="Comma 8 2 2 3 2 5 3 2 2" xfId="41979" xr:uid="{74F5F309-5206-46B7-A5B0-B0A63B2081FF}"/>
    <cellStyle name="Comma 8 2 2 3 2 5 3 3" xfId="30752" xr:uid="{BF8D8138-BBDF-4124-A632-042093430540}"/>
    <cellStyle name="Comma 8 2 2 3 2 5 4" xfId="13909" xr:uid="{451ED14A-F714-4017-8FA8-F1CCEAC82C3C}"/>
    <cellStyle name="Comma 8 2 2 3 2 5 4 2" xfId="36376" xr:uid="{21D2FD35-F7F1-4AC0-8B7D-07F36BFBFE52}"/>
    <cellStyle name="Comma 8 2 2 3 2 5 5" xfId="25149" xr:uid="{505E29F4-1393-428C-AB16-B2C62A133160}"/>
    <cellStyle name="Comma 8 2 2 3 2 6" xfId="520" xr:uid="{00000000-0005-0000-0000-000028090000}"/>
    <cellStyle name="Comma 8 2 2 3 2 6 2" xfId="3309" xr:uid="{1ADFCB76-4EA2-4F2D-9904-11BB14324F20}"/>
    <cellStyle name="Comma 8 2 2 3 2 6 2 2" xfId="8912" xr:uid="{1D8E693B-10AC-4222-A9D1-A0F8168A632B}"/>
    <cellStyle name="Comma 8 2 2 3 2 6 2 2 2" xfId="20140" xr:uid="{8D49242C-A1F7-4B94-A8FE-F1B44F047065}"/>
    <cellStyle name="Comma 8 2 2 3 2 6 2 2 2 2" xfId="42607" xr:uid="{5E4D847E-3506-4B79-BC50-F7B5F41A858E}"/>
    <cellStyle name="Comma 8 2 2 3 2 6 2 2 3" xfId="31380" xr:uid="{4FC8CD92-FBCB-47D2-8221-0745570E8857}"/>
    <cellStyle name="Comma 8 2 2 3 2 6 2 3" xfId="14537" xr:uid="{E46A8FB8-18E0-4EF4-BF55-A62A97E90247}"/>
    <cellStyle name="Comma 8 2 2 3 2 6 2 3 2" xfId="37004" xr:uid="{F63BEBA1-56A2-4798-9BCE-3E18A926E4C3}"/>
    <cellStyle name="Comma 8 2 2 3 2 6 2 4" xfId="25777" xr:uid="{28A415F3-526C-4D92-A2D6-B3E7E716BB22}"/>
    <cellStyle name="Comma 8 2 2 3 2 6 3" xfId="6123" xr:uid="{78D12175-C35F-45CF-9A41-88394517074F}"/>
    <cellStyle name="Comma 8 2 2 3 2 6 3 2" xfId="17351" xr:uid="{36B589DF-32D3-4269-ACE9-000BD28180FC}"/>
    <cellStyle name="Comma 8 2 2 3 2 6 3 2 2" xfId="39818" xr:uid="{28042517-DB68-4A9C-A417-E96CA93ACBB7}"/>
    <cellStyle name="Comma 8 2 2 3 2 6 3 3" xfId="28591" xr:uid="{716E8D35-C75F-4000-A17B-FC5203E05D38}"/>
    <cellStyle name="Comma 8 2 2 3 2 6 4" xfId="11748" xr:uid="{762D3FFF-119D-43E2-8A0B-636AA5076A60}"/>
    <cellStyle name="Comma 8 2 2 3 2 6 4 2" xfId="34215" xr:uid="{C6F5E35C-CAB5-4748-8829-236D56566989}"/>
    <cellStyle name="Comma 8 2 2 3 2 6 5" xfId="22988" xr:uid="{1DF543DE-3CA2-4626-A2A5-A161889A7BAC}"/>
    <cellStyle name="Comma 8 2 2 3 2 7" xfId="3033" xr:uid="{64A9A6C1-EF44-4F83-84DA-A44625513D2D}"/>
    <cellStyle name="Comma 8 2 2 3 2 7 2" xfId="8636" xr:uid="{243789DF-456D-4CF8-AE8A-AF3D9E2C8E59}"/>
    <cellStyle name="Comma 8 2 2 3 2 7 2 2" xfId="19864" xr:uid="{32D39BAA-9CA7-4EDB-8342-05028C9616A0}"/>
    <cellStyle name="Comma 8 2 2 3 2 7 2 2 2" xfId="42331" xr:uid="{137306D5-C398-43FC-83C9-A0179006502D}"/>
    <cellStyle name="Comma 8 2 2 3 2 7 2 3" xfId="31104" xr:uid="{37BD45AB-4050-4FC3-A260-F00AE92A0C83}"/>
    <cellStyle name="Comma 8 2 2 3 2 7 3" xfId="14261" xr:uid="{7924E891-6B41-4F7C-B779-2CF7455B2E09}"/>
    <cellStyle name="Comma 8 2 2 3 2 7 3 2" xfId="36728" xr:uid="{D67FF17E-18B9-42CE-BD32-830E3610FBC6}"/>
    <cellStyle name="Comma 8 2 2 3 2 7 4" xfId="25501" xr:uid="{81B6448A-6FD4-4F52-9341-93942A5A8A09}"/>
    <cellStyle name="Comma 8 2 2 3 2 8" xfId="5848" xr:uid="{AD877A5A-8A37-4D79-ACA1-5E1F69A8FF2D}"/>
    <cellStyle name="Comma 8 2 2 3 2 8 2" xfId="17076" xr:uid="{6B6AE29C-1B56-488D-A999-ABBCB691D18A}"/>
    <cellStyle name="Comma 8 2 2 3 2 8 2 2" xfId="39543" xr:uid="{ED74F62A-F5AA-43DD-BE30-97297D02BB93}"/>
    <cellStyle name="Comma 8 2 2 3 2 8 3" xfId="28316" xr:uid="{BB10DB2C-BD3B-4E3B-9493-1C3C478DB519}"/>
    <cellStyle name="Comma 8 2 2 3 2 9" xfId="11472" xr:uid="{DF06AA93-AE86-43F8-855E-6DEDB2033CF8}"/>
    <cellStyle name="Comma 8 2 2 3 2 9 2" xfId="33940" xr:uid="{6E44255C-A430-4799-B4BA-98C731F0A7AA}"/>
    <cellStyle name="Comma 8 2 2 3 3" xfId="661" xr:uid="{00000000-0005-0000-0000-000029090000}"/>
    <cellStyle name="Comma 8 2 2 3 3 2" xfId="1199" xr:uid="{00000000-0005-0000-0000-00002A090000}"/>
    <cellStyle name="Comma 8 2 2 3 3 2 2" xfId="2279" xr:uid="{00000000-0005-0000-0000-00002B090000}"/>
    <cellStyle name="Comma 8 2 2 3 3 2 2 2" xfId="5068" xr:uid="{7BCA3B9C-5238-4FA8-9675-8E0621DB8D85}"/>
    <cellStyle name="Comma 8 2 2 3 3 2 2 2 2" xfId="10671" xr:uid="{26E1B6BD-16BB-45B1-A044-9FBFDC3DDE63}"/>
    <cellStyle name="Comma 8 2 2 3 3 2 2 2 2 2" xfId="21899" xr:uid="{94C94BD1-F63C-40C3-AFAE-E6800852F8CE}"/>
    <cellStyle name="Comma 8 2 2 3 3 2 2 2 2 2 2" xfId="44366" xr:uid="{9A005C15-EA80-426F-9AFC-57394BF0A0EC}"/>
    <cellStyle name="Comma 8 2 2 3 3 2 2 2 2 3" xfId="33139" xr:uid="{EE275535-45B0-41AD-BE06-E34355B445E0}"/>
    <cellStyle name="Comma 8 2 2 3 3 2 2 2 3" xfId="16296" xr:uid="{6FE63941-99AF-406B-ADD2-CC26AA9CF6E7}"/>
    <cellStyle name="Comma 8 2 2 3 3 2 2 2 3 2" xfId="38763" xr:uid="{E76EBA57-BBEA-40D8-9FDB-4CF5691B5030}"/>
    <cellStyle name="Comma 8 2 2 3 3 2 2 2 4" xfId="27536" xr:uid="{62AC847A-8CDA-4725-857C-33FAD0E4B9CB}"/>
    <cellStyle name="Comma 8 2 2 3 3 2 2 3" xfId="7882" xr:uid="{6825B6C5-AC27-4D14-AB2C-E8241D9025FD}"/>
    <cellStyle name="Comma 8 2 2 3 3 2 2 3 2" xfId="19110" xr:uid="{3CE3CEF1-B2A6-4E39-8E4B-1A88B0CCD360}"/>
    <cellStyle name="Comma 8 2 2 3 3 2 2 3 2 2" xfId="41577" xr:uid="{B3B884CF-56CE-417A-8F02-DA7DCF7F3919}"/>
    <cellStyle name="Comma 8 2 2 3 3 2 2 3 3" xfId="30350" xr:uid="{A9C28865-1D89-4E24-AA35-040E4A42DF67}"/>
    <cellStyle name="Comma 8 2 2 3 3 2 2 4" xfId="13507" xr:uid="{D91C8A0B-8249-4D28-BF51-E25FA1407ABE}"/>
    <cellStyle name="Comma 8 2 2 3 3 2 2 4 2" xfId="35974" xr:uid="{D42D16DB-7E30-4037-9AEC-4CC3559D536D}"/>
    <cellStyle name="Comma 8 2 2 3 3 2 2 5" xfId="24747" xr:uid="{93CD885C-D225-46F5-A82D-54189C3D484C}"/>
    <cellStyle name="Comma 8 2 2 3 3 2 3" xfId="3988" xr:uid="{9295666F-56D3-49B4-B962-BDDF4A209788}"/>
    <cellStyle name="Comma 8 2 2 3 3 2 3 2" xfId="9591" xr:uid="{B505C580-D58C-491B-A33E-858FAA873A56}"/>
    <cellStyle name="Comma 8 2 2 3 3 2 3 2 2" xfId="20819" xr:uid="{2C02F17F-6164-4AFA-85CF-896F136271CA}"/>
    <cellStyle name="Comma 8 2 2 3 3 2 3 2 2 2" xfId="43286" xr:uid="{200494B6-24DE-4C99-BD3A-388551844FFE}"/>
    <cellStyle name="Comma 8 2 2 3 3 2 3 2 3" xfId="32059" xr:uid="{684E18C1-BFDD-448E-9D34-A93B8C445E13}"/>
    <cellStyle name="Comma 8 2 2 3 3 2 3 3" xfId="15216" xr:uid="{461DECE5-3A44-4ED6-9C85-F8CE47D168D3}"/>
    <cellStyle name="Comma 8 2 2 3 3 2 3 3 2" xfId="37683" xr:uid="{24DE5811-F63B-4702-9A6A-DE663BEA1F61}"/>
    <cellStyle name="Comma 8 2 2 3 3 2 3 4" xfId="26456" xr:uid="{AEB84D95-0F5C-4A09-9494-D9351AA62B32}"/>
    <cellStyle name="Comma 8 2 2 3 3 2 4" xfId="6802" xr:uid="{8CE55B1F-E918-41EE-9C91-2D6D0B101FE1}"/>
    <cellStyle name="Comma 8 2 2 3 3 2 4 2" xfId="18030" xr:uid="{50B2E806-83EC-418C-A1A0-33832088128F}"/>
    <cellStyle name="Comma 8 2 2 3 3 2 4 2 2" xfId="40497" xr:uid="{E0D7AF3E-49A3-43C5-9A75-D90683DEECCD}"/>
    <cellStyle name="Comma 8 2 2 3 3 2 4 3" xfId="29270" xr:uid="{D1BA66DA-7A74-446F-A591-217FB3B8B1BD}"/>
    <cellStyle name="Comma 8 2 2 3 3 2 5" xfId="12427" xr:uid="{9D5ECC52-88A1-4591-BEDC-1E4ED0F98A8B}"/>
    <cellStyle name="Comma 8 2 2 3 3 2 5 2" xfId="34894" xr:uid="{400EEE1D-6C50-4DE0-A69D-655999E11F7E}"/>
    <cellStyle name="Comma 8 2 2 3 3 2 6" xfId="23667" xr:uid="{EBA55619-9EEF-4CD0-9662-6F5949F04DD8}"/>
    <cellStyle name="Comma 8 2 2 3 3 3" xfId="1741" xr:uid="{00000000-0005-0000-0000-00002C090000}"/>
    <cellStyle name="Comma 8 2 2 3 3 3 2" xfId="4530" xr:uid="{7C0CC53A-A663-490B-83C6-3948FE00B064}"/>
    <cellStyle name="Comma 8 2 2 3 3 3 2 2" xfId="10133" xr:uid="{F82452AF-9E63-468F-AC1B-D48748B88F3D}"/>
    <cellStyle name="Comma 8 2 2 3 3 3 2 2 2" xfId="21361" xr:uid="{511F28D2-0239-4A17-80A8-6094E078F9B5}"/>
    <cellStyle name="Comma 8 2 2 3 3 3 2 2 2 2" xfId="43828" xr:uid="{3E6C13F4-329B-48FD-AC0C-2F569D6D1250}"/>
    <cellStyle name="Comma 8 2 2 3 3 3 2 2 3" xfId="32601" xr:uid="{C842B545-D761-4B88-9092-2CEAD85C7302}"/>
    <cellStyle name="Comma 8 2 2 3 3 3 2 3" xfId="15758" xr:uid="{A6A0BB91-2569-44D6-8339-EC30F8AAA9A9}"/>
    <cellStyle name="Comma 8 2 2 3 3 3 2 3 2" xfId="38225" xr:uid="{150D6686-0D24-4AEA-82E0-77A854970D16}"/>
    <cellStyle name="Comma 8 2 2 3 3 3 2 4" xfId="26998" xr:uid="{A41D205A-9352-4565-A7EF-BB5E1CA5C6B5}"/>
    <cellStyle name="Comma 8 2 2 3 3 3 3" xfId="7344" xr:uid="{3CC178D8-3578-4530-8736-CA5AE4868B69}"/>
    <cellStyle name="Comma 8 2 2 3 3 3 3 2" xfId="18572" xr:uid="{6A2CA59C-7B80-46FC-9D16-6EC756E67F93}"/>
    <cellStyle name="Comma 8 2 2 3 3 3 3 2 2" xfId="41039" xr:uid="{A1865797-34A5-4448-910E-EBD0C71D3ED9}"/>
    <cellStyle name="Comma 8 2 2 3 3 3 3 3" xfId="29812" xr:uid="{E3056626-EE94-4C52-9A71-10873297590C}"/>
    <cellStyle name="Comma 8 2 2 3 3 3 4" xfId="12969" xr:uid="{2FE57D77-7313-4F68-9ED6-996F642A349B}"/>
    <cellStyle name="Comma 8 2 2 3 3 3 4 2" xfId="35436" xr:uid="{BA7EFB61-99FC-4833-B042-29C57DCCB7DB}"/>
    <cellStyle name="Comma 8 2 2 3 3 3 5" xfId="24209" xr:uid="{15961627-D6B5-4AD8-B947-56D1CD08B223}"/>
    <cellStyle name="Comma 8 2 2 3 3 4" xfId="3450" xr:uid="{ED5FD6E2-C6F1-4364-91E8-9657BAF348BC}"/>
    <cellStyle name="Comma 8 2 2 3 3 4 2" xfId="9053" xr:uid="{E8E7DCE4-2FF3-4941-BEB5-69CB3E81D5E9}"/>
    <cellStyle name="Comma 8 2 2 3 3 4 2 2" xfId="20281" xr:uid="{402030D7-BEC9-4003-A2DD-9FB4D4E56FE5}"/>
    <cellStyle name="Comma 8 2 2 3 3 4 2 2 2" xfId="42748" xr:uid="{7EEB10D3-0BF6-4B7C-B101-C732B78344B2}"/>
    <cellStyle name="Comma 8 2 2 3 3 4 2 3" xfId="31521" xr:uid="{215F8178-235B-4733-B2C1-3836686AC77E}"/>
    <cellStyle name="Comma 8 2 2 3 3 4 3" xfId="14678" xr:uid="{7FD8A79A-9940-48DA-8DDA-DDD4759201A9}"/>
    <cellStyle name="Comma 8 2 2 3 3 4 3 2" xfId="37145" xr:uid="{DD9E621A-A3EF-4ABB-83F1-3FAB7F35C31F}"/>
    <cellStyle name="Comma 8 2 2 3 3 4 4" xfId="25918" xr:uid="{66DF29B8-01AF-48DF-B9DD-6A0D0E953338}"/>
    <cellStyle name="Comma 8 2 2 3 3 5" xfId="6264" xr:uid="{711E3BE6-14D5-44D3-A145-FD5BF628533D}"/>
    <cellStyle name="Comma 8 2 2 3 3 5 2" xfId="17492" xr:uid="{7E37CD8A-3C84-4259-8CEE-9870D69E314E}"/>
    <cellStyle name="Comma 8 2 2 3 3 5 2 2" xfId="39959" xr:uid="{8F7E15BE-144C-4473-829B-0DB6886E3902}"/>
    <cellStyle name="Comma 8 2 2 3 3 5 3" xfId="28732" xr:uid="{BAC12ED7-7451-45E9-8965-81678AFB8003}"/>
    <cellStyle name="Comma 8 2 2 3 3 6" xfId="11889" xr:uid="{20185CD6-9B81-417C-A32B-AA8A9D920700}"/>
    <cellStyle name="Comma 8 2 2 3 3 6 2" xfId="34356" xr:uid="{72BF7D50-2DDC-40C2-9DDB-D05E9E5CAEE3}"/>
    <cellStyle name="Comma 8 2 2 3 3 7" xfId="23129" xr:uid="{7FE1932F-5F62-4A86-9394-D6B4FFE26A4B}"/>
    <cellStyle name="Comma 8 2 2 3 4" xfId="932" xr:uid="{00000000-0005-0000-0000-00002D090000}"/>
    <cellStyle name="Comma 8 2 2 3 4 2" xfId="2012" xr:uid="{00000000-0005-0000-0000-00002E090000}"/>
    <cellStyle name="Comma 8 2 2 3 4 2 2" xfId="4801" xr:uid="{7E4F7FF6-7C89-4318-AA9C-A23BEEACF1DE}"/>
    <cellStyle name="Comma 8 2 2 3 4 2 2 2" xfId="10404" xr:uid="{365D3F6D-8DD9-4253-828A-A81BDB86DE7D}"/>
    <cellStyle name="Comma 8 2 2 3 4 2 2 2 2" xfId="21632" xr:uid="{0B74F19D-CD05-4CEB-B323-5CDA4787EE47}"/>
    <cellStyle name="Comma 8 2 2 3 4 2 2 2 2 2" xfId="44099" xr:uid="{B57CBD09-EBF8-4953-83B5-F5D805BAC8C9}"/>
    <cellStyle name="Comma 8 2 2 3 4 2 2 2 3" xfId="32872" xr:uid="{8788BE05-5721-4EB9-B3B1-0ED15C9CE4C8}"/>
    <cellStyle name="Comma 8 2 2 3 4 2 2 3" xfId="16029" xr:uid="{10A1D254-BB3C-4482-8DF4-14C87EC92AE4}"/>
    <cellStyle name="Comma 8 2 2 3 4 2 2 3 2" xfId="38496" xr:uid="{3E8F67C3-9957-41E8-AAF4-7B560382FA0A}"/>
    <cellStyle name="Comma 8 2 2 3 4 2 2 4" xfId="27269" xr:uid="{8F450F4F-FBF2-4D4D-AA45-65E483C2455A}"/>
    <cellStyle name="Comma 8 2 2 3 4 2 3" xfId="7615" xr:uid="{6DD55BD3-A9DE-42BF-AC7E-FC20D0E951AC}"/>
    <cellStyle name="Comma 8 2 2 3 4 2 3 2" xfId="18843" xr:uid="{6F92C94F-C65D-4E63-A667-907278435676}"/>
    <cellStyle name="Comma 8 2 2 3 4 2 3 2 2" xfId="41310" xr:uid="{C62EF506-1A51-40B8-93D2-6312B27D13B6}"/>
    <cellStyle name="Comma 8 2 2 3 4 2 3 3" xfId="30083" xr:uid="{D0DCF8F4-65CE-4609-B687-AE8B6609C5C7}"/>
    <cellStyle name="Comma 8 2 2 3 4 2 4" xfId="13240" xr:uid="{72D6FED3-FEB6-42DE-B7AF-DE3AC7A4211D}"/>
    <cellStyle name="Comma 8 2 2 3 4 2 4 2" xfId="35707" xr:uid="{2FFCC105-4659-461E-9358-DD9727CCA547}"/>
    <cellStyle name="Comma 8 2 2 3 4 2 5" xfId="24480" xr:uid="{E73FC4A7-D76C-4366-942A-87800FB1EFC7}"/>
    <cellStyle name="Comma 8 2 2 3 4 3" xfId="3721" xr:uid="{C77716E2-C6AD-44D0-9B52-F491B1253AEE}"/>
    <cellStyle name="Comma 8 2 2 3 4 3 2" xfId="9324" xr:uid="{1FCB0681-6A5F-4F5A-BDF5-2555A92BB7E4}"/>
    <cellStyle name="Comma 8 2 2 3 4 3 2 2" xfId="20552" xr:uid="{E9BDC41F-4DC7-4840-B777-53EED5DB634A}"/>
    <cellStyle name="Comma 8 2 2 3 4 3 2 2 2" xfId="43019" xr:uid="{F0351DD9-6F2F-427E-8101-5C74249933E4}"/>
    <cellStyle name="Comma 8 2 2 3 4 3 2 3" xfId="31792" xr:uid="{7DFA8A0E-BDEA-4E56-82CC-4B60E3B81BBC}"/>
    <cellStyle name="Comma 8 2 2 3 4 3 3" xfId="14949" xr:uid="{921FEA43-C612-4D1D-AA69-19E7F5096E68}"/>
    <cellStyle name="Comma 8 2 2 3 4 3 3 2" xfId="37416" xr:uid="{ECE20F5B-6C17-413A-8372-4C9D61F2BAF3}"/>
    <cellStyle name="Comma 8 2 2 3 4 3 4" xfId="26189" xr:uid="{2A17E9BF-5564-45CF-8C7B-F952F76FE38A}"/>
    <cellStyle name="Comma 8 2 2 3 4 4" xfId="6535" xr:uid="{F6ADDF59-B485-4BCE-AAB0-A2D64BC27B3C}"/>
    <cellStyle name="Comma 8 2 2 3 4 4 2" xfId="17763" xr:uid="{9A1801A5-B4DA-47B0-A2AC-1124B7BAD3A2}"/>
    <cellStyle name="Comma 8 2 2 3 4 4 2 2" xfId="40230" xr:uid="{9858F7EC-9BE8-4B5C-B23A-3E16C697B43B}"/>
    <cellStyle name="Comma 8 2 2 3 4 4 3" xfId="29003" xr:uid="{6D7C6E35-C0C4-41C2-8FBC-41CB2895490D}"/>
    <cellStyle name="Comma 8 2 2 3 4 5" xfId="12160" xr:uid="{DCBC875F-1833-4EF6-9D5A-9EDE13F8BCE1}"/>
    <cellStyle name="Comma 8 2 2 3 4 5 2" xfId="34627" xr:uid="{43F99CFA-859C-4118-81D2-9FBD21012A84}"/>
    <cellStyle name="Comma 8 2 2 3 4 6" xfId="23400" xr:uid="{AD62C49D-0C1D-47F5-8EA6-4E1B175462ED}"/>
    <cellStyle name="Comma 8 2 2 3 5" xfId="1474" xr:uid="{00000000-0005-0000-0000-00002F090000}"/>
    <cellStyle name="Comma 8 2 2 3 5 2" xfId="4263" xr:uid="{FE997563-89E4-4126-8BE2-E4FEB56D6F2B}"/>
    <cellStyle name="Comma 8 2 2 3 5 2 2" xfId="9866" xr:uid="{267A731A-6D51-4AB2-B35E-04DAE4C3CC19}"/>
    <cellStyle name="Comma 8 2 2 3 5 2 2 2" xfId="21094" xr:uid="{8441F281-C487-40BC-901E-FB5B7620283F}"/>
    <cellStyle name="Comma 8 2 2 3 5 2 2 2 2" xfId="43561" xr:uid="{FC3AC77B-971A-4636-89E2-914D969ADA11}"/>
    <cellStyle name="Comma 8 2 2 3 5 2 2 3" xfId="32334" xr:uid="{AD4880E0-153E-4630-93E4-DC33B3E8760E}"/>
    <cellStyle name="Comma 8 2 2 3 5 2 3" xfId="15491" xr:uid="{1B52A30E-2E19-40E4-89B8-714088817EC9}"/>
    <cellStyle name="Comma 8 2 2 3 5 2 3 2" xfId="37958" xr:uid="{C26F6CEC-56E2-4128-A34E-F10F76C19553}"/>
    <cellStyle name="Comma 8 2 2 3 5 2 4" xfId="26731" xr:uid="{1431CD7D-8ACD-4F55-BD71-39351D95A359}"/>
    <cellStyle name="Comma 8 2 2 3 5 3" xfId="7077" xr:uid="{BEFDE6BA-2664-4369-9B07-972E1D4BE146}"/>
    <cellStyle name="Comma 8 2 2 3 5 3 2" xfId="18305" xr:uid="{2E3B24F9-7F9F-4DCE-939E-7E8F61286BE2}"/>
    <cellStyle name="Comma 8 2 2 3 5 3 2 2" xfId="40772" xr:uid="{BD4869B5-B798-42D3-BAED-001542D579B7}"/>
    <cellStyle name="Comma 8 2 2 3 5 3 3" xfId="29545" xr:uid="{3DF7C508-5DD8-4564-99FF-92B494358433}"/>
    <cellStyle name="Comma 8 2 2 3 5 4" xfId="12702" xr:uid="{187681BE-DEA9-4221-99E9-9B59B52A6403}"/>
    <cellStyle name="Comma 8 2 2 3 5 4 2" xfId="35169" xr:uid="{F0AF2B68-9B0C-4D33-96D5-C81BF68AFC2A}"/>
    <cellStyle name="Comma 8 2 2 3 5 5" xfId="23942" xr:uid="{6C0ACBE9-BFB0-4484-9472-EFC2C63482D3}"/>
    <cellStyle name="Comma 8 2 2 3 6" xfId="2555" xr:uid="{00000000-0005-0000-0000-000030090000}"/>
    <cellStyle name="Comma 8 2 2 3 6 2" xfId="5344" xr:uid="{2B4784C6-213E-4725-81E9-5E66EB77E777}"/>
    <cellStyle name="Comma 8 2 2 3 6 2 2" xfId="10947" xr:uid="{552FCCB0-9887-4BD3-9CEB-BDC3971CB338}"/>
    <cellStyle name="Comma 8 2 2 3 6 2 2 2" xfId="22175" xr:uid="{EAF29323-4195-48C5-B1FA-721537A264F4}"/>
    <cellStyle name="Comma 8 2 2 3 6 2 2 2 2" xfId="44642" xr:uid="{3D821D10-8806-470E-8DF3-6D6412C23F69}"/>
    <cellStyle name="Comma 8 2 2 3 6 2 2 3" xfId="33415" xr:uid="{67396955-89F6-407F-AC0F-0223B679F24A}"/>
    <cellStyle name="Comma 8 2 2 3 6 2 3" xfId="16572" xr:uid="{D8F93DD2-97C6-4753-ADDD-211914042A72}"/>
    <cellStyle name="Comma 8 2 2 3 6 2 3 2" xfId="39039" xr:uid="{7055E8CD-586C-43A7-B1DE-54DA209C568D}"/>
    <cellStyle name="Comma 8 2 2 3 6 2 4" xfId="27812" xr:uid="{9DE4C092-C226-499A-9672-8F6E63AF3B25}"/>
    <cellStyle name="Comma 8 2 2 3 6 3" xfId="8158" xr:uid="{E55D00E7-2552-4DCF-84F5-D95492B1F68E}"/>
    <cellStyle name="Comma 8 2 2 3 6 3 2" xfId="19386" xr:uid="{DF3A2BB9-0399-47BD-86BC-B9F6D0A83D47}"/>
    <cellStyle name="Comma 8 2 2 3 6 3 2 2" xfId="41853" xr:uid="{A905E182-2224-4CD5-B5CD-2692C1215AB5}"/>
    <cellStyle name="Comma 8 2 2 3 6 3 3" xfId="30626" xr:uid="{20529D75-F93A-4A50-8081-CD4BB2D5BD1E}"/>
    <cellStyle name="Comma 8 2 2 3 6 4" xfId="13783" xr:uid="{D97BE231-0F6F-4F81-B496-46F3F04B272F}"/>
    <cellStyle name="Comma 8 2 2 3 6 4 2" xfId="36250" xr:uid="{CCEB8B13-27B4-4539-8D28-658F08106667}"/>
    <cellStyle name="Comma 8 2 2 3 6 5" xfId="25023" xr:uid="{18E0C017-A351-4CED-8D1C-CFD43D029BE5}"/>
    <cellStyle name="Comma 8 2 2 3 7" xfId="394" xr:uid="{00000000-0005-0000-0000-000031090000}"/>
    <cellStyle name="Comma 8 2 2 3 7 2" xfId="3183" xr:uid="{F3F81923-7900-45DD-B4D2-8B1B88F0EB9A}"/>
    <cellStyle name="Comma 8 2 2 3 7 2 2" xfId="8786" xr:uid="{86E9F4AE-B18E-4FAB-9F28-09CF57A6D02D}"/>
    <cellStyle name="Comma 8 2 2 3 7 2 2 2" xfId="20014" xr:uid="{064B67EF-9F38-4BF2-A9B7-85C289BF6061}"/>
    <cellStyle name="Comma 8 2 2 3 7 2 2 2 2" xfId="42481" xr:uid="{2853EE6D-9E7F-427F-B890-2AA259E730A4}"/>
    <cellStyle name="Comma 8 2 2 3 7 2 2 3" xfId="31254" xr:uid="{E27BB234-2FE4-4FF7-B9B1-2C276F2B470C}"/>
    <cellStyle name="Comma 8 2 2 3 7 2 3" xfId="14411" xr:uid="{DB8CE9D3-2FFB-4F8A-9972-0CDDADBD2530}"/>
    <cellStyle name="Comma 8 2 2 3 7 2 3 2" xfId="36878" xr:uid="{A4CAEB4F-B733-41E5-96B0-25407E1E8A7D}"/>
    <cellStyle name="Comma 8 2 2 3 7 2 4" xfId="25651" xr:uid="{82C288AA-D8D0-44D3-9393-460B8757D825}"/>
    <cellStyle name="Comma 8 2 2 3 7 3" xfId="5997" xr:uid="{50A7E2DD-7E06-4727-8114-CF830B5AB5A5}"/>
    <cellStyle name="Comma 8 2 2 3 7 3 2" xfId="17225" xr:uid="{A5D5AA6C-E0AE-49D7-9DC2-C69944CDBF01}"/>
    <cellStyle name="Comma 8 2 2 3 7 3 2 2" xfId="39692" xr:uid="{CB5A4CEC-DBDB-470E-BEE4-0187C0DBA93D}"/>
    <cellStyle name="Comma 8 2 2 3 7 3 3" xfId="28465" xr:uid="{D27BF2CE-8749-410C-8356-8C7B525A085F}"/>
    <cellStyle name="Comma 8 2 2 3 7 4" xfId="11622" xr:uid="{3CF64872-7AC2-49FB-8575-8045739DB937}"/>
    <cellStyle name="Comma 8 2 2 3 7 4 2" xfId="34089" xr:uid="{A70F2C2F-B187-4020-BF5E-E8432A8B2082}"/>
    <cellStyle name="Comma 8 2 2 3 7 5" xfId="22862" xr:uid="{DC2AC932-981A-4D7F-9591-8D8CD651EFFC}"/>
    <cellStyle name="Comma 8 2 2 3 8" xfId="2907" xr:uid="{F312DBA2-0727-4764-9C44-9D8C652D8B8D}"/>
    <cellStyle name="Comma 8 2 2 3 8 2" xfId="8510" xr:uid="{24143A09-6027-4773-8A0E-B4AC9FE46DBF}"/>
    <cellStyle name="Comma 8 2 2 3 8 2 2" xfId="19738" xr:uid="{CEFC4DE3-7FDA-4C92-82D2-DF7421A5C595}"/>
    <cellStyle name="Comma 8 2 2 3 8 2 2 2" xfId="42205" xr:uid="{ED0C104E-839D-4DBB-92F8-8C343D6572B4}"/>
    <cellStyle name="Comma 8 2 2 3 8 2 3" xfId="30978" xr:uid="{EBFC5438-3645-45CC-87B8-11566A5F4197}"/>
    <cellStyle name="Comma 8 2 2 3 8 3" xfId="14135" xr:uid="{1715093F-5865-447C-8E6E-5EBB389BB655}"/>
    <cellStyle name="Comma 8 2 2 3 8 3 2" xfId="36602" xr:uid="{EC663DBF-98CF-43F7-9BAE-B2470B578BB5}"/>
    <cellStyle name="Comma 8 2 2 3 8 4" xfId="25375" xr:uid="{F1DFFA6E-23F8-4F59-A1B7-889D1EC933B5}"/>
    <cellStyle name="Comma 8 2 2 3 9" xfId="5722" xr:uid="{C0CEC6E8-8D7A-480C-AAE4-077883893A2D}"/>
    <cellStyle name="Comma 8 2 2 3 9 2" xfId="16950" xr:uid="{5CC8931A-94F2-4421-BFA3-9D9E2353A58F}"/>
    <cellStyle name="Comma 8 2 2 3 9 2 2" xfId="39417" xr:uid="{05A152D9-ABA1-4E0F-8DE1-B0C3527735CC}"/>
    <cellStyle name="Comma 8 2 2 3 9 3" xfId="28190" xr:uid="{C4EA98CA-9853-4B42-8FBE-6251B81D3AF6}"/>
    <cellStyle name="Comma 8 2 2 4" xfId="176" xr:uid="{00000000-0005-0000-0000-000032090000}"/>
    <cellStyle name="Comma 8 2 2 4 10" xfId="22649" xr:uid="{42F8699E-01D5-47E0-882A-DD3694B03E9C}"/>
    <cellStyle name="Comma 8 2 2 4 2" xfId="723" xr:uid="{00000000-0005-0000-0000-000033090000}"/>
    <cellStyle name="Comma 8 2 2 4 2 2" xfId="1261" xr:uid="{00000000-0005-0000-0000-000034090000}"/>
    <cellStyle name="Comma 8 2 2 4 2 2 2" xfId="2341" xr:uid="{00000000-0005-0000-0000-000035090000}"/>
    <cellStyle name="Comma 8 2 2 4 2 2 2 2" xfId="5130" xr:uid="{1D9C4744-6452-4B4E-A5EF-F0404B1C32FE}"/>
    <cellStyle name="Comma 8 2 2 4 2 2 2 2 2" xfId="10733" xr:uid="{6AF6C9FD-89E5-4BEA-9BA0-41657BA04294}"/>
    <cellStyle name="Comma 8 2 2 4 2 2 2 2 2 2" xfId="21961" xr:uid="{197929F1-242E-4705-A5EC-0CF7212A6C02}"/>
    <cellStyle name="Comma 8 2 2 4 2 2 2 2 2 2 2" xfId="44428" xr:uid="{C9503ADC-DA2E-4534-89CC-E93E83F0D580}"/>
    <cellStyle name="Comma 8 2 2 4 2 2 2 2 2 3" xfId="33201" xr:uid="{A84F8639-4694-4073-8920-653B8D6B79B2}"/>
    <cellStyle name="Comma 8 2 2 4 2 2 2 2 3" xfId="16358" xr:uid="{BC70CC13-41C5-4DE5-A2FA-F6958BC546B1}"/>
    <cellStyle name="Comma 8 2 2 4 2 2 2 2 3 2" xfId="38825" xr:uid="{F81F712B-1A9D-47A8-8F06-FDB498382736}"/>
    <cellStyle name="Comma 8 2 2 4 2 2 2 2 4" xfId="27598" xr:uid="{3DEF2BA4-9833-460D-9E99-3DC9A0B61C54}"/>
    <cellStyle name="Comma 8 2 2 4 2 2 2 3" xfId="7944" xr:uid="{5F8A3BE2-5D78-4880-868B-D1E60DAB8B16}"/>
    <cellStyle name="Comma 8 2 2 4 2 2 2 3 2" xfId="19172" xr:uid="{E54451D5-12E0-48F8-92F1-58EBED462739}"/>
    <cellStyle name="Comma 8 2 2 4 2 2 2 3 2 2" xfId="41639" xr:uid="{0B264174-3B45-46B5-A46A-976D7DD09328}"/>
    <cellStyle name="Comma 8 2 2 4 2 2 2 3 3" xfId="30412" xr:uid="{7819C40B-22DF-4636-971F-67374D2D1A3F}"/>
    <cellStyle name="Comma 8 2 2 4 2 2 2 4" xfId="13569" xr:uid="{5A253030-0F8D-4916-B837-E0D21AE8C721}"/>
    <cellStyle name="Comma 8 2 2 4 2 2 2 4 2" xfId="36036" xr:uid="{FB6EBF9F-762C-4A69-A335-D312DF42E81C}"/>
    <cellStyle name="Comma 8 2 2 4 2 2 2 5" xfId="24809" xr:uid="{E568121E-6C36-4D80-924E-E1C7ED5FB09E}"/>
    <cellStyle name="Comma 8 2 2 4 2 2 3" xfId="4050" xr:uid="{37BA82B0-F106-4E51-9B57-09465CDCBD60}"/>
    <cellStyle name="Comma 8 2 2 4 2 2 3 2" xfId="9653" xr:uid="{38D2788D-5600-4BE7-825E-B18AD3752124}"/>
    <cellStyle name="Comma 8 2 2 4 2 2 3 2 2" xfId="20881" xr:uid="{FB407159-A123-42ED-84E4-6E4E3EF34CE4}"/>
    <cellStyle name="Comma 8 2 2 4 2 2 3 2 2 2" xfId="43348" xr:uid="{027E173B-26AE-4702-B937-32B8AAAA0B1E}"/>
    <cellStyle name="Comma 8 2 2 4 2 2 3 2 3" xfId="32121" xr:uid="{FAE60F00-3C40-4F36-A8A0-8E8BF35D7FC4}"/>
    <cellStyle name="Comma 8 2 2 4 2 2 3 3" xfId="15278" xr:uid="{21F24E7A-5729-4FCB-8433-913361672538}"/>
    <cellStyle name="Comma 8 2 2 4 2 2 3 3 2" xfId="37745" xr:uid="{A47902C1-3CDB-4341-B7F5-1EE9E5835BEE}"/>
    <cellStyle name="Comma 8 2 2 4 2 2 3 4" xfId="26518" xr:uid="{BA37F19E-F334-4E16-BA95-E052B6287F06}"/>
    <cellStyle name="Comma 8 2 2 4 2 2 4" xfId="6864" xr:uid="{F2A78CD6-3195-4591-B6BD-0768E9C4A685}"/>
    <cellStyle name="Comma 8 2 2 4 2 2 4 2" xfId="18092" xr:uid="{DAA75E58-7410-42B5-B110-B7ABC3C3AF02}"/>
    <cellStyle name="Comma 8 2 2 4 2 2 4 2 2" xfId="40559" xr:uid="{E3EE8243-BED9-4B06-9FE1-C0E2F451449B}"/>
    <cellStyle name="Comma 8 2 2 4 2 2 4 3" xfId="29332" xr:uid="{AC0879F7-B0C7-4F5A-B80D-1333E67C85AB}"/>
    <cellStyle name="Comma 8 2 2 4 2 2 5" xfId="12489" xr:uid="{2F52E371-B87D-4811-91B5-7B6947DC7ED6}"/>
    <cellStyle name="Comma 8 2 2 4 2 2 5 2" xfId="34956" xr:uid="{B8C818C1-366D-409F-892B-D0668CE15264}"/>
    <cellStyle name="Comma 8 2 2 4 2 2 6" xfId="23729" xr:uid="{4668E1AB-FEBB-4C28-94EC-854189AF4227}"/>
    <cellStyle name="Comma 8 2 2 4 2 3" xfId="1803" xr:uid="{00000000-0005-0000-0000-000036090000}"/>
    <cellStyle name="Comma 8 2 2 4 2 3 2" xfId="4592" xr:uid="{13A74910-C540-47F2-9749-D1BD6D606F96}"/>
    <cellStyle name="Comma 8 2 2 4 2 3 2 2" xfId="10195" xr:uid="{23E5FDCC-C554-4001-A137-1383CB101389}"/>
    <cellStyle name="Comma 8 2 2 4 2 3 2 2 2" xfId="21423" xr:uid="{BD189C42-30AB-4527-A896-FEB48115132D}"/>
    <cellStyle name="Comma 8 2 2 4 2 3 2 2 2 2" xfId="43890" xr:uid="{05FA1D80-DFCC-442E-A330-CCAB1E74448E}"/>
    <cellStyle name="Comma 8 2 2 4 2 3 2 2 3" xfId="32663" xr:uid="{94F1C799-AE25-42CD-B4BA-B736B123422D}"/>
    <cellStyle name="Comma 8 2 2 4 2 3 2 3" xfId="15820" xr:uid="{B43B3769-61DD-4751-A94E-CEE742822125}"/>
    <cellStyle name="Comma 8 2 2 4 2 3 2 3 2" xfId="38287" xr:uid="{2C6924E4-8D93-41FE-9D14-91F29A2038CA}"/>
    <cellStyle name="Comma 8 2 2 4 2 3 2 4" xfId="27060" xr:uid="{8C88C1CC-2F54-44A9-BDB3-D725C46924A4}"/>
    <cellStyle name="Comma 8 2 2 4 2 3 3" xfId="7406" xr:uid="{CAF8E7D2-89EB-431D-AE0F-00BF622150B8}"/>
    <cellStyle name="Comma 8 2 2 4 2 3 3 2" xfId="18634" xr:uid="{3D128DE2-36A7-464F-867B-C70E36BFFBA7}"/>
    <cellStyle name="Comma 8 2 2 4 2 3 3 2 2" xfId="41101" xr:uid="{B7C7977A-5E1B-4903-BF66-B02D81EB1104}"/>
    <cellStyle name="Comma 8 2 2 4 2 3 3 3" xfId="29874" xr:uid="{50681FD2-64FA-46D2-AE02-57DADD36DAE2}"/>
    <cellStyle name="Comma 8 2 2 4 2 3 4" xfId="13031" xr:uid="{BAFED733-BBFC-4EBD-8E32-419DB735B285}"/>
    <cellStyle name="Comma 8 2 2 4 2 3 4 2" xfId="35498" xr:uid="{CF62AF64-87C1-47E3-A046-E4E9FBE3DEC1}"/>
    <cellStyle name="Comma 8 2 2 4 2 3 5" xfId="24271" xr:uid="{2F7EFF9F-686B-4FD5-A7CF-27FC1B3D3035}"/>
    <cellStyle name="Comma 8 2 2 4 2 4" xfId="3512" xr:uid="{80126950-A103-4893-B586-7AA2D894FE6E}"/>
    <cellStyle name="Comma 8 2 2 4 2 4 2" xfId="9115" xr:uid="{780B14F1-B2CF-4901-92C7-BF8A4FABB399}"/>
    <cellStyle name="Comma 8 2 2 4 2 4 2 2" xfId="20343" xr:uid="{DF91EDC4-2424-4BF7-95BA-EA48E7D5338F}"/>
    <cellStyle name="Comma 8 2 2 4 2 4 2 2 2" xfId="42810" xr:uid="{A9B73C3B-3727-47CB-8DE1-7CF456595E1C}"/>
    <cellStyle name="Comma 8 2 2 4 2 4 2 3" xfId="31583" xr:uid="{4C68F73C-EA7E-4E17-9D46-FEC217F74EFA}"/>
    <cellStyle name="Comma 8 2 2 4 2 4 3" xfId="14740" xr:uid="{DC09D624-5D51-4DA0-8DD6-EC3C6796AD08}"/>
    <cellStyle name="Comma 8 2 2 4 2 4 3 2" xfId="37207" xr:uid="{33D1623C-C2E4-4A5C-8A9C-F4CC3DB12D3B}"/>
    <cellStyle name="Comma 8 2 2 4 2 4 4" xfId="25980" xr:uid="{143A2025-49E9-43D2-A77C-64119CD4E0CF}"/>
    <cellStyle name="Comma 8 2 2 4 2 5" xfId="6326" xr:uid="{189462B9-E9F4-4EF8-AF62-BC9DAF216801}"/>
    <cellStyle name="Comma 8 2 2 4 2 5 2" xfId="17554" xr:uid="{A7B44D51-18AA-44FA-AF6D-CFB5999E84AC}"/>
    <cellStyle name="Comma 8 2 2 4 2 5 2 2" xfId="40021" xr:uid="{6A6FE142-1DA1-4955-9949-EB5B6341DF67}"/>
    <cellStyle name="Comma 8 2 2 4 2 5 3" xfId="28794" xr:uid="{591DCAF5-1BD6-430A-8982-F7D43FD7698D}"/>
    <cellStyle name="Comma 8 2 2 4 2 6" xfId="11951" xr:uid="{43C3D803-E797-4C13-82EA-CDCC79AFA96B}"/>
    <cellStyle name="Comma 8 2 2 4 2 6 2" xfId="34418" xr:uid="{C680CBD6-3BE2-4AB7-9096-FD79D4D0840D}"/>
    <cellStyle name="Comma 8 2 2 4 2 7" xfId="23191" xr:uid="{5C725F1E-66BB-45C1-9064-77A8665A753B}"/>
    <cellStyle name="Comma 8 2 2 4 3" xfId="994" xr:uid="{00000000-0005-0000-0000-000037090000}"/>
    <cellStyle name="Comma 8 2 2 4 3 2" xfId="2074" xr:uid="{00000000-0005-0000-0000-000038090000}"/>
    <cellStyle name="Comma 8 2 2 4 3 2 2" xfId="4863" xr:uid="{155CF90E-7A11-4D74-938C-EE7AB82009CC}"/>
    <cellStyle name="Comma 8 2 2 4 3 2 2 2" xfId="10466" xr:uid="{670B068B-F222-4455-88C4-1841FA0600DC}"/>
    <cellStyle name="Comma 8 2 2 4 3 2 2 2 2" xfId="21694" xr:uid="{551FE192-2CBE-47CD-95AB-2F2F6A433C35}"/>
    <cellStyle name="Comma 8 2 2 4 3 2 2 2 2 2" xfId="44161" xr:uid="{EB7CC4E3-AC07-42B4-B7B0-7B8E1B90826C}"/>
    <cellStyle name="Comma 8 2 2 4 3 2 2 2 3" xfId="32934" xr:uid="{D90EC19D-D82E-4B7D-819C-60AE73FAD940}"/>
    <cellStyle name="Comma 8 2 2 4 3 2 2 3" xfId="16091" xr:uid="{5344DBFF-DECD-4DA8-8720-4A80F839D1B9}"/>
    <cellStyle name="Comma 8 2 2 4 3 2 2 3 2" xfId="38558" xr:uid="{C0FE9AA9-B5F8-438F-A561-D4AAEBE8D4DB}"/>
    <cellStyle name="Comma 8 2 2 4 3 2 2 4" xfId="27331" xr:uid="{C82D62BF-D605-4C82-AA7A-CE734EF5AC49}"/>
    <cellStyle name="Comma 8 2 2 4 3 2 3" xfId="7677" xr:uid="{0FB8CAC0-C687-42CE-A2DB-CC27BE00882C}"/>
    <cellStyle name="Comma 8 2 2 4 3 2 3 2" xfId="18905" xr:uid="{209D7976-6560-4DF0-B4BC-714057086EFC}"/>
    <cellStyle name="Comma 8 2 2 4 3 2 3 2 2" xfId="41372" xr:uid="{2E9D1284-A87A-4F02-8632-AD7504418FD8}"/>
    <cellStyle name="Comma 8 2 2 4 3 2 3 3" xfId="30145" xr:uid="{514B8693-8FE6-4AC1-8876-970B71435B2E}"/>
    <cellStyle name="Comma 8 2 2 4 3 2 4" xfId="13302" xr:uid="{2895AE58-5584-4F36-9D17-2964C0E523F5}"/>
    <cellStyle name="Comma 8 2 2 4 3 2 4 2" xfId="35769" xr:uid="{8F17C30E-3D94-466C-905F-82AE4B5CB8F8}"/>
    <cellStyle name="Comma 8 2 2 4 3 2 5" xfId="24542" xr:uid="{22BB9213-222A-4FF8-9EF4-F85DCAF42374}"/>
    <cellStyle name="Comma 8 2 2 4 3 3" xfId="3783" xr:uid="{5B56890B-6E9A-4E4A-ADFD-D1E611510A80}"/>
    <cellStyle name="Comma 8 2 2 4 3 3 2" xfId="9386" xr:uid="{D11467F9-8698-4CBA-B0DB-ADA7FF003774}"/>
    <cellStyle name="Comma 8 2 2 4 3 3 2 2" xfId="20614" xr:uid="{7A28367A-E136-4164-88A7-AEF1153D594E}"/>
    <cellStyle name="Comma 8 2 2 4 3 3 2 2 2" xfId="43081" xr:uid="{31764508-4422-4E66-8304-5B69C7DB213F}"/>
    <cellStyle name="Comma 8 2 2 4 3 3 2 3" xfId="31854" xr:uid="{F2A0B3CB-9AB5-49DD-A84F-ABDC0DC7D555}"/>
    <cellStyle name="Comma 8 2 2 4 3 3 3" xfId="15011" xr:uid="{66DAEFE0-8231-40A8-8479-74538E6DC081}"/>
    <cellStyle name="Comma 8 2 2 4 3 3 3 2" xfId="37478" xr:uid="{F77009E3-6F99-4613-9B92-6183A69DAF36}"/>
    <cellStyle name="Comma 8 2 2 4 3 3 4" xfId="26251" xr:uid="{8B701E9E-77DC-4B50-8D52-F0420CDF13C8}"/>
    <cellStyle name="Comma 8 2 2 4 3 4" xfId="6597" xr:uid="{26E696E6-01B4-4514-813C-097471B38612}"/>
    <cellStyle name="Comma 8 2 2 4 3 4 2" xfId="17825" xr:uid="{23A8FF46-4D00-40DC-B258-F40C70B0CF54}"/>
    <cellStyle name="Comma 8 2 2 4 3 4 2 2" xfId="40292" xr:uid="{B8AD34D7-3728-429C-990D-C3B9767354B9}"/>
    <cellStyle name="Comma 8 2 2 4 3 4 3" xfId="29065" xr:uid="{053ACC6C-EDDF-40D2-B54A-55FBE13BE696}"/>
    <cellStyle name="Comma 8 2 2 4 3 5" xfId="12222" xr:uid="{6911E2BD-E0EE-4968-9CDB-3A675323AD40}"/>
    <cellStyle name="Comma 8 2 2 4 3 5 2" xfId="34689" xr:uid="{2DD440EB-0AF4-441D-B6BC-E71F16A711C5}"/>
    <cellStyle name="Comma 8 2 2 4 3 6" xfId="23462" xr:uid="{96484B9E-2569-4A9D-8113-5B9617277C85}"/>
    <cellStyle name="Comma 8 2 2 4 4" xfId="1536" xr:uid="{00000000-0005-0000-0000-000039090000}"/>
    <cellStyle name="Comma 8 2 2 4 4 2" xfId="4325" xr:uid="{403C874E-F62D-4292-B9C7-1E5D1D036D8C}"/>
    <cellStyle name="Comma 8 2 2 4 4 2 2" xfId="9928" xr:uid="{D079C42D-E03C-42BD-9F12-3BCF6D143A62}"/>
    <cellStyle name="Comma 8 2 2 4 4 2 2 2" xfId="21156" xr:uid="{C209DECA-7DC2-4139-9A55-5D52D03DDDF5}"/>
    <cellStyle name="Comma 8 2 2 4 4 2 2 2 2" xfId="43623" xr:uid="{7FA70FE8-6139-42E7-833F-79D2FCE7E0C8}"/>
    <cellStyle name="Comma 8 2 2 4 4 2 2 3" xfId="32396" xr:uid="{6005F4ED-0CB3-4FDF-8F1D-BEDF9A3FB380}"/>
    <cellStyle name="Comma 8 2 2 4 4 2 3" xfId="15553" xr:uid="{2F45C50E-CFD7-48D9-92A6-9771890E15DC}"/>
    <cellStyle name="Comma 8 2 2 4 4 2 3 2" xfId="38020" xr:uid="{24615A9A-5415-4B61-9406-B89BA1C54814}"/>
    <cellStyle name="Comma 8 2 2 4 4 2 4" xfId="26793" xr:uid="{76A4008F-486C-434F-850B-997970669EFF}"/>
    <cellStyle name="Comma 8 2 2 4 4 3" xfId="7139" xr:uid="{EF75881E-2DAC-4654-857E-10494DF90115}"/>
    <cellStyle name="Comma 8 2 2 4 4 3 2" xfId="18367" xr:uid="{143E479C-15C7-4944-8854-153E5B7A9BA5}"/>
    <cellStyle name="Comma 8 2 2 4 4 3 2 2" xfId="40834" xr:uid="{B4F9CB94-ADA6-4C0C-B48A-E544D253B896}"/>
    <cellStyle name="Comma 8 2 2 4 4 3 3" xfId="29607" xr:uid="{29133545-4FBA-4FFF-92B8-1DAB2E75F5BE}"/>
    <cellStyle name="Comma 8 2 2 4 4 4" xfId="12764" xr:uid="{09A21B43-185F-4990-9D3A-030D59D6A070}"/>
    <cellStyle name="Comma 8 2 2 4 4 4 2" xfId="35231" xr:uid="{1F82C380-FCBB-4CD0-8042-78E05B97A968}"/>
    <cellStyle name="Comma 8 2 2 4 4 5" xfId="24004" xr:uid="{352332DD-793C-4771-A6BD-C940D3ED418C}"/>
    <cellStyle name="Comma 8 2 2 4 5" xfId="2617" xr:uid="{00000000-0005-0000-0000-00003A090000}"/>
    <cellStyle name="Comma 8 2 2 4 5 2" xfId="5406" xr:uid="{A6304800-0F54-4F70-8C1A-1F65D72A08F5}"/>
    <cellStyle name="Comma 8 2 2 4 5 2 2" xfId="11009" xr:uid="{36737123-2C2F-49A0-87D2-D8E40ED6A9D1}"/>
    <cellStyle name="Comma 8 2 2 4 5 2 2 2" xfId="22237" xr:uid="{BD71EB62-8AC8-4C25-A66B-ED34850F0F50}"/>
    <cellStyle name="Comma 8 2 2 4 5 2 2 2 2" xfId="44704" xr:uid="{14BF16D8-FDDA-436E-B171-A5E15DB066E2}"/>
    <cellStyle name="Comma 8 2 2 4 5 2 2 3" xfId="33477" xr:uid="{4CD8FC7D-92FE-40C5-BF5E-1AB5F1747A7F}"/>
    <cellStyle name="Comma 8 2 2 4 5 2 3" xfId="16634" xr:uid="{93B09F55-D674-4264-9D49-0473E6EED5E7}"/>
    <cellStyle name="Comma 8 2 2 4 5 2 3 2" xfId="39101" xr:uid="{0DEACF18-E3BF-48DE-B34F-923EE35778C9}"/>
    <cellStyle name="Comma 8 2 2 4 5 2 4" xfId="27874" xr:uid="{76CF394E-18C4-4D44-A2C4-8AD7BA93AF4C}"/>
    <cellStyle name="Comma 8 2 2 4 5 3" xfId="8220" xr:uid="{3611839A-BD2B-4680-9468-3F2BE1E688AB}"/>
    <cellStyle name="Comma 8 2 2 4 5 3 2" xfId="19448" xr:uid="{C6FD2CA5-5D32-4977-A814-6FDD6A306B9B}"/>
    <cellStyle name="Comma 8 2 2 4 5 3 2 2" xfId="41915" xr:uid="{29E71C8A-3F72-4073-B870-1B2E607772CB}"/>
    <cellStyle name="Comma 8 2 2 4 5 3 3" xfId="30688" xr:uid="{781E179D-2EFA-4583-B9E3-D74EB9BF0449}"/>
    <cellStyle name="Comma 8 2 2 4 5 4" xfId="13845" xr:uid="{E4A868A5-2FD6-4354-AFE7-698CA2F71248}"/>
    <cellStyle name="Comma 8 2 2 4 5 4 2" xfId="36312" xr:uid="{F8FCA297-069A-45D0-BF8B-93D543271554}"/>
    <cellStyle name="Comma 8 2 2 4 5 5" xfId="25085" xr:uid="{E007E33C-EB73-49DE-9330-F0BD929BC131}"/>
    <cellStyle name="Comma 8 2 2 4 6" xfId="456" xr:uid="{00000000-0005-0000-0000-00003B090000}"/>
    <cellStyle name="Comma 8 2 2 4 6 2" xfId="3245" xr:uid="{E5B35A38-45C1-4153-A1C8-0F1ADEA08ABA}"/>
    <cellStyle name="Comma 8 2 2 4 6 2 2" xfId="8848" xr:uid="{8A6BDB59-805D-4805-ADC4-C84022DE8D14}"/>
    <cellStyle name="Comma 8 2 2 4 6 2 2 2" xfId="20076" xr:uid="{CF452B78-9526-4897-80F9-53AF4D216E5B}"/>
    <cellStyle name="Comma 8 2 2 4 6 2 2 2 2" xfId="42543" xr:uid="{59BB9D33-5322-4954-9660-256F3BA3FE98}"/>
    <cellStyle name="Comma 8 2 2 4 6 2 2 3" xfId="31316" xr:uid="{FABF73D9-349C-4724-9C98-99735ED72B8E}"/>
    <cellStyle name="Comma 8 2 2 4 6 2 3" xfId="14473" xr:uid="{4862C047-5E03-409F-AB55-8837B305680C}"/>
    <cellStyle name="Comma 8 2 2 4 6 2 3 2" xfId="36940" xr:uid="{1F693CED-4DD1-41E2-9254-517CB9DEF1B9}"/>
    <cellStyle name="Comma 8 2 2 4 6 2 4" xfId="25713" xr:uid="{2FB4422A-A1C9-4D15-9038-329484F17D00}"/>
    <cellStyle name="Comma 8 2 2 4 6 3" xfId="6059" xr:uid="{67E04879-7731-465F-9026-0DD61A58DCEB}"/>
    <cellStyle name="Comma 8 2 2 4 6 3 2" xfId="17287" xr:uid="{FCEC3BB9-508C-4063-8813-C96B16465B27}"/>
    <cellStyle name="Comma 8 2 2 4 6 3 2 2" xfId="39754" xr:uid="{AF49208E-F781-464B-AA26-CCD707415264}"/>
    <cellStyle name="Comma 8 2 2 4 6 3 3" xfId="28527" xr:uid="{01F35ED2-6BA8-46F5-93A9-F0E2EDD538AC}"/>
    <cellStyle name="Comma 8 2 2 4 6 4" xfId="11684" xr:uid="{0A4CBFE4-6BB5-4E3A-AAB3-4BD3A27C98E2}"/>
    <cellStyle name="Comma 8 2 2 4 6 4 2" xfId="34151" xr:uid="{7B9C94C2-3412-4B7C-B091-669D815499BC}"/>
    <cellStyle name="Comma 8 2 2 4 6 5" xfId="22924" xr:uid="{B8090746-62D4-4EAA-8B45-14678EB1BF7F}"/>
    <cellStyle name="Comma 8 2 2 4 7" xfId="2969" xr:uid="{C3D8F4EA-828C-410E-9BFA-E58EAD278838}"/>
    <cellStyle name="Comma 8 2 2 4 7 2" xfId="8572" xr:uid="{253DBFED-3832-4DF8-848A-02F2364154FE}"/>
    <cellStyle name="Comma 8 2 2 4 7 2 2" xfId="19800" xr:uid="{49394F32-E5F0-4F0C-8EA9-1BCE4433F919}"/>
    <cellStyle name="Comma 8 2 2 4 7 2 2 2" xfId="42267" xr:uid="{F9835D7D-1B80-4D0C-B1D0-1212DF690A9C}"/>
    <cellStyle name="Comma 8 2 2 4 7 2 3" xfId="31040" xr:uid="{521EDDA1-6C15-4CCD-9E29-97C8155A80B2}"/>
    <cellStyle name="Comma 8 2 2 4 7 3" xfId="14197" xr:uid="{77494034-8DCE-4372-8870-C5DFD13502E7}"/>
    <cellStyle name="Comma 8 2 2 4 7 3 2" xfId="36664" xr:uid="{95A52CFB-A23B-49C3-9688-053123CF04F7}"/>
    <cellStyle name="Comma 8 2 2 4 7 4" xfId="25437" xr:uid="{05E9D37E-70B7-4933-A427-E334DF332D97}"/>
    <cellStyle name="Comma 8 2 2 4 8" xfId="5784" xr:uid="{9F60C0AE-4501-4CD6-BDAB-3CCCC839862E}"/>
    <cellStyle name="Comma 8 2 2 4 8 2" xfId="17012" xr:uid="{38B2A767-3D67-446E-80DF-DB5E52C5F2BD}"/>
    <cellStyle name="Comma 8 2 2 4 8 2 2" xfId="39479" xr:uid="{15060DAB-D5F0-4205-89D7-D1946E8975F4}"/>
    <cellStyle name="Comma 8 2 2 4 8 3" xfId="28252" xr:uid="{5149B220-DE94-4501-9A98-153AFBE56B9C}"/>
    <cellStyle name="Comma 8 2 2 4 9" xfId="11408" xr:uid="{F680410C-84F8-4330-B378-9ACED98242A1}"/>
    <cellStyle name="Comma 8 2 2 4 9 2" xfId="33876" xr:uid="{093173AE-9DD2-4675-A96E-3DA8F0F0E1CD}"/>
    <cellStyle name="Comma 8 2 2 5" xfId="602" xr:uid="{00000000-0005-0000-0000-00003C090000}"/>
    <cellStyle name="Comma 8 2 2 5 2" xfId="1140" xr:uid="{00000000-0005-0000-0000-00003D090000}"/>
    <cellStyle name="Comma 8 2 2 5 2 2" xfId="2220" xr:uid="{00000000-0005-0000-0000-00003E090000}"/>
    <cellStyle name="Comma 8 2 2 5 2 2 2" xfId="5009" xr:uid="{3D2548DA-7293-413A-B3F9-8DA4F93E0CC6}"/>
    <cellStyle name="Comma 8 2 2 5 2 2 2 2" xfId="10612" xr:uid="{4EDD57B4-FD71-4B43-B802-06A7674FB24D}"/>
    <cellStyle name="Comma 8 2 2 5 2 2 2 2 2" xfId="21840" xr:uid="{88333E12-39CC-4B56-8990-5C5F8C711C28}"/>
    <cellStyle name="Comma 8 2 2 5 2 2 2 2 2 2" xfId="44307" xr:uid="{BDA9A720-4037-49FE-82E5-22303CD9FF5E}"/>
    <cellStyle name="Comma 8 2 2 5 2 2 2 2 3" xfId="33080" xr:uid="{A5CEBD3F-708C-46BC-89D6-B2F04FF09FD6}"/>
    <cellStyle name="Comma 8 2 2 5 2 2 2 3" xfId="16237" xr:uid="{81C2E837-F146-4A07-86BB-820DBE60E09B}"/>
    <cellStyle name="Comma 8 2 2 5 2 2 2 3 2" xfId="38704" xr:uid="{F2E3A8F1-6428-4E40-8868-26893372994D}"/>
    <cellStyle name="Comma 8 2 2 5 2 2 2 4" xfId="27477" xr:uid="{D157F346-A20A-43E3-869D-AA1761C4C672}"/>
    <cellStyle name="Comma 8 2 2 5 2 2 3" xfId="7823" xr:uid="{803D9B2E-644A-4BF7-B644-EFA923D89BD4}"/>
    <cellStyle name="Comma 8 2 2 5 2 2 3 2" xfId="19051" xr:uid="{5E7EE77F-6BE4-4BC2-A9DC-9E3FC955DBC6}"/>
    <cellStyle name="Comma 8 2 2 5 2 2 3 2 2" xfId="41518" xr:uid="{30D2BEF2-9591-42E1-AD31-00243B1D3E1B}"/>
    <cellStyle name="Comma 8 2 2 5 2 2 3 3" xfId="30291" xr:uid="{FA279F1E-A9C3-4D2B-9750-02CAD36C0604}"/>
    <cellStyle name="Comma 8 2 2 5 2 2 4" xfId="13448" xr:uid="{9EDADE84-75F6-4A91-9B31-767F90965E4F}"/>
    <cellStyle name="Comma 8 2 2 5 2 2 4 2" xfId="35915" xr:uid="{664819EB-483C-42BE-9617-16ECA95DB357}"/>
    <cellStyle name="Comma 8 2 2 5 2 2 5" xfId="24688" xr:uid="{1D6254F9-625B-4D3B-8543-6CD36D83F212}"/>
    <cellStyle name="Comma 8 2 2 5 2 3" xfId="3929" xr:uid="{4AAA1FD5-5C3F-48ED-BA89-CDF6BE04AEFF}"/>
    <cellStyle name="Comma 8 2 2 5 2 3 2" xfId="9532" xr:uid="{B0A1382D-068F-4247-9F30-AF1894145FC6}"/>
    <cellStyle name="Comma 8 2 2 5 2 3 2 2" xfId="20760" xr:uid="{563DF8FE-1413-4884-88B9-CD992F469FE8}"/>
    <cellStyle name="Comma 8 2 2 5 2 3 2 2 2" xfId="43227" xr:uid="{1F52D1D3-62EF-4764-B9B8-D321D4FD7275}"/>
    <cellStyle name="Comma 8 2 2 5 2 3 2 3" xfId="32000" xr:uid="{9B67860C-5BA0-4588-931B-AEF99B87FF35}"/>
    <cellStyle name="Comma 8 2 2 5 2 3 3" xfId="15157" xr:uid="{DEC8EFE3-0C0F-44D6-BC8C-652F90F82421}"/>
    <cellStyle name="Comma 8 2 2 5 2 3 3 2" xfId="37624" xr:uid="{661154FE-F4C6-483A-BD44-9D4A07DDC381}"/>
    <cellStyle name="Comma 8 2 2 5 2 3 4" xfId="26397" xr:uid="{5B97F546-3FB0-4AD4-B907-FEF0002B123F}"/>
    <cellStyle name="Comma 8 2 2 5 2 4" xfId="6743" xr:uid="{133ED824-686F-46BB-83FF-1D2588052B32}"/>
    <cellStyle name="Comma 8 2 2 5 2 4 2" xfId="17971" xr:uid="{C13B71CC-1E70-4D80-B1AB-A38385E31B65}"/>
    <cellStyle name="Comma 8 2 2 5 2 4 2 2" xfId="40438" xr:uid="{E3343B9C-C424-4619-9D76-94B389BF6E6D}"/>
    <cellStyle name="Comma 8 2 2 5 2 4 3" xfId="29211" xr:uid="{A8C2A441-2E82-4F9B-916F-00CA81B74592}"/>
    <cellStyle name="Comma 8 2 2 5 2 5" xfId="12368" xr:uid="{2A8393F4-9134-4CB6-9CE3-57A2EB209D90}"/>
    <cellStyle name="Comma 8 2 2 5 2 5 2" xfId="34835" xr:uid="{8F49AC16-1CCD-4F86-BE2D-D2AD20A424AC}"/>
    <cellStyle name="Comma 8 2 2 5 2 6" xfId="23608" xr:uid="{003A6785-DF26-478F-8C51-B95EBC36F93D}"/>
    <cellStyle name="Comma 8 2 2 5 3" xfId="1682" xr:uid="{00000000-0005-0000-0000-00003F090000}"/>
    <cellStyle name="Comma 8 2 2 5 3 2" xfId="4471" xr:uid="{0ECA74CE-43EE-41F9-801F-A3CE2000406D}"/>
    <cellStyle name="Comma 8 2 2 5 3 2 2" xfId="10074" xr:uid="{01FBC726-516A-4F3F-A0C0-F012F822ADB6}"/>
    <cellStyle name="Comma 8 2 2 5 3 2 2 2" xfId="21302" xr:uid="{7EEDEE6F-F051-442F-8A97-B5BBE938E6E9}"/>
    <cellStyle name="Comma 8 2 2 5 3 2 2 2 2" xfId="43769" xr:uid="{8869C393-EF97-4C7F-9A3B-3DA25FE779DE}"/>
    <cellStyle name="Comma 8 2 2 5 3 2 2 3" xfId="32542" xr:uid="{19CF8CC3-81E1-4B31-BE8E-F29EDB8F1D77}"/>
    <cellStyle name="Comma 8 2 2 5 3 2 3" xfId="15699" xr:uid="{205F9B5F-DEC8-4CFA-A2B4-0F336234E6CB}"/>
    <cellStyle name="Comma 8 2 2 5 3 2 3 2" xfId="38166" xr:uid="{60DBC625-B9A7-4FDC-BEDB-103EA524EF37}"/>
    <cellStyle name="Comma 8 2 2 5 3 2 4" xfId="26939" xr:uid="{475F0420-921F-4A94-82B3-AAEA2CECBD94}"/>
    <cellStyle name="Comma 8 2 2 5 3 3" xfId="7285" xr:uid="{F500DCD2-FF3D-44A0-BA64-B437F3E37DB2}"/>
    <cellStyle name="Comma 8 2 2 5 3 3 2" xfId="18513" xr:uid="{A0B2B21F-A2A5-4888-A16B-4D76221F20DF}"/>
    <cellStyle name="Comma 8 2 2 5 3 3 2 2" xfId="40980" xr:uid="{0436F910-D9C5-4E41-97D0-9F46027FF4A2}"/>
    <cellStyle name="Comma 8 2 2 5 3 3 3" xfId="29753" xr:uid="{57624E57-9E89-438C-ABA2-340F8198D4D7}"/>
    <cellStyle name="Comma 8 2 2 5 3 4" xfId="12910" xr:uid="{9ED6C395-147A-416A-813C-5B1E33141C25}"/>
    <cellStyle name="Comma 8 2 2 5 3 4 2" xfId="35377" xr:uid="{CEABACEC-4C52-4BD5-9C9B-6954A02EEC99}"/>
    <cellStyle name="Comma 8 2 2 5 3 5" xfId="24150" xr:uid="{16A0CFE3-6FD2-4444-B59E-4C12AFCE3649}"/>
    <cellStyle name="Comma 8 2 2 5 4" xfId="3391" xr:uid="{9200A8FF-D05D-4F28-ABC5-3A9AC543C9D8}"/>
    <cellStyle name="Comma 8 2 2 5 4 2" xfId="8994" xr:uid="{847E252F-E5FB-4BFA-B05D-07781531527E}"/>
    <cellStyle name="Comma 8 2 2 5 4 2 2" xfId="20222" xr:uid="{C938D1EC-F4B5-4210-B38F-3C777B2FC312}"/>
    <cellStyle name="Comma 8 2 2 5 4 2 2 2" xfId="42689" xr:uid="{7969B227-5EB9-482E-B894-6A21A09A71FA}"/>
    <cellStyle name="Comma 8 2 2 5 4 2 3" xfId="31462" xr:uid="{CBF6895D-43F7-4321-A4D4-A8A46BEACBC9}"/>
    <cellStyle name="Comma 8 2 2 5 4 3" xfId="14619" xr:uid="{95F8F0EC-73C9-41AE-9AB0-90FBBF0811A4}"/>
    <cellStyle name="Comma 8 2 2 5 4 3 2" xfId="37086" xr:uid="{E581A028-2CA2-43FE-9477-3C0F424C9787}"/>
    <cellStyle name="Comma 8 2 2 5 4 4" xfId="25859" xr:uid="{3EC75E58-5676-46D9-ACA9-1CDCDCD848A6}"/>
    <cellStyle name="Comma 8 2 2 5 5" xfId="6205" xr:uid="{C616FEE5-394C-4112-B347-7755579C2817}"/>
    <cellStyle name="Comma 8 2 2 5 5 2" xfId="17433" xr:uid="{02D21C9B-A818-4ED3-830A-46E927302E0F}"/>
    <cellStyle name="Comma 8 2 2 5 5 2 2" xfId="39900" xr:uid="{344DDEBE-1CB9-49D5-90D9-15ADCF609786}"/>
    <cellStyle name="Comma 8 2 2 5 5 3" xfId="28673" xr:uid="{797675AB-9D72-4E2A-A1D8-E9E2A8D31DF1}"/>
    <cellStyle name="Comma 8 2 2 5 6" xfId="11830" xr:uid="{121B9875-89D2-4B74-A79B-797CCEB13767}"/>
    <cellStyle name="Comma 8 2 2 5 6 2" xfId="34297" xr:uid="{8804E8B6-8B73-4C14-B923-BE2479F6BA1C}"/>
    <cellStyle name="Comma 8 2 2 5 7" xfId="23070" xr:uid="{995D2140-E9C7-42FD-9279-F066FF695F30}"/>
    <cellStyle name="Comma 8 2 2 6" xfId="873" xr:uid="{00000000-0005-0000-0000-000040090000}"/>
    <cellStyle name="Comma 8 2 2 6 2" xfId="1953" xr:uid="{00000000-0005-0000-0000-000041090000}"/>
    <cellStyle name="Comma 8 2 2 6 2 2" xfId="4742" xr:uid="{21BB448D-0472-4C2B-A500-2998BF8C0C15}"/>
    <cellStyle name="Comma 8 2 2 6 2 2 2" xfId="10345" xr:uid="{DB1E3B19-20A9-462E-AD5D-44DA380A1470}"/>
    <cellStyle name="Comma 8 2 2 6 2 2 2 2" xfId="21573" xr:uid="{D442EEEF-931F-4E01-9B0F-84E902ED50BF}"/>
    <cellStyle name="Comma 8 2 2 6 2 2 2 2 2" xfId="44040" xr:uid="{601E4CC4-195D-499E-986E-3BB8DEBEC5AC}"/>
    <cellStyle name="Comma 8 2 2 6 2 2 2 3" xfId="32813" xr:uid="{D65C1430-1318-4E90-A8D4-8E5DEFBB3E64}"/>
    <cellStyle name="Comma 8 2 2 6 2 2 3" xfId="15970" xr:uid="{7192E47F-BAE2-4CCF-BB33-9F4F09CF6668}"/>
    <cellStyle name="Comma 8 2 2 6 2 2 3 2" xfId="38437" xr:uid="{DA27A27D-8189-43F3-9719-533F659020DD}"/>
    <cellStyle name="Comma 8 2 2 6 2 2 4" xfId="27210" xr:uid="{B5F508A2-8382-4ABD-8056-09BB85B0E913}"/>
    <cellStyle name="Comma 8 2 2 6 2 3" xfId="7556" xr:uid="{FE6BA900-674D-4DE6-9E95-AB099E538A65}"/>
    <cellStyle name="Comma 8 2 2 6 2 3 2" xfId="18784" xr:uid="{A40E427B-728C-4845-941C-2A83FBB7045D}"/>
    <cellStyle name="Comma 8 2 2 6 2 3 2 2" xfId="41251" xr:uid="{213E0611-E045-4B77-BFBA-F827FAC037E0}"/>
    <cellStyle name="Comma 8 2 2 6 2 3 3" xfId="30024" xr:uid="{31021100-82CE-46B6-B415-BDAB6FC472D6}"/>
    <cellStyle name="Comma 8 2 2 6 2 4" xfId="13181" xr:uid="{9EE84CA6-3D98-4A72-BF09-1A4DA17E5A82}"/>
    <cellStyle name="Comma 8 2 2 6 2 4 2" xfId="35648" xr:uid="{B4472ABC-B35F-462C-ABB2-8470C59B8F37}"/>
    <cellStyle name="Comma 8 2 2 6 2 5" xfId="24421" xr:uid="{8842CEB5-D63C-42A2-8CFF-36F359CB8DCF}"/>
    <cellStyle name="Comma 8 2 2 6 3" xfId="3662" xr:uid="{9DDB902B-69FA-4024-BB05-C40C1BFF9649}"/>
    <cellStyle name="Comma 8 2 2 6 3 2" xfId="9265" xr:uid="{1994174F-3E8F-4B61-832F-FD7C7E22F3FA}"/>
    <cellStyle name="Comma 8 2 2 6 3 2 2" xfId="20493" xr:uid="{B546F188-4960-4698-97CE-5C6A513EEAFC}"/>
    <cellStyle name="Comma 8 2 2 6 3 2 2 2" xfId="42960" xr:uid="{1EF2FD59-4E70-4B93-BCA2-4A74087E77D9}"/>
    <cellStyle name="Comma 8 2 2 6 3 2 3" xfId="31733" xr:uid="{22F7986D-010C-4D5C-AF1B-CD5DC06E6FB6}"/>
    <cellStyle name="Comma 8 2 2 6 3 3" xfId="14890" xr:uid="{AEBE3841-D60F-4CF3-BF54-EF53DDC1024C}"/>
    <cellStyle name="Comma 8 2 2 6 3 3 2" xfId="37357" xr:uid="{AD521810-5F3F-4B4E-9920-7A79563FFCBE}"/>
    <cellStyle name="Comma 8 2 2 6 3 4" xfId="26130" xr:uid="{5519BCDC-3B94-475B-863D-46328994C17F}"/>
    <cellStyle name="Comma 8 2 2 6 4" xfId="6476" xr:uid="{6038B98D-BCCB-45D8-9D38-0D2073B060C7}"/>
    <cellStyle name="Comma 8 2 2 6 4 2" xfId="17704" xr:uid="{336B57D7-1F73-433E-A168-CF42B82EE95C}"/>
    <cellStyle name="Comma 8 2 2 6 4 2 2" xfId="40171" xr:uid="{053C509C-2CDC-46B2-805C-14824984901B}"/>
    <cellStyle name="Comma 8 2 2 6 4 3" xfId="28944" xr:uid="{1EB0B203-232B-47D2-A80B-A7A6A94CD16A}"/>
    <cellStyle name="Comma 8 2 2 6 5" xfId="12101" xr:uid="{FD5880D5-9D62-4974-A857-ECB5D119C407}"/>
    <cellStyle name="Comma 8 2 2 6 5 2" xfId="34568" xr:uid="{7BABE5D8-1934-4E1F-BB9E-AD7EC3955E23}"/>
    <cellStyle name="Comma 8 2 2 6 6" xfId="23341" xr:uid="{629E3DB3-1E34-4E4B-B1A6-C9289765E7C2}"/>
    <cellStyle name="Comma 8 2 2 7" xfId="1415" xr:uid="{00000000-0005-0000-0000-000042090000}"/>
    <cellStyle name="Comma 8 2 2 7 2" xfId="4204" xr:uid="{38FD7126-8838-4D51-925E-2E3DC6E9D630}"/>
    <cellStyle name="Comma 8 2 2 7 2 2" xfId="9807" xr:uid="{DEEC2318-09DA-4362-9532-663206E863AC}"/>
    <cellStyle name="Comma 8 2 2 7 2 2 2" xfId="21035" xr:uid="{03D312B4-F20F-4BF3-9E08-563A34D913BF}"/>
    <cellStyle name="Comma 8 2 2 7 2 2 2 2" xfId="43502" xr:uid="{BA176443-BF6C-4173-8D1E-F573189BA514}"/>
    <cellStyle name="Comma 8 2 2 7 2 2 3" xfId="32275" xr:uid="{8247CBEA-6198-466D-BE22-B899413B6A74}"/>
    <cellStyle name="Comma 8 2 2 7 2 3" xfId="15432" xr:uid="{44913AE1-9AF8-454D-9A75-A7780CE5E785}"/>
    <cellStyle name="Comma 8 2 2 7 2 3 2" xfId="37899" xr:uid="{52349D92-EA9F-48B0-8AA1-D36661124730}"/>
    <cellStyle name="Comma 8 2 2 7 2 4" xfId="26672" xr:uid="{3C8DF1F9-ABF9-4D90-86BA-246580BDA022}"/>
    <cellStyle name="Comma 8 2 2 7 3" xfId="7018" xr:uid="{B4ED5BCB-F4EA-487A-8447-D4183D2FC76C}"/>
    <cellStyle name="Comma 8 2 2 7 3 2" xfId="18246" xr:uid="{D4916032-55F0-4C47-AFBE-4613D394A3A8}"/>
    <cellStyle name="Comma 8 2 2 7 3 2 2" xfId="40713" xr:uid="{F7B36386-50F4-4BF3-8205-89DD62E5FC61}"/>
    <cellStyle name="Comma 8 2 2 7 3 3" xfId="29486" xr:uid="{58AF13C6-2989-4071-ACD8-A2EA293DC6EB}"/>
    <cellStyle name="Comma 8 2 2 7 4" xfId="12643" xr:uid="{EA35BA1D-6E70-4F7B-B0FF-AE094B334628}"/>
    <cellStyle name="Comma 8 2 2 7 4 2" xfId="35110" xr:uid="{3EDB36FE-489E-4B58-87C0-D55C006CE191}"/>
    <cellStyle name="Comma 8 2 2 7 5" xfId="23883" xr:uid="{1F4C12E1-7864-4E5D-A5DD-E510B81421C4}"/>
    <cellStyle name="Comma 8 2 2 8" xfId="2496" xr:uid="{00000000-0005-0000-0000-000043090000}"/>
    <cellStyle name="Comma 8 2 2 8 2" xfId="5285" xr:uid="{27AE62E8-127C-45CC-AB2D-53EDFAAB053C}"/>
    <cellStyle name="Comma 8 2 2 8 2 2" xfId="10888" xr:uid="{917B5EEF-32C6-47D2-BF83-171323D712F4}"/>
    <cellStyle name="Comma 8 2 2 8 2 2 2" xfId="22116" xr:uid="{AC99C1D9-FFD9-4047-B940-571012756BE4}"/>
    <cellStyle name="Comma 8 2 2 8 2 2 2 2" xfId="44583" xr:uid="{67580841-F6C0-410C-8370-234A36DF7823}"/>
    <cellStyle name="Comma 8 2 2 8 2 2 3" xfId="33356" xr:uid="{D17C34BF-6201-4752-B803-06DAC2A54742}"/>
    <cellStyle name="Comma 8 2 2 8 2 3" xfId="16513" xr:uid="{78859D6E-15E3-487A-B196-1781BF400043}"/>
    <cellStyle name="Comma 8 2 2 8 2 3 2" xfId="38980" xr:uid="{16C84ECA-059D-4CC1-9A28-16B463548639}"/>
    <cellStyle name="Comma 8 2 2 8 2 4" xfId="27753" xr:uid="{497A4847-3A5F-4F48-8C88-1EFD198CB93A}"/>
    <cellStyle name="Comma 8 2 2 8 3" xfId="8099" xr:uid="{65EDE5E2-C8DC-46C8-93C0-41690A1251F5}"/>
    <cellStyle name="Comma 8 2 2 8 3 2" xfId="19327" xr:uid="{7CAD6911-CA00-4282-ACEE-2F14DBAD5124}"/>
    <cellStyle name="Comma 8 2 2 8 3 2 2" xfId="41794" xr:uid="{885D5DE3-D04D-4555-97C0-873A29048391}"/>
    <cellStyle name="Comma 8 2 2 8 3 3" xfId="30567" xr:uid="{4F6A5B11-FE72-4CF1-94FA-CF77A29B4400}"/>
    <cellStyle name="Comma 8 2 2 8 4" xfId="13724" xr:uid="{E5C07675-05F3-4F29-8411-0E655B672F69}"/>
    <cellStyle name="Comma 8 2 2 8 4 2" xfId="36191" xr:uid="{E62D5F58-0D09-420F-AF4B-07BA66F44F0F}"/>
    <cellStyle name="Comma 8 2 2 8 5" xfId="24964" xr:uid="{0B21853C-B299-4461-A115-CE8752AE1453}"/>
    <cellStyle name="Comma 8 2 2 9" xfId="335" xr:uid="{00000000-0005-0000-0000-000044090000}"/>
    <cellStyle name="Comma 8 2 2 9 2" xfId="3124" xr:uid="{79B8DD5D-BE06-4E8C-A931-F35B72E82462}"/>
    <cellStyle name="Comma 8 2 2 9 2 2" xfId="8727" xr:uid="{021AD734-5E5E-4B29-86B3-F8283DA27835}"/>
    <cellStyle name="Comma 8 2 2 9 2 2 2" xfId="19955" xr:uid="{23152F9B-1E42-4D2B-BAEF-0038DF48456B}"/>
    <cellStyle name="Comma 8 2 2 9 2 2 2 2" xfId="42422" xr:uid="{7B119C8F-0F6F-4A31-9E53-C78964F804D4}"/>
    <cellStyle name="Comma 8 2 2 9 2 2 3" xfId="31195" xr:uid="{AD127B4E-664D-4D77-B9F7-CCFB9B8DD11B}"/>
    <cellStyle name="Comma 8 2 2 9 2 3" xfId="14352" xr:uid="{C2956BD5-D6B5-4EF4-8729-A15EB4FE62D0}"/>
    <cellStyle name="Comma 8 2 2 9 2 3 2" xfId="36819" xr:uid="{3A32CFE3-D43E-4DA6-B964-ED565F627B2A}"/>
    <cellStyle name="Comma 8 2 2 9 2 4" xfId="25592" xr:uid="{A5DB6A7C-C4CE-447B-9B0C-0F555755A495}"/>
    <cellStyle name="Comma 8 2 2 9 3" xfId="5938" xr:uid="{4B471666-B495-416D-812E-9EAD96F24B27}"/>
    <cellStyle name="Comma 8 2 2 9 3 2" xfId="17166" xr:uid="{36F19608-84F0-48C1-B23E-9D6EA8F5068A}"/>
    <cellStyle name="Comma 8 2 2 9 3 2 2" xfId="39633" xr:uid="{33E03777-62EB-43FC-B59E-BA7A4F0C3E49}"/>
    <cellStyle name="Comma 8 2 2 9 3 3" xfId="28406" xr:uid="{E9EFB534-ECE2-449C-B46C-0348564513C5}"/>
    <cellStyle name="Comma 8 2 2 9 4" xfId="11563" xr:uid="{922757D9-6626-4E56-88AB-694EF55F0BF6}"/>
    <cellStyle name="Comma 8 2 2 9 4 2" xfId="34030" xr:uid="{21354B91-692F-46A2-A126-7C90C1904FEA}"/>
    <cellStyle name="Comma 8 2 2 9 5" xfId="22803" xr:uid="{E33AAFF3-5829-4AC9-84A7-79E8A4B609C2}"/>
    <cellStyle name="Comma 8 2 3" xfId="69" xr:uid="{00000000-0005-0000-0000-000045090000}"/>
    <cellStyle name="Comma 8 2 3 10" xfId="5677" xr:uid="{C6702A88-40D8-4FC1-96A3-9E89912B1636}"/>
    <cellStyle name="Comma 8 2 3 10 2" xfId="16905" xr:uid="{92029D56-3B46-4B48-A927-5EA9F33EAF4D}"/>
    <cellStyle name="Comma 8 2 3 10 2 2" xfId="39372" xr:uid="{6D9AEB72-EAD0-45F9-B159-909E9650596C}"/>
    <cellStyle name="Comma 8 2 3 10 3" xfId="28145" xr:uid="{5B74E131-D29D-4CA4-AB37-60F0B9A8E07B}"/>
    <cellStyle name="Comma 8 2 3 11" xfId="11301" xr:uid="{8E24E7F4-D516-4939-8CED-02689BEC65D8}"/>
    <cellStyle name="Comma 8 2 3 11 2" xfId="33769" xr:uid="{D880B0A3-99E0-4D4B-A455-B6F5591480E5}"/>
    <cellStyle name="Comma 8 2 3 12" xfId="22542" xr:uid="{37C36E11-C9EE-4459-BBA6-FAA915F8F7DE}"/>
    <cellStyle name="Comma 8 2 3 2" xfId="131" xr:uid="{00000000-0005-0000-0000-000046090000}"/>
    <cellStyle name="Comma 8 2 3 2 10" xfId="11363" xr:uid="{15B3FB0D-3D00-460E-B0FC-528B130A8735}"/>
    <cellStyle name="Comma 8 2 3 2 10 2" xfId="33831" xr:uid="{BE0284AA-2897-43DA-A14E-160761419EA0}"/>
    <cellStyle name="Comma 8 2 3 2 11" xfId="22604" xr:uid="{966331EA-CB17-409D-B96B-320A8AE50D26}"/>
    <cellStyle name="Comma 8 2 3 2 2" xfId="257" xr:uid="{00000000-0005-0000-0000-000047090000}"/>
    <cellStyle name="Comma 8 2 3 2 2 10" xfId="22730" xr:uid="{326EAFB7-FBB9-4293-A3DE-1A50D3935671}"/>
    <cellStyle name="Comma 8 2 3 2 2 2" xfId="804" xr:uid="{00000000-0005-0000-0000-000048090000}"/>
    <cellStyle name="Comma 8 2 3 2 2 2 2" xfId="1342" xr:uid="{00000000-0005-0000-0000-000049090000}"/>
    <cellStyle name="Comma 8 2 3 2 2 2 2 2" xfId="2422" xr:uid="{00000000-0005-0000-0000-00004A090000}"/>
    <cellStyle name="Comma 8 2 3 2 2 2 2 2 2" xfId="5211" xr:uid="{662CE16B-7760-4D89-8D40-AEDEA7090F17}"/>
    <cellStyle name="Comma 8 2 3 2 2 2 2 2 2 2" xfId="10814" xr:uid="{BC4CA7CA-ACE2-49AB-8165-931FBE966FB3}"/>
    <cellStyle name="Comma 8 2 3 2 2 2 2 2 2 2 2" xfId="22042" xr:uid="{47DBAD6F-C13A-49E6-BB5C-C45F23AADD54}"/>
    <cellStyle name="Comma 8 2 3 2 2 2 2 2 2 2 2 2" xfId="44509" xr:uid="{9FA40B23-1C50-4B64-8494-561AB94D420B}"/>
    <cellStyle name="Comma 8 2 3 2 2 2 2 2 2 2 3" xfId="33282" xr:uid="{613F68F3-EEA5-4DA1-953A-67F7683EA294}"/>
    <cellStyle name="Comma 8 2 3 2 2 2 2 2 2 3" xfId="16439" xr:uid="{599D1165-DD22-41C3-A54F-5F1E00E5E540}"/>
    <cellStyle name="Comma 8 2 3 2 2 2 2 2 2 3 2" xfId="38906" xr:uid="{77B2C37A-E59C-43AE-B147-27EB30B7A0CA}"/>
    <cellStyle name="Comma 8 2 3 2 2 2 2 2 2 4" xfId="27679" xr:uid="{A1E0241A-1E3C-479D-9064-D9D3F1920D10}"/>
    <cellStyle name="Comma 8 2 3 2 2 2 2 2 3" xfId="8025" xr:uid="{890CF313-922F-47BF-894E-19C7CAC30AD7}"/>
    <cellStyle name="Comma 8 2 3 2 2 2 2 2 3 2" xfId="19253" xr:uid="{C1C4FBAB-F706-461A-BE32-7FE7E02F9E46}"/>
    <cellStyle name="Comma 8 2 3 2 2 2 2 2 3 2 2" xfId="41720" xr:uid="{B0ABD1BF-4AB7-41D0-BF92-C731C0DDF1A8}"/>
    <cellStyle name="Comma 8 2 3 2 2 2 2 2 3 3" xfId="30493" xr:uid="{13D896D0-62AB-4626-BF90-E321871206DC}"/>
    <cellStyle name="Comma 8 2 3 2 2 2 2 2 4" xfId="13650" xr:uid="{FDE11C1C-4516-42DC-BFE0-7893DB18B9F5}"/>
    <cellStyle name="Comma 8 2 3 2 2 2 2 2 4 2" xfId="36117" xr:uid="{6B1C981C-690C-4799-BB17-3289A8D802C1}"/>
    <cellStyle name="Comma 8 2 3 2 2 2 2 2 5" xfId="24890" xr:uid="{399D0317-7904-4835-AD23-33CBDBF2837A}"/>
    <cellStyle name="Comma 8 2 3 2 2 2 2 3" xfId="4131" xr:uid="{7292A3BA-69E4-4DE3-B33C-02C2942938BD}"/>
    <cellStyle name="Comma 8 2 3 2 2 2 2 3 2" xfId="9734" xr:uid="{A1BC3E15-5D96-4F4B-A4F7-A8E0D4F74866}"/>
    <cellStyle name="Comma 8 2 3 2 2 2 2 3 2 2" xfId="20962" xr:uid="{401E2B6B-FE03-4E0F-B166-86067C26CFE1}"/>
    <cellStyle name="Comma 8 2 3 2 2 2 2 3 2 2 2" xfId="43429" xr:uid="{381CDEB2-9CB4-4C7D-BB51-BFB5EB1ED2E4}"/>
    <cellStyle name="Comma 8 2 3 2 2 2 2 3 2 3" xfId="32202" xr:uid="{9ED65F85-1407-43F3-8681-BB5D4EA393F7}"/>
    <cellStyle name="Comma 8 2 3 2 2 2 2 3 3" xfId="15359" xr:uid="{E337E62B-A233-4D2C-84FF-9C367E42BB5B}"/>
    <cellStyle name="Comma 8 2 3 2 2 2 2 3 3 2" xfId="37826" xr:uid="{8A955AA5-67A8-4C1F-AA36-51E869CED9E1}"/>
    <cellStyle name="Comma 8 2 3 2 2 2 2 3 4" xfId="26599" xr:uid="{FDDCACC9-1BB6-459C-8541-B4065D592D43}"/>
    <cellStyle name="Comma 8 2 3 2 2 2 2 4" xfId="6945" xr:uid="{15EB77AD-B087-48C4-AB20-D336E1FFE367}"/>
    <cellStyle name="Comma 8 2 3 2 2 2 2 4 2" xfId="18173" xr:uid="{824725CF-84CB-4EE4-8B4C-43E013F18145}"/>
    <cellStyle name="Comma 8 2 3 2 2 2 2 4 2 2" xfId="40640" xr:uid="{83DF179E-EA1F-4CD2-B996-703C032D4951}"/>
    <cellStyle name="Comma 8 2 3 2 2 2 2 4 3" xfId="29413" xr:uid="{E4279447-C1D6-4324-BF98-CFBB1362AF23}"/>
    <cellStyle name="Comma 8 2 3 2 2 2 2 5" xfId="12570" xr:uid="{8F270DE3-6246-4E14-8308-4C51C4614FE7}"/>
    <cellStyle name="Comma 8 2 3 2 2 2 2 5 2" xfId="35037" xr:uid="{9D70687E-6902-45F6-BEA6-81658727F491}"/>
    <cellStyle name="Comma 8 2 3 2 2 2 2 6" xfId="23810" xr:uid="{6B937259-45E0-4284-8E6B-CB462782DB81}"/>
    <cellStyle name="Comma 8 2 3 2 2 2 3" xfId="1884" xr:uid="{00000000-0005-0000-0000-00004B090000}"/>
    <cellStyle name="Comma 8 2 3 2 2 2 3 2" xfId="4673" xr:uid="{3F2351DC-C773-447B-BD70-6AC1755F0AF0}"/>
    <cellStyle name="Comma 8 2 3 2 2 2 3 2 2" xfId="10276" xr:uid="{D0AE25E7-BE9A-4DA8-842A-E3CAABC26348}"/>
    <cellStyle name="Comma 8 2 3 2 2 2 3 2 2 2" xfId="21504" xr:uid="{2ACC38CA-A5DC-4C22-BA8F-A931734BF934}"/>
    <cellStyle name="Comma 8 2 3 2 2 2 3 2 2 2 2" xfId="43971" xr:uid="{714A5BC6-E01B-4279-AC8F-53270C3AA09B}"/>
    <cellStyle name="Comma 8 2 3 2 2 2 3 2 2 3" xfId="32744" xr:uid="{26F1EF92-20C1-46E3-8630-432B7E825682}"/>
    <cellStyle name="Comma 8 2 3 2 2 2 3 2 3" xfId="15901" xr:uid="{BFADF5E1-8B82-463D-BCDB-6763A4268E0D}"/>
    <cellStyle name="Comma 8 2 3 2 2 2 3 2 3 2" xfId="38368" xr:uid="{BCD40231-C288-476B-8247-BC5627CD15A7}"/>
    <cellStyle name="Comma 8 2 3 2 2 2 3 2 4" xfId="27141" xr:uid="{312A84A0-8882-4F75-8AA9-7E02BFA91A58}"/>
    <cellStyle name="Comma 8 2 3 2 2 2 3 3" xfId="7487" xr:uid="{2479D4B2-0EFC-4162-8D5D-89226E75EC58}"/>
    <cellStyle name="Comma 8 2 3 2 2 2 3 3 2" xfId="18715" xr:uid="{B569073E-3DE9-4FC1-A249-EFA9FFD91574}"/>
    <cellStyle name="Comma 8 2 3 2 2 2 3 3 2 2" xfId="41182" xr:uid="{0F29F610-2659-4824-8C68-ADB256C75968}"/>
    <cellStyle name="Comma 8 2 3 2 2 2 3 3 3" xfId="29955" xr:uid="{0C72F2CE-4138-43F7-B61B-67BD5E3715C8}"/>
    <cellStyle name="Comma 8 2 3 2 2 2 3 4" xfId="13112" xr:uid="{66EDC270-F258-4EE3-9C67-4AAB42BB6E65}"/>
    <cellStyle name="Comma 8 2 3 2 2 2 3 4 2" xfId="35579" xr:uid="{E5C50A67-70B4-435A-8FAD-8BCEE00DFC67}"/>
    <cellStyle name="Comma 8 2 3 2 2 2 3 5" xfId="24352" xr:uid="{EA9ADA21-B5E1-4EDE-B8CA-8003BCD063DB}"/>
    <cellStyle name="Comma 8 2 3 2 2 2 4" xfId="3593" xr:uid="{46D00534-AC5A-42F6-ACC3-F0FFF977AB75}"/>
    <cellStyle name="Comma 8 2 3 2 2 2 4 2" xfId="9196" xr:uid="{86104C3C-F325-4B5A-852B-E9559FDE1ED5}"/>
    <cellStyle name="Comma 8 2 3 2 2 2 4 2 2" xfId="20424" xr:uid="{DB62CC49-29F5-4365-844A-084E25FD6631}"/>
    <cellStyle name="Comma 8 2 3 2 2 2 4 2 2 2" xfId="42891" xr:uid="{EABEE0D5-6DED-46F3-95FF-B1C7BB44868D}"/>
    <cellStyle name="Comma 8 2 3 2 2 2 4 2 3" xfId="31664" xr:uid="{B139A604-45EE-4248-B82E-A832FB24430C}"/>
    <cellStyle name="Comma 8 2 3 2 2 2 4 3" xfId="14821" xr:uid="{94203CF4-075D-432B-8661-8622D5FF920B}"/>
    <cellStyle name="Comma 8 2 3 2 2 2 4 3 2" xfId="37288" xr:uid="{8C219437-91BF-41BF-813E-E5CF23591D89}"/>
    <cellStyle name="Comma 8 2 3 2 2 2 4 4" xfId="26061" xr:uid="{3708FA34-811D-4F00-8F50-EAC447BFF7EB}"/>
    <cellStyle name="Comma 8 2 3 2 2 2 5" xfId="6407" xr:uid="{8089BD8A-9DF7-4069-8014-801D5268FEC7}"/>
    <cellStyle name="Comma 8 2 3 2 2 2 5 2" xfId="17635" xr:uid="{F3E73288-2A1C-434C-9339-0CEFC711236C}"/>
    <cellStyle name="Comma 8 2 3 2 2 2 5 2 2" xfId="40102" xr:uid="{6A7C0A59-5F97-4ABA-8A46-9F00696984F6}"/>
    <cellStyle name="Comma 8 2 3 2 2 2 5 3" xfId="28875" xr:uid="{2FB30B44-94A7-402B-A83F-2399DB95E1A9}"/>
    <cellStyle name="Comma 8 2 3 2 2 2 6" xfId="12032" xr:uid="{0A26197F-C71F-4DA0-9A65-0AD0BA7DF392}"/>
    <cellStyle name="Comma 8 2 3 2 2 2 6 2" xfId="34499" xr:uid="{846989B1-006F-4FE8-B6BF-8903E908B70E}"/>
    <cellStyle name="Comma 8 2 3 2 2 2 7" xfId="23272" xr:uid="{A87846DD-8486-450E-8A34-A064B4B5F38A}"/>
    <cellStyle name="Comma 8 2 3 2 2 3" xfId="1075" xr:uid="{00000000-0005-0000-0000-00004C090000}"/>
    <cellStyle name="Comma 8 2 3 2 2 3 2" xfId="2155" xr:uid="{00000000-0005-0000-0000-00004D090000}"/>
    <cellStyle name="Comma 8 2 3 2 2 3 2 2" xfId="4944" xr:uid="{A5F81742-305C-4A3A-932E-7A72952507B4}"/>
    <cellStyle name="Comma 8 2 3 2 2 3 2 2 2" xfId="10547" xr:uid="{934BF68B-85DD-48AC-BBF5-8E444B4079C1}"/>
    <cellStyle name="Comma 8 2 3 2 2 3 2 2 2 2" xfId="21775" xr:uid="{B2C6B699-4408-4234-A62D-C8454D762A4A}"/>
    <cellStyle name="Comma 8 2 3 2 2 3 2 2 2 2 2" xfId="44242" xr:uid="{17E822B1-1E08-4464-9CA6-5DC5F8246FF1}"/>
    <cellStyle name="Comma 8 2 3 2 2 3 2 2 2 3" xfId="33015" xr:uid="{00D65D6D-C0F4-4CDC-9713-65148E4B2A55}"/>
    <cellStyle name="Comma 8 2 3 2 2 3 2 2 3" xfId="16172" xr:uid="{0D53A3DB-5B32-4DDD-B59D-D5BBE3A762A0}"/>
    <cellStyle name="Comma 8 2 3 2 2 3 2 2 3 2" xfId="38639" xr:uid="{DBE8EC4E-BDA0-4799-A036-E7E70905D4B1}"/>
    <cellStyle name="Comma 8 2 3 2 2 3 2 2 4" xfId="27412" xr:uid="{CBDD9936-4A9E-469E-B63A-81B0E7EAA58E}"/>
    <cellStyle name="Comma 8 2 3 2 2 3 2 3" xfId="7758" xr:uid="{5BB382B6-5744-44AF-A878-E6C62E9CCD6A}"/>
    <cellStyle name="Comma 8 2 3 2 2 3 2 3 2" xfId="18986" xr:uid="{424EA44F-4706-4EE4-BDE2-88A0BD9441BF}"/>
    <cellStyle name="Comma 8 2 3 2 2 3 2 3 2 2" xfId="41453" xr:uid="{BBF13E9F-48B3-4D0B-899E-1FCB09F76E87}"/>
    <cellStyle name="Comma 8 2 3 2 2 3 2 3 3" xfId="30226" xr:uid="{8B8CB177-429C-49F9-960E-5C78D79A3790}"/>
    <cellStyle name="Comma 8 2 3 2 2 3 2 4" xfId="13383" xr:uid="{502ECFCF-CAD5-44AE-9B1A-10FB005C25ED}"/>
    <cellStyle name="Comma 8 2 3 2 2 3 2 4 2" xfId="35850" xr:uid="{6FE1113F-6109-40D3-9708-3FB2C3C25DC4}"/>
    <cellStyle name="Comma 8 2 3 2 2 3 2 5" xfId="24623" xr:uid="{26AA9A30-DCDC-43FD-ABD4-DC5B13D50019}"/>
    <cellStyle name="Comma 8 2 3 2 2 3 3" xfId="3864" xr:uid="{EE4074BA-8EDB-4A42-BECD-16003B505223}"/>
    <cellStyle name="Comma 8 2 3 2 2 3 3 2" xfId="9467" xr:uid="{EBCE6C63-55D8-4539-80C7-E7154DF6DAA3}"/>
    <cellStyle name="Comma 8 2 3 2 2 3 3 2 2" xfId="20695" xr:uid="{43FA676F-5A5C-460B-80FD-F5400AB61480}"/>
    <cellStyle name="Comma 8 2 3 2 2 3 3 2 2 2" xfId="43162" xr:uid="{CBD6F8C2-C236-42B2-90DC-0DF684DB928B}"/>
    <cellStyle name="Comma 8 2 3 2 2 3 3 2 3" xfId="31935" xr:uid="{7B0D6C85-12B8-4477-935E-C15A9524B003}"/>
    <cellStyle name="Comma 8 2 3 2 2 3 3 3" xfId="15092" xr:uid="{AA907E12-406F-4881-8A3F-9A2A839DDB00}"/>
    <cellStyle name="Comma 8 2 3 2 2 3 3 3 2" xfId="37559" xr:uid="{26838C75-EA23-4B3D-80A6-F8BACEF58DB3}"/>
    <cellStyle name="Comma 8 2 3 2 2 3 3 4" xfId="26332" xr:uid="{B890FDFC-3D27-494C-AD76-415E8E5BEFED}"/>
    <cellStyle name="Comma 8 2 3 2 2 3 4" xfId="6678" xr:uid="{0C3C6022-BB4D-4718-9EC8-B496713F460C}"/>
    <cellStyle name="Comma 8 2 3 2 2 3 4 2" xfId="17906" xr:uid="{CD565F29-F26C-4958-B47E-AF588336B641}"/>
    <cellStyle name="Comma 8 2 3 2 2 3 4 2 2" xfId="40373" xr:uid="{3EB3E932-4D11-46EC-A6F6-707B4E04A7E4}"/>
    <cellStyle name="Comma 8 2 3 2 2 3 4 3" xfId="29146" xr:uid="{39E49F24-2B39-405E-8A69-057322C62356}"/>
    <cellStyle name="Comma 8 2 3 2 2 3 5" xfId="12303" xr:uid="{92FC816D-A1ED-4525-A23A-04B404B170D4}"/>
    <cellStyle name="Comma 8 2 3 2 2 3 5 2" xfId="34770" xr:uid="{900EB64B-E06E-4D8C-ACC2-105E6E9FCBD0}"/>
    <cellStyle name="Comma 8 2 3 2 2 3 6" xfId="23543" xr:uid="{F0406874-A24B-4239-B14A-C1191CF8B645}"/>
    <cellStyle name="Comma 8 2 3 2 2 4" xfId="1617" xr:uid="{00000000-0005-0000-0000-00004E090000}"/>
    <cellStyle name="Comma 8 2 3 2 2 4 2" xfId="4406" xr:uid="{360183CE-C8BF-4CE1-9DC4-DA06206087F5}"/>
    <cellStyle name="Comma 8 2 3 2 2 4 2 2" xfId="10009" xr:uid="{5EC98D9D-90E8-416D-8108-C232CE0F7088}"/>
    <cellStyle name="Comma 8 2 3 2 2 4 2 2 2" xfId="21237" xr:uid="{BE91C852-F8B7-4C93-9539-8CD6DC46D7D2}"/>
    <cellStyle name="Comma 8 2 3 2 2 4 2 2 2 2" xfId="43704" xr:uid="{2144472A-C7ED-4DBD-A618-FCEA225EB1FB}"/>
    <cellStyle name="Comma 8 2 3 2 2 4 2 2 3" xfId="32477" xr:uid="{FCADE8BD-C39F-477E-BA5A-D2DBF7BE13F7}"/>
    <cellStyle name="Comma 8 2 3 2 2 4 2 3" xfId="15634" xr:uid="{74D8AAB1-2879-439A-9750-D1EFE5499732}"/>
    <cellStyle name="Comma 8 2 3 2 2 4 2 3 2" xfId="38101" xr:uid="{4CEF61A0-C1F5-4DE7-82BB-B77848EA4556}"/>
    <cellStyle name="Comma 8 2 3 2 2 4 2 4" xfId="26874" xr:uid="{66AD1593-3B19-4B25-8308-DA0CC07316B9}"/>
    <cellStyle name="Comma 8 2 3 2 2 4 3" xfId="7220" xr:uid="{D3E40D84-C976-4BA8-B6D1-D34E5FEF6AE3}"/>
    <cellStyle name="Comma 8 2 3 2 2 4 3 2" xfId="18448" xr:uid="{7894BA21-4584-467A-88B7-5A55B9E0A471}"/>
    <cellStyle name="Comma 8 2 3 2 2 4 3 2 2" xfId="40915" xr:uid="{2ED83930-CAA7-4AB5-9F04-12BBDFEA9276}"/>
    <cellStyle name="Comma 8 2 3 2 2 4 3 3" xfId="29688" xr:uid="{88471E18-0101-4278-AE3E-3CA9BF4E7876}"/>
    <cellStyle name="Comma 8 2 3 2 2 4 4" xfId="12845" xr:uid="{4B721D90-4D96-4D07-8D71-2A300C9A0E84}"/>
    <cellStyle name="Comma 8 2 3 2 2 4 4 2" xfId="35312" xr:uid="{78562B84-F9E1-4DC4-AC1C-3B0A18643A40}"/>
    <cellStyle name="Comma 8 2 3 2 2 4 5" xfId="24085" xr:uid="{6B833539-141A-46B0-9F73-DB3A84521CC4}"/>
    <cellStyle name="Comma 8 2 3 2 2 5" xfId="2698" xr:uid="{00000000-0005-0000-0000-00004F090000}"/>
    <cellStyle name="Comma 8 2 3 2 2 5 2" xfId="5487" xr:uid="{1144D766-A4F8-4EEA-9C49-19955E2574CB}"/>
    <cellStyle name="Comma 8 2 3 2 2 5 2 2" xfId="11090" xr:uid="{42B0AA82-5572-4E2D-B028-7DBF57564591}"/>
    <cellStyle name="Comma 8 2 3 2 2 5 2 2 2" xfId="22318" xr:uid="{F8BA377F-E33A-4428-8706-11CF95C944AE}"/>
    <cellStyle name="Comma 8 2 3 2 2 5 2 2 2 2" xfId="44785" xr:uid="{0047F760-0B8F-4852-B216-86FA9D94778D}"/>
    <cellStyle name="Comma 8 2 3 2 2 5 2 2 3" xfId="33558" xr:uid="{D8D2EC9B-F47A-45D8-B818-49237B7219E8}"/>
    <cellStyle name="Comma 8 2 3 2 2 5 2 3" xfId="16715" xr:uid="{D745B8F5-D83C-40AA-846D-1A4B872E6EFC}"/>
    <cellStyle name="Comma 8 2 3 2 2 5 2 3 2" xfId="39182" xr:uid="{644C37CD-C901-468F-9FA6-736A8878BE6F}"/>
    <cellStyle name="Comma 8 2 3 2 2 5 2 4" xfId="27955" xr:uid="{D22B1963-6414-42CD-849E-E7C3D6231E88}"/>
    <cellStyle name="Comma 8 2 3 2 2 5 3" xfId="8301" xr:uid="{04BA424B-6FF9-4590-8B75-3C2537794FAA}"/>
    <cellStyle name="Comma 8 2 3 2 2 5 3 2" xfId="19529" xr:uid="{912E56EB-EF55-4A4E-AC39-DF022B2E2B61}"/>
    <cellStyle name="Comma 8 2 3 2 2 5 3 2 2" xfId="41996" xr:uid="{38282591-9F5A-4A69-8BC7-ED08C62FB1D9}"/>
    <cellStyle name="Comma 8 2 3 2 2 5 3 3" xfId="30769" xr:uid="{A47BD085-8E74-4375-817B-E523FC20508F}"/>
    <cellStyle name="Comma 8 2 3 2 2 5 4" xfId="13926" xr:uid="{62AA5C9A-451A-4C06-8DC4-7CA868960D15}"/>
    <cellStyle name="Comma 8 2 3 2 2 5 4 2" xfId="36393" xr:uid="{248AB26C-97D4-44CA-B615-9D705ACA78FB}"/>
    <cellStyle name="Comma 8 2 3 2 2 5 5" xfId="25166" xr:uid="{20FD913A-DC03-4FB7-B36C-093D8F04333C}"/>
    <cellStyle name="Comma 8 2 3 2 2 6" xfId="537" xr:uid="{00000000-0005-0000-0000-000050090000}"/>
    <cellStyle name="Comma 8 2 3 2 2 6 2" xfId="3326" xr:uid="{90F9D238-DCC1-450F-B660-C543BBF69D25}"/>
    <cellStyle name="Comma 8 2 3 2 2 6 2 2" xfId="8929" xr:uid="{F180F108-F2F8-45C6-9314-BFD9B7E7AC7A}"/>
    <cellStyle name="Comma 8 2 3 2 2 6 2 2 2" xfId="20157" xr:uid="{3AF9AC73-1360-4E87-B793-6FA0BBB08203}"/>
    <cellStyle name="Comma 8 2 3 2 2 6 2 2 2 2" xfId="42624" xr:uid="{6DADD5D4-EB00-43A0-AA95-32CC8B104201}"/>
    <cellStyle name="Comma 8 2 3 2 2 6 2 2 3" xfId="31397" xr:uid="{ED4A8738-C11B-461B-9868-41A4963494B3}"/>
    <cellStyle name="Comma 8 2 3 2 2 6 2 3" xfId="14554" xr:uid="{6061B2CC-78BB-4269-95BC-803F57E7C621}"/>
    <cellStyle name="Comma 8 2 3 2 2 6 2 3 2" xfId="37021" xr:uid="{B86DB698-B3A4-484E-A663-C24597AB4705}"/>
    <cellStyle name="Comma 8 2 3 2 2 6 2 4" xfId="25794" xr:uid="{7ED915C4-3FCF-4160-984B-488CEA67A347}"/>
    <cellStyle name="Comma 8 2 3 2 2 6 3" xfId="6140" xr:uid="{4831FDAF-079F-4CDD-986B-00FD1992DBA3}"/>
    <cellStyle name="Comma 8 2 3 2 2 6 3 2" xfId="17368" xr:uid="{D9EF880D-D851-4E52-B7CE-CEEC1F094241}"/>
    <cellStyle name="Comma 8 2 3 2 2 6 3 2 2" xfId="39835" xr:uid="{FA2345C8-BB63-4E6B-92B6-5D7D71372B33}"/>
    <cellStyle name="Comma 8 2 3 2 2 6 3 3" xfId="28608" xr:uid="{B16059D5-DC05-4CBF-9452-E042B3764E6A}"/>
    <cellStyle name="Comma 8 2 3 2 2 6 4" xfId="11765" xr:uid="{8CA910AB-9B96-40C8-B7E3-B22F873DBCC5}"/>
    <cellStyle name="Comma 8 2 3 2 2 6 4 2" xfId="34232" xr:uid="{A8A0ABCE-F938-4552-974E-5971A23CCF3E}"/>
    <cellStyle name="Comma 8 2 3 2 2 6 5" xfId="23005" xr:uid="{CF2E89EB-26C2-4DCE-B978-35C29815E998}"/>
    <cellStyle name="Comma 8 2 3 2 2 7" xfId="3050" xr:uid="{D968701A-8605-4F3A-B903-DACA65DF7D3C}"/>
    <cellStyle name="Comma 8 2 3 2 2 7 2" xfId="8653" xr:uid="{68BC2CFD-F1F4-4D33-B97C-00B53BB74C9E}"/>
    <cellStyle name="Comma 8 2 3 2 2 7 2 2" xfId="19881" xr:uid="{DFABA475-E800-4590-AD04-AEE431F48091}"/>
    <cellStyle name="Comma 8 2 3 2 2 7 2 2 2" xfId="42348" xr:uid="{9D6A91F5-5082-4037-BB38-10875417B691}"/>
    <cellStyle name="Comma 8 2 3 2 2 7 2 3" xfId="31121" xr:uid="{662E55BE-7761-4EEA-9E42-1CBC96F43B78}"/>
    <cellStyle name="Comma 8 2 3 2 2 7 3" xfId="14278" xr:uid="{747DF264-B985-4444-8C25-222821B1116F}"/>
    <cellStyle name="Comma 8 2 3 2 2 7 3 2" xfId="36745" xr:uid="{32868F4F-92A2-4DBC-A033-B8A1C8C0A51F}"/>
    <cellStyle name="Comma 8 2 3 2 2 7 4" xfId="25518" xr:uid="{31723FD0-8093-40FC-A7E3-9A040FEC0C21}"/>
    <cellStyle name="Comma 8 2 3 2 2 8" xfId="5865" xr:uid="{C7969CA5-6FF2-4138-9F70-BBF8104FA150}"/>
    <cellStyle name="Comma 8 2 3 2 2 8 2" xfId="17093" xr:uid="{3F5EED1C-0ABD-47B8-850D-C715BF939E5F}"/>
    <cellStyle name="Comma 8 2 3 2 2 8 2 2" xfId="39560" xr:uid="{72A9FEED-5A96-46AE-9C71-28E7AEFD9F04}"/>
    <cellStyle name="Comma 8 2 3 2 2 8 3" xfId="28333" xr:uid="{5B0DE8B9-D501-422A-920E-DA2F22EB9699}"/>
    <cellStyle name="Comma 8 2 3 2 2 9" xfId="11489" xr:uid="{9CAE06DF-ADA1-45EE-AB95-E9F9661F3F4E}"/>
    <cellStyle name="Comma 8 2 3 2 2 9 2" xfId="33957" xr:uid="{3AF44DBB-1DB6-48F7-97C6-4F0D8D7D2730}"/>
    <cellStyle name="Comma 8 2 3 2 3" xfId="678" xr:uid="{00000000-0005-0000-0000-000051090000}"/>
    <cellStyle name="Comma 8 2 3 2 3 2" xfId="1216" xr:uid="{00000000-0005-0000-0000-000052090000}"/>
    <cellStyle name="Comma 8 2 3 2 3 2 2" xfId="2296" xr:uid="{00000000-0005-0000-0000-000053090000}"/>
    <cellStyle name="Comma 8 2 3 2 3 2 2 2" xfId="5085" xr:uid="{C0DF1CEA-FF5B-4F2C-AECF-D4427C0050E9}"/>
    <cellStyle name="Comma 8 2 3 2 3 2 2 2 2" xfId="10688" xr:uid="{FF87203B-2C5A-4C24-8E77-AB9E015E9EDD}"/>
    <cellStyle name="Comma 8 2 3 2 3 2 2 2 2 2" xfId="21916" xr:uid="{F4D5DBEB-02AB-4722-B218-1494F804D3E7}"/>
    <cellStyle name="Comma 8 2 3 2 3 2 2 2 2 2 2" xfId="44383" xr:uid="{42BD4228-11C5-40F4-A102-2BFA0F653FD5}"/>
    <cellStyle name="Comma 8 2 3 2 3 2 2 2 2 3" xfId="33156" xr:uid="{9F6F658B-7322-480D-85B8-6ED5063C9F4B}"/>
    <cellStyle name="Comma 8 2 3 2 3 2 2 2 3" xfId="16313" xr:uid="{C22EBDED-EDA4-47A4-A77A-B38A518BC5F5}"/>
    <cellStyle name="Comma 8 2 3 2 3 2 2 2 3 2" xfId="38780" xr:uid="{760261A0-8AAC-4F51-AAD0-AF288EBC6B08}"/>
    <cellStyle name="Comma 8 2 3 2 3 2 2 2 4" xfId="27553" xr:uid="{1ADCF126-BE62-4E3A-AAF3-4B5EE464A4C0}"/>
    <cellStyle name="Comma 8 2 3 2 3 2 2 3" xfId="7899" xr:uid="{4BC005B2-D637-413F-9FCE-57179BBD1DFF}"/>
    <cellStyle name="Comma 8 2 3 2 3 2 2 3 2" xfId="19127" xr:uid="{291B3EC0-E084-41DB-A2B6-C050E3BA7AEF}"/>
    <cellStyle name="Comma 8 2 3 2 3 2 2 3 2 2" xfId="41594" xr:uid="{9E4ECEC9-6B97-4B7F-83A0-AD15F11B070D}"/>
    <cellStyle name="Comma 8 2 3 2 3 2 2 3 3" xfId="30367" xr:uid="{A00535D8-B32F-49BD-9851-5A356C608ADA}"/>
    <cellStyle name="Comma 8 2 3 2 3 2 2 4" xfId="13524" xr:uid="{1E2CE61D-6E08-4CA0-B2F8-98AFA7F7494A}"/>
    <cellStyle name="Comma 8 2 3 2 3 2 2 4 2" xfId="35991" xr:uid="{D5963566-F078-4264-BA78-63C231F9C1CF}"/>
    <cellStyle name="Comma 8 2 3 2 3 2 2 5" xfId="24764" xr:uid="{0A82F083-A915-4C48-B058-5F1467104670}"/>
    <cellStyle name="Comma 8 2 3 2 3 2 3" xfId="4005" xr:uid="{7CE5CEA7-9963-4DE2-A297-188B84BE2B7E}"/>
    <cellStyle name="Comma 8 2 3 2 3 2 3 2" xfId="9608" xr:uid="{9C349099-2DE8-45A8-921E-072C4704D368}"/>
    <cellStyle name="Comma 8 2 3 2 3 2 3 2 2" xfId="20836" xr:uid="{A0C9BA57-6074-4214-8BD4-EE1618661593}"/>
    <cellStyle name="Comma 8 2 3 2 3 2 3 2 2 2" xfId="43303" xr:uid="{7425D2DE-4514-4900-BA4F-D81465086D65}"/>
    <cellStyle name="Comma 8 2 3 2 3 2 3 2 3" xfId="32076" xr:uid="{29AB118B-B6AD-4252-B32C-E009F23F1C32}"/>
    <cellStyle name="Comma 8 2 3 2 3 2 3 3" xfId="15233" xr:uid="{A5C2A214-154C-4528-B914-22FB7E6C7D99}"/>
    <cellStyle name="Comma 8 2 3 2 3 2 3 3 2" xfId="37700" xr:uid="{B8F8B0F8-25C8-4ECB-A12E-3013E37F872B}"/>
    <cellStyle name="Comma 8 2 3 2 3 2 3 4" xfId="26473" xr:uid="{2AC25EBC-92FF-4650-BEB9-894C0E7D5691}"/>
    <cellStyle name="Comma 8 2 3 2 3 2 4" xfId="6819" xr:uid="{E88E0BED-EFC8-4077-8739-DBA40EB94775}"/>
    <cellStyle name="Comma 8 2 3 2 3 2 4 2" xfId="18047" xr:uid="{AEED99ED-57AF-46F1-942F-3F94E72732F7}"/>
    <cellStyle name="Comma 8 2 3 2 3 2 4 2 2" xfId="40514" xr:uid="{612123BE-8A22-4D22-87B0-83B37AA1A657}"/>
    <cellStyle name="Comma 8 2 3 2 3 2 4 3" xfId="29287" xr:uid="{05C85C6E-19CE-4A33-8E3B-04EBB2DF6E64}"/>
    <cellStyle name="Comma 8 2 3 2 3 2 5" xfId="12444" xr:uid="{FD7E427B-BBE4-41D5-BFF3-6437D2C39020}"/>
    <cellStyle name="Comma 8 2 3 2 3 2 5 2" xfId="34911" xr:uid="{5FD72DE9-D1B9-4346-8A9C-B2E8EAB45786}"/>
    <cellStyle name="Comma 8 2 3 2 3 2 6" xfId="23684" xr:uid="{C7E42CE3-0834-4B65-AA74-D717BE36BB2A}"/>
    <cellStyle name="Comma 8 2 3 2 3 3" xfId="1758" xr:uid="{00000000-0005-0000-0000-000054090000}"/>
    <cellStyle name="Comma 8 2 3 2 3 3 2" xfId="4547" xr:uid="{62FC025A-CFD3-44A0-B961-6357454D386E}"/>
    <cellStyle name="Comma 8 2 3 2 3 3 2 2" xfId="10150" xr:uid="{B1E8B96C-B94F-450E-AE8C-814DAA6C6E26}"/>
    <cellStyle name="Comma 8 2 3 2 3 3 2 2 2" xfId="21378" xr:uid="{BE1BE364-CA07-49C5-913B-2CF82C8A18CB}"/>
    <cellStyle name="Comma 8 2 3 2 3 3 2 2 2 2" xfId="43845" xr:uid="{80CD4B6C-0ABD-463F-AA1F-EB54F513B24F}"/>
    <cellStyle name="Comma 8 2 3 2 3 3 2 2 3" xfId="32618" xr:uid="{BB6A819C-0812-49CE-9481-BC6F01CDD0DB}"/>
    <cellStyle name="Comma 8 2 3 2 3 3 2 3" xfId="15775" xr:uid="{44C0D279-99A4-45DD-8C03-A80B1DD1D4D0}"/>
    <cellStyle name="Comma 8 2 3 2 3 3 2 3 2" xfId="38242" xr:uid="{7C3D1A4A-1109-4A0A-ADA1-DAE81CAF2283}"/>
    <cellStyle name="Comma 8 2 3 2 3 3 2 4" xfId="27015" xr:uid="{A028BE0C-8677-42BE-ACB9-7C23067FC0BA}"/>
    <cellStyle name="Comma 8 2 3 2 3 3 3" xfId="7361" xr:uid="{46B9AC3E-401F-4E20-BA81-4B9F4EF75EB8}"/>
    <cellStyle name="Comma 8 2 3 2 3 3 3 2" xfId="18589" xr:uid="{89DAFEF1-C39E-45FC-9E0E-7F2A08C51F9C}"/>
    <cellStyle name="Comma 8 2 3 2 3 3 3 2 2" xfId="41056" xr:uid="{0C66ED1A-2724-44B2-BE3E-40FE6B65D1A5}"/>
    <cellStyle name="Comma 8 2 3 2 3 3 3 3" xfId="29829" xr:uid="{DDE5DBCB-D79E-4371-AF0F-354AC2C75434}"/>
    <cellStyle name="Comma 8 2 3 2 3 3 4" xfId="12986" xr:uid="{983CF752-B4F3-4F22-B6AF-A5DB7BB0120C}"/>
    <cellStyle name="Comma 8 2 3 2 3 3 4 2" xfId="35453" xr:uid="{F1AD5354-8D1F-40FF-8B18-E2BC7DB20F1A}"/>
    <cellStyle name="Comma 8 2 3 2 3 3 5" xfId="24226" xr:uid="{FFA35BA8-61F5-4049-95A3-3C1CCA63B352}"/>
    <cellStyle name="Comma 8 2 3 2 3 4" xfId="3467" xr:uid="{E4C02816-B296-46DA-83FC-94E667042427}"/>
    <cellStyle name="Comma 8 2 3 2 3 4 2" xfId="9070" xr:uid="{E4771D3B-9CC7-4D17-9AA3-F1C76B8562F7}"/>
    <cellStyle name="Comma 8 2 3 2 3 4 2 2" xfId="20298" xr:uid="{66F35F66-7990-434A-B4C4-B79C6AC25A7E}"/>
    <cellStyle name="Comma 8 2 3 2 3 4 2 2 2" xfId="42765" xr:uid="{57CECF18-2540-43F8-B4FA-E5DCE63AAFB7}"/>
    <cellStyle name="Comma 8 2 3 2 3 4 2 3" xfId="31538" xr:uid="{A65C4C44-2C5D-41E2-9EA7-90CC2614D312}"/>
    <cellStyle name="Comma 8 2 3 2 3 4 3" xfId="14695" xr:uid="{C12ECC06-ACED-4706-90E0-07D13B964A19}"/>
    <cellStyle name="Comma 8 2 3 2 3 4 3 2" xfId="37162" xr:uid="{CEEE2F13-1F90-400D-894D-7C995AE7C985}"/>
    <cellStyle name="Comma 8 2 3 2 3 4 4" xfId="25935" xr:uid="{7C83AA29-7FA8-45AE-BB74-DAF92C0DC8B2}"/>
    <cellStyle name="Comma 8 2 3 2 3 5" xfId="6281" xr:uid="{ED1F1CAF-02D8-4F20-ACE9-D65DB14032CB}"/>
    <cellStyle name="Comma 8 2 3 2 3 5 2" xfId="17509" xr:uid="{844E430B-2229-41E9-AA54-BB6B038377A4}"/>
    <cellStyle name="Comma 8 2 3 2 3 5 2 2" xfId="39976" xr:uid="{69C4F446-BC9A-4732-8509-19C752FA8EBC}"/>
    <cellStyle name="Comma 8 2 3 2 3 5 3" xfId="28749" xr:uid="{34F8317E-48BC-41B7-87E5-75D0DF49B049}"/>
    <cellStyle name="Comma 8 2 3 2 3 6" xfId="11906" xr:uid="{6DA9E6B5-0275-4815-BB7B-6878BBA6C369}"/>
    <cellStyle name="Comma 8 2 3 2 3 6 2" xfId="34373" xr:uid="{E2A46612-BE68-457E-8E37-21B6E1F74156}"/>
    <cellStyle name="Comma 8 2 3 2 3 7" xfId="23146" xr:uid="{E66DBC89-DF3E-4248-8E6D-60EF997E68CB}"/>
    <cellStyle name="Comma 8 2 3 2 4" xfId="949" xr:uid="{00000000-0005-0000-0000-000055090000}"/>
    <cellStyle name="Comma 8 2 3 2 4 2" xfId="2029" xr:uid="{00000000-0005-0000-0000-000056090000}"/>
    <cellStyle name="Comma 8 2 3 2 4 2 2" xfId="4818" xr:uid="{60568FC9-1708-4678-B27C-2D6F58B1F814}"/>
    <cellStyle name="Comma 8 2 3 2 4 2 2 2" xfId="10421" xr:uid="{AD261B96-E9A2-4F7E-BEDC-84FE858274AC}"/>
    <cellStyle name="Comma 8 2 3 2 4 2 2 2 2" xfId="21649" xr:uid="{4A3CF67B-D915-4F92-98B6-1D07587802BD}"/>
    <cellStyle name="Comma 8 2 3 2 4 2 2 2 2 2" xfId="44116" xr:uid="{4C19DE7B-54D2-47FA-95CC-DCE8E5ADCC07}"/>
    <cellStyle name="Comma 8 2 3 2 4 2 2 2 3" xfId="32889" xr:uid="{76658BC7-A915-428B-81D1-86AE59A9D474}"/>
    <cellStyle name="Comma 8 2 3 2 4 2 2 3" xfId="16046" xr:uid="{7E9A3577-72B4-4EE4-8D56-DB6939D54D5B}"/>
    <cellStyle name="Comma 8 2 3 2 4 2 2 3 2" xfId="38513" xr:uid="{FDD0AF50-C3F1-4CE6-BEBB-133351FB3F7B}"/>
    <cellStyle name="Comma 8 2 3 2 4 2 2 4" xfId="27286" xr:uid="{986BE0AC-07F3-4AF4-A114-554F77D84E7F}"/>
    <cellStyle name="Comma 8 2 3 2 4 2 3" xfId="7632" xr:uid="{00BC5E31-80C9-4DB5-942C-11842FBBD9B2}"/>
    <cellStyle name="Comma 8 2 3 2 4 2 3 2" xfId="18860" xr:uid="{E762B1D3-2100-4EC5-9266-A6B2C422CA42}"/>
    <cellStyle name="Comma 8 2 3 2 4 2 3 2 2" xfId="41327" xr:uid="{A49B8804-81DE-4AF7-94CC-54F61C6937B1}"/>
    <cellStyle name="Comma 8 2 3 2 4 2 3 3" xfId="30100" xr:uid="{FE854F09-BBC2-4CF5-AED8-89758C8C3063}"/>
    <cellStyle name="Comma 8 2 3 2 4 2 4" xfId="13257" xr:uid="{712E1CBD-81AB-475E-A7F3-B32E36DAA38B}"/>
    <cellStyle name="Comma 8 2 3 2 4 2 4 2" xfId="35724" xr:uid="{986E9B80-59FF-4924-B170-AD6D2F5578BB}"/>
    <cellStyle name="Comma 8 2 3 2 4 2 5" xfId="24497" xr:uid="{C7A49BF5-19F2-4574-9384-27B76881C2D0}"/>
    <cellStyle name="Comma 8 2 3 2 4 3" xfId="3738" xr:uid="{14BB420B-42BE-4FE0-A5CC-6FA799475BEF}"/>
    <cellStyle name="Comma 8 2 3 2 4 3 2" xfId="9341" xr:uid="{5FABA10B-D694-41F2-ADC2-6E2163AC8C2B}"/>
    <cellStyle name="Comma 8 2 3 2 4 3 2 2" xfId="20569" xr:uid="{37FA8B30-9467-495B-9B93-403C1FBA96AE}"/>
    <cellStyle name="Comma 8 2 3 2 4 3 2 2 2" xfId="43036" xr:uid="{9360D8F1-8EED-4F2F-B3CD-9A976B3C0FBF}"/>
    <cellStyle name="Comma 8 2 3 2 4 3 2 3" xfId="31809" xr:uid="{F53958CF-285A-4465-A8DF-4D7849825725}"/>
    <cellStyle name="Comma 8 2 3 2 4 3 3" xfId="14966" xr:uid="{2A5DBE4E-8687-4274-834E-9C270EBAB80A}"/>
    <cellStyle name="Comma 8 2 3 2 4 3 3 2" xfId="37433" xr:uid="{B05A2A60-533F-421E-8289-F8BA904C6CE4}"/>
    <cellStyle name="Comma 8 2 3 2 4 3 4" xfId="26206" xr:uid="{AB450DD3-2A89-47F8-87EE-BA32F80E7011}"/>
    <cellStyle name="Comma 8 2 3 2 4 4" xfId="6552" xr:uid="{4DDA6B17-1D5C-4230-A4B2-8AB8B4854666}"/>
    <cellStyle name="Comma 8 2 3 2 4 4 2" xfId="17780" xr:uid="{9B7D927C-0241-42FF-86AB-36B955221F79}"/>
    <cellStyle name="Comma 8 2 3 2 4 4 2 2" xfId="40247" xr:uid="{0AF20B55-460E-42EC-AB99-E373B9E9EF3C}"/>
    <cellStyle name="Comma 8 2 3 2 4 4 3" xfId="29020" xr:uid="{9907B203-D8FB-41FD-AFF0-B68D8812DC1B}"/>
    <cellStyle name="Comma 8 2 3 2 4 5" xfId="12177" xr:uid="{84D1B6EB-EE48-466B-99BE-365AE7A7C6E8}"/>
    <cellStyle name="Comma 8 2 3 2 4 5 2" xfId="34644" xr:uid="{90A4D0F2-202F-4FB5-BBCB-C9DAB52835EB}"/>
    <cellStyle name="Comma 8 2 3 2 4 6" xfId="23417" xr:uid="{D51673AB-FF5A-4C46-BE7B-36DD17871313}"/>
    <cellStyle name="Comma 8 2 3 2 5" xfId="1491" xr:uid="{00000000-0005-0000-0000-000057090000}"/>
    <cellStyle name="Comma 8 2 3 2 5 2" xfId="4280" xr:uid="{4F3E9350-6532-4462-9261-1F1E3A84B849}"/>
    <cellStyle name="Comma 8 2 3 2 5 2 2" xfId="9883" xr:uid="{3A7FFE3B-383E-417B-8E26-E564A929A739}"/>
    <cellStyle name="Comma 8 2 3 2 5 2 2 2" xfId="21111" xr:uid="{8509DA5E-7C1C-4E6C-A5CE-1D22B8486242}"/>
    <cellStyle name="Comma 8 2 3 2 5 2 2 2 2" xfId="43578" xr:uid="{DA5FE040-C504-4B9B-9D6E-4774364D7F46}"/>
    <cellStyle name="Comma 8 2 3 2 5 2 2 3" xfId="32351" xr:uid="{D9AAF131-77E2-46AE-A027-061AA4B22498}"/>
    <cellStyle name="Comma 8 2 3 2 5 2 3" xfId="15508" xr:uid="{80834642-8ADD-447D-9CE5-8027B6A87262}"/>
    <cellStyle name="Comma 8 2 3 2 5 2 3 2" xfId="37975" xr:uid="{CB129F8F-80A5-4583-B893-A07A913BE72D}"/>
    <cellStyle name="Comma 8 2 3 2 5 2 4" xfId="26748" xr:uid="{2AAAD40B-4AC5-4979-B850-9933F5F6A25C}"/>
    <cellStyle name="Comma 8 2 3 2 5 3" xfId="7094" xr:uid="{0054D9B8-9A0E-4F78-B6A1-A08B01B9EBC3}"/>
    <cellStyle name="Comma 8 2 3 2 5 3 2" xfId="18322" xr:uid="{C7475340-A0C0-431D-863A-9F4A82D92A5A}"/>
    <cellStyle name="Comma 8 2 3 2 5 3 2 2" xfId="40789" xr:uid="{BBB8E78F-7398-427C-BE5D-2BCAA8EE893A}"/>
    <cellStyle name="Comma 8 2 3 2 5 3 3" xfId="29562" xr:uid="{45FB6B69-95FF-4D2C-90B9-37E645019578}"/>
    <cellStyle name="Comma 8 2 3 2 5 4" xfId="12719" xr:uid="{0E563F31-6BED-47ED-ABE7-33E0C7A9C40D}"/>
    <cellStyle name="Comma 8 2 3 2 5 4 2" xfId="35186" xr:uid="{507AAFF7-47BA-46F8-9557-5A1037A22708}"/>
    <cellStyle name="Comma 8 2 3 2 5 5" xfId="23959" xr:uid="{BD8CDB62-4A0F-46B2-A196-54E72C5E082B}"/>
    <cellStyle name="Comma 8 2 3 2 6" xfId="2572" xr:uid="{00000000-0005-0000-0000-000058090000}"/>
    <cellStyle name="Comma 8 2 3 2 6 2" xfId="5361" xr:uid="{4CF5D9F6-1571-4DD6-AF3D-1031FFE0539A}"/>
    <cellStyle name="Comma 8 2 3 2 6 2 2" xfId="10964" xr:uid="{C6CB3780-A69D-42E5-A5FF-FEC7F7A71A30}"/>
    <cellStyle name="Comma 8 2 3 2 6 2 2 2" xfId="22192" xr:uid="{07550907-F806-4FBE-B90F-ABC1ED853ABA}"/>
    <cellStyle name="Comma 8 2 3 2 6 2 2 2 2" xfId="44659" xr:uid="{F0D73F1A-7158-4D08-B6EE-FF687CB59DFA}"/>
    <cellStyle name="Comma 8 2 3 2 6 2 2 3" xfId="33432" xr:uid="{3FE69FDE-192A-4A14-965E-88FCC02210F6}"/>
    <cellStyle name="Comma 8 2 3 2 6 2 3" xfId="16589" xr:uid="{DCAA9C0C-00C6-4038-BBDC-AFF674E97410}"/>
    <cellStyle name="Comma 8 2 3 2 6 2 3 2" xfId="39056" xr:uid="{06A23A05-AAE2-4399-8AA3-82354C85DA32}"/>
    <cellStyle name="Comma 8 2 3 2 6 2 4" xfId="27829" xr:uid="{3346DF53-BBE8-4119-9718-A5E8403472BD}"/>
    <cellStyle name="Comma 8 2 3 2 6 3" xfId="8175" xr:uid="{BA3F4968-2EC3-4B86-B3D4-6407E280E80E}"/>
    <cellStyle name="Comma 8 2 3 2 6 3 2" xfId="19403" xr:uid="{064C7D79-7997-4CB1-AD40-A4D7DB040DFA}"/>
    <cellStyle name="Comma 8 2 3 2 6 3 2 2" xfId="41870" xr:uid="{89F29375-1787-4E25-8BF4-2480374FBA9F}"/>
    <cellStyle name="Comma 8 2 3 2 6 3 3" xfId="30643" xr:uid="{99814080-A99F-4164-A8BD-EBF2B26BFC5F}"/>
    <cellStyle name="Comma 8 2 3 2 6 4" xfId="13800" xr:uid="{D2A1276D-C86A-4007-A039-5FA7A80DB555}"/>
    <cellStyle name="Comma 8 2 3 2 6 4 2" xfId="36267" xr:uid="{87C9C8C9-A707-4AFF-9836-F711DD34E471}"/>
    <cellStyle name="Comma 8 2 3 2 6 5" xfId="25040" xr:uid="{C5F801C5-5FFD-4007-849E-3C13EE1FB7DC}"/>
    <cellStyle name="Comma 8 2 3 2 7" xfId="411" xr:uid="{00000000-0005-0000-0000-000059090000}"/>
    <cellStyle name="Comma 8 2 3 2 7 2" xfId="3200" xr:uid="{759C3216-F369-4FF5-888D-8EA0D310B0D7}"/>
    <cellStyle name="Comma 8 2 3 2 7 2 2" xfId="8803" xr:uid="{8821BB64-3B3B-451A-875D-DEF2AB69F177}"/>
    <cellStyle name="Comma 8 2 3 2 7 2 2 2" xfId="20031" xr:uid="{D9A88105-9A6F-4225-A92F-B6BA4A15C427}"/>
    <cellStyle name="Comma 8 2 3 2 7 2 2 2 2" xfId="42498" xr:uid="{498C8CFC-CB1B-40FD-99B3-E029E103D031}"/>
    <cellStyle name="Comma 8 2 3 2 7 2 2 3" xfId="31271" xr:uid="{B1FADCA0-DF30-46EC-928C-875967C064BA}"/>
    <cellStyle name="Comma 8 2 3 2 7 2 3" xfId="14428" xr:uid="{F31049AA-1761-423B-A7A4-48CF1AB65484}"/>
    <cellStyle name="Comma 8 2 3 2 7 2 3 2" xfId="36895" xr:uid="{01E85C3B-EBC8-407F-B696-ADD1375E570F}"/>
    <cellStyle name="Comma 8 2 3 2 7 2 4" xfId="25668" xr:uid="{849B9194-7AC7-48A5-AE4F-363D762C42B3}"/>
    <cellStyle name="Comma 8 2 3 2 7 3" xfId="6014" xr:uid="{B720C80A-6703-43E5-BE1F-73AE6E124F51}"/>
    <cellStyle name="Comma 8 2 3 2 7 3 2" xfId="17242" xr:uid="{B40B7F10-527B-4203-99DD-5C9ED5F98604}"/>
    <cellStyle name="Comma 8 2 3 2 7 3 2 2" xfId="39709" xr:uid="{F5BCC3C5-8549-461E-B272-B9601491B38F}"/>
    <cellStyle name="Comma 8 2 3 2 7 3 3" xfId="28482" xr:uid="{EDB4D16F-0F92-45D6-91EA-A60060C96715}"/>
    <cellStyle name="Comma 8 2 3 2 7 4" xfId="11639" xr:uid="{C802ED58-F86E-4CF6-8B8A-1098C3845096}"/>
    <cellStyle name="Comma 8 2 3 2 7 4 2" xfId="34106" xr:uid="{C93A210C-AA2C-4D00-97E5-4127EA9DDFA7}"/>
    <cellStyle name="Comma 8 2 3 2 7 5" xfId="22879" xr:uid="{A2040582-FD1C-404A-867A-048DF9D5D118}"/>
    <cellStyle name="Comma 8 2 3 2 8" xfId="2924" xr:uid="{6C05190D-C315-400F-993A-824E28201174}"/>
    <cellStyle name="Comma 8 2 3 2 8 2" xfId="8527" xr:uid="{DFF68F6C-2986-4432-B647-C167F8DF852A}"/>
    <cellStyle name="Comma 8 2 3 2 8 2 2" xfId="19755" xr:uid="{05CF3313-DAEC-4CEB-89E1-83651E373B35}"/>
    <cellStyle name="Comma 8 2 3 2 8 2 2 2" xfId="42222" xr:uid="{1BC5257A-4DCA-4A89-BDCE-953834EBB73C}"/>
    <cellStyle name="Comma 8 2 3 2 8 2 3" xfId="30995" xr:uid="{7BFE7087-C183-4CFB-8F37-8F3CE9D3B885}"/>
    <cellStyle name="Comma 8 2 3 2 8 3" xfId="14152" xr:uid="{01EB8541-225B-4EB9-9A40-1DF6B3887A27}"/>
    <cellStyle name="Comma 8 2 3 2 8 3 2" xfId="36619" xr:uid="{997531DC-C2A3-47B6-8B84-721CAE5D20CA}"/>
    <cellStyle name="Comma 8 2 3 2 8 4" xfId="25392" xr:uid="{05655D68-7E1B-4918-848A-61FC734C0D79}"/>
    <cellStyle name="Comma 8 2 3 2 9" xfId="5739" xr:uid="{ABB98E0B-2FC3-492D-B9F5-335D0428A09E}"/>
    <cellStyle name="Comma 8 2 3 2 9 2" xfId="16967" xr:uid="{D26653A9-F9F1-4DD0-AE50-BFBAECD86C1B}"/>
    <cellStyle name="Comma 8 2 3 2 9 2 2" xfId="39434" xr:uid="{E4609E90-CDE5-4102-9441-98DE07A4B2FC}"/>
    <cellStyle name="Comma 8 2 3 2 9 3" xfId="28207" xr:uid="{E8DEA2A8-2E02-4397-8980-3AEBF220FA21}"/>
    <cellStyle name="Comma 8 2 3 3" xfId="193" xr:uid="{00000000-0005-0000-0000-00005A090000}"/>
    <cellStyle name="Comma 8 2 3 3 10" xfId="22666" xr:uid="{9275703E-883F-4C7E-AD66-F2081219F58A}"/>
    <cellStyle name="Comma 8 2 3 3 2" xfId="740" xr:uid="{00000000-0005-0000-0000-00005B090000}"/>
    <cellStyle name="Comma 8 2 3 3 2 2" xfId="1278" xr:uid="{00000000-0005-0000-0000-00005C090000}"/>
    <cellStyle name="Comma 8 2 3 3 2 2 2" xfId="2358" xr:uid="{00000000-0005-0000-0000-00005D090000}"/>
    <cellStyle name="Comma 8 2 3 3 2 2 2 2" xfId="5147" xr:uid="{46357C10-B33C-4F4D-A7DF-F5620751DC73}"/>
    <cellStyle name="Comma 8 2 3 3 2 2 2 2 2" xfId="10750" xr:uid="{18110BEE-6A53-4F81-B103-2EB9980858A0}"/>
    <cellStyle name="Comma 8 2 3 3 2 2 2 2 2 2" xfId="21978" xr:uid="{92322BB7-8CEA-42A0-8D4B-260B12AA4E7A}"/>
    <cellStyle name="Comma 8 2 3 3 2 2 2 2 2 2 2" xfId="44445" xr:uid="{8F740D81-8261-43CD-9B36-528BFE05A683}"/>
    <cellStyle name="Comma 8 2 3 3 2 2 2 2 2 3" xfId="33218" xr:uid="{FE7223E1-997C-419E-A46A-808C29B5ABE9}"/>
    <cellStyle name="Comma 8 2 3 3 2 2 2 2 3" xfId="16375" xr:uid="{71C12653-3DCA-4546-8245-D5E4DD28014F}"/>
    <cellStyle name="Comma 8 2 3 3 2 2 2 2 3 2" xfId="38842" xr:uid="{9263C5C0-70D9-4587-96A3-218236A0954E}"/>
    <cellStyle name="Comma 8 2 3 3 2 2 2 2 4" xfId="27615" xr:uid="{7A30BC51-D885-4C3A-BD1E-37488A984B0B}"/>
    <cellStyle name="Comma 8 2 3 3 2 2 2 3" xfId="7961" xr:uid="{429BD69F-B8BF-48E7-872E-15D9BA3BD0CD}"/>
    <cellStyle name="Comma 8 2 3 3 2 2 2 3 2" xfId="19189" xr:uid="{6A974A19-21DF-4343-B979-F608D9C3B6A1}"/>
    <cellStyle name="Comma 8 2 3 3 2 2 2 3 2 2" xfId="41656" xr:uid="{029443DA-62B2-40D0-BC7E-9BDC96CCEA11}"/>
    <cellStyle name="Comma 8 2 3 3 2 2 2 3 3" xfId="30429" xr:uid="{0630D47D-FB72-428C-A144-CAF8146A68A1}"/>
    <cellStyle name="Comma 8 2 3 3 2 2 2 4" xfId="13586" xr:uid="{736A961C-82D4-4683-BC2C-E2B44A947A1C}"/>
    <cellStyle name="Comma 8 2 3 3 2 2 2 4 2" xfId="36053" xr:uid="{E725EF1F-1391-4850-BB9D-AB2ADA7C554F}"/>
    <cellStyle name="Comma 8 2 3 3 2 2 2 5" xfId="24826" xr:uid="{98E0ABAC-87C1-4F51-A7AC-E5B9210D71A9}"/>
    <cellStyle name="Comma 8 2 3 3 2 2 3" xfId="4067" xr:uid="{EC4A0B3A-EFDF-4AC4-964E-4F6C304FA6EC}"/>
    <cellStyle name="Comma 8 2 3 3 2 2 3 2" xfId="9670" xr:uid="{1BACF1B1-1DEB-4D93-B762-FC5D1C57E8E5}"/>
    <cellStyle name="Comma 8 2 3 3 2 2 3 2 2" xfId="20898" xr:uid="{0232C931-5E90-4CDD-A771-8FA3B2284C41}"/>
    <cellStyle name="Comma 8 2 3 3 2 2 3 2 2 2" xfId="43365" xr:uid="{5F639494-F713-400F-A819-DCA1DD85E347}"/>
    <cellStyle name="Comma 8 2 3 3 2 2 3 2 3" xfId="32138" xr:uid="{A0BDE043-7B1B-4264-A61A-05508D0441EF}"/>
    <cellStyle name="Comma 8 2 3 3 2 2 3 3" xfId="15295" xr:uid="{CEA00F91-153A-42E1-82CB-027895DD06DD}"/>
    <cellStyle name="Comma 8 2 3 3 2 2 3 3 2" xfId="37762" xr:uid="{0199C062-B6BB-4ADC-87FF-5AC72910DE05}"/>
    <cellStyle name="Comma 8 2 3 3 2 2 3 4" xfId="26535" xr:uid="{948C2DC0-8B4F-4F59-8AFA-6A18677A0261}"/>
    <cellStyle name="Comma 8 2 3 3 2 2 4" xfId="6881" xr:uid="{77FC39E3-0631-49C9-9FAB-DBCF3D94FE4B}"/>
    <cellStyle name="Comma 8 2 3 3 2 2 4 2" xfId="18109" xr:uid="{2F83A294-31D0-4B1B-BA8F-85617F1A3FD7}"/>
    <cellStyle name="Comma 8 2 3 3 2 2 4 2 2" xfId="40576" xr:uid="{D932F778-AE54-44EA-999D-604D859F6857}"/>
    <cellStyle name="Comma 8 2 3 3 2 2 4 3" xfId="29349" xr:uid="{6755AC98-3F35-42E4-87CC-F2BE273C974F}"/>
    <cellStyle name="Comma 8 2 3 3 2 2 5" xfId="12506" xr:uid="{A3205807-7944-46E4-BA59-B12342AA9CE9}"/>
    <cellStyle name="Comma 8 2 3 3 2 2 5 2" xfId="34973" xr:uid="{1713A644-33E5-4194-A2CA-51D92D495C03}"/>
    <cellStyle name="Comma 8 2 3 3 2 2 6" xfId="23746" xr:uid="{899BB786-3127-4673-803E-63F6E584D378}"/>
    <cellStyle name="Comma 8 2 3 3 2 3" xfId="1820" xr:uid="{00000000-0005-0000-0000-00005E090000}"/>
    <cellStyle name="Comma 8 2 3 3 2 3 2" xfId="4609" xr:uid="{979A0685-73E0-4626-87AD-BD0435106333}"/>
    <cellStyle name="Comma 8 2 3 3 2 3 2 2" xfId="10212" xr:uid="{BBC23637-9702-4BC9-AA60-8B438EF13A01}"/>
    <cellStyle name="Comma 8 2 3 3 2 3 2 2 2" xfId="21440" xr:uid="{DB51783D-526E-4896-B348-F881BBE21A14}"/>
    <cellStyle name="Comma 8 2 3 3 2 3 2 2 2 2" xfId="43907" xr:uid="{5142AEA5-6FAF-4F3A-8656-21965130B2E5}"/>
    <cellStyle name="Comma 8 2 3 3 2 3 2 2 3" xfId="32680" xr:uid="{5243A7BE-41DB-4869-A590-773E18128602}"/>
    <cellStyle name="Comma 8 2 3 3 2 3 2 3" xfId="15837" xr:uid="{4604D996-FA26-4970-AC36-F13864ECDA30}"/>
    <cellStyle name="Comma 8 2 3 3 2 3 2 3 2" xfId="38304" xr:uid="{E4100624-801C-4FE1-8C66-74C6BBC2BF55}"/>
    <cellStyle name="Comma 8 2 3 3 2 3 2 4" xfId="27077" xr:uid="{D69285E7-CC0A-4C83-87AF-28A6BC47A644}"/>
    <cellStyle name="Comma 8 2 3 3 2 3 3" xfId="7423" xr:uid="{6DCD5057-2BDB-4F6A-AE8A-9393C0EA2BEB}"/>
    <cellStyle name="Comma 8 2 3 3 2 3 3 2" xfId="18651" xr:uid="{EB8B842A-A0D7-4B67-B78A-4FFF41B72864}"/>
    <cellStyle name="Comma 8 2 3 3 2 3 3 2 2" xfId="41118" xr:uid="{B2802E59-DC49-4108-BABB-C9A000F7050B}"/>
    <cellStyle name="Comma 8 2 3 3 2 3 3 3" xfId="29891" xr:uid="{775F2FB5-7171-4BEF-BDDC-C820EE017E18}"/>
    <cellStyle name="Comma 8 2 3 3 2 3 4" xfId="13048" xr:uid="{FF01E010-6EFD-40F4-AAE9-22E0E166C708}"/>
    <cellStyle name="Comma 8 2 3 3 2 3 4 2" xfId="35515" xr:uid="{31F137BD-2227-4FC2-AD90-CE37C2283A67}"/>
    <cellStyle name="Comma 8 2 3 3 2 3 5" xfId="24288" xr:uid="{9EF7D18A-63F6-478A-A8D8-452EECE09E5C}"/>
    <cellStyle name="Comma 8 2 3 3 2 4" xfId="3529" xr:uid="{4ED26681-344B-4D3C-B5BB-6D1C30279674}"/>
    <cellStyle name="Comma 8 2 3 3 2 4 2" xfId="9132" xr:uid="{859A29D6-A3DF-443B-923F-191C64CE5A29}"/>
    <cellStyle name="Comma 8 2 3 3 2 4 2 2" xfId="20360" xr:uid="{97DE95DA-21A7-42D4-A624-2D34DB3DDDEF}"/>
    <cellStyle name="Comma 8 2 3 3 2 4 2 2 2" xfId="42827" xr:uid="{54155A48-9DDE-48A1-8E7A-3B216E8657C3}"/>
    <cellStyle name="Comma 8 2 3 3 2 4 2 3" xfId="31600" xr:uid="{32BE115D-7713-4DC1-B626-DE360C4E6698}"/>
    <cellStyle name="Comma 8 2 3 3 2 4 3" xfId="14757" xr:uid="{A07E8CD3-78FC-4CFF-9599-44D3CD732C59}"/>
    <cellStyle name="Comma 8 2 3 3 2 4 3 2" xfId="37224" xr:uid="{A8700024-FB14-4001-857C-12D901F6C629}"/>
    <cellStyle name="Comma 8 2 3 3 2 4 4" xfId="25997" xr:uid="{42447D4F-8445-4FE3-9713-DE70A613FBE9}"/>
    <cellStyle name="Comma 8 2 3 3 2 5" xfId="6343" xr:uid="{0C99CC36-4C1A-41E8-939E-61D99B3BCAA4}"/>
    <cellStyle name="Comma 8 2 3 3 2 5 2" xfId="17571" xr:uid="{AE0C6911-97FD-498F-ADD8-189F551B1F62}"/>
    <cellStyle name="Comma 8 2 3 3 2 5 2 2" xfId="40038" xr:uid="{969E50EC-54DA-4D22-A8CE-8C8165A58EF8}"/>
    <cellStyle name="Comma 8 2 3 3 2 5 3" xfId="28811" xr:uid="{76C4C825-F84E-444D-8147-AF3B7A7A90BB}"/>
    <cellStyle name="Comma 8 2 3 3 2 6" xfId="11968" xr:uid="{286682F4-84B2-4B0C-8F7D-FE790B0B2C8D}"/>
    <cellStyle name="Comma 8 2 3 3 2 6 2" xfId="34435" xr:uid="{718AD5F5-7380-496F-93DE-43035A94F198}"/>
    <cellStyle name="Comma 8 2 3 3 2 7" xfId="23208" xr:uid="{AA9A7592-23B5-4DB6-9380-F16C4DF6F80B}"/>
    <cellStyle name="Comma 8 2 3 3 3" xfId="1011" xr:uid="{00000000-0005-0000-0000-00005F090000}"/>
    <cellStyle name="Comma 8 2 3 3 3 2" xfId="2091" xr:uid="{00000000-0005-0000-0000-000060090000}"/>
    <cellStyle name="Comma 8 2 3 3 3 2 2" xfId="4880" xr:uid="{64966C35-8FBF-4D68-951B-ADA974C98BCD}"/>
    <cellStyle name="Comma 8 2 3 3 3 2 2 2" xfId="10483" xr:uid="{55E85EAA-C7E2-45B6-9467-9C055DCB2C2C}"/>
    <cellStyle name="Comma 8 2 3 3 3 2 2 2 2" xfId="21711" xr:uid="{085B5782-E5E6-4AA1-8953-FA633827CEBD}"/>
    <cellStyle name="Comma 8 2 3 3 3 2 2 2 2 2" xfId="44178" xr:uid="{D7DD1EBF-3911-4A52-9B08-DDBA8D2B6A0D}"/>
    <cellStyle name="Comma 8 2 3 3 3 2 2 2 3" xfId="32951" xr:uid="{90F8E21C-19F6-408F-99AC-4BC9CA6E7090}"/>
    <cellStyle name="Comma 8 2 3 3 3 2 2 3" xfId="16108" xr:uid="{B446B661-0D36-4529-B56C-4CA6996FA886}"/>
    <cellStyle name="Comma 8 2 3 3 3 2 2 3 2" xfId="38575" xr:uid="{3497911B-1B8E-48DB-B4A7-5A10E6C4AFAB}"/>
    <cellStyle name="Comma 8 2 3 3 3 2 2 4" xfId="27348" xr:uid="{0321AB0D-93CC-445F-A988-C2814EAB1AF8}"/>
    <cellStyle name="Comma 8 2 3 3 3 2 3" xfId="7694" xr:uid="{9F498516-BBD1-4DED-AE11-2C2AF7EA464D}"/>
    <cellStyle name="Comma 8 2 3 3 3 2 3 2" xfId="18922" xr:uid="{B87CA50C-DD1E-4B02-A566-5575A9DC5B52}"/>
    <cellStyle name="Comma 8 2 3 3 3 2 3 2 2" xfId="41389" xr:uid="{1846EE8E-5C0B-4051-9973-17D1604221CF}"/>
    <cellStyle name="Comma 8 2 3 3 3 2 3 3" xfId="30162" xr:uid="{6FEE4EB7-7558-448E-9213-3FF2EE9C74C6}"/>
    <cellStyle name="Comma 8 2 3 3 3 2 4" xfId="13319" xr:uid="{11A62A39-AEDC-4BFC-9F50-5B88841F5490}"/>
    <cellStyle name="Comma 8 2 3 3 3 2 4 2" xfId="35786" xr:uid="{95960D5F-4134-43F0-82E1-2FEEAF8B8C6E}"/>
    <cellStyle name="Comma 8 2 3 3 3 2 5" xfId="24559" xr:uid="{0AAE8FFE-58C8-4D95-9A5D-D9B5DFB38691}"/>
    <cellStyle name="Comma 8 2 3 3 3 3" xfId="3800" xr:uid="{806C942E-1630-4DF9-82F3-5A9D5D635D52}"/>
    <cellStyle name="Comma 8 2 3 3 3 3 2" xfId="9403" xr:uid="{E0CCFF76-B465-4DA8-8934-28A63701B869}"/>
    <cellStyle name="Comma 8 2 3 3 3 3 2 2" xfId="20631" xr:uid="{A002C512-BB2D-41BC-9D77-9922698CE5DA}"/>
    <cellStyle name="Comma 8 2 3 3 3 3 2 2 2" xfId="43098" xr:uid="{32E245FE-B082-4FF0-B8E4-1636B21E6B8E}"/>
    <cellStyle name="Comma 8 2 3 3 3 3 2 3" xfId="31871" xr:uid="{B63D63A7-7998-4A97-A12B-FCBF14199F48}"/>
    <cellStyle name="Comma 8 2 3 3 3 3 3" xfId="15028" xr:uid="{811B15FB-1FFF-4103-AA93-786CA99BD180}"/>
    <cellStyle name="Comma 8 2 3 3 3 3 3 2" xfId="37495" xr:uid="{EFD61F7C-4127-4771-992B-AE90A9DAB707}"/>
    <cellStyle name="Comma 8 2 3 3 3 3 4" xfId="26268" xr:uid="{50A325BE-13F4-4679-B306-90E22A6DF036}"/>
    <cellStyle name="Comma 8 2 3 3 3 4" xfId="6614" xr:uid="{8AFD8319-9D2B-48CC-A1A4-0787751F14BC}"/>
    <cellStyle name="Comma 8 2 3 3 3 4 2" xfId="17842" xr:uid="{FB4E5FF4-86B6-4AF3-92B4-3A8C5FE8544D}"/>
    <cellStyle name="Comma 8 2 3 3 3 4 2 2" xfId="40309" xr:uid="{B5F837E9-EC0C-4B2F-8663-0A2A5E6A136B}"/>
    <cellStyle name="Comma 8 2 3 3 3 4 3" xfId="29082" xr:uid="{BB4C2A71-318F-490A-B3C3-02FAD8A5D04F}"/>
    <cellStyle name="Comma 8 2 3 3 3 5" xfId="12239" xr:uid="{0147A2DC-6E63-43B1-AB6B-F706BE648FA5}"/>
    <cellStyle name="Comma 8 2 3 3 3 5 2" xfId="34706" xr:uid="{6F85EACD-02DF-45DC-BF33-7919D0B7035D}"/>
    <cellStyle name="Comma 8 2 3 3 3 6" xfId="23479" xr:uid="{2A6A2B8D-79DF-4BE9-99F0-AA15C9C59171}"/>
    <cellStyle name="Comma 8 2 3 3 4" xfId="1553" xr:uid="{00000000-0005-0000-0000-000061090000}"/>
    <cellStyle name="Comma 8 2 3 3 4 2" xfId="4342" xr:uid="{763D522B-EA69-45F2-B61F-1735C326F5D6}"/>
    <cellStyle name="Comma 8 2 3 3 4 2 2" xfId="9945" xr:uid="{A9A3E54F-19C8-4D6C-9BF0-4F4DDB695BA0}"/>
    <cellStyle name="Comma 8 2 3 3 4 2 2 2" xfId="21173" xr:uid="{B5B987CC-1D57-44C1-9963-89361BBB02A6}"/>
    <cellStyle name="Comma 8 2 3 3 4 2 2 2 2" xfId="43640" xr:uid="{D11924DF-4F9E-4B98-A406-4FB41360B191}"/>
    <cellStyle name="Comma 8 2 3 3 4 2 2 3" xfId="32413" xr:uid="{354FC452-5E66-4CCE-9DFE-C078678C7D25}"/>
    <cellStyle name="Comma 8 2 3 3 4 2 3" xfId="15570" xr:uid="{F28AC116-93B4-4984-BCBA-92FC3F4C4433}"/>
    <cellStyle name="Comma 8 2 3 3 4 2 3 2" xfId="38037" xr:uid="{81798D1F-1C5A-4752-BB81-520B42998C6D}"/>
    <cellStyle name="Comma 8 2 3 3 4 2 4" xfId="26810" xr:uid="{3171DB5D-B5B3-4CAD-AF63-1FF6EC32AF30}"/>
    <cellStyle name="Comma 8 2 3 3 4 3" xfId="7156" xr:uid="{5A5FF804-99D7-47F2-8E98-8F0545E3E5E8}"/>
    <cellStyle name="Comma 8 2 3 3 4 3 2" xfId="18384" xr:uid="{9B54B8D9-B20E-4895-ACEA-DF84B3CC1080}"/>
    <cellStyle name="Comma 8 2 3 3 4 3 2 2" xfId="40851" xr:uid="{A80897CA-D04C-4AA9-9A5C-35C0CF0352BA}"/>
    <cellStyle name="Comma 8 2 3 3 4 3 3" xfId="29624" xr:uid="{6BED3E0E-2D14-4D39-BE1B-358D34AEECE4}"/>
    <cellStyle name="Comma 8 2 3 3 4 4" xfId="12781" xr:uid="{DE34EE5C-0F6E-4F28-9D5B-568F3C3C77B7}"/>
    <cellStyle name="Comma 8 2 3 3 4 4 2" xfId="35248" xr:uid="{E1A935A6-EFBE-4277-92FC-A62036569FF1}"/>
    <cellStyle name="Comma 8 2 3 3 4 5" xfId="24021" xr:uid="{FB4A48AD-8D0D-4D61-A5BA-F039A2DB8CBC}"/>
    <cellStyle name="Comma 8 2 3 3 5" xfId="2634" xr:uid="{00000000-0005-0000-0000-000062090000}"/>
    <cellStyle name="Comma 8 2 3 3 5 2" xfId="5423" xr:uid="{E6B0B0E4-3D18-4A55-87A2-60630052D24D}"/>
    <cellStyle name="Comma 8 2 3 3 5 2 2" xfId="11026" xr:uid="{66C5C4D5-6616-4BBC-9AAC-BA3E1B533486}"/>
    <cellStyle name="Comma 8 2 3 3 5 2 2 2" xfId="22254" xr:uid="{142E4B08-40F0-4220-92DD-F9589C9F62E8}"/>
    <cellStyle name="Comma 8 2 3 3 5 2 2 2 2" xfId="44721" xr:uid="{EEF07178-6890-4032-92A9-1F0DDDB33CFF}"/>
    <cellStyle name="Comma 8 2 3 3 5 2 2 3" xfId="33494" xr:uid="{AA545BD6-7DDC-4B0B-9F7A-DE967688060B}"/>
    <cellStyle name="Comma 8 2 3 3 5 2 3" xfId="16651" xr:uid="{B040B6CC-63DA-4B8C-BB24-59C7FCDFDDA4}"/>
    <cellStyle name="Comma 8 2 3 3 5 2 3 2" xfId="39118" xr:uid="{B48CFFE1-6741-4C2B-848D-AEDAB2D910D3}"/>
    <cellStyle name="Comma 8 2 3 3 5 2 4" xfId="27891" xr:uid="{249D4E4E-5690-458F-9BDB-50250DA9659B}"/>
    <cellStyle name="Comma 8 2 3 3 5 3" xfId="8237" xr:uid="{B4F2B222-AB22-426B-B0E4-5D7A841D97F0}"/>
    <cellStyle name="Comma 8 2 3 3 5 3 2" xfId="19465" xr:uid="{4D2381DF-1B03-48DA-B14F-55AD19DF7FAA}"/>
    <cellStyle name="Comma 8 2 3 3 5 3 2 2" xfId="41932" xr:uid="{DBB21644-3860-4497-8B3E-A795E9DB333F}"/>
    <cellStyle name="Comma 8 2 3 3 5 3 3" xfId="30705" xr:uid="{D6B29683-830F-4AFD-ADB2-831132A7D9A5}"/>
    <cellStyle name="Comma 8 2 3 3 5 4" xfId="13862" xr:uid="{8296E4ED-E92A-4C00-9A9E-7A72A1AFC16F}"/>
    <cellStyle name="Comma 8 2 3 3 5 4 2" xfId="36329" xr:uid="{2BE66880-9330-4CC8-B392-C42040EAA4AA}"/>
    <cellStyle name="Comma 8 2 3 3 5 5" xfId="25102" xr:uid="{1030FA79-8309-411E-9A3E-CC9620D45E4C}"/>
    <cellStyle name="Comma 8 2 3 3 6" xfId="473" xr:uid="{00000000-0005-0000-0000-000063090000}"/>
    <cellStyle name="Comma 8 2 3 3 6 2" xfId="3262" xr:uid="{392011EC-B1CD-458A-B298-F3A2B9DEB9FA}"/>
    <cellStyle name="Comma 8 2 3 3 6 2 2" xfId="8865" xr:uid="{B7204CF5-92E2-4AE8-BBFC-EE6B2F42F452}"/>
    <cellStyle name="Comma 8 2 3 3 6 2 2 2" xfId="20093" xr:uid="{0CEBAD57-C05C-42D9-8389-EB5B8ADB22BF}"/>
    <cellStyle name="Comma 8 2 3 3 6 2 2 2 2" xfId="42560" xr:uid="{98D84AAC-932A-4E27-8CE1-C7ED6D112BD1}"/>
    <cellStyle name="Comma 8 2 3 3 6 2 2 3" xfId="31333" xr:uid="{7EA89D8C-D7AF-4E6B-A04A-F6B8AAD857EE}"/>
    <cellStyle name="Comma 8 2 3 3 6 2 3" xfId="14490" xr:uid="{226D9BB8-7258-4844-8D6F-547F95EC059E}"/>
    <cellStyle name="Comma 8 2 3 3 6 2 3 2" xfId="36957" xr:uid="{75020EA1-AD30-4927-9DB7-F3F638F49CF3}"/>
    <cellStyle name="Comma 8 2 3 3 6 2 4" xfId="25730" xr:uid="{C3473AF6-35E4-46CA-8685-169A2C5E2967}"/>
    <cellStyle name="Comma 8 2 3 3 6 3" xfId="6076" xr:uid="{AD76DB4A-EA5A-4753-BA17-11FE8B3F6859}"/>
    <cellStyle name="Comma 8 2 3 3 6 3 2" xfId="17304" xr:uid="{E4ED5104-11EC-4E59-BE08-BDFD141DE416}"/>
    <cellStyle name="Comma 8 2 3 3 6 3 2 2" xfId="39771" xr:uid="{194688BE-FF59-4C38-9654-8BB6DA7CC026}"/>
    <cellStyle name="Comma 8 2 3 3 6 3 3" xfId="28544" xr:uid="{9260128A-0070-4B08-B3FD-DB9E5BB923CD}"/>
    <cellStyle name="Comma 8 2 3 3 6 4" xfId="11701" xr:uid="{A8AC6CD2-D65E-43BD-8909-B452B9954280}"/>
    <cellStyle name="Comma 8 2 3 3 6 4 2" xfId="34168" xr:uid="{E2A12950-19E1-4FE1-89D2-7C64617D6BD1}"/>
    <cellStyle name="Comma 8 2 3 3 6 5" xfId="22941" xr:uid="{A46A94A3-AF4D-4150-88A9-89611531077B}"/>
    <cellStyle name="Comma 8 2 3 3 7" xfId="2986" xr:uid="{8E983A54-78DE-40EA-AFB7-478C43729E9A}"/>
    <cellStyle name="Comma 8 2 3 3 7 2" xfId="8589" xr:uid="{6416E86D-6B82-4193-A178-668EEFCC77D7}"/>
    <cellStyle name="Comma 8 2 3 3 7 2 2" xfId="19817" xr:uid="{32171BF7-F1B1-4BA6-B822-6C39C71E55E1}"/>
    <cellStyle name="Comma 8 2 3 3 7 2 2 2" xfId="42284" xr:uid="{46BC3DC7-C285-4E31-9C82-2FC7516C7F2A}"/>
    <cellStyle name="Comma 8 2 3 3 7 2 3" xfId="31057" xr:uid="{72C0A762-33FA-4852-BED2-F44A8DE6973B}"/>
    <cellStyle name="Comma 8 2 3 3 7 3" xfId="14214" xr:uid="{85DA65CE-E827-40E5-A548-FEE048A6AF73}"/>
    <cellStyle name="Comma 8 2 3 3 7 3 2" xfId="36681" xr:uid="{39E860CD-594A-4636-BFFA-149C8D8EAFA4}"/>
    <cellStyle name="Comma 8 2 3 3 7 4" xfId="25454" xr:uid="{211BD9E2-E532-47CF-93F4-02A4888B9205}"/>
    <cellStyle name="Comma 8 2 3 3 8" xfId="5801" xr:uid="{F7BEA746-4D72-40EE-9EF6-6506D364AF86}"/>
    <cellStyle name="Comma 8 2 3 3 8 2" xfId="17029" xr:uid="{C15CE568-4723-4118-8B5E-8D8F0EC21B88}"/>
    <cellStyle name="Comma 8 2 3 3 8 2 2" xfId="39496" xr:uid="{BDD92A52-7EFB-4537-BC40-60E740CE7E8D}"/>
    <cellStyle name="Comma 8 2 3 3 8 3" xfId="28269" xr:uid="{CB1E6BCB-7525-4CAA-8F4D-9F7128920FCE}"/>
    <cellStyle name="Comma 8 2 3 3 9" xfId="11425" xr:uid="{112C13B6-F18D-44D5-90A6-43F0629B0AAF}"/>
    <cellStyle name="Comma 8 2 3 3 9 2" xfId="33893" xr:uid="{2F9D36E1-FA94-4C6E-9374-1D86EACB504B}"/>
    <cellStyle name="Comma 8 2 3 4" xfId="616" xr:uid="{00000000-0005-0000-0000-000064090000}"/>
    <cellStyle name="Comma 8 2 3 4 2" xfId="1154" xr:uid="{00000000-0005-0000-0000-000065090000}"/>
    <cellStyle name="Comma 8 2 3 4 2 2" xfId="2234" xr:uid="{00000000-0005-0000-0000-000066090000}"/>
    <cellStyle name="Comma 8 2 3 4 2 2 2" xfId="5023" xr:uid="{727F6CEE-04FB-445E-A9F2-2FB300BAF7CC}"/>
    <cellStyle name="Comma 8 2 3 4 2 2 2 2" xfId="10626" xr:uid="{C911FA4E-4282-4EEC-9644-786BE3F1F421}"/>
    <cellStyle name="Comma 8 2 3 4 2 2 2 2 2" xfId="21854" xr:uid="{F001CB35-44FB-4360-A64C-B5026809CA35}"/>
    <cellStyle name="Comma 8 2 3 4 2 2 2 2 2 2" xfId="44321" xr:uid="{440D11CB-45B6-4BA5-AF93-BA5C4E12883C}"/>
    <cellStyle name="Comma 8 2 3 4 2 2 2 2 3" xfId="33094" xr:uid="{57545076-B1BC-4E67-8213-D15A0789707F}"/>
    <cellStyle name="Comma 8 2 3 4 2 2 2 3" xfId="16251" xr:uid="{D5EA1051-EEF2-4DDC-A32D-3ADE7DD2EF7F}"/>
    <cellStyle name="Comma 8 2 3 4 2 2 2 3 2" xfId="38718" xr:uid="{F607D5F2-354E-47BC-A7C5-2F2940916484}"/>
    <cellStyle name="Comma 8 2 3 4 2 2 2 4" xfId="27491" xr:uid="{4B1B22A4-A8A9-4C6F-8D55-C62CA4F1DF43}"/>
    <cellStyle name="Comma 8 2 3 4 2 2 3" xfId="7837" xr:uid="{1D2E0076-3664-4AC6-AB54-9E76CA7B4252}"/>
    <cellStyle name="Comma 8 2 3 4 2 2 3 2" xfId="19065" xr:uid="{C6FE79E0-8F37-4487-9F25-D53F16B5899C}"/>
    <cellStyle name="Comma 8 2 3 4 2 2 3 2 2" xfId="41532" xr:uid="{C08A7CC6-B46C-47BD-9753-94BA3157144E}"/>
    <cellStyle name="Comma 8 2 3 4 2 2 3 3" xfId="30305" xr:uid="{6564D7D7-5B1F-4514-A36B-8C95C0360ED3}"/>
    <cellStyle name="Comma 8 2 3 4 2 2 4" xfId="13462" xr:uid="{E4D64883-2FCA-4DE8-BF61-6D9CECC191BF}"/>
    <cellStyle name="Comma 8 2 3 4 2 2 4 2" xfId="35929" xr:uid="{40F22F60-6079-4958-B3B2-ABFEE5FD20DE}"/>
    <cellStyle name="Comma 8 2 3 4 2 2 5" xfId="24702" xr:uid="{FF5DC469-BBC4-43C4-A508-0A9745BB1848}"/>
    <cellStyle name="Comma 8 2 3 4 2 3" xfId="3943" xr:uid="{3C5B4DAB-BC71-46AC-ABC6-35FD9D6CF0F7}"/>
    <cellStyle name="Comma 8 2 3 4 2 3 2" xfId="9546" xr:uid="{0A2FF75D-17F1-4FE7-BACC-40E18F12CBF4}"/>
    <cellStyle name="Comma 8 2 3 4 2 3 2 2" xfId="20774" xr:uid="{33F2FE27-6529-439B-81A7-965392BD58CB}"/>
    <cellStyle name="Comma 8 2 3 4 2 3 2 2 2" xfId="43241" xr:uid="{E6CC0F4A-7EE3-4717-8BB8-7FF5E764DEEF}"/>
    <cellStyle name="Comma 8 2 3 4 2 3 2 3" xfId="32014" xr:uid="{CC1F065E-B69F-4849-988F-591225E0BB59}"/>
    <cellStyle name="Comma 8 2 3 4 2 3 3" xfId="15171" xr:uid="{5D9075FA-C095-4240-8B69-4FA418C437EB}"/>
    <cellStyle name="Comma 8 2 3 4 2 3 3 2" xfId="37638" xr:uid="{46BE94E4-C950-4551-9FFA-9430C4181F73}"/>
    <cellStyle name="Comma 8 2 3 4 2 3 4" xfId="26411" xr:uid="{94417218-56C8-4A68-B4CA-E3D17A64984F}"/>
    <cellStyle name="Comma 8 2 3 4 2 4" xfId="6757" xr:uid="{CEAC5B0B-8198-4614-BB64-A7604989DFC9}"/>
    <cellStyle name="Comma 8 2 3 4 2 4 2" xfId="17985" xr:uid="{675AE94A-EFEC-4BB0-8079-6E24DDB15FCC}"/>
    <cellStyle name="Comma 8 2 3 4 2 4 2 2" xfId="40452" xr:uid="{CA3D379F-F871-4A81-AEDD-DC6CF6A43EE3}"/>
    <cellStyle name="Comma 8 2 3 4 2 4 3" xfId="29225" xr:uid="{4677A42A-D764-4FF9-A5C6-925C1E0E9019}"/>
    <cellStyle name="Comma 8 2 3 4 2 5" xfId="12382" xr:uid="{683E9B86-54F3-4B63-9830-7DE50E002B8F}"/>
    <cellStyle name="Comma 8 2 3 4 2 5 2" xfId="34849" xr:uid="{998A1065-612D-4F58-B4A1-260C16BD1979}"/>
    <cellStyle name="Comma 8 2 3 4 2 6" xfId="23622" xr:uid="{F0563D9D-4063-4416-8F44-CB6A0D243D48}"/>
    <cellStyle name="Comma 8 2 3 4 3" xfId="1696" xr:uid="{00000000-0005-0000-0000-000067090000}"/>
    <cellStyle name="Comma 8 2 3 4 3 2" xfId="4485" xr:uid="{B24FA7B8-1791-492A-BB50-49061E7CF2FE}"/>
    <cellStyle name="Comma 8 2 3 4 3 2 2" xfId="10088" xr:uid="{EB419378-60E8-4805-B742-06C87340F7F0}"/>
    <cellStyle name="Comma 8 2 3 4 3 2 2 2" xfId="21316" xr:uid="{502D7588-2667-42BE-8E3F-333E4A4C31A2}"/>
    <cellStyle name="Comma 8 2 3 4 3 2 2 2 2" xfId="43783" xr:uid="{28BC6CAA-8C73-4ADF-A35B-9E0B43382D7B}"/>
    <cellStyle name="Comma 8 2 3 4 3 2 2 3" xfId="32556" xr:uid="{7D2CD49C-1ADC-450E-9F09-E1D5FFA48186}"/>
    <cellStyle name="Comma 8 2 3 4 3 2 3" xfId="15713" xr:uid="{370CBB89-862B-4FC4-94CE-443538E14122}"/>
    <cellStyle name="Comma 8 2 3 4 3 2 3 2" xfId="38180" xr:uid="{B3B709D5-FA16-42A0-B68D-D9746F08FD17}"/>
    <cellStyle name="Comma 8 2 3 4 3 2 4" xfId="26953" xr:uid="{D4C8D75F-B06B-4AB7-8FA8-652D2F2DDC29}"/>
    <cellStyle name="Comma 8 2 3 4 3 3" xfId="7299" xr:uid="{CFD7E0AE-B2EE-4E19-8A70-34FB399F8A72}"/>
    <cellStyle name="Comma 8 2 3 4 3 3 2" xfId="18527" xr:uid="{7632FB65-88C9-4FCB-A4C1-EF2D4EAC4C11}"/>
    <cellStyle name="Comma 8 2 3 4 3 3 2 2" xfId="40994" xr:uid="{9D15A9C8-3146-40DE-B472-CF7031A22007}"/>
    <cellStyle name="Comma 8 2 3 4 3 3 3" xfId="29767" xr:uid="{719DEDB1-70BB-4BC2-9F49-6D8EDFAAB165}"/>
    <cellStyle name="Comma 8 2 3 4 3 4" xfId="12924" xr:uid="{174925D3-BF67-4C0D-AE21-E729A678F870}"/>
    <cellStyle name="Comma 8 2 3 4 3 4 2" xfId="35391" xr:uid="{59694C24-150B-4BCF-931E-A5464445B988}"/>
    <cellStyle name="Comma 8 2 3 4 3 5" xfId="24164" xr:uid="{C7746089-3332-45F1-99C1-8BA66CA8B34A}"/>
    <cellStyle name="Comma 8 2 3 4 4" xfId="3405" xr:uid="{3716E195-E21A-4679-9D29-4ED518BDCA05}"/>
    <cellStyle name="Comma 8 2 3 4 4 2" xfId="9008" xr:uid="{418558B6-FC02-402F-BD1E-111111498B46}"/>
    <cellStyle name="Comma 8 2 3 4 4 2 2" xfId="20236" xr:uid="{1F634669-566E-4EBA-BE85-E16769F57907}"/>
    <cellStyle name="Comma 8 2 3 4 4 2 2 2" xfId="42703" xr:uid="{0C315E18-55AB-406F-9A61-DBCB12EC347E}"/>
    <cellStyle name="Comma 8 2 3 4 4 2 3" xfId="31476" xr:uid="{5CA2B347-0763-41F1-8269-E223E247DAB7}"/>
    <cellStyle name="Comma 8 2 3 4 4 3" xfId="14633" xr:uid="{120B8F36-3F3F-4B8D-83F9-4141EA063555}"/>
    <cellStyle name="Comma 8 2 3 4 4 3 2" xfId="37100" xr:uid="{6657FA94-BB2A-4168-B2BB-DA824D7810FA}"/>
    <cellStyle name="Comma 8 2 3 4 4 4" xfId="25873" xr:uid="{48BC944C-A26A-4915-8EB3-19A61A50F6D8}"/>
    <cellStyle name="Comma 8 2 3 4 5" xfId="6219" xr:uid="{0D615A96-B767-456C-996F-F65F465A14C2}"/>
    <cellStyle name="Comma 8 2 3 4 5 2" xfId="17447" xr:uid="{DCF40D42-C26C-4914-9563-C9D743AB4046}"/>
    <cellStyle name="Comma 8 2 3 4 5 2 2" xfId="39914" xr:uid="{DAE9B542-81D0-4178-AEFA-6F949EFD4649}"/>
    <cellStyle name="Comma 8 2 3 4 5 3" xfId="28687" xr:uid="{CB1ECF81-0382-42F7-8BBC-C67B44507D6E}"/>
    <cellStyle name="Comma 8 2 3 4 6" xfId="11844" xr:uid="{75E0BFF6-C9AE-4850-83AA-BB464CE9DE61}"/>
    <cellStyle name="Comma 8 2 3 4 6 2" xfId="34311" xr:uid="{AF90BFD3-50CC-4DFA-8640-10F3607E804D}"/>
    <cellStyle name="Comma 8 2 3 4 7" xfId="23084" xr:uid="{3E4C2A9C-CC51-4989-B207-56E263EDBE97}"/>
    <cellStyle name="Comma 8 2 3 5" xfId="887" xr:uid="{00000000-0005-0000-0000-000068090000}"/>
    <cellStyle name="Comma 8 2 3 5 2" xfId="1967" xr:uid="{00000000-0005-0000-0000-000069090000}"/>
    <cellStyle name="Comma 8 2 3 5 2 2" xfId="4756" xr:uid="{263D309C-C2A7-48F9-B467-1E9ABA285289}"/>
    <cellStyle name="Comma 8 2 3 5 2 2 2" xfId="10359" xr:uid="{61CA4D0B-6144-4371-99BA-5AA5A0A287E9}"/>
    <cellStyle name="Comma 8 2 3 5 2 2 2 2" xfId="21587" xr:uid="{C6EB2EFA-162E-4120-AD30-33E619A4E9A9}"/>
    <cellStyle name="Comma 8 2 3 5 2 2 2 2 2" xfId="44054" xr:uid="{44959789-7CB4-4E22-9955-B993E24F5C49}"/>
    <cellStyle name="Comma 8 2 3 5 2 2 2 3" xfId="32827" xr:uid="{1ADF1492-916A-4616-A5CE-3E1D838E5B90}"/>
    <cellStyle name="Comma 8 2 3 5 2 2 3" xfId="15984" xr:uid="{79261076-C3A5-46F8-AE66-C0897F8B47F3}"/>
    <cellStyle name="Comma 8 2 3 5 2 2 3 2" xfId="38451" xr:uid="{40D43AC8-2500-4A85-BE3E-0E6D45BF596E}"/>
    <cellStyle name="Comma 8 2 3 5 2 2 4" xfId="27224" xr:uid="{057F379C-5ED0-4DE9-969B-89EB353DC67A}"/>
    <cellStyle name="Comma 8 2 3 5 2 3" xfId="7570" xr:uid="{4C395FB4-AFDE-4889-9121-FD6C398E5116}"/>
    <cellStyle name="Comma 8 2 3 5 2 3 2" xfId="18798" xr:uid="{321BA812-BA1B-4873-BC33-F03B511A73B0}"/>
    <cellStyle name="Comma 8 2 3 5 2 3 2 2" xfId="41265" xr:uid="{35E19D2D-FB10-420D-A3D0-059B15FA5040}"/>
    <cellStyle name="Comma 8 2 3 5 2 3 3" xfId="30038" xr:uid="{7603193C-4A83-4559-8ABB-8EAC6FB71B2B}"/>
    <cellStyle name="Comma 8 2 3 5 2 4" xfId="13195" xr:uid="{083D8253-13CC-4835-B7A1-F70C12497C41}"/>
    <cellStyle name="Comma 8 2 3 5 2 4 2" xfId="35662" xr:uid="{28D0DB92-EAF1-49B5-98EB-C221EED6DB91}"/>
    <cellStyle name="Comma 8 2 3 5 2 5" xfId="24435" xr:uid="{4D2ABAB6-146E-4614-8058-62EA2EC481B7}"/>
    <cellStyle name="Comma 8 2 3 5 3" xfId="3676" xr:uid="{05816B29-8F66-4F42-B525-CAE055F6E0BF}"/>
    <cellStyle name="Comma 8 2 3 5 3 2" xfId="9279" xr:uid="{4259C32F-D100-4FD2-9E45-9B8A92A12A9B}"/>
    <cellStyle name="Comma 8 2 3 5 3 2 2" xfId="20507" xr:uid="{891A7E1B-20A6-41DF-8429-DD72287F0FC4}"/>
    <cellStyle name="Comma 8 2 3 5 3 2 2 2" xfId="42974" xr:uid="{0CB8CABF-4B9C-453C-860D-9362A200E35F}"/>
    <cellStyle name="Comma 8 2 3 5 3 2 3" xfId="31747" xr:uid="{19DF111E-8157-4F2D-8B92-4B39102CDF78}"/>
    <cellStyle name="Comma 8 2 3 5 3 3" xfId="14904" xr:uid="{D8F80D24-93B7-407F-BE31-2F38BC756E66}"/>
    <cellStyle name="Comma 8 2 3 5 3 3 2" xfId="37371" xr:uid="{61D7FFDF-5AFC-4634-98F7-6184D1B19958}"/>
    <cellStyle name="Comma 8 2 3 5 3 4" xfId="26144" xr:uid="{37FC7791-6943-45DF-B43E-D4DD1F8E2820}"/>
    <cellStyle name="Comma 8 2 3 5 4" xfId="6490" xr:uid="{4878E3E0-C973-4A67-B786-AE104144C5BC}"/>
    <cellStyle name="Comma 8 2 3 5 4 2" xfId="17718" xr:uid="{99A734E4-548B-4A2B-A2DA-8DA61D5B79C2}"/>
    <cellStyle name="Comma 8 2 3 5 4 2 2" xfId="40185" xr:uid="{13A072F5-570C-4E52-AABD-4185F58AA0B0}"/>
    <cellStyle name="Comma 8 2 3 5 4 3" xfId="28958" xr:uid="{F085D32B-1594-4BFF-829C-A0A197158B99}"/>
    <cellStyle name="Comma 8 2 3 5 5" xfId="12115" xr:uid="{668F05D7-8508-41F9-A344-98755F0AE4DB}"/>
    <cellStyle name="Comma 8 2 3 5 5 2" xfId="34582" xr:uid="{A06BE187-36BF-4730-B9D0-9A1C0EF62487}"/>
    <cellStyle name="Comma 8 2 3 5 6" xfId="23355" xr:uid="{17280C0A-961F-4B63-8664-3095FC5DDBD0}"/>
    <cellStyle name="Comma 8 2 3 6" xfId="1429" xr:uid="{00000000-0005-0000-0000-00006A090000}"/>
    <cellStyle name="Comma 8 2 3 6 2" xfId="4218" xr:uid="{44F52B49-90CE-4FFA-AC30-816708BCB4B6}"/>
    <cellStyle name="Comma 8 2 3 6 2 2" xfId="9821" xr:uid="{E3C980A4-A157-4662-8571-9EAF6BC20FB6}"/>
    <cellStyle name="Comma 8 2 3 6 2 2 2" xfId="21049" xr:uid="{09CC3686-70CB-4810-BC50-CFC2E21349DA}"/>
    <cellStyle name="Comma 8 2 3 6 2 2 2 2" xfId="43516" xr:uid="{BA6C3999-0E6E-4639-AF98-68B41FA19442}"/>
    <cellStyle name="Comma 8 2 3 6 2 2 3" xfId="32289" xr:uid="{461D917B-98D9-481A-9E2B-578EB8C57503}"/>
    <cellStyle name="Comma 8 2 3 6 2 3" xfId="15446" xr:uid="{F88BCC23-47C8-448B-89C9-B22919D41B6D}"/>
    <cellStyle name="Comma 8 2 3 6 2 3 2" xfId="37913" xr:uid="{565C8407-CA1F-411A-9ADC-9C365A9B0FC7}"/>
    <cellStyle name="Comma 8 2 3 6 2 4" xfId="26686" xr:uid="{792286F6-12AD-4968-8DAE-4A665AA03607}"/>
    <cellStyle name="Comma 8 2 3 6 3" xfId="7032" xr:uid="{EE28C0B7-7849-4B9E-9E3A-0CBCBB10188E}"/>
    <cellStyle name="Comma 8 2 3 6 3 2" xfId="18260" xr:uid="{D7C519FE-0454-405B-AEFE-D71225583771}"/>
    <cellStyle name="Comma 8 2 3 6 3 2 2" xfId="40727" xr:uid="{CF72B265-D13B-49DB-AFC9-0708A8F9ECC8}"/>
    <cellStyle name="Comma 8 2 3 6 3 3" xfId="29500" xr:uid="{BE994117-6982-4839-A92B-7CE881CC5DA9}"/>
    <cellStyle name="Comma 8 2 3 6 4" xfId="12657" xr:uid="{0AA23CA5-F2FD-4596-910C-12E5921F8978}"/>
    <cellStyle name="Comma 8 2 3 6 4 2" xfId="35124" xr:uid="{ED5250AD-5664-49BC-9FD0-3930D5233057}"/>
    <cellStyle name="Comma 8 2 3 6 5" xfId="23897" xr:uid="{3CB35774-C054-4B4C-99A5-3576CAB4CD8E}"/>
    <cellStyle name="Comma 8 2 3 7" xfId="2510" xr:uid="{00000000-0005-0000-0000-00006B090000}"/>
    <cellStyle name="Comma 8 2 3 7 2" xfId="5299" xr:uid="{76E4E56D-DAD6-4310-AAA1-1C09EBBF87FA}"/>
    <cellStyle name="Comma 8 2 3 7 2 2" xfId="10902" xr:uid="{C4380D0B-1C5E-4555-AE2F-01C4B98E0AC6}"/>
    <cellStyle name="Comma 8 2 3 7 2 2 2" xfId="22130" xr:uid="{288E7960-74B0-4D67-AD85-B50CB18F9E10}"/>
    <cellStyle name="Comma 8 2 3 7 2 2 2 2" xfId="44597" xr:uid="{52467AC2-FD9D-4E46-AE67-1D19508AB949}"/>
    <cellStyle name="Comma 8 2 3 7 2 2 3" xfId="33370" xr:uid="{384066AF-4D26-4D7D-906B-08367C655DD3}"/>
    <cellStyle name="Comma 8 2 3 7 2 3" xfId="16527" xr:uid="{3ECAD040-43E4-4DD4-A721-5C27A51C83E3}"/>
    <cellStyle name="Comma 8 2 3 7 2 3 2" xfId="38994" xr:uid="{811DD0D2-4AA2-4168-9952-90F0C9BE0BC7}"/>
    <cellStyle name="Comma 8 2 3 7 2 4" xfId="27767" xr:uid="{658712B2-ADDC-462E-B8FC-CB690AC68097}"/>
    <cellStyle name="Comma 8 2 3 7 3" xfId="8113" xr:uid="{FAFD5988-CD9D-4644-89C3-2F8EB40AE436}"/>
    <cellStyle name="Comma 8 2 3 7 3 2" xfId="19341" xr:uid="{6B2DAF8E-B25C-4B88-B619-7E0660718DB0}"/>
    <cellStyle name="Comma 8 2 3 7 3 2 2" xfId="41808" xr:uid="{41E2DD08-269F-481B-85CD-8065D0F4C481}"/>
    <cellStyle name="Comma 8 2 3 7 3 3" xfId="30581" xr:uid="{BEDD1C9C-1331-4750-A429-C12127A70A9A}"/>
    <cellStyle name="Comma 8 2 3 7 4" xfId="13738" xr:uid="{95DEA645-A038-4BC0-8B81-19B37410BFE0}"/>
    <cellStyle name="Comma 8 2 3 7 4 2" xfId="36205" xr:uid="{B6846DDB-5A35-4EE5-953E-5EF3BA93FF59}"/>
    <cellStyle name="Comma 8 2 3 7 5" xfId="24978" xr:uid="{24CA5807-A35F-4229-A4A4-6DBCF64050AF}"/>
    <cellStyle name="Comma 8 2 3 8" xfId="349" xr:uid="{00000000-0005-0000-0000-00006C090000}"/>
    <cellStyle name="Comma 8 2 3 8 2" xfId="3138" xr:uid="{A0C7C9F0-7D4C-4EB9-9F2C-855D06A26277}"/>
    <cellStyle name="Comma 8 2 3 8 2 2" xfId="8741" xr:uid="{C8B6C757-93C5-42FE-8697-375ED6B0AF25}"/>
    <cellStyle name="Comma 8 2 3 8 2 2 2" xfId="19969" xr:uid="{5BE3FC9D-A77F-4DA3-BF09-CC210BF62CC0}"/>
    <cellStyle name="Comma 8 2 3 8 2 2 2 2" xfId="42436" xr:uid="{C584429E-CD5F-4947-B2A4-B96AC8894D84}"/>
    <cellStyle name="Comma 8 2 3 8 2 2 3" xfId="31209" xr:uid="{336376D9-9DE1-4F4D-A3C8-56D510E6068F}"/>
    <cellStyle name="Comma 8 2 3 8 2 3" xfId="14366" xr:uid="{2DE4C8F8-E497-46C0-AD34-9DCD69E27AA2}"/>
    <cellStyle name="Comma 8 2 3 8 2 3 2" xfId="36833" xr:uid="{D56DE27F-D0DC-4D57-91ED-3661483CD943}"/>
    <cellStyle name="Comma 8 2 3 8 2 4" xfId="25606" xr:uid="{ACFF05D5-4F5E-40EE-8C30-68FD097510A9}"/>
    <cellStyle name="Comma 8 2 3 8 3" xfId="5952" xr:uid="{7620C05C-8B31-4C64-87F1-0E453C166499}"/>
    <cellStyle name="Comma 8 2 3 8 3 2" xfId="17180" xr:uid="{3610B09F-66E9-4E97-BF64-727D75A9C06A}"/>
    <cellStyle name="Comma 8 2 3 8 3 2 2" xfId="39647" xr:uid="{9B0F418A-320E-463C-A425-AAF84CF9A810}"/>
    <cellStyle name="Comma 8 2 3 8 3 3" xfId="28420" xr:uid="{5EB98D37-549F-4221-9261-D1494A34389B}"/>
    <cellStyle name="Comma 8 2 3 8 4" xfId="11577" xr:uid="{5CBDB2CB-F38A-477E-9459-9E48DF2A6793}"/>
    <cellStyle name="Comma 8 2 3 8 4 2" xfId="34044" xr:uid="{C0486E6D-306D-43FE-BFBD-67F28E83E6F6}"/>
    <cellStyle name="Comma 8 2 3 8 5" xfId="22817" xr:uid="{0828D6AD-8CB2-4283-9ADB-352950C95DD7}"/>
    <cellStyle name="Comma 8 2 3 9" xfId="2862" xr:uid="{B0F06AB2-CE3F-4FE5-B0A6-CC3F5C818F30}"/>
    <cellStyle name="Comma 8 2 3 9 2" xfId="8465" xr:uid="{F25D4C66-1458-4222-9334-601C996E42A7}"/>
    <cellStyle name="Comma 8 2 3 9 2 2" xfId="19693" xr:uid="{A083D88E-8FAE-4B0A-9B4E-CAD620C4F9BC}"/>
    <cellStyle name="Comma 8 2 3 9 2 2 2" xfId="42160" xr:uid="{B162D63C-4B04-4EB9-BB92-05846150682A}"/>
    <cellStyle name="Comma 8 2 3 9 2 3" xfId="30933" xr:uid="{16540107-77F8-4D35-AF21-70D2BBBB028D}"/>
    <cellStyle name="Comma 8 2 3 9 3" xfId="14090" xr:uid="{6EDECB7E-4346-4EEE-9E95-541DD93F75F7}"/>
    <cellStyle name="Comma 8 2 3 9 3 2" xfId="36557" xr:uid="{9081A23F-E042-4451-8AEF-82F5FB678A1A}"/>
    <cellStyle name="Comma 8 2 3 9 4" xfId="25330" xr:uid="{BBE67629-AD01-4747-B14A-43824FD534A8}"/>
    <cellStyle name="Comma 8 2 4" xfId="99" xr:uid="{00000000-0005-0000-0000-00006D090000}"/>
    <cellStyle name="Comma 8 2 4 10" xfId="11331" xr:uid="{0AE4D040-3880-4453-B2F9-2B73BC546876}"/>
    <cellStyle name="Comma 8 2 4 10 2" xfId="33799" xr:uid="{4B611C37-35CB-4932-B02B-64BC2406F5FC}"/>
    <cellStyle name="Comma 8 2 4 11" xfId="22572" xr:uid="{841DA5EA-ADA1-4A46-A611-AA395F5C3BFF}"/>
    <cellStyle name="Comma 8 2 4 2" xfId="225" xr:uid="{00000000-0005-0000-0000-00006E090000}"/>
    <cellStyle name="Comma 8 2 4 2 10" xfId="22698" xr:uid="{449545EE-C4F3-44D9-8987-EECB5676906F}"/>
    <cellStyle name="Comma 8 2 4 2 2" xfId="772" xr:uid="{00000000-0005-0000-0000-00006F090000}"/>
    <cellStyle name="Comma 8 2 4 2 2 2" xfId="1310" xr:uid="{00000000-0005-0000-0000-000070090000}"/>
    <cellStyle name="Comma 8 2 4 2 2 2 2" xfId="2390" xr:uid="{00000000-0005-0000-0000-000071090000}"/>
    <cellStyle name="Comma 8 2 4 2 2 2 2 2" xfId="5179" xr:uid="{6EA1E606-C372-46F0-B69F-893DCE7EADF4}"/>
    <cellStyle name="Comma 8 2 4 2 2 2 2 2 2" xfId="10782" xr:uid="{1DA60E09-EE1C-4EFC-AC7E-311C39E9ABCB}"/>
    <cellStyle name="Comma 8 2 4 2 2 2 2 2 2 2" xfId="22010" xr:uid="{B0284C8C-EA4E-4B65-8E3C-044931E920B6}"/>
    <cellStyle name="Comma 8 2 4 2 2 2 2 2 2 2 2" xfId="44477" xr:uid="{FEF4BEA6-0576-409E-AE6A-D61D99F7D77F}"/>
    <cellStyle name="Comma 8 2 4 2 2 2 2 2 2 3" xfId="33250" xr:uid="{A8D477D6-C771-462A-8CBA-2C7141DE4B1C}"/>
    <cellStyle name="Comma 8 2 4 2 2 2 2 2 3" xfId="16407" xr:uid="{0CCF2EDE-9191-4D27-A3F7-E6BC50483FC8}"/>
    <cellStyle name="Comma 8 2 4 2 2 2 2 2 3 2" xfId="38874" xr:uid="{93447A19-41FA-4820-8156-89AB82D18001}"/>
    <cellStyle name="Comma 8 2 4 2 2 2 2 2 4" xfId="27647" xr:uid="{003A5F52-DF6C-47B1-8D65-394048674E5D}"/>
    <cellStyle name="Comma 8 2 4 2 2 2 2 3" xfId="7993" xr:uid="{F53D9F2C-1804-4983-8ADE-162E1522915A}"/>
    <cellStyle name="Comma 8 2 4 2 2 2 2 3 2" xfId="19221" xr:uid="{C36612DF-364F-4638-9920-4F661E060F6D}"/>
    <cellStyle name="Comma 8 2 4 2 2 2 2 3 2 2" xfId="41688" xr:uid="{228850C3-4333-4289-991A-3DEF918EBC03}"/>
    <cellStyle name="Comma 8 2 4 2 2 2 2 3 3" xfId="30461" xr:uid="{D4427C1D-2651-4788-823D-34D1454EB591}"/>
    <cellStyle name="Comma 8 2 4 2 2 2 2 4" xfId="13618" xr:uid="{1F27BEB1-1B4A-439E-960F-8EEC5E876463}"/>
    <cellStyle name="Comma 8 2 4 2 2 2 2 4 2" xfId="36085" xr:uid="{6448C36A-EC85-4E3D-93C3-5C62A7ABE266}"/>
    <cellStyle name="Comma 8 2 4 2 2 2 2 5" xfId="24858" xr:uid="{6CA5108D-21EB-4E10-8002-5CA7B24606DF}"/>
    <cellStyle name="Comma 8 2 4 2 2 2 3" xfId="4099" xr:uid="{99C35434-4DAE-441F-AD81-5D9700F2A703}"/>
    <cellStyle name="Comma 8 2 4 2 2 2 3 2" xfId="9702" xr:uid="{1209CED8-D535-4628-8803-58E9B036DB68}"/>
    <cellStyle name="Comma 8 2 4 2 2 2 3 2 2" xfId="20930" xr:uid="{B959C95E-831B-45AA-B8AE-F2CE89977E83}"/>
    <cellStyle name="Comma 8 2 4 2 2 2 3 2 2 2" xfId="43397" xr:uid="{2CA36FAE-7488-498D-8ED5-EA4C06A2FC7E}"/>
    <cellStyle name="Comma 8 2 4 2 2 2 3 2 3" xfId="32170" xr:uid="{C871B73D-C482-4989-A290-DB107727EDCD}"/>
    <cellStyle name="Comma 8 2 4 2 2 2 3 3" xfId="15327" xr:uid="{065337C2-B09B-4FCA-B410-3CC99F5B184E}"/>
    <cellStyle name="Comma 8 2 4 2 2 2 3 3 2" xfId="37794" xr:uid="{AD623279-1BD4-4A89-B5F4-5B4DE4C5166D}"/>
    <cellStyle name="Comma 8 2 4 2 2 2 3 4" xfId="26567" xr:uid="{DF6B17E7-D72D-47F1-BD51-B2831AB58B42}"/>
    <cellStyle name="Comma 8 2 4 2 2 2 4" xfId="6913" xr:uid="{CF033ADA-4050-4D66-B240-67CB796C62B5}"/>
    <cellStyle name="Comma 8 2 4 2 2 2 4 2" xfId="18141" xr:uid="{1ECE721C-AFE6-4BF5-883F-08403EE32C0C}"/>
    <cellStyle name="Comma 8 2 4 2 2 2 4 2 2" xfId="40608" xr:uid="{AC474DFD-8B37-459E-B46B-CB86B431995F}"/>
    <cellStyle name="Comma 8 2 4 2 2 2 4 3" xfId="29381" xr:uid="{6B7C4753-83D6-4160-AF9D-9B23626A09F2}"/>
    <cellStyle name="Comma 8 2 4 2 2 2 5" xfId="12538" xr:uid="{B36865B9-35E9-41E6-943C-C51048B1564D}"/>
    <cellStyle name="Comma 8 2 4 2 2 2 5 2" xfId="35005" xr:uid="{CD9C3F5E-D97D-4F92-A656-64C95BFC8F03}"/>
    <cellStyle name="Comma 8 2 4 2 2 2 6" xfId="23778" xr:uid="{A70EFE2D-9E2E-43AC-A789-1260F4831C83}"/>
    <cellStyle name="Comma 8 2 4 2 2 3" xfId="1852" xr:uid="{00000000-0005-0000-0000-000072090000}"/>
    <cellStyle name="Comma 8 2 4 2 2 3 2" xfId="4641" xr:uid="{41665126-481F-4655-9A04-3FD59B95D0E0}"/>
    <cellStyle name="Comma 8 2 4 2 2 3 2 2" xfId="10244" xr:uid="{FC58D1DC-9228-410B-834C-18A95893CE33}"/>
    <cellStyle name="Comma 8 2 4 2 2 3 2 2 2" xfId="21472" xr:uid="{0C117A80-D21A-4120-94FE-7E57CA09E3C2}"/>
    <cellStyle name="Comma 8 2 4 2 2 3 2 2 2 2" xfId="43939" xr:uid="{CD23D6A4-B19A-479C-8428-F9AF3BA7BC42}"/>
    <cellStyle name="Comma 8 2 4 2 2 3 2 2 3" xfId="32712" xr:uid="{27E3827E-79D2-4B71-9852-195BB2B54BCF}"/>
    <cellStyle name="Comma 8 2 4 2 2 3 2 3" xfId="15869" xr:uid="{0412325C-41FB-462F-9A76-DD8187D41683}"/>
    <cellStyle name="Comma 8 2 4 2 2 3 2 3 2" xfId="38336" xr:uid="{29BC7AE9-C27C-47AB-8AFA-C75272C55C73}"/>
    <cellStyle name="Comma 8 2 4 2 2 3 2 4" xfId="27109" xr:uid="{02723AAF-5E4E-452B-96C0-9718A1B1C337}"/>
    <cellStyle name="Comma 8 2 4 2 2 3 3" xfId="7455" xr:uid="{BBBFA2D5-0F3A-4E44-9DA2-29A37CAB566E}"/>
    <cellStyle name="Comma 8 2 4 2 2 3 3 2" xfId="18683" xr:uid="{3F501C16-3FBA-4CD2-9774-787F5E320ACC}"/>
    <cellStyle name="Comma 8 2 4 2 2 3 3 2 2" xfId="41150" xr:uid="{7C230B7A-546D-4E94-90B8-5B90D6343B26}"/>
    <cellStyle name="Comma 8 2 4 2 2 3 3 3" xfId="29923" xr:uid="{1EAD1788-E2EB-4C70-B03B-AE47EE28EE05}"/>
    <cellStyle name="Comma 8 2 4 2 2 3 4" xfId="13080" xr:uid="{174E3AAE-3BDC-46C7-8EF9-85378EE54629}"/>
    <cellStyle name="Comma 8 2 4 2 2 3 4 2" xfId="35547" xr:uid="{83639A52-562C-4D34-AC7E-6F0D128FA617}"/>
    <cellStyle name="Comma 8 2 4 2 2 3 5" xfId="24320" xr:uid="{8AFBA005-E200-426E-B7FC-C42C8406F5F3}"/>
    <cellStyle name="Comma 8 2 4 2 2 4" xfId="3561" xr:uid="{2835A7C0-9312-4C36-A209-1D2A1DEF4162}"/>
    <cellStyle name="Comma 8 2 4 2 2 4 2" xfId="9164" xr:uid="{08FBA291-D1E7-4D1C-8166-9387F5A780DF}"/>
    <cellStyle name="Comma 8 2 4 2 2 4 2 2" xfId="20392" xr:uid="{3F02C41C-3EFF-40ED-AD47-B544E0561094}"/>
    <cellStyle name="Comma 8 2 4 2 2 4 2 2 2" xfId="42859" xr:uid="{1284526F-7853-4ADF-98CB-6598A6E10C2D}"/>
    <cellStyle name="Comma 8 2 4 2 2 4 2 3" xfId="31632" xr:uid="{B7618BB8-06AB-43DF-B255-321CA86E727D}"/>
    <cellStyle name="Comma 8 2 4 2 2 4 3" xfId="14789" xr:uid="{194D0BB6-D51E-4A17-81DB-9BA959A1F848}"/>
    <cellStyle name="Comma 8 2 4 2 2 4 3 2" xfId="37256" xr:uid="{390CEEC8-AA7F-4213-9904-E9B50D909C07}"/>
    <cellStyle name="Comma 8 2 4 2 2 4 4" xfId="26029" xr:uid="{3DB1DC44-30B4-41A9-B09D-F39A1B369A95}"/>
    <cellStyle name="Comma 8 2 4 2 2 5" xfId="6375" xr:uid="{9A3E5CDB-813C-42AA-95E1-906A76D0DA77}"/>
    <cellStyle name="Comma 8 2 4 2 2 5 2" xfId="17603" xr:uid="{41E3F0F8-8CB8-4438-A778-88B02B5245DD}"/>
    <cellStyle name="Comma 8 2 4 2 2 5 2 2" xfId="40070" xr:uid="{21230EFF-67BB-4E87-884A-D1095FA969FF}"/>
    <cellStyle name="Comma 8 2 4 2 2 5 3" xfId="28843" xr:uid="{9C2651D2-DD8C-45BC-B752-81C1F4821785}"/>
    <cellStyle name="Comma 8 2 4 2 2 6" xfId="12000" xr:uid="{FC250FB5-7219-49B1-8AFA-0C6EE8BC645A}"/>
    <cellStyle name="Comma 8 2 4 2 2 6 2" xfId="34467" xr:uid="{CDB09CD8-76DF-427F-8EBE-9766B3F6FD1C}"/>
    <cellStyle name="Comma 8 2 4 2 2 7" xfId="23240" xr:uid="{DE9FE0AF-0BD3-46DF-8635-5CBD601DC3B5}"/>
    <cellStyle name="Comma 8 2 4 2 3" xfId="1043" xr:uid="{00000000-0005-0000-0000-000073090000}"/>
    <cellStyle name="Comma 8 2 4 2 3 2" xfId="2123" xr:uid="{00000000-0005-0000-0000-000074090000}"/>
    <cellStyle name="Comma 8 2 4 2 3 2 2" xfId="4912" xr:uid="{88C44359-BDED-468F-9416-01282703359D}"/>
    <cellStyle name="Comma 8 2 4 2 3 2 2 2" xfId="10515" xr:uid="{22888B7A-7566-465D-9F06-69EFCA8C6A5A}"/>
    <cellStyle name="Comma 8 2 4 2 3 2 2 2 2" xfId="21743" xr:uid="{3D264092-D0C1-43ED-A220-58AA7A034619}"/>
    <cellStyle name="Comma 8 2 4 2 3 2 2 2 2 2" xfId="44210" xr:uid="{AA271AC8-1175-4F32-90DF-C17E4F3359B9}"/>
    <cellStyle name="Comma 8 2 4 2 3 2 2 2 3" xfId="32983" xr:uid="{1A5A413A-5D13-435B-98B4-AB9889D499CA}"/>
    <cellStyle name="Comma 8 2 4 2 3 2 2 3" xfId="16140" xr:uid="{0F3E7168-D9A1-4DE2-BE17-325B93F547A2}"/>
    <cellStyle name="Comma 8 2 4 2 3 2 2 3 2" xfId="38607" xr:uid="{7FFE6D56-D15A-4937-8C16-EB4226EAA0FE}"/>
    <cellStyle name="Comma 8 2 4 2 3 2 2 4" xfId="27380" xr:uid="{235EF311-3772-4DBA-906D-0EA8A4CE3E41}"/>
    <cellStyle name="Comma 8 2 4 2 3 2 3" xfId="7726" xr:uid="{3A270FF0-B7F4-4733-955E-937D9FDE6F9F}"/>
    <cellStyle name="Comma 8 2 4 2 3 2 3 2" xfId="18954" xr:uid="{6A298A48-C27E-4163-9ECB-FB30FAE02E8E}"/>
    <cellStyle name="Comma 8 2 4 2 3 2 3 2 2" xfId="41421" xr:uid="{C735A286-F89B-4612-AD3F-2FD95DDE38E1}"/>
    <cellStyle name="Comma 8 2 4 2 3 2 3 3" xfId="30194" xr:uid="{9F7DD789-21C1-4920-BF9B-DFF69415FAE6}"/>
    <cellStyle name="Comma 8 2 4 2 3 2 4" xfId="13351" xr:uid="{504037D9-4356-46CE-A535-3CAA3F9B56D8}"/>
    <cellStyle name="Comma 8 2 4 2 3 2 4 2" xfId="35818" xr:uid="{7A3EE2EC-A449-484E-B475-9108F6875299}"/>
    <cellStyle name="Comma 8 2 4 2 3 2 5" xfId="24591" xr:uid="{AEF66031-CF5A-4CED-8DC2-1F18A89E045D}"/>
    <cellStyle name="Comma 8 2 4 2 3 3" xfId="3832" xr:uid="{36A328C9-48F6-456C-845E-40BC0C291B85}"/>
    <cellStyle name="Comma 8 2 4 2 3 3 2" xfId="9435" xr:uid="{A06F7045-5574-4979-971C-CBFDFC7943DE}"/>
    <cellStyle name="Comma 8 2 4 2 3 3 2 2" xfId="20663" xr:uid="{22A14BAF-BCDC-4233-BEFC-D00F631AD264}"/>
    <cellStyle name="Comma 8 2 4 2 3 3 2 2 2" xfId="43130" xr:uid="{8E7B86FE-735D-45EC-976D-616640E71F03}"/>
    <cellStyle name="Comma 8 2 4 2 3 3 2 3" xfId="31903" xr:uid="{99E83D64-75E1-42BF-A4BF-DAB05880B3D9}"/>
    <cellStyle name="Comma 8 2 4 2 3 3 3" xfId="15060" xr:uid="{6D6966C9-E00D-4030-9ACD-D87F6E398B5C}"/>
    <cellStyle name="Comma 8 2 4 2 3 3 3 2" xfId="37527" xr:uid="{10B232A6-B61D-41E1-AAC7-8EE60E451334}"/>
    <cellStyle name="Comma 8 2 4 2 3 3 4" xfId="26300" xr:uid="{8BE258DA-02FD-4585-8665-45B02AB900F8}"/>
    <cellStyle name="Comma 8 2 4 2 3 4" xfId="6646" xr:uid="{EAA3D2FB-0DDC-4B43-9983-C8F757D9E562}"/>
    <cellStyle name="Comma 8 2 4 2 3 4 2" xfId="17874" xr:uid="{4ACE9C95-ED4C-4BF1-9661-7C3807F3A3D6}"/>
    <cellStyle name="Comma 8 2 4 2 3 4 2 2" xfId="40341" xr:uid="{93C8A9A0-B395-4D58-A490-D9CF5FAC812A}"/>
    <cellStyle name="Comma 8 2 4 2 3 4 3" xfId="29114" xr:uid="{B723A702-A02B-4F92-8DA1-D30E7D3E5CA2}"/>
    <cellStyle name="Comma 8 2 4 2 3 5" xfId="12271" xr:uid="{15D493E9-5733-44FB-9BE5-1F538ED2F2EF}"/>
    <cellStyle name="Comma 8 2 4 2 3 5 2" xfId="34738" xr:uid="{A4F3FDB5-918B-4065-9957-543C949DCD64}"/>
    <cellStyle name="Comma 8 2 4 2 3 6" xfId="23511" xr:uid="{9E522778-AB6E-4E39-928A-A7DF306DCFFA}"/>
    <cellStyle name="Comma 8 2 4 2 4" xfId="1585" xr:uid="{00000000-0005-0000-0000-000075090000}"/>
    <cellStyle name="Comma 8 2 4 2 4 2" xfId="4374" xr:uid="{5A558C02-117F-47B9-89A3-23A8F7BE89EA}"/>
    <cellStyle name="Comma 8 2 4 2 4 2 2" xfId="9977" xr:uid="{BF283768-007C-44C5-B290-9B86FEE48AC8}"/>
    <cellStyle name="Comma 8 2 4 2 4 2 2 2" xfId="21205" xr:uid="{37E01E1C-EDE3-4116-883C-F62AF8BB80CB}"/>
    <cellStyle name="Comma 8 2 4 2 4 2 2 2 2" xfId="43672" xr:uid="{983AF8AC-A404-46C3-BB87-F163E1DE0880}"/>
    <cellStyle name="Comma 8 2 4 2 4 2 2 3" xfId="32445" xr:uid="{0DE30F83-4E98-4A74-BFF0-E042B4C8E8D9}"/>
    <cellStyle name="Comma 8 2 4 2 4 2 3" xfId="15602" xr:uid="{B583D4D4-7B9B-4337-93A7-49B3DA8A56A4}"/>
    <cellStyle name="Comma 8 2 4 2 4 2 3 2" xfId="38069" xr:uid="{1DBADA1D-7982-415B-90FD-376C0A4761B7}"/>
    <cellStyle name="Comma 8 2 4 2 4 2 4" xfId="26842" xr:uid="{9A0B404F-BCD3-42C1-BE2D-88704CF0B018}"/>
    <cellStyle name="Comma 8 2 4 2 4 3" xfId="7188" xr:uid="{41FE994F-72CB-4709-BE5A-B12E6DB4B56F}"/>
    <cellStyle name="Comma 8 2 4 2 4 3 2" xfId="18416" xr:uid="{9DDB5B4D-614D-4C50-BD07-C6CAC153FDB1}"/>
    <cellStyle name="Comma 8 2 4 2 4 3 2 2" xfId="40883" xr:uid="{FEC0D0DB-F00C-4490-88D9-1C2C193834EC}"/>
    <cellStyle name="Comma 8 2 4 2 4 3 3" xfId="29656" xr:uid="{1D3C556B-36E9-499E-B1D1-B5C298A147BC}"/>
    <cellStyle name="Comma 8 2 4 2 4 4" xfId="12813" xr:uid="{F6212874-2618-492E-81B2-79FD64595F39}"/>
    <cellStyle name="Comma 8 2 4 2 4 4 2" xfId="35280" xr:uid="{12FF0972-B3F4-4AF8-8422-EC8E085AEBE3}"/>
    <cellStyle name="Comma 8 2 4 2 4 5" xfId="24053" xr:uid="{B7362FE8-E615-4AD8-B695-0CAFEFCE9351}"/>
    <cellStyle name="Comma 8 2 4 2 5" xfId="2666" xr:uid="{00000000-0005-0000-0000-000076090000}"/>
    <cellStyle name="Comma 8 2 4 2 5 2" xfId="5455" xr:uid="{4767D584-6771-4295-B169-93233A088F22}"/>
    <cellStyle name="Comma 8 2 4 2 5 2 2" xfId="11058" xr:uid="{636C99DF-B8A8-456D-BC54-D4516B9AC08A}"/>
    <cellStyle name="Comma 8 2 4 2 5 2 2 2" xfId="22286" xr:uid="{24C3FA16-CFD9-426C-9015-AA88F2CE3E09}"/>
    <cellStyle name="Comma 8 2 4 2 5 2 2 2 2" xfId="44753" xr:uid="{73B77BD9-429A-4B01-89EF-9D2E372CB9BF}"/>
    <cellStyle name="Comma 8 2 4 2 5 2 2 3" xfId="33526" xr:uid="{76316C8E-A3B3-48B0-94F9-5A8C123D63E1}"/>
    <cellStyle name="Comma 8 2 4 2 5 2 3" xfId="16683" xr:uid="{60A265A1-8C64-43FB-AC37-CF49C6D7BDE3}"/>
    <cellStyle name="Comma 8 2 4 2 5 2 3 2" xfId="39150" xr:uid="{8578EB26-0588-4F4A-95E9-B126E0CB4C31}"/>
    <cellStyle name="Comma 8 2 4 2 5 2 4" xfId="27923" xr:uid="{0F881FC0-278C-4FE2-845C-6DFA8C1FD9E6}"/>
    <cellStyle name="Comma 8 2 4 2 5 3" xfId="8269" xr:uid="{3F8DF734-7E5A-4497-84DA-5CDE0BFEF18E}"/>
    <cellStyle name="Comma 8 2 4 2 5 3 2" xfId="19497" xr:uid="{08B7917C-EC85-4C5B-A1A1-C615F804F5EF}"/>
    <cellStyle name="Comma 8 2 4 2 5 3 2 2" xfId="41964" xr:uid="{E48C006C-58B1-4287-A85D-6D0DD5AFD040}"/>
    <cellStyle name="Comma 8 2 4 2 5 3 3" xfId="30737" xr:uid="{77ED056C-7209-44BB-A09F-D885469C7DFD}"/>
    <cellStyle name="Comma 8 2 4 2 5 4" xfId="13894" xr:uid="{EBBAAE91-2E4B-477F-846D-264497ECF4B9}"/>
    <cellStyle name="Comma 8 2 4 2 5 4 2" xfId="36361" xr:uid="{837C0FD6-7529-46AB-B78A-42E59010D680}"/>
    <cellStyle name="Comma 8 2 4 2 5 5" xfId="25134" xr:uid="{BCE0D853-C3F0-4E6B-B2B1-D83D0ED99BC7}"/>
    <cellStyle name="Comma 8 2 4 2 6" xfId="505" xr:uid="{00000000-0005-0000-0000-000077090000}"/>
    <cellStyle name="Comma 8 2 4 2 6 2" xfId="3294" xr:uid="{3E9D95EC-9403-4255-AA85-5625C4A47D58}"/>
    <cellStyle name="Comma 8 2 4 2 6 2 2" xfId="8897" xr:uid="{9FFE3E3E-DEF9-4E24-9A2C-BC5F97628CBB}"/>
    <cellStyle name="Comma 8 2 4 2 6 2 2 2" xfId="20125" xr:uid="{703F482D-F432-4947-B3A4-7078CD4D1C19}"/>
    <cellStyle name="Comma 8 2 4 2 6 2 2 2 2" xfId="42592" xr:uid="{5AE42511-2D55-4F00-B742-2832CEA29730}"/>
    <cellStyle name="Comma 8 2 4 2 6 2 2 3" xfId="31365" xr:uid="{099564AF-7912-4792-9BB2-EE3E5D9A363D}"/>
    <cellStyle name="Comma 8 2 4 2 6 2 3" xfId="14522" xr:uid="{8EB02FD8-6E42-447F-93AC-C6ED62A401F1}"/>
    <cellStyle name="Comma 8 2 4 2 6 2 3 2" xfId="36989" xr:uid="{581AE4DF-60C6-41D3-9FA9-0BEDA564226B}"/>
    <cellStyle name="Comma 8 2 4 2 6 2 4" xfId="25762" xr:uid="{2F392A8C-A377-4DED-9D09-E8F8A8C95F24}"/>
    <cellStyle name="Comma 8 2 4 2 6 3" xfId="6108" xr:uid="{BF78851C-45F7-4716-95CB-C50836F5DEC4}"/>
    <cellStyle name="Comma 8 2 4 2 6 3 2" xfId="17336" xr:uid="{1DF525CB-E9B2-4426-9230-1A1E38C43205}"/>
    <cellStyle name="Comma 8 2 4 2 6 3 2 2" xfId="39803" xr:uid="{0DC51834-55CC-400A-90CA-1C14C0A19DCF}"/>
    <cellStyle name="Comma 8 2 4 2 6 3 3" xfId="28576" xr:uid="{8E2F6A4A-9EBA-485B-BA8C-CB0523F770FA}"/>
    <cellStyle name="Comma 8 2 4 2 6 4" xfId="11733" xr:uid="{E8940B50-B77B-469A-9320-1F853FB73EB1}"/>
    <cellStyle name="Comma 8 2 4 2 6 4 2" xfId="34200" xr:uid="{5E374285-8135-4506-A7A0-CBFA681CA339}"/>
    <cellStyle name="Comma 8 2 4 2 6 5" xfId="22973" xr:uid="{FDBCBE27-651F-45A6-B7AE-1479955E019C}"/>
    <cellStyle name="Comma 8 2 4 2 7" xfId="3018" xr:uid="{E61578CC-2320-41B2-8C9E-120AA1BB8682}"/>
    <cellStyle name="Comma 8 2 4 2 7 2" xfId="8621" xr:uid="{1357636A-9B99-4F8D-910D-4C6CAAB50CA9}"/>
    <cellStyle name="Comma 8 2 4 2 7 2 2" xfId="19849" xr:uid="{3DAA98B2-0C71-4A43-AD3E-1975A976664A}"/>
    <cellStyle name="Comma 8 2 4 2 7 2 2 2" xfId="42316" xr:uid="{6577304A-312A-4AA4-A2FB-9224D8766BD3}"/>
    <cellStyle name="Comma 8 2 4 2 7 2 3" xfId="31089" xr:uid="{2395AE70-9D85-4BA8-A896-FAED0C3072A5}"/>
    <cellStyle name="Comma 8 2 4 2 7 3" xfId="14246" xr:uid="{3260CD5F-1044-49B2-A2C1-6DECB55CC632}"/>
    <cellStyle name="Comma 8 2 4 2 7 3 2" xfId="36713" xr:uid="{2D946F7D-D5FE-47D5-8F7D-D9693E6A9974}"/>
    <cellStyle name="Comma 8 2 4 2 7 4" xfId="25486" xr:uid="{9FE9C877-737E-495F-9542-4693D751710E}"/>
    <cellStyle name="Comma 8 2 4 2 8" xfId="5833" xr:uid="{04FA1BC7-EDD2-4E94-B30C-6DB32DFC437F}"/>
    <cellStyle name="Comma 8 2 4 2 8 2" xfId="17061" xr:uid="{976ACBA6-DF73-4F29-B96C-903E12CC766B}"/>
    <cellStyle name="Comma 8 2 4 2 8 2 2" xfId="39528" xr:uid="{6F9D6CB0-81EC-4BA2-A088-6FD834DB5535}"/>
    <cellStyle name="Comma 8 2 4 2 8 3" xfId="28301" xr:uid="{975FA5B3-777A-4F5A-A21D-0C205CF00841}"/>
    <cellStyle name="Comma 8 2 4 2 9" xfId="11457" xr:uid="{D9695408-3451-426F-8141-8CFD22DF89A9}"/>
    <cellStyle name="Comma 8 2 4 2 9 2" xfId="33925" xr:uid="{646EFC9F-4C45-455C-9EB5-ABB1BCF07543}"/>
    <cellStyle name="Comma 8 2 4 3" xfId="646" xr:uid="{00000000-0005-0000-0000-000078090000}"/>
    <cellStyle name="Comma 8 2 4 3 2" xfId="1184" xr:uid="{00000000-0005-0000-0000-000079090000}"/>
    <cellStyle name="Comma 8 2 4 3 2 2" xfId="2264" xr:uid="{00000000-0005-0000-0000-00007A090000}"/>
    <cellStyle name="Comma 8 2 4 3 2 2 2" xfId="5053" xr:uid="{D1F07752-9E3B-4C84-9384-CEF2F85B44ED}"/>
    <cellStyle name="Comma 8 2 4 3 2 2 2 2" xfId="10656" xr:uid="{61BDAC1A-077C-4A68-84E9-993D7A704D16}"/>
    <cellStyle name="Comma 8 2 4 3 2 2 2 2 2" xfId="21884" xr:uid="{EBE770B7-359A-4B23-ACAF-060256AD1275}"/>
    <cellStyle name="Comma 8 2 4 3 2 2 2 2 2 2" xfId="44351" xr:uid="{666BC40D-CFB5-4027-BD84-EA2945DAA566}"/>
    <cellStyle name="Comma 8 2 4 3 2 2 2 2 3" xfId="33124" xr:uid="{F314CAA5-6830-45D3-A9B5-34297DF93C66}"/>
    <cellStyle name="Comma 8 2 4 3 2 2 2 3" xfId="16281" xr:uid="{22193EF1-59DF-45AE-9DD1-78A61890E6DF}"/>
    <cellStyle name="Comma 8 2 4 3 2 2 2 3 2" xfId="38748" xr:uid="{2B2C55E8-40C2-41AB-A00D-DFF14FAF522C}"/>
    <cellStyle name="Comma 8 2 4 3 2 2 2 4" xfId="27521" xr:uid="{7A3D936C-B12B-4B1D-95A6-B923FB566A79}"/>
    <cellStyle name="Comma 8 2 4 3 2 2 3" xfId="7867" xr:uid="{D7CBF0BF-D1F3-48AE-9FCA-2EA648A95170}"/>
    <cellStyle name="Comma 8 2 4 3 2 2 3 2" xfId="19095" xr:uid="{186301FA-1F69-4CF1-A2C7-437E5DF7888D}"/>
    <cellStyle name="Comma 8 2 4 3 2 2 3 2 2" xfId="41562" xr:uid="{F1A87F30-24B9-4EB8-9E4B-53D9011931E8}"/>
    <cellStyle name="Comma 8 2 4 3 2 2 3 3" xfId="30335" xr:uid="{3BF7FF98-6F40-4D90-9BFD-25D551404DBC}"/>
    <cellStyle name="Comma 8 2 4 3 2 2 4" xfId="13492" xr:uid="{A05D9951-3EA3-409C-BC3E-3A140DE594BE}"/>
    <cellStyle name="Comma 8 2 4 3 2 2 4 2" xfId="35959" xr:uid="{C2C8F6F9-AF5A-4DAC-9B6D-28195324A50B}"/>
    <cellStyle name="Comma 8 2 4 3 2 2 5" xfId="24732" xr:uid="{29DEFB16-298A-405D-AC04-B9E771E49DF0}"/>
    <cellStyle name="Comma 8 2 4 3 2 3" xfId="3973" xr:uid="{90D03B49-F7E3-4056-BABE-83B9F23A405D}"/>
    <cellStyle name="Comma 8 2 4 3 2 3 2" xfId="9576" xr:uid="{DBB079E8-1A1B-44BC-9D43-374282776B1B}"/>
    <cellStyle name="Comma 8 2 4 3 2 3 2 2" xfId="20804" xr:uid="{650CBBEA-155E-4D3E-B37F-C1C552D81917}"/>
    <cellStyle name="Comma 8 2 4 3 2 3 2 2 2" xfId="43271" xr:uid="{B6126112-AB7F-4061-93C6-CD95729C4E9C}"/>
    <cellStyle name="Comma 8 2 4 3 2 3 2 3" xfId="32044" xr:uid="{B19AB795-B9D1-4CBA-9DDF-ED6B7B3A1D9A}"/>
    <cellStyle name="Comma 8 2 4 3 2 3 3" xfId="15201" xr:uid="{BFE97A72-7109-4216-B0C7-8A0C807A273C}"/>
    <cellStyle name="Comma 8 2 4 3 2 3 3 2" xfId="37668" xr:uid="{11C67AE9-5D35-45DB-8145-AB52EAD7AAF9}"/>
    <cellStyle name="Comma 8 2 4 3 2 3 4" xfId="26441" xr:uid="{516BA505-2651-4DEA-A2CF-22F8D71E168F}"/>
    <cellStyle name="Comma 8 2 4 3 2 4" xfId="6787" xr:uid="{74B8A74C-17C9-493F-ACE7-0540D54C0F60}"/>
    <cellStyle name="Comma 8 2 4 3 2 4 2" xfId="18015" xr:uid="{22FC3747-7846-4D95-8695-3BA50FF79C4B}"/>
    <cellStyle name="Comma 8 2 4 3 2 4 2 2" xfId="40482" xr:uid="{9C744B15-1BB8-493E-B038-D75504721E5A}"/>
    <cellStyle name="Comma 8 2 4 3 2 4 3" xfId="29255" xr:uid="{46BABFCA-AA07-4AFF-916D-A91BC6EB2A0A}"/>
    <cellStyle name="Comma 8 2 4 3 2 5" xfId="12412" xr:uid="{E1A72623-96B4-408E-B339-1B518CA31B8E}"/>
    <cellStyle name="Comma 8 2 4 3 2 5 2" xfId="34879" xr:uid="{2C1C8BA7-3F63-444A-BB9A-17938CF94908}"/>
    <cellStyle name="Comma 8 2 4 3 2 6" xfId="23652" xr:uid="{91868757-A64E-4957-A1F0-BFAF043A5DB7}"/>
    <cellStyle name="Comma 8 2 4 3 3" xfId="1726" xr:uid="{00000000-0005-0000-0000-00007B090000}"/>
    <cellStyle name="Comma 8 2 4 3 3 2" xfId="4515" xr:uid="{94EE3CEA-4DFD-4A0B-8698-31E95099A2A1}"/>
    <cellStyle name="Comma 8 2 4 3 3 2 2" xfId="10118" xr:uid="{50103911-9B77-4FD0-B544-727545E95F08}"/>
    <cellStyle name="Comma 8 2 4 3 3 2 2 2" xfId="21346" xr:uid="{A1129EC7-CC2D-41F9-9486-75741D40840F}"/>
    <cellStyle name="Comma 8 2 4 3 3 2 2 2 2" xfId="43813" xr:uid="{DF736FA5-AEA6-4627-B779-D5C152CC2023}"/>
    <cellStyle name="Comma 8 2 4 3 3 2 2 3" xfId="32586" xr:uid="{F04DF79E-90B5-4E5A-9C55-11B54063CFA2}"/>
    <cellStyle name="Comma 8 2 4 3 3 2 3" xfId="15743" xr:uid="{6AFAA189-6A17-4CDD-9B33-14D20FF3A789}"/>
    <cellStyle name="Comma 8 2 4 3 3 2 3 2" xfId="38210" xr:uid="{02662B12-61A1-440B-8920-694068EE99DF}"/>
    <cellStyle name="Comma 8 2 4 3 3 2 4" xfId="26983" xr:uid="{747E7A00-2F3C-4C14-8B29-BB83F324C8BB}"/>
    <cellStyle name="Comma 8 2 4 3 3 3" xfId="7329" xr:uid="{AC368E2C-6BD4-41BD-B1E4-14FA6AA2DB9B}"/>
    <cellStyle name="Comma 8 2 4 3 3 3 2" xfId="18557" xr:uid="{65F77F9A-4C21-4B24-9225-4A748B232145}"/>
    <cellStyle name="Comma 8 2 4 3 3 3 2 2" xfId="41024" xr:uid="{41794F00-7DF4-466A-8E52-8C049CC3214D}"/>
    <cellStyle name="Comma 8 2 4 3 3 3 3" xfId="29797" xr:uid="{C00B8DD2-7EF8-4C13-9753-7F6657B70F74}"/>
    <cellStyle name="Comma 8 2 4 3 3 4" xfId="12954" xr:uid="{CEC0EAAC-7734-4087-92E8-4520F7E5F701}"/>
    <cellStyle name="Comma 8 2 4 3 3 4 2" xfId="35421" xr:uid="{AEE029BE-A3F6-4D91-BA5B-D7736E1538CD}"/>
    <cellStyle name="Comma 8 2 4 3 3 5" xfId="24194" xr:uid="{3A2336BC-2872-4836-B024-D2224BDF10FA}"/>
    <cellStyle name="Comma 8 2 4 3 4" xfId="3435" xr:uid="{DD081813-473E-4C78-8B05-87E736E677BE}"/>
    <cellStyle name="Comma 8 2 4 3 4 2" xfId="9038" xr:uid="{871B0ACE-957A-48B3-A237-B29BB0785719}"/>
    <cellStyle name="Comma 8 2 4 3 4 2 2" xfId="20266" xr:uid="{04F10E96-3D58-473C-AAD1-5B3847C54616}"/>
    <cellStyle name="Comma 8 2 4 3 4 2 2 2" xfId="42733" xr:uid="{56CD443A-CF43-472D-AF3D-9B5BE6D6789B}"/>
    <cellStyle name="Comma 8 2 4 3 4 2 3" xfId="31506" xr:uid="{EA5F6D0F-4E25-40DA-A874-EFB61E196766}"/>
    <cellStyle name="Comma 8 2 4 3 4 3" xfId="14663" xr:uid="{2D550CE6-11D4-475B-81C1-A7C9CFBC0D13}"/>
    <cellStyle name="Comma 8 2 4 3 4 3 2" xfId="37130" xr:uid="{4615246B-497E-4C03-827A-E63485235B7E}"/>
    <cellStyle name="Comma 8 2 4 3 4 4" xfId="25903" xr:uid="{A3F09414-C081-4AA4-805A-82A3F88694B8}"/>
    <cellStyle name="Comma 8 2 4 3 5" xfId="6249" xr:uid="{4FD40827-F778-49FC-9A4B-97CA9391FB82}"/>
    <cellStyle name="Comma 8 2 4 3 5 2" xfId="17477" xr:uid="{B71839A1-BDC6-4519-A499-97D238E8E2A0}"/>
    <cellStyle name="Comma 8 2 4 3 5 2 2" xfId="39944" xr:uid="{9A161C59-EA47-489E-8831-660465C38EF0}"/>
    <cellStyle name="Comma 8 2 4 3 5 3" xfId="28717" xr:uid="{862CCC57-A9D9-4FF3-B63C-3D70A5B8E3D9}"/>
    <cellStyle name="Comma 8 2 4 3 6" xfId="11874" xr:uid="{4AF8B5FE-4BFF-48EB-88B0-7E69CD18735D}"/>
    <cellStyle name="Comma 8 2 4 3 6 2" xfId="34341" xr:uid="{C95F7ADA-6EC7-4E4F-9F05-C5139CB09E2A}"/>
    <cellStyle name="Comma 8 2 4 3 7" xfId="23114" xr:uid="{D3D671D3-46E0-414F-B467-199AF703A5AF}"/>
    <cellStyle name="Comma 8 2 4 4" xfId="917" xr:uid="{00000000-0005-0000-0000-00007C090000}"/>
    <cellStyle name="Comma 8 2 4 4 2" xfId="1997" xr:uid="{00000000-0005-0000-0000-00007D090000}"/>
    <cellStyle name="Comma 8 2 4 4 2 2" xfId="4786" xr:uid="{8DADBFB8-0D24-41FB-9C49-9FEAF389283C}"/>
    <cellStyle name="Comma 8 2 4 4 2 2 2" xfId="10389" xr:uid="{822FB1B1-7AC8-4758-BD67-BB61A71825FA}"/>
    <cellStyle name="Comma 8 2 4 4 2 2 2 2" xfId="21617" xr:uid="{49F2DEC9-F4A5-4CA1-B240-533CF7D2B525}"/>
    <cellStyle name="Comma 8 2 4 4 2 2 2 2 2" xfId="44084" xr:uid="{BFE96645-7E8C-42ED-835C-35AAC353F772}"/>
    <cellStyle name="Comma 8 2 4 4 2 2 2 3" xfId="32857" xr:uid="{B5B1F4D7-4885-49F6-9B72-E6DF9D80396D}"/>
    <cellStyle name="Comma 8 2 4 4 2 2 3" xfId="16014" xr:uid="{355D75C6-E0AE-49A7-BF29-D767E6BAA9B1}"/>
    <cellStyle name="Comma 8 2 4 4 2 2 3 2" xfId="38481" xr:uid="{63139F09-7D0B-4FBA-BAD8-71777761B165}"/>
    <cellStyle name="Comma 8 2 4 4 2 2 4" xfId="27254" xr:uid="{CC0B3EAB-6832-4C12-9EE7-D42BFFA8E75A}"/>
    <cellStyle name="Comma 8 2 4 4 2 3" xfId="7600" xr:uid="{287ABAD7-6317-4CDF-B6D9-195CBEF9493C}"/>
    <cellStyle name="Comma 8 2 4 4 2 3 2" xfId="18828" xr:uid="{C71DF7CC-3F01-41EF-897F-290C4DBC4532}"/>
    <cellStyle name="Comma 8 2 4 4 2 3 2 2" xfId="41295" xr:uid="{A272F6CC-93EC-48F1-A6D0-6D1A8093D23F}"/>
    <cellStyle name="Comma 8 2 4 4 2 3 3" xfId="30068" xr:uid="{8CA92EA9-B56E-4304-9489-AC826055AE4A}"/>
    <cellStyle name="Comma 8 2 4 4 2 4" xfId="13225" xr:uid="{2A044A78-6A1D-4151-873C-103833618BA9}"/>
    <cellStyle name="Comma 8 2 4 4 2 4 2" xfId="35692" xr:uid="{319F3DD2-6503-4BA7-8F6B-3B0419527B37}"/>
    <cellStyle name="Comma 8 2 4 4 2 5" xfId="24465" xr:uid="{0E85493D-77F6-4F3F-8D5F-4A8234C9C20E}"/>
    <cellStyle name="Comma 8 2 4 4 3" xfId="3706" xr:uid="{5FB61442-C9EB-41A2-A404-92DB739E275A}"/>
    <cellStyle name="Comma 8 2 4 4 3 2" xfId="9309" xr:uid="{F401BE47-AD25-4252-9887-689CFC58EF54}"/>
    <cellStyle name="Comma 8 2 4 4 3 2 2" xfId="20537" xr:uid="{464A5774-7080-46F1-ACFF-C610058090D4}"/>
    <cellStyle name="Comma 8 2 4 4 3 2 2 2" xfId="43004" xr:uid="{0CA41A0B-A6A4-47FB-AD87-A1850BE14356}"/>
    <cellStyle name="Comma 8 2 4 4 3 2 3" xfId="31777" xr:uid="{59BB09B7-3A22-4AB5-A22E-B737896674A7}"/>
    <cellStyle name="Comma 8 2 4 4 3 3" xfId="14934" xr:uid="{CDE70FE4-A564-4F34-9305-0E1BBA852414}"/>
    <cellStyle name="Comma 8 2 4 4 3 3 2" xfId="37401" xr:uid="{2846F127-250C-48F7-B62E-B7A20800FC37}"/>
    <cellStyle name="Comma 8 2 4 4 3 4" xfId="26174" xr:uid="{857C8921-20EF-49AF-9FC3-C936EF3747DB}"/>
    <cellStyle name="Comma 8 2 4 4 4" xfId="6520" xr:uid="{5E1767D2-C3C1-4E31-9F4D-985758C0E26E}"/>
    <cellStyle name="Comma 8 2 4 4 4 2" xfId="17748" xr:uid="{C51BABD2-288D-48E8-97B3-70DBA0C45037}"/>
    <cellStyle name="Comma 8 2 4 4 4 2 2" xfId="40215" xr:uid="{4D3CFC12-C6BB-494C-8505-D5CB975F2440}"/>
    <cellStyle name="Comma 8 2 4 4 4 3" xfId="28988" xr:uid="{55D9ECAE-CCCE-4232-892E-92EEB9D2F468}"/>
    <cellStyle name="Comma 8 2 4 4 5" xfId="12145" xr:uid="{485B0755-1564-4ABD-A245-E3E90709EC3B}"/>
    <cellStyle name="Comma 8 2 4 4 5 2" xfId="34612" xr:uid="{B249B0B8-35DE-42C4-8DA2-203E9C57AB19}"/>
    <cellStyle name="Comma 8 2 4 4 6" xfId="23385" xr:uid="{87244FC9-F9D0-49AF-B6D7-6E665AC650D5}"/>
    <cellStyle name="Comma 8 2 4 5" xfId="1459" xr:uid="{00000000-0005-0000-0000-00007E090000}"/>
    <cellStyle name="Comma 8 2 4 5 2" xfId="4248" xr:uid="{91A524E7-D3BF-4F2E-AE52-466AF96B5C5B}"/>
    <cellStyle name="Comma 8 2 4 5 2 2" xfId="9851" xr:uid="{9FD20E89-E84A-43E1-A65B-C63F8495A89A}"/>
    <cellStyle name="Comma 8 2 4 5 2 2 2" xfId="21079" xr:uid="{D0AC7E0F-956C-4C37-B32D-FC9282D090C2}"/>
    <cellStyle name="Comma 8 2 4 5 2 2 2 2" xfId="43546" xr:uid="{7D53F71B-0198-4A99-AB27-AE70C2F13C5D}"/>
    <cellStyle name="Comma 8 2 4 5 2 2 3" xfId="32319" xr:uid="{E79DB4BC-28C8-45A0-9413-773E0747B5EA}"/>
    <cellStyle name="Comma 8 2 4 5 2 3" xfId="15476" xr:uid="{FAE3223A-FBCC-4F24-A477-E21AAE4EF697}"/>
    <cellStyle name="Comma 8 2 4 5 2 3 2" xfId="37943" xr:uid="{47B9A29C-DC86-4415-A6B7-980ECCF286AD}"/>
    <cellStyle name="Comma 8 2 4 5 2 4" xfId="26716" xr:uid="{535616A8-22E0-4161-AB89-E4C083BF9EA7}"/>
    <cellStyle name="Comma 8 2 4 5 3" xfId="7062" xr:uid="{5A8A3732-8522-44EF-9E1B-2D7B3E8FCA5F}"/>
    <cellStyle name="Comma 8 2 4 5 3 2" xfId="18290" xr:uid="{4029D037-E6E9-4BE0-AE40-28077F1519C9}"/>
    <cellStyle name="Comma 8 2 4 5 3 2 2" xfId="40757" xr:uid="{C63305B5-B2EB-4230-A904-5C59AE123B2D}"/>
    <cellStyle name="Comma 8 2 4 5 3 3" xfId="29530" xr:uid="{36BA8CC2-B192-4F1A-B02E-ABBD38002CEF}"/>
    <cellStyle name="Comma 8 2 4 5 4" xfId="12687" xr:uid="{995D89DC-B31D-4B26-8AE3-B1F79261F721}"/>
    <cellStyle name="Comma 8 2 4 5 4 2" xfId="35154" xr:uid="{8F63E760-1F7C-495B-AACF-11A620872D3A}"/>
    <cellStyle name="Comma 8 2 4 5 5" xfId="23927" xr:uid="{A17F6549-BD8C-470D-BCFE-F95CC87C5891}"/>
    <cellStyle name="Comma 8 2 4 6" xfId="2540" xr:uid="{00000000-0005-0000-0000-00007F090000}"/>
    <cellStyle name="Comma 8 2 4 6 2" xfId="5329" xr:uid="{BDFBEB02-5B42-43EA-96D3-BACED00BF8CF}"/>
    <cellStyle name="Comma 8 2 4 6 2 2" xfId="10932" xr:uid="{4D4CE898-4E1A-4D63-8608-5423574BDFCE}"/>
    <cellStyle name="Comma 8 2 4 6 2 2 2" xfId="22160" xr:uid="{5FA3B93D-29D5-43E2-9D46-C9E79448BF0E}"/>
    <cellStyle name="Comma 8 2 4 6 2 2 2 2" xfId="44627" xr:uid="{40DEB829-57BB-43CE-9EE0-2D5F9C660220}"/>
    <cellStyle name="Comma 8 2 4 6 2 2 3" xfId="33400" xr:uid="{A34D7BC9-F74E-403B-80F6-8DA10759B3E0}"/>
    <cellStyle name="Comma 8 2 4 6 2 3" xfId="16557" xr:uid="{E1BDF110-D5BE-49CF-B394-30818F125FCE}"/>
    <cellStyle name="Comma 8 2 4 6 2 3 2" xfId="39024" xr:uid="{F60A6735-7BAA-4C7D-95A8-AB002D7A0748}"/>
    <cellStyle name="Comma 8 2 4 6 2 4" xfId="27797" xr:uid="{FCED7990-E288-4ECB-A06E-044B9E3F080D}"/>
    <cellStyle name="Comma 8 2 4 6 3" xfId="8143" xr:uid="{95C174EC-4F8C-4951-8985-0CFBD2E4B670}"/>
    <cellStyle name="Comma 8 2 4 6 3 2" xfId="19371" xr:uid="{B8E8F60E-B015-4C2F-AF8F-ACBD09BA5BE3}"/>
    <cellStyle name="Comma 8 2 4 6 3 2 2" xfId="41838" xr:uid="{8ADBD707-1F2F-4BE6-8A49-44B860268166}"/>
    <cellStyle name="Comma 8 2 4 6 3 3" xfId="30611" xr:uid="{87E32544-D57E-4A13-B93F-EAB8EC4ED205}"/>
    <cellStyle name="Comma 8 2 4 6 4" xfId="13768" xr:uid="{F557FBDF-3EDD-43EC-8F8A-56F7E58920ED}"/>
    <cellStyle name="Comma 8 2 4 6 4 2" xfId="36235" xr:uid="{0DD95DB8-B689-44F5-AE30-EAAC1D99E808}"/>
    <cellStyle name="Comma 8 2 4 6 5" xfId="25008" xr:uid="{C2B377A1-BF17-4D6D-B9BD-884F4D8D8F69}"/>
    <cellStyle name="Comma 8 2 4 7" xfId="379" xr:uid="{00000000-0005-0000-0000-000080090000}"/>
    <cellStyle name="Comma 8 2 4 7 2" xfId="3168" xr:uid="{ADCF5F35-8001-4E6F-B75E-20BCFF3F8D50}"/>
    <cellStyle name="Comma 8 2 4 7 2 2" xfId="8771" xr:uid="{F713B0EC-0229-4CA4-8370-C89C99476705}"/>
    <cellStyle name="Comma 8 2 4 7 2 2 2" xfId="19999" xr:uid="{5FB49443-D057-4187-842A-3B70360A9D17}"/>
    <cellStyle name="Comma 8 2 4 7 2 2 2 2" xfId="42466" xr:uid="{2EAEDA8E-8702-4DD5-841B-B396FA9DD183}"/>
    <cellStyle name="Comma 8 2 4 7 2 2 3" xfId="31239" xr:uid="{B9F2A5E9-D33C-481D-8068-78C34AEEC176}"/>
    <cellStyle name="Comma 8 2 4 7 2 3" xfId="14396" xr:uid="{48E9DCE2-66C4-4876-B813-285750A0FE29}"/>
    <cellStyle name="Comma 8 2 4 7 2 3 2" xfId="36863" xr:uid="{C09ADC29-C8F8-4647-ADF9-6618884823DB}"/>
    <cellStyle name="Comma 8 2 4 7 2 4" xfId="25636" xr:uid="{066B304F-11D7-410C-8E12-1B80380050FD}"/>
    <cellStyle name="Comma 8 2 4 7 3" xfId="5982" xr:uid="{F36E23AF-FE08-4EC4-B951-69F035A4A8E0}"/>
    <cellStyle name="Comma 8 2 4 7 3 2" xfId="17210" xr:uid="{2B374A7C-6661-49EA-AFB0-B9899B19B625}"/>
    <cellStyle name="Comma 8 2 4 7 3 2 2" xfId="39677" xr:uid="{6F15B876-3022-4EB1-8FFB-FAB8B670C76B}"/>
    <cellStyle name="Comma 8 2 4 7 3 3" xfId="28450" xr:uid="{75105774-53E5-4C4C-A0DA-4CFB8591B428}"/>
    <cellStyle name="Comma 8 2 4 7 4" xfId="11607" xr:uid="{67E7B582-1A9E-4264-81C3-C71FE10C034B}"/>
    <cellStyle name="Comma 8 2 4 7 4 2" xfId="34074" xr:uid="{3830530C-0D62-4629-B358-F2E13E2F08F0}"/>
    <cellStyle name="Comma 8 2 4 7 5" xfId="22847" xr:uid="{FB308C82-8C56-47DB-8ECB-7B3311AEB206}"/>
    <cellStyle name="Comma 8 2 4 8" xfId="2892" xr:uid="{8229CADC-D217-4399-ACF4-876DD8CA1B2E}"/>
    <cellStyle name="Comma 8 2 4 8 2" xfId="8495" xr:uid="{A74DAB9A-E703-45DB-9C8C-39E5174C8A65}"/>
    <cellStyle name="Comma 8 2 4 8 2 2" xfId="19723" xr:uid="{6E757881-3C94-41AE-968B-A9D633333C11}"/>
    <cellStyle name="Comma 8 2 4 8 2 2 2" xfId="42190" xr:uid="{6A271043-3132-4718-ABDD-759F00CF1B94}"/>
    <cellStyle name="Comma 8 2 4 8 2 3" xfId="30963" xr:uid="{A50A2E50-C26C-4A94-B935-26ECD6954CE5}"/>
    <cellStyle name="Comma 8 2 4 8 3" xfId="14120" xr:uid="{DD0616D2-F230-4D05-A7C9-EFE6D58DD7FD}"/>
    <cellStyle name="Comma 8 2 4 8 3 2" xfId="36587" xr:uid="{4B5B77B5-7E6A-4BDF-9225-E458FA326F80}"/>
    <cellStyle name="Comma 8 2 4 8 4" xfId="25360" xr:uid="{C1F1D816-62E1-449F-ABB5-657CD8AC95FA}"/>
    <cellStyle name="Comma 8 2 4 9" xfId="5707" xr:uid="{57B12A09-432D-40DC-85F2-FF2336C73AD9}"/>
    <cellStyle name="Comma 8 2 4 9 2" xfId="16935" xr:uid="{86DEF94D-8907-4DDA-83F8-2A28AFBD26A9}"/>
    <cellStyle name="Comma 8 2 4 9 2 2" xfId="39402" xr:uid="{04055CCD-E6E2-4C4C-8A59-8D2555B33085}"/>
    <cellStyle name="Comma 8 2 4 9 3" xfId="28175" xr:uid="{FB5E3D85-294C-4315-89E7-2A16A3DF72BD}"/>
    <cellStyle name="Comma 8 2 5" xfId="161" xr:uid="{00000000-0005-0000-0000-000081090000}"/>
    <cellStyle name="Comma 8 2 5 10" xfId="22634" xr:uid="{76F3BF40-3D1A-4E3F-A6B9-8EAE527F4E4B}"/>
    <cellStyle name="Comma 8 2 5 2" xfId="708" xr:uid="{00000000-0005-0000-0000-000082090000}"/>
    <cellStyle name="Comma 8 2 5 2 2" xfId="1246" xr:uid="{00000000-0005-0000-0000-000083090000}"/>
    <cellStyle name="Comma 8 2 5 2 2 2" xfId="2326" xr:uid="{00000000-0005-0000-0000-000084090000}"/>
    <cellStyle name="Comma 8 2 5 2 2 2 2" xfId="5115" xr:uid="{B0B5E044-A3A5-4E5B-BEB2-65FE368EECFF}"/>
    <cellStyle name="Comma 8 2 5 2 2 2 2 2" xfId="10718" xr:uid="{8C0EF59C-356C-4B70-A013-3CEDF0E17C00}"/>
    <cellStyle name="Comma 8 2 5 2 2 2 2 2 2" xfId="21946" xr:uid="{B896FE4C-0143-4FBB-AC35-454C13580851}"/>
    <cellStyle name="Comma 8 2 5 2 2 2 2 2 2 2" xfId="44413" xr:uid="{2625BAF6-CD97-419D-B18B-AFA262697B64}"/>
    <cellStyle name="Comma 8 2 5 2 2 2 2 2 3" xfId="33186" xr:uid="{B3151769-2944-46DF-9026-3193FDC2538D}"/>
    <cellStyle name="Comma 8 2 5 2 2 2 2 3" xfId="16343" xr:uid="{00543808-DB21-4C5A-B41F-FB13982BCFB0}"/>
    <cellStyle name="Comma 8 2 5 2 2 2 2 3 2" xfId="38810" xr:uid="{8BBACC4B-2A42-4E56-A123-07E4119AE640}"/>
    <cellStyle name="Comma 8 2 5 2 2 2 2 4" xfId="27583" xr:uid="{8C7322E6-FAA6-416A-8EFC-B39A47257CAC}"/>
    <cellStyle name="Comma 8 2 5 2 2 2 3" xfId="7929" xr:uid="{44ACEAB3-FF64-4525-8550-0D6537A14C20}"/>
    <cellStyle name="Comma 8 2 5 2 2 2 3 2" xfId="19157" xr:uid="{9865271B-8A93-49F2-B247-EA92DAA31C6B}"/>
    <cellStyle name="Comma 8 2 5 2 2 2 3 2 2" xfId="41624" xr:uid="{29D964A6-BBBA-4800-9C78-AFA364D1DCA5}"/>
    <cellStyle name="Comma 8 2 5 2 2 2 3 3" xfId="30397" xr:uid="{637CE6E5-6CAD-4847-A2A9-849063B59334}"/>
    <cellStyle name="Comma 8 2 5 2 2 2 4" xfId="13554" xr:uid="{822FA62A-649F-4F43-ACBE-254A24AA32D8}"/>
    <cellStyle name="Comma 8 2 5 2 2 2 4 2" xfId="36021" xr:uid="{D651207B-665F-4F4F-A9A6-7241F7CAFC3C}"/>
    <cellStyle name="Comma 8 2 5 2 2 2 5" xfId="24794" xr:uid="{FDA7B425-560B-4D11-982A-52EC2B7AFC30}"/>
    <cellStyle name="Comma 8 2 5 2 2 3" xfId="4035" xr:uid="{E6347043-DA5C-44AC-9CEB-4986828551BE}"/>
    <cellStyle name="Comma 8 2 5 2 2 3 2" xfId="9638" xr:uid="{B1644F42-921D-42A2-A34C-8A858E894EC6}"/>
    <cellStyle name="Comma 8 2 5 2 2 3 2 2" xfId="20866" xr:uid="{DFE5AC64-675C-42B0-A105-444A705F32F6}"/>
    <cellStyle name="Comma 8 2 5 2 2 3 2 2 2" xfId="43333" xr:uid="{2B41EC58-AFA4-4A05-A77F-2E700DC205AD}"/>
    <cellStyle name="Comma 8 2 5 2 2 3 2 3" xfId="32106" xr:uid="{C1B32553-CF87-4ED4-8793-C1942CDA9AB0}"/>
    <cellStyle name="Comma 8 2 5 2 2 3 3" xfId="15263" xr:uid="{D1ADFF38-89AE-4735-911F-039FEFB26B1E}"/>
    <cellStyle name="Comma 8 2 5 2 2 3 3 2" xfId="37730" xr:uid="{89B8044B-62D6-438C-9487-343EE185E1B6}"/>
    <cellStyle name="Comma 8 2 5 2 2 3 4" xfId="26503" xr:uid="{5F0B1092-530D-43DE-887C-1B1908176933}"/>
    <cellStyle name="Comma 8 2 5 2 2 4" xfId="6849" xr:uid="{861F00CC-C744-41AF-B88A-1C8E7840DDB5}"/>
    <cellStyle name="Comma 8 2 5 2 2 4 2" xfId="18077" xr:uid="{FE96BC2F-C275-418C-A29B-390CBA22A45D}"/>
    <cellStyle name="Comma 8 2 5 2 2 4 2 2" xfId="40544" xr:uid="{C43DE995-DCA2-4A55-954C-EB5C6F1F738D}"/>
    <cellStyle name="Comma 8 2 5 2 2 4 3" xfId="29317" xr:uid="{01BD433A-61A9-4E0B-9CEA-2419238D026C}"/>
    <cellStyle name="Comma 8 2 5 2 2 5" xfId="12474" xr:uid="{E9A3525E-CB22-4CB7-93D2-5B1B2B087F80}"/>
    <cellStyle name="Comma 8 2 5 2 2 5 2" xfId="34941" xr:uid="{BFAF1A1C-09CC-4719-9409-52435B707575}"/>
    <cellStyle name="Comma 8 2 5 2 2 6" xfId="23714" xr:uid="{B0EA67C4-95F4-49DD-A4CF-41AFB290CBA4}"/>
    <cellStyle name="Comma 8 2 5 2 3" xfId="1788" xr:uid="{00000000-0005-0000-0000-000085090000}"/>
    <cellStyle name="Comma 8 2 5 2 3 2" xfId="4577" xr:uid="{807EBF28-E43E-48E2-A27A-7432C793D9F5}"/>
    <cellStyle name="Comma 8 2 5 2 3 2 2" xfId="10180" xr:uid="{6A0824B8-C097-4222-90F2-990E6E8C9D72}"/>
    <cellStyle name="Comma 8 2 5 2 3 2 2 2" xfId="21408" xr:uid="{D5310ACB-8F1E-4520-8AAC-06CE80C7B572}"/>
    <cellStyle name="Comma 8 2 5 2 3 2 2 2 2" xfId="43875" xr:uid="{463057AE-AA3D-4542-9001-AA16735F9A0D}"/>
    <cellStyle name="Comma 8 2 5 2 3 2 2 3" xfId="32648" xr:uid="{ED50B580-B57A-4C25-8F11-E8E09FF472A2}"/>
    <cellStyle name="Comma 8 2 5 2 3 2 3" xfId="15805" xr:uid="{B959CF81-18AC-4F94-84B0-17834EB312C6}"/>
    <cellStyle name="Comma 8 2 5 2 3 2 3 2" xfId="38272" xr:uid="{3B5BD730-12C2-4216-9613-89BE5E810141}"/>
    <cellStyle name="Comma 8 2 5 2 3 2 4" xfId="27045" xr:uid="{EA2AF0DC-1803-4942-8DEC-186FE0A04893}"/>
    <cellStyle name="Comma 8 2 5 2 3 3" xfId="7391" xr:uid="{E29DDA53-04EB-420E-B906-CAB7CC6EA91E}"/>
    <cellStyle name="Comma 8 2 5 2 3 3 2" xfId="18619" xr:uid="{7793385F-8E76-49FD-8469-DC373CC85A45}"/>
    <cellStyle name="Comma 8 2 5 2 3 3 2 2" xfId="41086" xr:uid="{B42FAC6B-E1DD-404A-B459-CF29BB811594}"/>
    <cellStyle name="Comma 8 2 5 2 3 3 3" xfId="29859" xr:uid="{7CD232A5-8950-422A-A791-FCDFB0B25AEB}"/>
    <cellStyle name="Comma 8 2 5 2 3 4" xfId="13016" xr:uid="{D1472714-7C45-42A4-BCEA-35AB58C066A7}"/>
    <cellStyle name="Comma 8 2 5 2 3 4 2" xfId="35483" xr:uid="{41AF6B94-2838-4D6E-8590-089E06AC30CD}"/>
    <cellStyle name="Comma 8 2 5 2 3 5" xfId="24256" xr:uid="{EF9007A4-040C-4E55-9F2D-91209C6846F7}"/>
    <cellStyle name="Comma 8 2 5 2 4" xfId="3497" xr:uid="{39E4F8A8-14F5-4730-BE9C-E106C37A31E8}"/>
    <cellStyle name="Comma 8 2 5 2 4 2" xfId="9100" xr:uid="{97B6E0EB-A827-4B30-975D-3B9ECCCB37EF}"/>
    <cellStyle name="Comma 8 2 5 2 4 2 2" xfId="20328" xr:uid="{A4802617-6832-455B-8105-2842DBB8DB6D}"/>
    <cellStyle name="Comma 8 2 5 2 4 2 2 2" xfId="42795" xr:uid="{A3EF220C-6305-4474-8D53-38088B28CBE0}"/>
    <cellStyle name="Comma 8 2 5 2 4 2 3" xfId="31568" xr:uid="{AAE590C4-F9A2-4EDA-AEE4-8D62D575534C}"/>
    <cellStyle name="Comma 8 2 5 2 4 3" xfId="14725" xr:uid="{B636F468-E5BE-4F76-B800-CF3BA5A70761}"/>
    <cellStyle name="Comma 8 2 5 2 4 3 2" xfId="37192" xr:uid="{FF85B78A-9F93-4674-9E82-0FA27680A9A9}"/>
    <cellStyle name="Comma 8 2 5 2 4 4" xfId="25965" xr:uid="{D71C7049-FEC8-4446-A8C4-916239E85423}"/>
    <cellStyle name="Comma 8 2 5 2 5" xfId="6311" xr:uid="{36412FEF-BAA8-44FB-8622-B3686981E563}"/>
    <cellStyle name="Comma 8 2 5 2 5 2" xfId="17539" xr:uid="{0180461D-B201-4481-89E9-0E486FA67E39}"/>
    <cellStyle name="Comma 8 2 5 2 5 2 2" xfId="40006" xr:uid="{F1C45C2F-EC17-42A6-A370-E68B06075FCF}"/>
    <cellStyle name="Comma 8 2 5 2 5 3" xfId="28779" xr:uid="{32E472FE-1AD0-4228-8CC1-A3090A9718FD}"/>
    <cellStyle name="Comma 8 2 5 2 6" xfId="11936" xr:uid="{F21A31FB-D28A-4B33-ADD6-984EF4761236}"/>
    <cellStyle name="Comma 8 2 5 2 6 2" xfId="34403" xr:uid="{A78A0BE6-C26F-4647-9F13-12CF477176F8}"/>
    <cellStyle name="Comma 8 2 5 2 7" xfId="23176" xr:uid="{F4F718E3-4114-4ADC-8F96-AE5A41091E6F}"/>
    <cellStyle name="Comma 8 2 5 3" xfId="979" xr:uid="{00000000-0005-0000-0000-000086090000}"/>
    <cellStyle name="Comma 8 2 5 3 2" xfId="2059" xr:uid="{00000000-0005-0000-0000-000087090000}"/>
    <cellStyle name="Comma 8 2 5 3 2 2" xfId="4848" xr:uid="{9A5CF923-F6D7-4502-B411-279155A43A0D}"/>
    <cellStyle name="Comma 8 2 5 3 2 2 2" xfId="10451" xr:uid="{07AF39C7-65E9-4A48-B170-9F5EB3320910}"/>
    <cellStyle name="Comma 8 2 5 3 2 2 2 2" xfId="21679" xr:uid="{1BF3B69D-E011-49F9-AE9C-336B372B3097}"/>
    <cellStyle name="Comma 8 2 5 3 2 2 2 2 2" xfId="44146" xr:uid="{5055545A-FBB2-4102-B951-AF3E3F56300C}"/>
    <cellStyle name="Comma 8 2 5 3 2 2 2 3" xfId="32919" xr:uid="{EDFE6049-1012-4BE3-A0B1-0E00B577DFD1}"/>
    <cellStyle name="Comma 8 2 5 3 2 2 3" xfId="16076" xr:uid="{78590CE9-6F93-49FC-9C48-813C5853F257}"/>
    <cellStyle name="Comma 8 2 5 3 2 2 3 2" xfId="38543" xr:uid="{EE743226-69A9-441B-A7F2-0C4674E13A2C}"/>
    <cellStyle name="Comma 8 2 5 3 2 2 4" xfId="27316" xr:uid="{55788CFD-C1E4-45E6-B211-7C2A05580679}"/>
    <cellStyle name="Comma 8 2 5 3 2 3" xfId="7662" xr:uid="{19F3D1F9-0353-483E-BCB6-775983E51BFA}"/>
    <cellStyle name="Comma 8 2 5 3 2 3 2" xfId="18890" xr:uid="{B82503B0-ED9F-4FE8-B61B-34A01223C7FC}"/>
    <cellStyle name="Comma 8 2 5 3 2 3 2 2" xfId="41357" xr:uid="{88ACBDED-A2EF-4DF5-9EAB-7F8C7D705C30}"/>
    <cellStyle name="Comma 8 2 5 3 2 3 3" xfId="30130" xr:uid="{E7DBDAA5-CF64-41FF-B5C2-011AEC61DC94}"/>
    <cellStyle name="Comma 8 2 5 3 2 4" xfId="13287" xr:uid="{CE9C7E39-6D39-487C-8FA9-5F96199E2EA1}"/>
    <cellStyle name="Comma 8 2 5 3 2 4 2" xfId="35754" xr:uid="{EFDECA33-3061-480C-BDD0-80C6C2C7A9E7}"/>
    <cellStyle name="Comma 8 2 5 3 2 5" xfId="24527" xr:uid="{9D20AA53-6111-4980-A1E5-F3FE7B7D40D3}"/>
    <cellStyle name="Comma 8 2 5 3 3" xfId="3768" xr:uid="{7CE955B5-7C89-4C07-B503-591B16BA21FF}"/>
    <cellStyle name="Comma 8 2 5 3 3 2" xfId="9371" xr:uid="{21216FDD-A9C2-4569-83E2-5D3A17DBBD74}"/>
    <cellStyle name="Comma 8 2 5 3 3 2 2" xfId="20599" xr:uid="{3D0E3CD5-A7FE-48DF-9FBD-6A473BCCC328}"/>
    <cellStyle name="Comma 8 2 5 3 3 2 2 2" xfId="43066" xr:uid="{2CB6CA22-AB0A-4E25-B30A-12EAF25630BD}"/>
    <cellStyle name="Comma 8 2 5 3 3 2 3" xfId="31839" xr:uid="{70CCE7AF-5D50-4F4D-A741-A9736920FCEF}"/>
    <cellStyle name="Comma 8 2 5 3 3 3" xfId="14996" xr:uid="{FAD47E7C-6BB4-4231-BEBA-2899182FB5C3}"/>
    <cellStyle name="Comma 8 2 5 3 3 3 2" xfId="37463" xr:uid="{C1C167BE-95D1-460A-B004-1855106D94D8}"/>
    <cellStyle name="Comma 8 2 5 3 3 4" xfId="26236" xr:uid="{DD3D07E6-921C-4DEC-AA14-A24025E2F07A}"/>
    <cellStyle name="Comma 8 2 5 3 4" xfId="6582" xr:uid="{2D34F0D5-A1D6-45E1-9BC2-D2E5ADFB502D}"/>
    <cellStyle name="Comma 8 2 5 3 4 2" xfId="17810" xr:uid="{D64CD844-C3B2-4CC8-A6E1-C5DBFBB64D36}"/>
    <cellStyle name="Comma 8 2 5 3 4 2 2" xfId="40277" xr:uid="{90816F8F-6CB5-4292-AFC8-F9227CE4893D}"/>
    <cellStyle name="Comma 8 2 5 3 4 3" xfId="29050" xr:uid="{6704418A-90C9-4718-894E-A62DDE601248}"/>
    <cellStyle name="Comma 8 2 5 3 5" xfId="12207" xr:uid="{41276014-DBD9-497F-B5B8-CFF364751CD9}"/>
    <cellStyle name="Comma 8 2 5 3 5 2" xfId="34674" xr:uid="{34D92A74-7C04-4D47-BDFA-83686EFD781F}"/>
    <cellStyle name="Comma 8 2 5 3 6" xfId="23447" xr:uid="{65FB6D3D-649D-44EC-A004-64A32DF9AC9C}"/>
    <cellStyle name="Comma 8 2 5 4" xfId="1521" xr:uid="{00000000-0005-0000-0000-000088090000}"/>
    <cellStyle name="Comma 8 2 5 4 2" xfId="4310" xr:uid="{0F6D3625-ED43-4982-B625-615FD1586CE3}"/>
    <cellStyle name="Comma 8 2 5 4 2 2" xfId="9913" xr:uid="{19F893C9-C796-402F-95DF-8351BEC8B6F3}"/>
    <cellStyle name="Comma 8 2 5 4 2 2 2" xfId="21141" xr:uid="{AF583F3A-0DB6-4280-8B26-F5A2DB36C08E}"/>
    <cellStyle name="Comma 8 2 5 4 2 2 2 2" xfId="43608" xr:uid="{FDCC0F3C-ADDB-4940-9A48-872E84A3E1EF}"/>
    <cellStyle name="Comma 8 2 5 4 2 2 3" xfId="32381" xr:uid="{C6201712-6C14-403C-A7B5-AE7D3299D65D}"/>
    <cellStyle name="Comma 8 2 5 4 2 3" xfId="15538" xr:uid="{278D6078-80D6-4729-9145-7323C841225C}"/>
    <cellStyle name="Comma 8 2 5 4 2 3 2" xfId="38005" xr:uid="{8A5C6463-10AF-46FF-92D6-8310C0618F8E}"/>
    <cellStyle name="Comma 8 2 5 4 2 4" xfId="26778" xr:uid="{76945128-1FC8-44E7-AC98-C6767E7402B0}"/>
    <cellStyle name="Comma 8 2 5 4 3" xfId="7124" xr:uid="{1647AFF2-34C1-490B-8807-9040A8A50008}"/>
    <cellStyle name="Comma 8 2 5 4 3 2" xfId="18352" xr:uid="{7F660B05-2724-48DC-9C52-8D1E008ED659}"/>
    <cellStyle name="Comma 8 2 5 4 3 2 2" xfId="40819" xr:uid="{EA1584D1-744D-41A3-9E86-2C1B36056BF3}"/>
    <cellStyle name="Comma 8 2 5 4 3 3" xfId="29592" xr:uid="{8186E5F1-5143-4D6A-9FFF-A2311F4044D8}"/>
    <cellStyle name="Comma 8 2 5 4 4" xfId="12749" xr:uid="{7DAC9B04-5F2D-4C40-8F9B-9208AABB86EE}"/>
    <cellStyle name="Comma 8 2 5 4 4 2" xfId="35216" xr:uid="{F65735F8-B55C-48FA-84BB-62452989F2DE}"/>
    <cellStyle name="Comma 8 2 5 4 5" xfId="23989" xr:uid="{1BCA512E-C56F-4228-99EE-3F8A8E5D6CCD}"/>
    <cellStyle name="Comma 8 2 5 5" xfId="2602" xr:uid="{00000000-0005-0000-0000-000089090000}"/>
    <cellStyle name="Comma 8 2 5 5 2" xfId="5391" xr:uid="{B02D8D92-AA57-4F29-9D43-C306F593DD71}"/>
    <cellStyle name="Comma 8 2 5 5 2 2" xfId="10994" xr:uid="{9E3EF57A-008C-4118-B271-A6B9F0FC6FC1}"/>
    <cellStyle name="Comma 8 2 5 5 2 2 2" xfId="22222" xr:uid="{DDEAA2F6-A089-48AE-B4B4-40D9E6EF7967}"/>
    <cellStyle name="Comma 8 2 5 5 2 2 2 2" xfId="44689" xr:uid="{466C01D0-C6D6-4142-9BE4-F5966E254B71}"/>
    <cellStyle name="Comma 8 2 5 5 2 2 3" xfId="33462" xr:uid="{BF660901-AD56-4106-9038-A68CFC1F3593}"/>
    <cellStyle name="Comma 8 2 5 5 2 3" xfId="16619" xr:uid="{ED98A796-FDB3-430C-851B-057D88577F8E}"/>
    <cellStyle name="Comma 8 2 5 5 2 3 2" xfId="39086" xr:uid="{1AEBBEB3-72AD-44B4-B6B6-84D67FEC27DD}"/>
    <cellStyle name="Comma 8 2 5 5 2 4" xfId="27859" xr:uid="{B2EFAC0C-59E5-46A4-B770-B39104177186}"/>
    <cellStyle name="Comma 8 2 5 5 3" xfId="8205" xr:uid="{9EF1B615-D866-463C-804D-CF822F04669E}"/>
    <cellStyle name="Comma 8 2 5 5 3 2" xfId="19433" xr:uid="{1CB2F1CB-710A-4CAA-9A7A-CBBB7F858A95}"/>
    <cellStyle name="Comma 8 2 5 5 3 2 2" xfId="41900" xr:uid="{C63893F0-34F0-4213-A6B2-E3C8F4B9588F}"/>
    <cellStyle name="Comma 8 2 5 5 3 3" xfId="30673" xr:uid="{BD9B8C60-F5EB-46AA-8120-79DF51FEB46A}"/>
    <cellStyle name="Comma 8 2 5 5 4" xfId="13830" xr:uid="{4C50AFDC-7031-4915-8A26-6F40BA23D1EF}"/>
    <cellStyle name="Comma 8 2 5 5 4 2" xfId="36297" xr:uid="{416E3828-FBC4-4705-BD0C-52BDF7E63DF7}"/>
    <cellStyle name="Comma 8 2 5 5 5" xfId="25070" xr:uid="{9E526E97-84A0-4172-8085-F6857B0E1378}"/>
    <cellStyle name="Comma 8 2 5 6" xfId="441" xr:uid="{00000000-0005-0000-0000-00008A090000}"/>
    <cellStyle name="Comma 8 2 5 6 2" xfId="3230" xr:uid="{20F3C29A-7811-44FE-87AD-051EF82B8F63}"/>
    <cellStyle name="Comma 8 2 5 6 2 2" xfId="8833" xr:uid="{3C4505C4-4792-4651-BF6B-CA0BB22F866B}"/>
    <cellStyle name="Comma 8 2 5 6 2 2 2" xfId="20061" xr:uid="{B076CC4C-19D3-4DBF-8547-B8E28947B62B}"/>
    <cellStyle name="Comma 8 2 5 6 2 2 2 2" xfId="42528" xr:uid="{75DF42A2-2374-4899-943A-2A229D379DFB}"/>
    <cellStyle name="Comma 8 2 5 6 2 2 3" xfId="31301" xr:uid="{DF11FAA6-1618-4417-BC8C-12526E8C64B1}"/>
    <cellStyle name="Comma 8 2 5 6 2 3" xfId="14458" xr:uid="{9A005CE9-3A93-44BB-93FC-7B3AF0975BA1}"/>
    <cellStyle name="Comma 8 2 5 6 2 3 2" xfId="36925" xr:uid="{F251C479-45CA-4AF3-A99E-EDD7911A47C5}"/>
    <cellStyle name="Comma 8 2 5 6 2 4" xfId="25698" xr:uid="{1C7A2C2B-A85F-4D7A-A9BE-9AE911A840C9}"/>
    <cellStyle name="Comma 8 2 5 6 3" xfId="6044" xr:uid="{326F6FC6-7B52-413A-B8E0-B0196D576849}"/>
    <cellStyle name="Comma 8 2 5 6 3 2" xfId="17272" xr:uid="{68DDA8A7-A8FA-486C-A139-CD68BE7BBED2}"/>
    <cellStyle name="Comma 8 2 5 6 3 2 2" xfId="39739" xr:uid="{71A40CDB-439C-4186-B84F-E84EC8BA9585}"/>
    <cellStyle name="Comma 8 2 5 6 3 3" xfId="28512" xr:uid="{2A826858-99CF-4A56-91C8-731AAC8B130D}"/>
    <cellStyle name="Comma 8 2 5 6 4" xfId="11669" xr:uid="{BBB414F2-9677-4355-B05B-8551B4FFA20D}"/>
    <cellStyle name="Comma 8 2 5 6 4 2" xfId="34136" xr:uid="{789AA522-C865-4A68-9C09-DE4D766D741F}"/>
    <cellStyle name="Comma 8 2 5 6 5" xfId="22909" xr:uid="{C846FC7C-EE36-4887-ABE9-99FDD4FBCB7D}"/>
    <cellStyle name="Comma 8 2 5 7" xfId="2954" xr:uid="{49084874-1F92-4AFE-B78D-941D3331976C}"/>
    <cellStyle name="Comma 8 2 5 7 2" xfId="8557" xr:uid="{CF597882-A1F8-4903-B8F4-BA4D48B8DD7E}"/>
    <cellStyle name="Comma 8 2 5 7 2 2" xfId="19785" xr:uid="{57286D85-9D74-48D0-93C3-FD7DC35D8BB5}"/>
    <cellStyle name="Comma 8 2 5 7 2 2 2" xfId="42252" xr:uid="{BD44E43C-78DB-4602-9F7B-5D1863265B8E}"/>
    <cellStyle name="Comma 8 2 5 7 2 3" xfId="31025" xr:uid="{627AE38F-B20F-4EB7-93EF-248753B2E455}"/>
    <cellStyle name="Comma 8 2 5 7 3" xfId="14182" xr:uid="{5487726E-98D5-44E7-9112-B9F07AAB7A34}"/>
    <cellStyle name="Comma 8 2 5 7 3 2" xfId="36649" xr:uid="{71BAC6AC-1955-48F9-A753-3CF4517E0BCB}"/>
    <cellStyle name="Comma 8 2 5 7 4" xfId="25422" xr:uid="{F666982E-4144-4C93-98AB-A2767901FF9D}"/>
    <cellStyle name="Comma 8 2 5 8" xfId="5769" xr:uid="{1536714F-8F27-428A-818E-FD19FCC28A0E}"/>
    <cellStyle name="Comma 8 2 5 8 2" xfId="16997" xr:uid="{6AC9E093-A844-4BD0-91E6-240C1D7443CD}"/>
    <cellStyle name="Comma 8 2 5 8 2 2" xfId="39464" xr:uid="{54E0C34F-EB08-4217-B7C1-D630B3FE8EBE}"/>
    <cellStyle name="Comma 8 2 5 8 3" xfId="28237" xr:uid="{5260318C-A20C-49BC-9AD4-00894AA2BA27}"/>
    <cellStyle name="Comma 8 2 5 9" xfId="11393" xr:uid="{5B8DBB2C-334A-48BC-8FF8-D34E3B45258A}"/>
    <cellStyle name="Comma 8 2 5 9 2" xfId="33861" xr:uid="{29F1F58E-6BEA-4868-AD2A-7ECB2FC675F1}"/>
    <cellStyle name="Comma 8 2 6" xfId="588" xr:uid="{00000000-0005-0000-0000-00008B090000}"/>
    <cellStyle name="Comma 8 2 6 2" xfId="1126" xr:uid="{00000000-0005-0000-0000-00008C090000}"/>
    <cellStyle name="Comma 8 2 6 2 2" xfId="2206" xr:uid="{00000000-0005-0000-0000-00008D090000}"/>
    <cellStyle name="Comma 8 2 6 2 2 2" xfId="4995" xr:uid="{4AFBFE9C-F087-4351-954A-597E400CE29A}"/>
    <cellStyle name="Comma 8 2 6 2 2 2 2" xfId="10598" xr:uid="{2C66EA47-36AE-4152-9D23-0CD99EA3D314}"/>
    <cellStyle name="Comma 8 2 6 2 2 2 2 2" xfId="21826" xr:uid="{146BFFC7-98EA-4763-8E3F-46229FACE546}"/>
    <cellStyle name="Comma 8 2 6 2 2 2 2 2 2" xfId="44293" xr:uid="{5D6B9E46-5887-4913-B5DD-69E5DF8CC8AC}"/>
    <cellStyle name="Comma 8 2 6 2 2 2 2 3" xfId="33066" xr:uid="{C50DE103-E4F9-41D9-B91A-005C3E428761}"/>
    <cellStyle name="Comma 8 2 6 2 2 2 3" xfId="16223" xr:uid="{289A5D26-AD23-492F-99CB-48FAE44696C5}"/>
    <cellStyle name="Comma 8 2 6 2 2 2 3 2" xfId="38690" xr:uid="{5E7C2971-82FF-4BCE-9AD4-A105E8C5429D}"/>
    <cellStyle name="Comma 8 2 6 2 2 2 4" xfId="27463" xr:uid="{7501D238-09A7-452C-A3D7-C6174856EFCC}"/>
    <cellStyle name="Comma 8 2 6 2 2 3" xfId="7809" xr:uid="{622184D1-C7C2-4A8A-A4A2-08689DC83B28}"/>
    <cellStyle name="Comma 8 2 6 2 2 3 2" xfId="19037" xr:uid="{84E332EF-53C7-46CA-B80E-D282EE402D56}"/>
    <cellStyle name="Comma 8 2 6 2 2 3 2 2" xfId="41504" xr:uid="{FF1B0A57-3C23-40BE-A4F5-0DDDF32C2085}"/>
    <cellStyle name="Comma 8 2 6 2 2 3 3" xfId="30277" xr:uid="{41FF6529-8D7E-4DC0-9021-2376EC42208A}"/>
    <cellStyle name="Comma 8 2 6 2 2 4" xfId="13434" xr:uid="{122342E2-D57E-4914-88B8-66A74B456D7B}"/>
    <cellStyle name="Comma 8 2 6 2 2 4 2" xfId="35901" xr:uid="{D2069155-A47A-4754-B3C2-C4888C11C382}"/>
    <cellStyle name="Comma 8 2 6 2 2 5" xfId="24674" xr:uid="{43470442-6A92-474F-B7F4-401C97B13965}"/>
    <cellStyle name="Comma 8 2 6 2 3" xfId="3915" xr:uid="{F09B0673-C9CA-44AF-8E5E-3BA41F64985D}"/>
    <cellStyle name="Comma 8 2 6 2 3 2" xfId="9518" xr:uid="{085E802D-5A76-4836-A611-3E8E00A66354}"/>
    <cellStyle name="Comma 8 2 6 2 3 2 2" xfId="20746" xr:uid="{EF9C8E1D-8314-4721-B5FE-843D8AF514BE}"/>
    <cellStyle name="Comma 8 2 6 2 3 2 2 2" xfId="43213" xr:uid="{C10746D1-F184-4B0A-98AB-C57B287D7C08}"/>
    <cellStyle name="Comma 8 2 6 2 3 2 3" xfId="31986" xr:uid="{281D86BE-79F9-4977-8220-1A16E588C7BF}"/>
    <cellStyle name="Comma 8 2 6 2 3 3" xfId="15143" xr:uid="{6C6FDDFB-5CFE-4399-A5F2-BD65AB949119}"/>
    <cellStyle name="Comma 8 2 6 2 3 3 2" xfId="37610" xr:uid="{D8808C79-0962-49F7-ACAB-A0818F921D2F}"/>
    <cellStyle name="Comma 8 2 6 2 3 4" xfId="26383" xr:uid="{9DE02E56-A037-4081-9DA5-7412AC995913}"/>
    <cellStyle name="Comma 8 2 6 2 4" xfId="6729" xr:uid="{2B25207E-7E3C-49B8-A655-2BE79AAB1646}"/>
    <cellStyle name="Comma 8 2 6 2 4 2" xfId="17957" xr:uid="{C4DCF6B0-1276-48B2-9C8A-29CB67AE1703}"/>
    <cellStyle name="Comma 8 2 6 2 4 2 2" xfId="40424" xr:uid="{6C49EB6D-0A1C-4741-A57D-F753B4ADE5A3}"/>
    <cellStyle name="Comma 8 2 6 2 4 3" xfId="29197" xr:uid="{72E7DA26-AB44-423B-B3CE-6AB849E44F55}"/>
    <cellStyle name="Comma 8 2 6 2 5" xfId="12354" xr:uid="{7212B638-E59D-48A0-8C3A-7BBEDF1CABFB}"/>
    <cellStyle name="Comma 8 2 6 2 5 2" xfId="34821" xr:uid="{DB8383D1-1C18-495F-9136-3C44E1A97049}"/>
    <cellStyle name="Comma 8 2 6 2 6" xfId="23594" xr:uid="{464EF37A-8DAC-44C9-902F-0983A3B6279A}"/>
    <cellStyle name="Comma 8 2 6 3" xfId="1668" xr:uid="{00000000-0005-0000-0000-00008E090000}"/>
    <cellStyle name="Comma 8 2 6 3 2" xfId="4457" xr:uid="{7219A3CF-BC7A-4B07-BDB7-4C3B2403C7F3}"/>
    <cellStyle name="Comma 8 2 6 3 2 2" xfId="10060" xr:uid="{429417B9-78DB-40DE-A3FC-2FF4B5C97AFC}"/>
    <cellStyle name="Comma 8 2 6 3 2 2 2" xfId="21288" xr:uid="{51216334-3681-4442-83C7-F385373561C9}"/>
    <cellStyle name="Comma 8 2 6 3 2 2 2 2" xfId="43755" xr:uid="{950C2C1E-F0EF-47C7-8384-4F32734BAF49}"/>
    <cellStyle name="Comma 8 2 6 3 2 2 3" xfId="32528" xr:uid="{486D3C21-9D95-4574-9C69-4DFC849A29F7}"/>
    <cellStyle name="Comma 8 2 6 3 2 3" xfId="15685" xr:uid="{8D675CA4-1AE7-4FF6-9E86-BE3E8D81C79D}"/>
    <cellStyle name="Comma 8 2 6 3 2 3 2" xfId="38152" xr:uid="{EE281942-1A57-4E42-A422-AF63112D4940}"/>
    <cellStyle name="Comma 8 2 6 3 2 4" xfId="26925" xr:uid="{811841B7-57BA-4B78-B4F1-6B24074A0763}"/>
    <cellStyle name="Comma 8 2 6 3 3" xfId="7271" xr:uid="{F12B9A70-F2C0-409B-B150-BF5B58BA366E}"/>
    <cellStyle name="Comma 8 2 6 3 3 2" xfId="18499" xr:uid="{CB4547EB-A246-447F-8FB5-104AC24D10CD}"/>
    <cellStyle name="Comma 8 2 6 3 3 2 2" xfId="40966" xr:uid="{32C3B78B-34C5-4D82-86B2-16F4CB8806BF}"/>
    <cellStyle name="Comma 8 2 6 3 3 3" xfId="29739" xr:uid="{ADE22D64-881F-41ED-947B-115F5C44083C}"/>
    <cellStyle name="Comma 8 2 6 3 4" xfId="12896" xr:uid="{85C6EDB5-0C0B-45D4-832F-BC5E1842775F}"/>
    <cellStyle name="Comma 8 2 6 3 4 2" xfId="35363" xr:uid="{0FDB966D-B365-45C6-96FC-33776009CDBB}"/>
    <cellStyle name="Comma 8 2 6 3 5" xfId="24136" xr:uid="{BAA51D31-651A-49A4-A094-86185F567881}"/>
    <cellStyle name="Comma 8 2 6 4" xfId="3377" xr:uid="{01B3C8BE-8E6F-4D9B-847A-071F8DE4F9AB}"/>
    <cellStyle name="Comma 8 2 6 4 2" xfId="8980" xr:uid="{8F3140CB-9737-455B-95A0-BB6CBA9ABE57}"/>
    <cellStyle name="Comma 8 2 6 4 2 2" xfId="20208" xr:uid="{F210D7AA-4960-4671-A9DF-E5B6A4FC9FC4}"/>
    <cellStyle name="Comma 8 2 6 4 2 2 2" xfId="42675" xr:uid="{30B88ADC-DEFA-4D47-951A-1FE4C249DA14}"/>
    <cellStyle name="Comma 8 2 6 4 2 3" xfId="31448" xr:uid="{51402888-3DA9-4411-B242-563D3FA06142}"/>
    <cellStyle name="Comma 8 2 6 4 3" xfId="14605" xr:uid="{0E92E603-5C58-496B-B138-57CCE4A42AF3}"/>
    <cellStyle name="Comma 8 2 6 4 3 2" xfId="37072" xr:uid="{588F11E2-0393-4A35-865B-A2D3AECADAE5}"/>
    <cellStyle name="Comma 8 2 6 4 4" xfId="25845" xr:uid="{3B2AB531-6095-4E7E-BA52-13F0744F3913}"/>
    <cellStyle name="Comma 8 2 6 5" xfId="6191" xr:uid="{A1017EE8-A427-444B-BFC9-61D336D79243}"/>
    <cellStyle name="Comma 8 2 6 5 2" xfId="17419" xr:uid="{E7DA5863-6B3C-4EB4-A935-B5555C2CE39F}"/>
    <cellStyle name="Comma 8 2 6 5 2 2" xfId="39886" xr:uid="{3293A70D-6B94-4895-8A7D-4A1CC00B983D}"/>
    <cellStyle name="Comma 8 2 6 5 3" xfId="28659" xr:uid="{88236C63-AD24-486B-86D2-5062778D3658}"/>
    <cellStyle name="Comma 8 2 6 6" xfId="11816" xr:uid="{42E773B9-8A4F-4A4E-949C-DBF7C0C8E0CD}"/>
    <cellStyle name="Comma 8 2 6 6 2" xfId="34283" xr:uid="{E24F6D20-9E09-4A38-90D1-4D96C7C69EDD}"/>
    <cellStyle name="Comma 8 2 6 7" xfId="23056" xr:uid="{6B66C58A-FBC5-45F7-AEBE-675D8D6A493F}"/>
    <cellStyle name="Comma 8 2 7" xfId="859" xr:uid="{00000000-0005-0000-0000-00008F090000}"/>
    <cellStyle name="Comma 8 2 7 2" xfId="1939" xr:uid="{00000000-0005-0000-0000-000090090000}"/>
    <cellStyle name="Comma 8 2 7 2 2" xfId="4728" xr:uid="{13DBAC8C-1BB8-4505-9193-346152A60671}"/>
    <cellStyle name="Comma 8 2 7 2 2 2" xfId="10331" xr:uid="{A874AE71-B68C-435F-B2BF-BA5092ABAC00}"/>
    <cellStyle name="Comma 8 2 7 2 2 2 2" xfId="21559" xr:uid="{CE019C85-175C-4F87-89B0-FC6806921B1F}"/>
    <cellStyle name="Comma 8 2 7 2 2 2 2 2" xfId="44026" xr:uid="{4F8A2BB7-481C-4E5C-A7DA-55729F005219}"/>
    <cellStyle name="Comma 8 2 7 2 2 2 3" xfId="32799" xr:uid="{552A763D-8219-4802-8451-17CF2EA63BFF}"/>
    <cellStyle name="Comma 8 2 7 2 2 3" xfId="15956" xr:uid="{855B3A99-CC38-4B17-9791-D6EDAC63FA2D}"/>
    <cellStyle name="Comma 8 2 7 2 2 3 2" xfId="38423" xr:uid="{77585CCA-A6AA-44BA-B38B-9C1698640E6C}"/>
    <cellStyle name="Comma 8 2 7 2 2 4" xfId="27196" xr:uid="{3D01232D-C4B7-4F12-A5F0-5BD5B0C23721}"/>
    <cellStyle name="Comma 8 2 7 2 3" xfId="7542" xr:uid="{3598A763-B638-4EA3-B51D-216CFFA824AA}"/>
    <cellStyle name="Comma 8 2 7 2 3 2" xfId="18770" xr:uid="{A1C15FB1-F753-4C17-B317-F86A5BCD6876}"/>
    <cellStyle name="Comma 8 2 7 2 3 2 2" xfId="41237" xr:uid="{BB4C24F2-3AC4-4824-8650-701093AC2FF9}"/>
    <cellStyle name="Comma 8 2 7 2 3 3" xfId="30010" xr:uid="{E8734C3B-532B-4678-A3B7-8499DC6586FB}"/>
    <cellStyle name="Comma 8 2 7 2 4" xfId="13167" xr:uid="{1B1AC3DD-FA2B-4EEE-BC9B-09FB2AD6CF97}"/>
    <cellStyle name="Comma 8 2 7 2 4 2" xfId="35634" xr:uid="{F5AD3554-A33C-418F-9512-DEB34E855FA6}"/>
    <cellStyle name="Comma 8 2 7 2 5" xfId="24407" xr:uid="{8EB2523C-E1A1-48DB-8962-E2EE2D3A9499}"/>
    <cellStyle name="Comma 8 2 7 3" xfId="3648" xr:uid="{DE8F38A7-B79F-48A7-9E48-3C750C5F0794}"/>
    <cellStyle name="Comma 8 2 7 3 2" xfId="9251" xr:uid="{9C99ADED-F1DE-4CA8-9A6C-E681DD87F180}"/>
    <cellStyle name="Comma 8 2 7 3 2 2" xfId="20479" xr:uid="{A29B4377-AA39-4C64-B2E8-DA2D96F53756}"/>
    <cellStyle name="Comma 8 2 7 3 2 2 2" xfId="42946" xr:uid="{F005A5F5-FE0D-4915-8F29-B6DAE375CFEC}"/>
    <cellStyle name="Comma 8 2 7 3 2 3" xfId="31719" xr:uid="{2133DE43-AD6B-4ABA-842F-56463E7DF501}"/>
    <cellStyle name="Comma 8 2 7 3 3" xfId="14876" xr:uid="{13EBCFF6-64E9-4AC9-9C60-A0704323C037}"/>
    <cellStyle name="Comma 8 2 7 3 3 2" xfId="37343" xr:uid="{F2F35A70-BFAD-47BD-904A-B826FD8CA152}"/>
    <cellStyle name="Comma 8 2 7 3 4" xfId="26116" xr:uid="{9177780D-5061-4B76-863E-BE7240DA95BC}"/>
    <cellStyle name="Comma 8 2 7 4" xfId="6462" xr:uid="{C7EBBB02-758F-48A5-92E6-F6155794E162}"/>
    <cellStyle name="Comma 8 2 7 4 2" xfId="17690" xr:uid="{6F785251-2D3E-44FD-A664-8CE61E27C2E1}"/>
    <cellStyle name="Comma 8 2 7 4 2 2" xfId="40157" xr:uid="{0A45B069-87BE-469A-9123-D3E055D5E1EE}"/>
    <cellStyle name="Comma 8 2 7 4 3" xfId="28930" xr:uid="{126068C2-B851-4DE7-8CAC-E27AE5BCC33D}"/>
    <cellStyle name="Comma 8 2 7 5" xfId="12087" xr:uid="{944DC4AA-4C1E-456A-BEC2-DD9F6F239831}"/>
    <cellStyle name="Comma 8 2 7 5 2" xfId="34554" xr:uid="{D847C9EB-5513-4D21-B760-25DE1AAF2C1D}"/>
    <cellStyle name="Comma 8 2 7 6" xfId="23327" xr:uid="{6FD1FC43-6014-4AA7-B5A4-B15BF3EC3475}"/>
    <cellStyle name="Comma 8 2 8" xfId="1401" xr:uid="{00000000-0005-0000-0000-000091090000}"/>
    <cellStyle name="Comma 8 2 8 2" xfId="4190" xr:uid="{4AEC9601-3E57-4F66-864A-DD2651DB276C}"/>
    <cellStyle name="Comma 8 2 8 2 2" xfId="9793" xr:uid="{9A37B7E8-5B15-4C32-8781-60A2DA29E558}"/>
    <cellStyle name="Comma 8 2 8 2 2 2" xfId="21021" xr:uid="{A5D9D0DE-BEF2-4014-A693-DE798104C790}"/>
    <cellStyle name="Comma 8 2 8 2 2 2 2" xfId="43488" xr:uid="{8C1F939B-439F-4673-BB1B-54A068DDA3AD}"/>
    <cellStyle name="Comma 8 2 8 2 2 3" xfId="32261" xr:uid="{4FB76766-E20A-4417-87C0-B222B3C2DEF1}"/>
    <cellStyle name="Comma 8 2 8 2 3" xfId="15418" xr:uid="{A5A8274F-0788-4A34-9370-C91E03C4C9B0}"/>
    <cellStyle name="Comma 8 2 8 2 3 2" xfId="37885" xr:uid="{C5A8F2D3-BDEF-47C9-AF23-C1FE4282340F}"/>
    <cellStyle name="Comma 8 2 8 2 4" xfId="26658" xr:uid="{A7D0C681-A63A-46B8-BDEE-1EBB912337E6}"/>
    <cellStyle name="Comma 8 2 8 3" xfId="7004" xr:uid="{E89B13F9-2EFE-4738-A69F-0A7FBB54ECBD}"/>
    <cellStyle name="Comma 8 2 8 3 2" xfId="18232" xr:uid="{C3D7A10F-B005-4265-8C1F-7D558B5AE686}"/>
    <cellStyle name="Comma 8 2 8 3 2 2" xfId="40699" xr:uid="{40AF4B89-50F4-45D8-BADD-393E0483C56A}"/>
    <cellStyle name="Comma 8 2 8 3 3" xfId="29472" xr:uid="{E39D355F-2F96-4CE0-8BE8-FB7EDD780372}"/>
    <cellStyle name="Comma 8 2 8 4" xfId="12629" xr:uid="{927712B1-3EB8-4E5B-A677-F1315D30B952}"/>
    <cellStyle name="Comma 8 2 8 4 2" xfId="35096" xr:uid="{78EE703C-2279-404A-A7F5-8DB5074012E2}"/>
    <cellStyle name="Comma 8 2 8 5" xfId="23869" xr:uid="{319F2E8B-DA20-4427-A480-53FF8B768643}"/>
    <cellStyle name="Comma 8 2 9" xfId="2482" xr:uid="{00000000-0005-0000-0000-000092090000}"/>
    <cellStyle name="Comma 8 2 9 2" xfId="5271" xr:uid="{1A585BA0-92AF-449A-9014-E4CD446865F3}"/>
    <cellStyle name="Comma 8 2 9 2 2" xfId="10874" xr:uid="{C445D047-ED58-4991-8BA0-B20CB8648B61}"/>
    <cellStyle name="Comma 8 2 9 2 2 2" xfId="22102" xr:uid="{B619DC53-6447-41B8-ADEC-5938482368F2}"/>
    <cellStyle name="Comma 8 2 9 2 2 2 2" xfId="44569" xr:uid="{49ADDB8B-95D0-4A44-BB48-4DFB1268AE8E}"/>
    <cellStyle name="Comma 8 2 9 2 2 3" xfId="33342" xr:uid="{12310B58-2C0D-4A06-839C-9DC24B9F2A1F}"/>
    <cellStyle name="Comma 8 2 9 2 3" xfId="16499" xr:uid="{76798D6D-08AB-4A16-B95B-5447E06F78A0}"/>
    <cellStyle name="Comma 8 2 9 2 3 2" xfId="38966" xr:uid="{244ABC1A-E03D-47BB-BC3A-91B3BA5E5CE0}"/>
    <cellStyle name="Comma 8 2 9 2 4" xfId="27739" xr:uid="{811234E5-483F-4EE0-967D-EEF231DF4822}"/>
    <cellStyle name="Comma 8 2 9 3" xfId="8085" xr:uid="{C79078B4-67C8-4991-9FEE-EE455D237651}"/>
    <cellStyle name="Comma 8 2 9 3 2" xfId="19313" xr:uid="{AC65F1D6-4FC0-4B20-AE9B-8D48F4686FDE}"/>
    <cellStyle name="Comma 8 2 9 3 2 2" xfId="41780" xr:uid="{3E8C032E-1E51-453C-B8A2-4E630BA64FCB}"/>
    <cellStyle name="Comma 8 2 9 3 3" xfId="30553" xr:uid="{7F22B274-7C02-4B14-8A65-A8D4205B4088}"/>
    <cellStyle name="Comma 8 2 9 4" xfId="13710" xr:uid="{51534B7B-E4A1-4A88-BB65-6AE8CE2B73FA}"/>
    <cellStyle name="Comma 8 2 9 4 2" xfId="36177" xr:uid="{3ECDEB5F-08E7-4111-A97E-96E5EEFD52D3}"/>
    <cellStyle name="Comma 8 2 9 5" xfId="24950" xr:uid="{6DAEF56F-BB77-4BA8-BF75-D2530DED1CE0}"/>
    <cellStyle name="Comma 8 3" xfId="50" xr:uid="{00000000-0005-0000-0000-000093090000}"/>
    <cellStyle name="Comma 8 3 10" xfId="2843" xr:uid="{F40233CC-B650-45AE-AAC4-8C8C6DBAA449}"/>
    <cellStyle name="Comma 8 3 10 2" xfId="8446" xr:uid="{3E5DE7F7-8539-4609-9EEC-1FCEF03B4C84}"/>
    <cellStyle name="Comma 8 3 10 2 2" xfId="19674" xr:uid="{B1BB5E7D-1028-4B7D-ABC8-8DD5C0BFECD3}"/>
    <cellStyle name="Comma 8 3 10 2 2 2" xfId="42141" xr:uid="{D4F45660-EBD0-4C69-9F1F-74298486589F}"/>
    <cellStyle name="Comma 8 3 10 2 3" xfId="30914" xr:uid="{7F61839E-EF54-462A-A73F-468AEC601B9D}"/>
    <cellStyle name="Comma 8 3 10 3" xfId="14071" xr:uid="{D606FCA8-3354-4B64-98F9-9E6FA83E02A5}"/>
    <cellStyle name="Comma 8 3 10 3 2" xfId="36538" xr:uid="{419C0AE4-71A2-438F-B4CA-B9826B9D50D7}"/>
    <cellStyle name="Comma 8 3 10 4" xfId="25311" xr:uid="{E69840E9-CCFD-46C6-B7E9-C872206C0FDC}"/>
    <cellStyle name="Comma 8 3 11" xfId="5658" xr:uid="{B6907460-8436-4417-AF97-E398FA88A415}"/>
    <cellStyle name="Comma 8 3 11 2" xfId="16886" xr:uid="{C65FAC76-BB7E-4A0E-8804-6AA3C2A7B750}"/>
    <cellStyle name="Comma 8 3 11 2 2" xfId="39353" xr:uid="{65B75DC2-2114-40D0-B19B-9DE2E492C24C}"/>
    <cellStyle name="Comma 8 3 11 3" xfId="28126" xr:uid="{D7AD5ED1-A403-416B-9A73-D5256DF2BA64}"/>
    <cellStyle name="Comma 8 3 12" xfId="11282" xr:uid="{07B11A66-DDFA-4997-ADB1-03CB66167F41}"/>
    <cellStyle name="Comma 8 3 12 2" xfId="33750" xr:uid="{8AE437D3-5604-4F00-847D-F1AD1AD94FBC}"/>
    <cellStyle name="Comma 8 3 13" xfId="22523" xr:uid="{3AA30799-BA38-49B8-903E-54AD3851BCFA}"/>
    <cellStyle name="Comma 8 3 2" xfId="79" xr:uid="{00000000-0005-0000-0000-000094090000}"/>
    <cellStyle name="Comma 8 3 2 10" xfId="5687" xr:uid="{C14C64F4-5600-43C0-B0F9-6142E599B74C}"/>
    <cellStyle name="Comma 8 3 2 10 2" xfId="16915" xr:uid="{B049A8AE-7871-4F53-A26D-9C92487DCDD7}"/>
    <cellStyle name="Comma 8 3 2 10 2 2" xfId="39382" xr:uid="{5CA5F119-9DE8-4F91-A41C-5CEBF5ED33C7}"/>
    <cellStyle name="Comma 8 3 2 10 3" xfId="28155" xr:uid="{DEEB0B0F-EB4B-421A-A919-0FB0A0409184}"/>
    <cellStyle name="Comma 8 3 2 11" xfId="11311" xr:uid="{38D21DA0-6F11-426C-85DD-3D3CA2B63D0A}"/>
    <cellStyle name="Comma 8 3 2 11 2" xfId="33779" xr:uid="{38971F5B-1472-461D-B539-A944AD01E3A0}"/>
    <cellStyle name="Comma 8 3 2 12" xfId="22552" xr:uid="{1ECC1783-2485-411A-BBA1-EF3EC8FEEAF4}"/>
    <cellStyle name="Comma 8 3 2 2" xfId="141" xr:uid="{00000000-0005-0000-0000-000095090000}"/>
    <cellStyle name="Comma 8 3 2 2 10" xfId="11373" xr:uid="{3598B547-9429-4D78-9A3C-FAE8AD417E2E}"/>
    <cellStyle name="Comma 8 3 2 2 10 2" xfId="33841" xr:uid="{7E534F70-02D2-4E53-A1A6-D6815F955DCE}"/>
    <cellStyle name="Comma 8 3 2 2 11" xfId="22614" xr:uid="{7B6A4A54-5936-4E51-88BC-77D6FFBB6F8C}"/>
    <cellStyle name="Comma 8 3 2 2 2" xfId="267" xr:uid="{00000000-0005-0000-0000-000096090000}"/>
    <cellStyle name="Comma 8 3 2 2 2 10" xfId="22740" xr:uid="{1031DCA5-412D-41EF-8C82-E9271B5C2FAC}"/>
    <cellStyle name="Comma 8 3 2 2 2 2" xfId="814" xr:uid="{00000000-0005-0000-0000-000097090000}"/>
    <cellStyle name="Comma 8 3 2 2 2 2 2" xfId="1352" xr:uid="{00000000-0005-0000-0000-000098090000}"/>
    <cellStyle name="Comma 8 3 2 2 2 2 2 2" xfId="2432" xr:uid="{00000000-0005-0000-0000-000099090000}"/>
    <cellStyle name="Comma 8 3 2 2 2 2 2 2 2" xfId="5221" xr:uid="{0142D90E-07DF-4517-8820-C7428A5F63C8}"/>
    <cellStyle name="Comma 8 3 2 2 2 2 2 2 2 2" xfId="10824" xr:uid="{7654172F-FFDF-4D60-9490-2501D7769D7F}"/>
    <cellStyle name="Comma 8 3 2 2 2 2 2 2 2 2 2" xfId="22052" xr:uid="{F884C7B9-2707-41E7-8701-1AA622DFD50D}"/>
    <cellStyle name="Comma 8 3 2 2 2 2 2 2 2 2 2 2" xfId="44519" xr:uid="{917F69ED-EFBB-4E0D-97A2-0586B4BE145C}"/>
    <cellStyle name="Comma 8 3 2 2 2 2 2 2 2 2 3" xfId="33292" xr:uid="{15BBB42F-BB6A-45FE-83D3-B0FAF103A2AF}"/>
    <cellStyle name="Comma 8 3 2 2 2 2 2 2 2 3" xfId="16449" xr:uid="{0488E317-4541-44BF-936A-BB970F19995F}"/>
    <cellStyle name="Comma 8 3 2 2 2 2 2 2 2 3 2" xfId="38916" xr:uid="{1FD91A3A-0F07-4A88-9331-23CA93E7EF39}"/>
    <cellStyle name="Comma 8 3 2 2 2 2 2 2 2 4" xfId="27689" xr:uid="{84686F79-D36B-4367-936E-0CEC939C5C7E}"/>
    <cellStyle name="Comma 8 3 2 2 2 2 2 2 3" xfId="8035" xr:uid="{E7F8D059-16FA-4B0D-83ED-4070BEC8265F}"/>
    <cellStyle name="Comma 8 3 2 2 2 2 2 2 3 2" xfId="19263" xr:uid="{AC595A1A-E7B5-4F5A-A288-ABB0DD30CF20}"/>
    <cellStyle name="Comma 8 3 2 2 2 2 2 2 3 2 2" xfId="41730" xr:uid="{6DA46563-CBC2-42F6-BF6B-3FBD04D2FFF0}"/>
    <cellStyle name="Comma 8 3 2 2 2 2 2 2 3 3" xfId="30503" xr:uid="{61873755-DCDF-432A-9494-CE82A3E11A0A}"/>
    <cellStyle name="Comma 8 3 2 2 2 2 2 2 4" xfId="13660" xr:uid="{AD6D3417-9AEA-4BA6-B368-B14F5D673210}"/>
    <cellStyle name="Comma 8 3 2 2 2 2 2 2 4 2" xfId="36127" xr:uid="{76F389DF-867E-4D06-BE01-1B726DA9E025}"/>
    <cellStyle name="Comma 8 3 2 2 2 2 2 2 5" xfId="24900" xr:uid="{5CF6D837-608B-401D-9FE1-239B38F079F5}"/>
    <cellStyle name="Comma 8 3 2 2 2 2 2 3" xfId="4141" xr:uid="{8ED8E756-4A18-4E41-B7EF-CD97E7075C0B}"/>
    <cellStyle name="Comma 8 3 2 2 2 2 2 3 2" xfId="9744" xr:uid="{778AC36F-2AE4-4D7D-8814-D75A6789EB5B}"/>
    <cellStyle name="Comma 8 3 2 2 2 2 2 3 2 2" xfId="20972" xr:uid="{A0D3B1F4-395F-4EC7-A086-75BA5FEB7F57}"/>
    <cellStyle name="Comma 8 3 2 2 2 2 2 3 2 2 2" xfId="43439" xr:uid="{15342113-1489-44B4-BF31-8C575690BAFA}"/>
    <cellStyle name="Comma 8 3 2 2 2 2 2 3 2 3" xfId="32212" xr:uid="{64D93CE5-8BA7-408D-B405-EA450CE06B44}"/>
    <cellStyle name="Comma 8 3 2 2 2 2 2 3 3" xfId="15369" xr:uid="{BDB2B56C-D8C5-45B8-89E8-9A1FD7D66863}"/>
    <cellStyle name="Comma 8 3 2 2 2 2 2 3 3 2" xfId="37836" xr:uid="{46EE40A5-F519-4D4B-9A9D-A1EB957BC54B}"/>
    <cellStyle name="Comma 8 3 2 2 2 2 2 3 4" xfId="26609" xr:uid="{0B4B4DA4-E01E-40D9-9875-D62A5F9403B6}"/>
    <cellStyle name="Comma 8 3 2 2 2 2 2 4" xfId="6955" xr:uid="{59FBA552-1047-4C48-8C36-50A6AA0E11C8}"/>
    <cellStyle name="Comma 8 3 2 2 2 2 2 4 2" xfId="18183" xr:uid="{9ECBBA3F-2427-44FA-B487-0FBB0485A79D}"/>
    <cellStyle name="Comma 8 3 2 2 2 2 2 4 2 2" xfId="40650" xr:uid="{D1FC66D4-8085-41D9-B06D-8908645CA219}"/>
    <cellStyle name="Comma 8 3 2 2 2 2 2 4 3" xfId="29423" xr:uid="{79D639D9-1109-4832-A5B1-E8676BBCDDCB}"/>
    <cellStyle name="Comma 8 3 2 2 2 2 2 5" xfId="12580" xr:uid="{5938D80D-F430-4785-BB15-0438E5C3B532}"/>
    <cellStyle name="Comma 8 3 2 2 2 2 2 5 2" xfId="35047" xr:uid="{26CDC6D2-BAD8-4681-9417-5FAF261AD0BA}"/>
    <cellStyle name="Comma 8 3 2 2 2 2 2 6" xfId="23820" xr:uid="{7123AA3C-6850-4B8B-9C81-DDB5F49518B5}"/>
    <cellStyle name="Comma 8 3 2 2 2 2 3" xfId="1894" xr:uid="{00000000-0005-0000-0000-00009A090000}"/>
    <cellStyle name="Comma 8 3 2 2 2 2 3 2" xfId="4683" xr:uid="{796CDB84-2067-4945-B645-D726329099A3}"/>
    <cellStyle name="Comma 8 3 2 2 2 2 3 2 2" xfId="10286" xr:uid="{8E7AB85B-27BE-46E6-8AD3-D7C3B607FDD6}"/>
    <cellStyle name="Comma 8 3 2 2 2 2 3 2 2 2" xfId="21514" xr:uid="{902AEE69-E4E4-4C8F-B2E3-1DDFA72AB540}"/>
    <cellStyle name="Comma 8 3 2 2 2 2 3 2 2 2 2" xfId="43981" xr:uid="{DD03C674-F5E4-4D66-B621-1D20768DEB8F}"/>
    <cellStyle name="Comma 8 3 2 2 2 2 3 2 2 3" xfId="32754" xr:uid="{6E47FA4B-745E-4038-8F26-F24A57C2E113}"/>
    <cellStyle name="Comma 8 3 2 2 2 2 3 2 3" xfId="15911" xr:uid="{16B18222-3B95-47C0-9CD1-95F6D897A002}"/>
    <cellStyle name="Comma 8 3 2 2 2 2 3 2 3 2" xfId="38378" xr:uid="{C23ABED2-D3D9-4B9F-8D58-AFBAAA078DA4}"/>
    <cellStyle name="Comma 8 3 2 2 2 2 3 2 4" xfId="27151" xr:uid="{79432A84-F6BB-4196-BF13-4F18E4D40DA2}"/>
    <cellStyle name="Comma 8 3 2 2 2 2 3 3" xfId="7497" xr:uid="{0C8B3AFF-C357-4D30-BE51-DB7CAF70356B}"/>
    <cellStyle name="Comma 8 3 2 2 2 2 3 3 2" xfId="18725" xr:uid="{536FB758-8FF9-47FA-813E-09AE898CBDA1}"/>
    <cellStyle name="Comma 8 3 2 2 2 2 3 3 2 2" xfId="41192" xr:uid="{4F4E7B25-3C26-4739-816C-1DD7485E7F51}"/>
    <cellStyle name="Comma 8 3 2 2 2 2 3 3 3" xfId="29965" xr:uid="{7F41808E-3418-485E-BCD6-234FE64ABF79}"/>
    <cellStyle name="Comma 8 3 2 2 2 2 3 4" xfId="13122" xr:uid="{2CA877EC-2938-4799-BF3F-C6DF75CADC27}"/>
    <cellStyle name="Comma 8 3 2 2 2 2 3 4 2" xfId="35589" xr:uid="{24158270-69AF-4CCF-B46C-9F64FC1712B5}"/>
    <cellStyle name="Comma 8 3 2 2 2 2 3 5" xfId="24362" xr:uid="{65AB33BF-580F-41F4-8ABE-0BBA5FDFD0D5}"/>
    <cellStyle name="Comma 8 3 2 2 2 2 4" xfId="3603" xr:uid="{158AA437-EEFD-45F6-A6D6-BBCEDD792114}"/>
    <cellStyle name="Comma 8 3 2 2 2 2 4 2" xfId="9206" xr:uid="{DD4C8BC0-AACC-49F9-A3CB-25598B87254E}"/>
    <cellStyle name="Comma 8 3 2 2 2 2 4 2 2" xfId="20434" xr:uid="{4BEAAD4D-4432-490C-8DDF-0DFB1CA0DDE2}"/>
    <cellStyle name="Comma 8 3 2 2 2 2 4 2 2 2" xfId="42901" xr:uid="{774250C4-C018-40F1-82F2-F8B1AAC5BC3F}"/>
    <cellStyle name="Comma 8 3 2 2 2 2 4 2 3" xfId="31674" xr:uid="{D1134148-5AAD-4F47-89B2-E2DB50C25837}"/>
    <cellStyle name="Comma 8 3 2 2 2 2 4 3" xfId="14831" xr:uid="{E9DD1F7B-EA99-4A15-8A86-C2E2EF30CD51}"/>
    <cellStyle name="Comma 8 3 2 2 2 2 4 3 2" xfId="37298" xr:uid="{6720A321-25FC-411A-BF77-B7AD8AE410A3}"/>
    <cellStyle name="Comma 8 3 2 2 2 2 4 4" xfId="26071" xr:uid="{AA6B6BD4-D36D-4FA9-9360-D46308A783BC}"/>
    <cellStyle name="Comma 8 3 2 2 2 2 5" xfId="6417" xr:uid="{AE56499E-1875-4C9D-88A8-E680D2E57232}"/>
    <cellStyle name="Comma 8 3 2 2 2 2 5 2" xfId="17645" xr:uid="{2298C0D9-A6AA-4EFD-B43D-16CC0FB3BD22}"/>
    <cellStyle name="Comma 8 3 2 2 2 2 5 2 2" xfId="40112" xr:uid="{2F3A5FA7-D453-4793-9304-CBE419B6AFAA}"/>
    <cellStyle name="Comma 8 3 2 2 2 2 5 3" xfId="28885" xr:uid="{EE7BFDDA-5047-4EAB-BD53-01A3BEE077D6}"/>
    <cellStyle name="Comma 8 3 2 2 2 2 6" xfId="12042" xr:uid="{CB2A162A-7942-41FA-9569-DB7EB17617C2}"/>
    <cellStyle name="Comma 8 3 2 2 2 2 6 2" xfId="34509" xr:uid="{022C935F-6B9D-4029-A3FB-E64336A21367}"/>
    <cellStyle name="Comma 8 3 2 2 2 2 7" xfId="23282" xr:uid="{069E5925-DCDB-46C7-8DAC-47FDB4F863BD}"/>
    <cellStyle name="Comma 8 3 2 2 2 3" xfId="1085" xr:uid="{00000000-0005-0000-0000-00009B090000}"/>
    <cellStyle name="Comma 8 3 2 2 2 3 2" xfId="2165" xr:uid="{00000000-0005-0000-0000-00009C090000}"/>
    <cellStyle name="Comma 8 3 2 2 2 3 2 2" xfId="4954" xr:uid="{4E946F55-DA84-48F6-B191-5366FF9D93D4}"/>
    <cellStyle name="Comma 8 3 2 2 2 3 2 2 2" xfId="10557" xr:uid="{42132DFC-5963-4A66-B8FC-0294F0A7E983}"/>
    <cellStyle name="Comma 8 3 2 2 2 3 2 2 2 2" xfId="21785" xr:uid="{EA8EE6EC-D47C-42F3-8144-2B7FC52CFE07}"/>
    <cellStyle name="Comma 8 3 2 2 2 3 2 2 2 2 2" xfId="44252" xr:uid="{F98E2EE4-B6C3-479D-8B90-58BF08FAAB14}"/>
    <cellStyle name="Comma 8 3 2 2 2 3 2 2 2 3" xfId="33025" xr:uid="{A44E1E55-1EE8-45E2-8B5E-186101A93180}"/>
    <cellStyle name="Comma 8 3 2 2 2 3 2 2 3" xfId="16182" xr:uid="{0CC6DB6A-125B-4047-89F4-874F9A58DB42}"/>
    <cellStyle name="Comma 8 3 2 2 2 3 2 2 3 2" xfId="38649" xr:uid="{5071C381-4742-4175-9D9B-AA08375F4924}"/>
    <cellStyle name="Comma 8 3 2 2 2 3 2 2 4" xfId="27422" xr:uid="{D867C869-1E8C-4AA9-8B24-BB0011A0208D}"/>
    <cellStyle name="Comma 8 3 2 2 2 3 2 3" xfId="7768" xr:uid="{2B155C93-AA9E-428A-889A-34523047D887}"/>
    <cellStyle name="Comma 8 3 2 2 2 3 2 3 2" xfId="18996" xr:uid="{9D55C80C-6963-448B-9AF0-2A4523D3C258}"/>
    <cellStyle name="Comma 8 3 2 2 2 3 2 3 2 2" xfId="41463" xr:uid="{8AD572C9-DD58-43B9-BB9A-E2E61D7FA5E1}"/>
    <cellStyle name="Comma 8 3 2 2 2 3 2 3 3" xfId="30236" xr:uid="{DF837B4A-A1BF-421E-BE6A-7B3866DCF195}"/>
    <cellStyle name="Comma 8 3 2 2 2 3 2 4" xfId="13393" xr:uid="{FCD4A2D3-2F1D-49E9-BAF9-D53F2D60AA30}"/>
    <cellStyle name="Comma 8 3 2 2 2 3 2 4 2" xfId="35860" xr:uid="{8195300F-2F07-499D-B97D-9D9E8558D771}"/>
    <cellStyle name="Comma 8 3 2 2 2 3 2 5" xfId="24633" xr:uid="{DDD2827D-6D82-4D38-9285-79402BCB5AEB}"/>
    <cellStyle name="Comma 8 3 2 2 2 3 3" xfId="3874" xr:uid="{5ECEB724-8008-492D-8B96-8D8C28EC653B}"/>
    <cellStyle name="Comma 8 3 2 2 2 3 3 2" xfId="9477" xr:uid="{54F6A9AE-337C-464C-A519-3CBEEA9C6435}"/>
    <cellStyle name="Comma 8 3 2 2 2 3 3 2 2" xfId="20705" xr:uid="{81E8CA3E-F7A4-431B-848C-8D6FF26FD25F}"/>
    <cellStyle name="Comma 8 3 2 2 2 3 3 2 2 2" xfId="43172" xr:uid="{275771EB-3437-4258-A53F-1F9D67C6947B}"/>
    <cellStyle name="Comma 8 3 2 2 2 3 3 2 3" xfId="31945" xr:uid="{2EDD88AF-795E-4842-99E4-79F7A81CD7AE}"/>
    <cellStyle name="Comma 8 3 2 2 2 3 3 3" xfId="15102" xr:uid="{59037C8B-AD98-4899-967C-0D32DC753AC3}"/>
    <cellStyle name="Comma 8 3 2 2 2 3 3 3 2" xfId="37569" xr:uid="{112256AC-3EF5-490C-8425-A4A2195E95B5}"/>
    <cellStyle name="Comma 8 3 2 2 2 3 3 4" xfId="26342" xr:uid="{561F38FF-0720-4345-AF09-C12A42BC6352}"/>
    <cellStyle name="Comma 8 3 2 2 2 3 4" xfId="6688" xr:uid="{44F4F233-F482-4D2D-A29C-F2130359E603}"/>
    <cellStyle name="Comma 8 3 2 2 2 3 4 2" xfId="17916" xr:uid="{6EB01DCC-B2DA-4965-BD0C-1B29A723C5AC}"/>
    <cellStyle name="Comma 8 3 2 2 2 3 4 2 2" xfId="40383" xr:uid="{53FAF4F4-6264-41A6-A54A-29567ACB2228}"/>
    <cellStyle name="Comma 8 3 2 2 2 3 4 3" xfId="29156" xr:uid="{AC9ECB2E-C602-4662-8FB7-F1E97A5EBF31}"/>
    <cellStyle name="Comma 8 3 2 2 2 3 5" xfId="12313" xr:uid="{2A06EC3A-64F9-4C73-BAC6-E455AF5DE68F}"/>
    <cellStyle name="Comma 8 3 2 2 2 3 5 2" xfId="34780" xr:uid="{FAFF1B89-505E-4E51-9822-74F4A2E86322}"/>
    <cellStyle name="Comma 8 3 2 2 2 3 6" xfId="23553" xr:uid="{F481E5D3-2766-4E49-9E36-0F39E255E8D0}"/>
    <cellStyle name="Comma 8 3 2 2 2 4" xfId="1627" xr:uid="{00000000-0005-0000-0000-00009D090000}"/>
    <cellStyle name="Comma 8 3 2 2 2 4 2" xfId="4416" xr:uid="{9E326ECE-7FB5-4BEB-86F4-3FEED91ADEE4}"/>
    <cellStyle name="Comma 8 3 2 2 2 4 2 2" xfId="10019" xr:uid="{36ED5E7D-6155-45C7-8391-CCA08D07FA7D}"/>
    <cellStyle name="Comma 8 3 2 2 2 4 2 2 2" xfId="21247" xr:uid="{5DAF5F5A-1BBB-4C7F-82A1-4B5F9F4C8174}"/>
    <cellStyle name="Comma 8 3 2 2 2 4 2 2 2 2" xfId="43714" xr:uid="{7E3AC4F1-ADF1-48D9-99ED-27C612057DEB}"/>
    <cellStyle name="Comma 8 3 2 2 2 4 2 2 3" xfId="32487" xr:uid="{5F282DCC-9A70-49B3-AB67-75926F1533CB}"/>
    <cellStyle name="Comma 8 3 2 2 2 4 2 3" xfId="15644" xr:uid="{C2D3D7A9-224B-4B82-B651-7CC92F928C5C}"/>
    <cellStyle name="Comma 8 3 2 2 2 4 2 3 2" xfId="38111" xr:uid="{4465781B-14F3-4833-99FF-972A4B55D4EE}"/>
    <cellStyle name="Comma 8 3 2 2 2 4 2 4" xfId="26884" xr:uid="{602F6F0B-0DDD-4ACC-BF28-9114920C002E}"/>
    <cellStyle name="Comma 8 3 2 2 2 4 3" xfId="7230" xr:uid="{599082E8-74EE-4B00-B0BD-CB0F5E02A7CE}"/>
    <cellStyle name="Comma 8 3 2 2 2 4 3 2" xfId="18458" xr:uid="{90A36A8A-120E-47DA-95DC-A2D21B4CADD8}"/>
    <cellStyle name="Comma 8 3 2 2 2 4 3 2 2" xfId="40925" xr:uid="{64E299FA-4143-4303-A378-B8D0BC6E4E72}"/>
    <cellStyle name="Comma 8 3 2 2 2 4 3 3" xfId="29698" xr:uid="{0BC9ECBD-FBEA-465A-8353-CF5FE82139D2}"/>
    <cellStyle name="Comma 8 3 2 2 2 4 4" xfId="12855" xr:uid="{894EF200-1552-4D2C-9C1F-E60F1E2A2386}"/>
    <cellStyle name="Comma 8 3 2 2 2 4 4 2" xfId="35322" xr:uid="{F74E1876-C498-4CCA-8A4D-6CB7C1736597}"/>
    <cellStyle name="Comma 8 3 2 2 2 4 5" xfId="24095" xr:uid="{324F60B2-B494-4F80-8DC4-DB339C2DCE03}"/>
    <cellStyle name="Comma 8 3 2 2 2 5" xfId="2708" xr:uid="{00000000-0005-0000-0000-00009E090000}"/>
    <cellStyle name="Comma 8 3 2 2 2 5 2" xfId="5497" xr:uid="{6EE34E87-A394-46E6-A4EE-961D4E384646}"/>
    <cellStyle name="Comma 8 3 2 2 2 5 2 2" xfId="11100" xr:uid="{3A98B650-2367-45F0-9F64-1BBEADA37870}"/>
    <cellStyle name="Comma 8 3 2 2 2 5 2 2 2" xfId="22328" xr:uid="{D23C8182-86C1-4D0F-B9E9-1393550076E5}"/>
    <cellStyle name="Comma 8 3 2 2 2 5 2 2 2 2" xfId="44795" xr:uid="{34DC4B16-FF5A-47E8-93F7-A4EEB232082C}"/>
    <cellStyle name="Comma 8 3 2 2 2 5 2 2 3" xfId="33568" xr:uid="{FEE80EBE-4696-4E77-A56D-E352F851E959}"/>
    <cellStyle name="Comma 8 3 2 2 2 5 2 3" xfId="16725" xr:uid="{A83403E2-5A3F-4744-BF2C-B7AD34525ED2}"/>
    <cellStyle name="Comma 8 3 2 2 2 5 2 3 2" xfId="39192" xr:uid="{0B74A348-FDD0-4031-8EDA-AA51920E306E}"/>
    <cellStyle name="Comma 8 3 2 2 2 5 2 4" xfId="27965" xr:uid="{4D23382D-9730-47B5-A916-1A0673407EB4}"/>
    <cellStyle name="Comma 8 3 2 2 2 5 3" xfId="8311" xr:uid="{B608EB95-D839-4CCD-87EA-4F184C4089E4}"/>
    <cellStyle name="Comma 8 3 2 2 2 5 3 2" xfId="19539" xr:uid="{C8B655E7-62CE-4958-AB9F-B2AD2224FA8B}"/>
    <cellStyle name="Comma 8 3 2 2 2 5 3 2 2" xfId="42006" xr:uid="{C5FD6799-1001-40EA-A993-E25DF92CA5FB}"/>
    <cellStyle name="Comma 8 3 2 2 2 5 3 3" xfId="30779" xr:uid="{61CBC355-CEAC-4C54-8667-7062C354DAB1}"/>
    <cellStyle name="Comma 8 3 2 2 2 5 4" xfId="13936" xr:uid="{900AA664-71A0-4829-9F6D-380C7650C621}"/>
    <cellStyle name="Comma 8 3 2 2 2 5 4 2" xfId="36403" xr:uid="{9A417307-E1CD-4F6E-A8DA-EFA925EA58D0}"/>
    <cellStyle name="Comma 8 3 2 2 2 5 5" xfId="25176" xr:uid="{868C0326-B8A5-4E64-8807-16478FCDB37A}"/>
    <cellStyle name="Comma 8 3 2 2 2 6" xfId="547" xr:uid="{00000000-0005-0000-0000-00009F090000}"/>
    <cellStyle name="Comma 8 3 2 2 2 6 2" xfId="3336" xr:uid="{BC702521-7230-44FB-B8CF-89F4E3090CF5}"/>
    <cellStyle name="Comma 8 3 2 2 2 6 2 2" xfId="8939" xr:uid="{9649E5CF-17A2-46DA-B58E-FEF4FE18717E}"/>
    <cellStyle name="Comma 8 3 2 2 2 6 2 2 2" xfId="20167" xr:uid="{BEC02928-2BC6-4612-B84E-DF03516D97F7}"/>
    <cellStyle name="Comma 8 3 2 2 2 6 2 2 2 2" xfId="42634" xr:uid="{432DB596-E910-4B8C-9033-809237417B62}"/>
    <cellStyle name="Comma 8 3 2 2 2 6 2 2 3" xfId="31407" xr:uid="{F6E9A18A-42E1-41E0-8444-A6AEA8AE0D13}"/>
    <cellStyle name="Comma 8 3 2 2 2 6 2 3" xfId="14564" xr:uid="{2F2109F1-CD53-42E5-82CC-4214E23A4556}"/>
    <cellStyle name="Comma 8 3 2 2 2 6 2 3 2" xfId="37031" xr:uid="{62B0E5C3-C850-431D-9FC7-54286A122CE2}"/>
    <cellStyle name="Comma 8 3 2 2 2 6 2 4" xfId="25804" xr:uid="{D0170048-0AC5-40F7-8CD8-CE3D46CFE71E}"/>
    <cellStyle name="Comma 8 3 2 2 2 6 3" xfId="6150" xr:uid="{45B14FB4-FAB6-4A5C-B01C-D5B2994C402C}"/>
    <cellStyle name="Comma 8 3 2 2 2 6 3 2" xfId="17378" xr:uid="{AFA6074F-75A4-48B2-88BA-AE21CF61BFCC}"/>
    <cellStyle name="Comma 8 3 2 2 2 6 3 2 2" xfId="39845" xr:uid="{E7C2419D-D62A-4495-A4F2-DEFE7504A2CD}"/>
    <cellStyle name="Comma 8 3 2 2 2 6 3 3" xfId="28618" xr:uid="{91474C23-0CBF-4CFD-917A-340196124F62}"/>
    <cellStyle name="Comma 8 3 2 2 2 6 4" xfId="11775" xr:uid="{9EF810C9-4B85-4E8E-B992-FB7B88445F01}"/>
    <cellStyle name="Comma 8 3 2 2 2 6 4 2" xfId="34242" xr:uid="{E00B4CA6-B1AA-4EA9-8C5B-8CA7DF465DC1}"/>
    <cellStyle name="Comma 8 3 2 2 2 6 5" xfId="23015" xr:uid="{68AA2329-AEA1-49F8-AE5A-CDF8EAE25BBB}"/>
    <cellStyle name="Comma 8 3 2 2 2 7" xfId="3060" xr:uid="{94279779-0AF6-42F3-986E-7D95833970C5}"/>
    <cellStyle name="Comma 8 3 2 2 2 7 2" xfId="8663" xr:uid="{143BF30F-9415-4A18-820A-F0A316813E66}"/>
    <cellStyle name="Comma 8 3 2 2 2 7 2 2" xfId="19891" xr:uid="{D13DD358-901B-4418-B5EE-D0986F945027}"/>
    <cellStyle name="Comma 8 3 2 2 2 7 2 2 2" xfId="42358" xr:uid="{F49E9C63-3FFC-464A-B7D2-BC2A6C03ED28}"/>
    <cellStyle name="Comma 8 3 2 2 2 7 2 3" xfId="31131" xr:uid="{C62BD855-2474-46E4-AD1F-2272962AB10A}"/>
    <cellStyle name="Comma 8 3 2 2 2 7 3" xfId="14288" xr:uid="{80E03609-4496-4523-8FD5-D237D642AB88}"/>
    <cellStyle name="Comma 8 3 2 2 2 7 3 2" xfId="36755" xr:uid="{F0BB49F4-3461-4485-9F77-ED0BAD0DE43B}"/>
    <cellStyle name="Comma 8 3 2 2 2 7 4" xfId="25528" xr:uid="{84B13DF2-36F9-46EF-B5FF-3E0CE2196908}"/>
    <cellStyle name="Comma 8 3 2 2 2 8" xfId="5875" xr:uid="{D75F433A-237F-44AD-A9FA-CEFFD504D30A}"/>
    <cellStyle name="Comma 8 3 2 2 2 8 2" xfId="17103" xr:uid="{62D0F0BE-9A9B-44F7-BD84-6764425055BA}"/>
    <cellStyle name="Comma 8 3 2 2 2 8 2 2" xfId="39570" xr:uid="{C7CEC4F8-E38E-4A29-9B9C-052FAAD70895}"/>
    <cellStyle name="Comma 8 3 2 2 2 8 3" xfId="28343" xr:uid="{F50478D4-3E04-4E49-9B7F-2B7340C74334}"/>
    <cellStyle name="Comma 8 3 2 2 2 9" xfId="11499" xr:uid="{136777BE-C419-45B8-8DFB-BE335716DD03}"/>
    <cellStyle name="Comma 8 3 2 2 2 9 2" xfId="33967" xr:uid="{710E1629-CFE1-4179-B9ED-A6A672F1FE1E}"/>
    <cellStyle name="Comma 8 3 2 2 3" xfId="688" xr:uid="{00000000-0005-0000-0000-0000A0090000}"/>
    <cellStyle name="Comma 8 3 2 2 3 2" xfId="1226" xr:uid="{00000000-0005-0000-0000-0000A1090000}"/>
    <cellStyle name="Comma 8 3 2 2 3 2 2" xfId="2306" xr:uid="{00000000-0005-0000-0000-0000A2090000}"/>
    <cellStyle name="Comma 8 3 2 2 3 2 2 2" xfId="5095" xr:uid="{9B2065CD-0A2F-4E0D-8E63-1B37733CD337}"/>
    <cellStyle name="Comma 8 3 2 2 3 2 2 2 2" xfId="10698" xr:uid="{CFB412B9-2362-4D0F-B52E-FA4DC1AF9486}"/>
    <cellStyle name="Comma 8 3 2 2 3 2 2 2 2 2" xfId="21926" xr:uid="{3C46B7BB-4EAF-4027-A6B3-3864BCD0C096}"/>
    <cellStyle name="Comma 8 3 2 2 3 2 2 2 2 2 2" xfId="44393" xr:uid="{0902F1E7-761A-49F0-A521-CC4F0A78815D}"/>
    <cellStyle name="Comma 8 3 2 2 3 2 2 2 2 3" xfId="33166" xr:uid="{75A2E2E5-1F90-47DA-A856-378C9FEFB674}"/>
    <cellStyle name="Comma 8 3 2 2 3 2 2 2 3" xfId="16323" xr:uid="{52A73DB4-57A2-4404-ABC4-5426D55FBC78}"/>
    <cellStyle name="Comma 8 3 2 2 3 2 2 2 3 2" xfId="38790" xr:uid="{B850A50A-F102-4BC7-8B2C-8F6E663DE3CE}"/>
    <cellStyle name="Comma 8 3 2 2 3 2 2 2 4" xfId="27563" xr:uid="{94409174-E8B7-4F8F-A49D-67A455F85871}"/>
    <cellStyle name="Comma 8 3 2 2 3 2 2 3" xfId="7909" xr:uid="{87462DA2-024C-4024-9B48-D516894056AC}"/>
    <cellStyle name="Comma 8 3 2 2 3 2 2 3 2" xfId="19137" xr:uid="{D9889222-D43F-407E-80AE-CE3720301104}"/>
    <cellStyle name="Comma 8 3 2 2 3 2 2 3 2 2" xfId="41604" xr:uid="{E097F231-77C5-450A-A8D3-DF46F2C5EED8}"/>
    <cellStyle name="Comma 8 3 2 2 3 2 2 3 3" xfId="30377" xr:uid="{8651B989-279F-4DB8-B165-9B66B4A7D4F7}"/>
    <cellStyle name="Comma 8 3 2 2 3 2 2 4" xfId="13534" xr:uid="{4EFB7A9A-ABAC-42DA-A113-500F0C6A8F23}"/>
    <cellStyle name="Comma 8 3 2 2 3 2 2 4 2" xfId="36001" xr:uid="{6C075CCE-F4CD-4CF0-AF45-CBD69B2CE9E7}"/>
    <cellStyle name="Comma 8 3 2 2 3 2 2 5" xfId="24774" xr:uid="{2DDAD70C-C1CF-46F9-8157-F7544AC0AF25}"/>
    <cellStyle name="Comma 8 3 2 2 3 2 3" xfId="4015" xr:uid="{63FDEBE3-372D-4D3A-97E0-F46B4E177ECE}"/>
    <cellStyle name="Comma 8 3 2 2 3 2 3 2" xfId="9618" xr:uid="{93E259AC-8574-4AD2-ADDD-2350AD691FC0}"/>
    <cellStyle name="Comma 8 3 2 2 3 2 3 2 2" xfId="20846" xr:uid="{FD761114-02E0-4E0B-A8F3-AE33A10EA7AE}"/>
    <cellStyle name="Comma 8 3 2 2 3 2 3 2 2 2" xfId="43313" xr:uid="{6C53FE1A-79FA-419B-883E-37A215FFE402}"/>
    <cellStyle name="Comma 8 3 2 2 3 2 3 2 3" xfId="32086" xr:uid="{F581C6E1-FF2C-44D5-8B75-F5F6F7D7A687}"/>
    <cellStyle name="Comma 8 3 2 2 3 2 3 3" xfId="15243" xr:uid="{FFE5251D-7D4D-433C-99C9-38BA6294B9D3}"/>
    <cellStyle name="Comma 8 3 2 2 3 2 3 3 2" xfId="37710" xr:uid="{ED1F5C18-3378-4155-916C-200964227D64}"/>
    <cellStyle name="Comma 8 3 2 2 3 2 3 4" xfId="26483" xr:uid="{295B6A53-0626-4F6E-8437-F061228BFE7A}"/>
    <cellStyle name="Comma 8 3 2 2 3 2 4" xfId="6829" xr:uid="{57B6FA6E-4347-4357-9A4A-5499274CA875}"/>
    <cellStyle name="Comma 8 3 2 2 3 2 4 2" xfId="18057" xr:uid="{C90199B9-23C4-42FD-A5A8-5C6ACFEFBC04}"/>
    <cellStyle name="Comma 8 3 2 2 3 2 4 2 2" xfId="40524" xr:uid="{4FD54231-437C-4D82-B22B-A8CB332D7C7A}"/>
    <cellStyle name="Comma 8 3 2 2 3 2 4 3" xfId="29297" xr:uid="{CA349E1F-AF68-4FAA-85C2-6EEB4F955ACE}"/>
    <cellStyle name="Comma 8 3 2 2 3 2 5" xfId="12454" xr:uid="{7F2D1FDC-8EE8-45ED-B4D7-48DEFC0C7EEF}"/>
    <cellStyle name="Comma 8 3 2 2 3 2 5 2" xfId="34921" xr:uid="{D75761B1-FF3A-49C9-94CE-8FDF4660D093}"/>
    <cellStyle name="Comma 8 3 2 2 3 2 6" xfId="23694" xr:uid="{B7837047-D794-489D-B9F8-8673AAC0071B}"/>
    <cellStyle name="Comma 8 3 2 2 3 3" xfId="1768" xr:uid="{00000000-0005-0000-0000-0000A3090000}"/>
    <cellStyle name="Comma 8 3 2 2 3 3 2" xfId="4557" xr:uid="{F4C4E193-FF98-41CA-8ED1-58003F9D28FB}"/>
    <cellStyle name="Comma 8 3 2 2 3 3 2 2" xfId="10160" xr:uid="{D8E601C1-F392-4A82-9210-278DE3232BB5}"/>
    <cellStyle name="Comma 8 3 2 2 3 3 2 2 2" xfId="21388" xr:uid="{907D2754-3176-4732-8CB8-96524AADCDA6}"/>
    <cellStyle name="Comma 8 3 2 2 3 3 2 2 2 2" xfId="43855" xr:uid="{8A2C2B26-A584-4D61-BC7F-6DC7EBD6F078}"/>
    <cellStyle name="Comma 8 3 2 2 3 3 2 2 3" xfId="32628" xr:uid="{3F07781F-0191-4C91-AF7C-B38FA14764CE}"/>
    <cellStyle name="Comma 8 3 2 2 3 3 2 3" xfId="15785" xr:uid="{CCDEDD3E-D2CE-42C4-9A25-9DCBA257A76C}"/>
    <cellStyle name="Comma 8 3 2 2 3 3 2 3 2" xfId="38252" xr:uid="{ED9FA7C4-7301-4207-9BDD-66152FEBD232}"/>
    <cellStyle name="Comma 8 3 2 2 3 3 2 4" xfId="27025" xr:uid="{7C8DE8C7-F484-4F84-9C43-076CEA3AE8D7}"/>
    <cellStyle name="Comma 8 3 2 2 3 3 3" xfId="7371" xr:uid="{79F871DF-B79A-41ED-9DDF-E96E57849D19}"/>
    <cellStyle name="Comma 8 3 2 2 3 3 3 2" xfId="18599" xr:uid="{83465216-EDB4-4FB0-9C0B-F1E7911A40F5}"/>
    <cellStyle name="Comma 8 3 2 2 3 3 3 2 2" xfId="41066" xr:uid="{663CAAB7-C4CB-4D60-BD19-62AF2A98AA01}"/>
    <cellStyle name="Comma 8 3 2 2 3 3 3 3" xfId="29839" xr:uid="{31B44E8B-1141-41AC-AB27-0C90609A67D7}"/>
    <cellStyle name="Comma 8 3 2 2 3 3 4" xfId="12996" xr:uid="{3A6B5686-C5E2-4C9C-B539-227D88557366}"/>
    <cellStyle name="Comma 8 3 2 2 3 3 4 2" xfId="35463" xr:uid="{26BEF946-3FB1-434A-8DDC-43C59FE1061C}"/>
    <cellStyle name="Comma 8 3 2 2 3 3 5" xfId="24236" xr:uid="{AE11C205-EBE3-416A-8495-F2F2265C2E3E}"/>
    <cellStyle name="Comma 8 3 2 2 3 4" xfId="3477" xr:uid="{609D9C65-4C05-4D1D-B943-37C66DBE2EB3}"/>
    <cellStyle name="Comma 8 3 2 2 3 4 2" xfId="9080" xr:uid="{CA7B5BFC-2ED5-4769-A1DB-D4EE7463A957}"/>
    <cellStyle name="Comma 8 3 2 2 3 4 2 2" xfId="20308" xr:uid="{07B36A43-73BC-4340-A295-45BBDD391B84}"/>
    <cellStyle name="Comma 8 3 2 2 3 4 2 2 2" xfId="42775" xr:uid="{BF43DE3B-11F6-4630-B72E-CE057746DAA7}"/>
    <cellStyle name="Comma 8 3 2 2 3 4 2 3" xfId="31548" xr:uid="{6D440101-C524-4631-A375-D850C4DD1ED3}"/>
    <cellStyle name="Comma 8 3 2 2 3 4 3" xfId="14705" xr:uid="{71D403E1-BD1F-447A-ACB3-4ADE65A06823}"/>
    <cellStyle name="Comma 8 3 2 2 3 4 3 2" xfId="37172" xr:uid="{C37075DA-1A57-422F-A638-7D369F13B757}"/>
    <cellStyle name="Comma 8 3 2 2 3 4 4" xfId="25945" xr:uid="{9E2288AE-E330-4B91-ADD6-8321D3030065}"/>
    <cellStyle name="Comma 8 3 2 2 3 5" xfId="6291" xr:uid="{AE7FACA0-6C13-4734-AD72-41F91B642112}"/>
    <cellStyle name="Comma 8 3 2 2 3 5 2" xfId="17519" xr:uid="{B5DBDEB4-2D4F-4CB2-9B63-6F5B83CD9D05}"/>
    <cellStyle name="Comma 8 3 2 2 3 5 2 2" xfId="39986" xr:uid="{04C01DA8-578A-44F5-8E2D-73A41D6B6997}"/>
    <cellStyle name="Comma 8 3 2 2 3 5 3" xfId="28759" xr:uid="{9FF17865-582B-4F93-B015-43BAE993F1D4}"/>
    <cellStyle name="Comma 8 3 2 2 3 6" xfId="11916" xr:uid="{938315FB-5365-43EB-B999-875E50AC63D9}"/>
    <cellStyle name="Comma 8 3 2 2 3 6 2" xfId="34383" xr:uid="{ED570BDD-4512-4A4F-9B97-67D4EB860580}"/>
    <cellStyle name="Comma 8 3 2 2 3 7" xfId="23156" xr:uid="{677F9290-EE82-431C-85CD-22663DC49BAC}"/>
    <cellStyle name="Comma 8 3 2 2 4" xfId="959" xr:uid="{00000000-0005-0000-0000-0000A4090000}"/>
    <cellStyle name="Comma 8 3 2 2 4 2" xfId="2039" xr:uid="{00000000-0005-0000-0000-0000A5090000}"/>
    <cellStyle name="Comma 8 3 2 2 4 2 2" xfId="4828" xr:uid="{6FCBE587-A1F8-469A-A312-30D440457B75}"/>
    <cellStyle name="Comma 8 3 2 2 4 2 2 2" xfId="10431" xr:uid="{E152670D-2464-49AE-974C-5A5E7FAF7B01}"/>
    <cellStyle name="Comma 8 3 2 2 4 2 2 2 2" xfId="21659" xr:uid="{D824D5E8-CD8D-4D6D-AD83-1C431AA045EF}"/>
    <cellStyle name="Comma 8 3 2 2 4 2 2 2 2 2" xfId="44126" xr:uid="{0FEFE354-86E7-41D5-8485-DAFE81AFFD41}"/>
    <cellStyle name="Comma 8 3 2 2 4 2 2 2 3" xfId="32899" xr:uid="{103F5F3D-A009-46FE-9000-FC523D0A0020}"/>
    <cellStyle name="Comma 8 3 2 2 4 2 2 3" xfId="16056" xr:uid="{7345D908-E949-4676-8ABA-8894631CA328}"/>
    <cellStyle name="Comma 8 3 2 2 4 2 2 3 2" xfId="38523" xr:uid="{CAFDBB2D-426D-4B65-AD6E-63DDF7F37E30}"/>
    <cellStyle name="Comma 8 3 2 2 4 2 2 4" xfId="27296" xr:uid="{AE21DA08-E48F-4A73-B812-0AC1E145DA55}"/>
    <cellStyle name="Comma 8 3 2 2 4 2 3" xfId="7642" xr:uid="{B4A98971-77F2-4152-A400-C3DC91B217CF}"/>
    <cellStyle name="Comma 8 3 2 2 4 2 3 2" xfId="18870" xr:uid="{616C44D3-B05E-44EA-B04E-64297B26CCCE}"/>
    <cellStyle name="Comma 8 3 2 2 4 2 3 2 2" xfId="41337" xr:uid="{2CE8BC3A-9804-439A-B252-6C514925408A}"/>
    <cellStyle name="Comma 8 3 2 2 4 2 3 3" xfId="30110" xr:uid="{C37DCF94-92E1-4604-A41D-C678D243CAD3}"/>
    <cellStyle name="Comma 8 3 2 2 4 2 4" xfId="13267" xr:uid="{47F695AF-49DB-4A1E-994C-B13E1DDEFB15}"/>
    <cellStyle name="Comma 8 3 2 2 4 2 4 2" xfId="35734" xr:uid="{714EB003-58C1-4AA1-9522-71A5D05CCDB4}"/>
    <cellStyle name="Comma 8 3 2 2 4 2 5" xfId="24507" xr:uid="{64ABAA2B-CBA7-4A01-8146-0218761C87E2}"/>
    <cellStyle name="Comma 8 3 2 2 4 3" xfId="3748" xr:uid="{2A8E23E5-63A0-43FA-BB75-4C1C352AAA65}"/>
    <cellStyle name="Comma 8 3 2 2 4 3 2" xfId="9351" xr:uid="{19786369-9118-47FF-8691-8D19EC3D9320}"/>
    <cellStyle name="Comma 8 3 2 2 4 3 2 2" xfId="20579" xr:uid="{E8B49B10-03C0-4D14-B352-8B8B4A6A5614}"/>
    <cellStyle name="Comma 8 3 2 2 4 3 2 2 2" xfId="43046" xr:uid="{A98BF1CA-E08E-42C5-847C-DB448B25F6B9}"/>
    <cellStyle name="Comma 8 3 2 2 4 3 2 3" xfId="31819" xr:uid="{B03147FE-3D21-40A8-9DAB-C648D4B775B4}"/>
    <cellStyle name="Comma 8 3 2 2 4 3 3" xfId="14976" xr:uid="{6D3E2EF7-C9A9-4F01-BC4E-B6D4CB24ED7C}"/>
    <cellStyle name="Comma 8 3 2 2 4 3 3 2" xfId="37443" xr:uid="{3CC25B53-50B9-453A-9BB2-3DEFB6C4FEB0}"/>
    <cellStyle name="Comma 8 3 2 2 4 3 4" xfId="26216" xr:uid="{CC3A9881-BB87-485D-BC42-2A87C19EC09F}"/>
    <cellStyle name="Comma 8 3 2 2 4 4" xfId="6562" xr:uid="{331B77F8-A41E-41F1-9819-8781EBAC5FEB}"/>
    <cellStyle name="Comma 8 3 2 2 4 4 2" xfId="17790" xr:uid="{177E26A3-28F9-4FF3-9BF5-585EF05D750F}"/>
    <cellStyle name="Comma 8 3 2 2 4 4 2 2" xfId="40257" xr:uid="{500953D8-7679-4271-B1E3-1DEF863913E3}"/>
    <cellStyle name="Comma 8 3 2 2 4 4 3" xfId="29030" xr:uid="{10738244-2417-4488-8326-DF3E308E65E3}"/>
    <cellStyle name="Comma 8 3 2 2 4 5" xfId="12187" xr:uid="{C0C2A94E-5390-4303-B57D-301FB53B8708}"/>
    <cellStyle name="Comma 8 3 2 2 4 5 2" xfId="34654" xr:uid="{5C304BAB-A057-4A35-8E93-035198E9A7B3}"/>
    <cellStyle name="Comma 8 3 2 2 4 6" xfId="23427" xr:uid="{723ADE24-DE97-4BDA-9CA8-E6B86B6AF07D}"/>
    <cellStyle name="Comma 8 3 2 2 5" xfId="1501" xr:uid="{00000000-0005-0000-0000-0000A6090000}"/>
    <cellStyle name="Comma 8 3 2 2 5 2" xfId="4290" xr:uid="{87DFEB8C-2215-4959-9BB5-B88E2491939F}"/>
    <cellStyle name="Comma 8 3 2 2 5 2 2" xfId="9893" xr:uid="{6EFCAD82-7FD6-4776-82F5-1F8DCC58F144}"/>
    <cellStyle name="Comma 8 3 2 2 5 2 2 2" xfId="21121" xr:uid="{B03546B1-E359-4A08-BC32-59FE9EF1E67F}"/>
    <cellStyle name="Comma 8 3 2 2 5 2 2 2 2" xfId="43588" xr:uid="{64258A14-676D-4030-A618-F0D3470CDBC3}"/>
    <cellStyle name="Comma 8 3 2 2 5 2 2 3" xfId="32361" xr:uid="{8513D377-7F66-4541-AFEF-70E53472FCA8}"/>
    <cellStyle name="Comma 8 3 2 2 5 2 3" xfId="15518" xr:uid="{541D751B-45B3-44EE-8268-81545807CF69}"/>
    <cellStyle name="Comma 8 3 2 2 5 2 3 2" xfId="37985" xr:uid="{6B64DCE7-D79A-4B54-81B0-54648FA06156}"/>
    <cellStyle name="Comma 8 3 2 2 5 2 4" xfId="26758" xr:uid="{9B151CA5-5C62-4CDB-9EA7-0EA75D167C0A}"/>
    <cellStyle name="Comma 8 3 2 2 5 3" xfId="7104" xr:uid="{EC1F9A06-1710-4365-8B5C-B7CCBBA2C483}"/>
    <cellStyle name="Comma 8 3 2 2 5 3 2" xfId="18332" xr:uid="{9FF9D812-9C83-49EF-9AC5-57AC16CAD3DD}"/>
    <cellStyle name="Comma 8 3 2 2 5 3 2 2" xfId="40799" xr:uid="{E3AE5EEF-2CF2-4FE7-8CC8-8271682AB161}"/>
    <cellStyle name="Comma 8 3 2 2 5 3 3" xfId="29572" xr:uid="{3B193416-1167-4FF7-BB28-B8C3335EB40B}"/>
    <cellStyle name="Comma 8 3 2 2 5 4" xfId="12729" xr:uid="{7465E604-FA36-437D-BCEB-831D66ACCB2B}"/>
    <cellStyle name="Comma 8 3 2 2 5 4 2" xfId="35196" xr:uid="{783CE1FF-4581-4F9D-824D-6DEB30C24A7D}"/>
    <cellStyle name="Comma 8 3 2 2 5 5" xfId="23969" xr:uid="{992B87C0-E740-475D-8696-49BFF0932F7A}"/>
    <cellStyle name="Comma 8 3 2 2 6" xfId="2582" xr:uid="{00000000-0005-0000-0000-0000A7090000}"/>
    <cellStyle name="Comma 8 3 2 2 6 2" xfId="5371" xr:uid="{9F85C7C0-6B51-4549-9C59-1CC7B752AF2B}"/>
    <cellStyle name="Comma 8 3 2 2 6 2 2" xfId="10974" xr:uid="{98C0DFF1-5AAC-4C37-BDA4-2E9434C5A77C}"/>
    <cellStyle name="Comma 8 3 2 2 6 2 2 2" xfId="22202" xr:uid="{6D93575F-6F5E-458D-9CF5-A5DA3D3C9CE3}"/>
    <cellStyle name="Comma 8 3 2 2 6 2 2 2 2" xfId="44669" xr:uid="{C29A77AA-385C-452C-B4AB-BC03F6C0B5FB}"/>
    <cellStyle name="Comma 8 3 2 2 6 2 2 3" xfId="33442" xr:uid="{31F6F3B0-DC15-4FDB-A1CE-34EAFB77780C}"/>
    <cellStyle name="Comma 8 3 2 2 6 2 3" xfId="16599" xr:uid="{F3817BAB-5469-42A2-AC8A-AAEC571C9757}"/>
    <cellStyle name="Comma 8 3 2 2 6 2 3 2" xfId="39066" xr:uid="{28B21A7A-677E-49C0-8B1F-37812D8CFF26}"/>
    <cellStyle name="Comma 8 3 2 2 6 2 4" xfId="27839" xr:uid="{1678465B-2A39-40F5-B462-735004265D25}"/>
    <cellStyle name="Comma 8 3 2 2 6 3" xfId="8185" xr:uid="{52F748FE-266F-4BBB-9AA6-FF5A876B6FCC}"/>
    <cellStyle name="Comma 8 3 2 2 6 3 2" xfId="19413" xr:uid="{5485D849-F21E-4CEA-9210-BCBD9CD269D8}"/>
    <cellStyle name="Comma 8 3 2 2 6 3 2 2" xfId="41880" xr:uid="{D3E4E801-70A9-419E-80D7-12416D8DBFF9}"/>
    <cellStyle name="Comma 8 3 2 2 6 3 3" xfId="30653" xr:uid="{128903DE-30CF-4AFD-99C0-2586A7530A41}"/>
    <cellStyle name="Comma 8 3 2 2 6 4" xfId="13810" xr:uid="{CD66EBA9-03A3-4DAE-A636-171197063CE0}"/>
    <cellStyle name="Comma 8 3 2 2 6 4 2" xfId="36277" xr:uid="{791C618E-981C-44AF-9148-5789DCA15882}"/>
    <cellStyle name="Comma 8 3 2 2 6 5" xfId="25050" xr:uid="{DDE5E0BE-0A5D-4EFE-8EF4-DB1857231ADD}"/>
    <cellStyle name="Comma 8 3 2 2 7" xfId="421" xr:uid="{00000000-0005-0000-0000-0000A8090000}"/>
    <cellStyle name="Comma 8 3 2 2 7 2" xfId="3210" xr:uid="{741B38AF-D6A1-4B45-B68C-4FE06AABF863}"/>
    <cellStyle name="Comma 8 3 2 2 7 2 2" xfId="8813" xr:uid="{21EDC965-C93C-4BFF-A306-178A15BC63EC}"/>
    <cellStyle name="Comma 8 3 2 2 7 2 2 2" xfId="20041" xr:uid="{625973F6-BFAC-436B-B95D-14764A3B4252}"/>
    <cellStyle name="Comma 8 3 2 2 7 2 2 2 2" xfId="42508" xr:uid="{F7EC81BD-13D8-482B-BC5D-C19E28F2C9B2}"/>
    <cellStyle name="Comma 8 3 2 2 7 2 2 3" xfId="31281" xr:uid="{59C90BE1-F6AC-4A61-81ED-471FC96F7F85}"/>
    <cellStyle name="Comma 8 3 2 2 7 2 3" xfId="14438" xr:uid="{290713A0-C271-4964-B338-8F3B7D561598}"/>
    <cellStyle name="Comma 8 3 2 2 7 2 3 2" xfId="36905" xr:uid="{5AA58883-D471-4276-A210-5A62DF736E06}"/>
    <cellStyle name="Comma 8 3 2 2 7 2 4" xfId="25678" xr:uid="{ECFF6D6B-7489-432E-BC30-122F63B5ED6B}"/>
    <cellStyle name="Comma 8 3 2 2 7 3" xfId="6024" xr:uid="{866A6FA2-43E9-4AD8-964E-606B9342277B}"/>
    <cellStyle name="Comma 8 3 2 2 7 3 2" xfId="17252" xr:uid="{146609A6-1647-4BB6-909A-9FE47AA60806}"/>
    <cellStyle name="Comma 8 3 2 2 7 3 2 2" xfId="39719" xr:uid="{B7B1E2ED-2EF4-4E2D-B668-68CBC2A8504B}"/>
    <cellStyle name="Comma 8 3 2 2 7 3 3" xfId="28492" xr:uid="{D324350C-FCE9-40EB-BE16-9BE6B3CD1773}"/>
    <cellStyle name="Comma 8 3 2 2 7 4" xfId="11649" xr:uid="{821B6561-4314-4B93-97A9-FFBCEE0BEBD6}"/>
    <cellStyle name="Comma 8 3 2 2 7 4 2" xfId="34116" xr:uid="{DBA9CF3C-EF94-482E-B33D-0747FC378672}"/>
    <cellStyle name="Comma 8 3 2 2 7 5" xfId="22889" xr:uid="{7508B1E4-D9CF-42E0-90BA-0E84C3DA2E04}"/>
    <cellStyle name="Comma 8 3 2 2 8" xfId="2934" xr:uid="{FBD4B710-B543-459A-B79F-7E5AEC62A714}"/>
    <cellStyle name="Comma 8 3 2 2 8 2" xfId="8537" xr:uid="{B5FE49CC-C258-41E0-AE5D-0B1F55BFEBFD}"/>
    <cellStyle name="Comma 8 3 2 2 8 2 2" xfId="19765" xr:uid="{75E9AFC5-515B-4CD9-A80A-7B63E819FEEF}"/>
    <cellStyle name="Comma 8 3 2 2 8 2 2 2" xfId="42232" xr:uid="{4EF326C1-3A7D-42AA-82A2-9BFDDE689363}"/>
    <cellStyle name="Comma 8 3 2 2 8 2 3" xfId="31005" xr:uid="{6F62B9A9-E528-49C8-96FB-90CDF3822509}"/>
    <cellStyle name="Comma 8 3 2 2 8 3" xfId="14162" xr:uid="{101CA0DE-4700-4105-8727-85F55110DEA6}"/>
    <cellStyle name="Comma 8 3 2 2 8 3 2" xfId="36629" xr:uid="{9DF7BC42-1200-4B38-A15C-91A5FBB31FA1}"/>
    <cellStyle name="Comma 8 3 2 2 8 4" xfId="25402" xr:uid="{5F7E4E6A-B2CC-4FD2-BA5E-9310A4A55624}"/>
    <cellStyle name="Comma 8 3 2 2 9" xfId="5749" xr:uid="{D3949841-C2B3-4992-8519-EC216658B584}"/>
    <cellStyle name="Comma 8 3 2 2 9 2" xfId="16977" xr:uid="{67FE4693-ED02-4733-8341-21E7CF22E823}"/>
    <cellStyle name="Comma 8 3 2 2 9 2 2" xfId="39444" xr:uid="{33505D1B-14CF-4D0A-BC4D-059B9D72C22B}"/>
    <cellStyle name="Comma 8 3 2 2 9 3" xfId="28217" xr:uid="{66684C4F-7EB9-4F44-99CE-0AD88B14B9A2}"/>
    <cellStyle name="Comma 8 3 2 3" xfId="203" xr:uid="{00000000-0005-0000-0000-0000A9090000}"/>
    <cellStyle name="Comma 8 3 2 3 10" xfId="22676" xr:uid="{B8D6B4A6-E40D-4C2C-AF34-29ACF5C77C35}"/>
    <cellStyle name="Comma 8 3 2 3 2" xfId="750" xr:uid="{00000000-0005-0000-0000-0000AA090000}"/>
    <cellStyle name="Comma 8 3 2 3 2 2" xfId="1288" xr:uid="{00000000-0005-0000-0000-0000AB090000}"/>
    <cellStyle name="Comma 8 3 2 3 2 2 2" xfId="2368" xr:uid="{00000000-0005-0000-0000-0000AC090000}"/>
    <cellStyle name="Comma 8 3 2 3 2 2 2 2" xfId="5157" xr:uid="{D86E32AF-4E43-42EC-94DE-476675B61ECC}"/>
    <cellStyle name="Comma 8 3 2 3 2 2 2 2 2" xfId="10760" xr:uid="{9E4FA6BB-E554-4FBB-99D9-EB83061789B2}"/>
    <cellStyle name="Comma 8 3 2 3 2 2 2 2 2 2" xfId="21988" xr:uid="{BB20DED2-79A3-4DEB-B9D8-1EE8B3EE3ABD}"/>
    <cellStyle name="Comma 8 3 2 3 2 2 2 2 2 2 2" xfId="44455" xr:uid="{23DA9AEB-6F11-4423-B908-A19003E65793}"/>
    <cellStyle name="Comma 8 3 2 3 2 2 2 2 2 3" xfId="33228" xr:uid="{C8E4DB98-84CC-4536-A17A-D0A275AD62FD}"/>
    <cellStyle name="Comma 8 3 2 3 2 2 2 2 3" xfId="16385" xr:uid="{1616C8D5-1E95-4173-B449-D93A14C2D603}"/>
    <cellStyle name="Comma 8 3 2 3 2 2 2 2 3 2" xfId="38852" xr:uid="{13004E1C-DFDA-4CE6-8C53-F5F0FCD2E83C}"/>
    <cellStyle name="Comma 8 3 2 3 2 2 2 2 4" xfId="27625" xr:uid="{498A77E5-6AEA-444C-8346-1D8EB8B521FC}"/>
    <cellStyle name="Comma 8 3 2 3 2 2 2 3" xfId="7971" xr:uid="{80214181-277F-486F-B758-3C79394667D1}"/>
    <cellStyle name="Comma 8 3 2 3 2 2 2 3 2" xfId="19199" xr:uid="{76198FFE-19C2-45C6-BEA8-18B4875AAB3B}"/>
    <cellStyle name="Comma 8 3 2 3 2 2 2 3 2 2" xfId="41666" xr:uid="{06D38DE9-84A7-4643-836E-0E5E49CA6708}"/>
    <cellStyle name="Comma 8 3 2 3 2 2 2 3 3" xfId="30439" xr:uid="{DA0FC7FC-7B34-4B8A-86C8-A14FE2A3A492}"/>
    <cellStyle name="Comma 8 3 2 3 2 2 2 4" xfId="13596" xr:uid="{8C3F0AE5-2409-4397-95A8-B449F1F2A4BA}"/>
    <cellStyle name="Comma 8 3 2 3 2 2 2 4 2" xfId="36063" xr:uid="{C178B9D3-7929-4134-B3AF-3C4F7D1F3F4D}"/>
    <cellStyle name="Comma 8 3 2 3 2 2 2 5" xfId="24836" xr:uid="{ED3C2577-569E-43F7-B413-FF753D03555D}"/>
    <cellStyle name="Comma 8 3 2 3 2 2 3" xfId="4077" xr:uid="{FA5D8135-7B8B-46BB-8A9B-DBC112D3ED70}"/>
    <cellStyle name="Comma 8 3 2 3 2 2 3 2" xfId="9680" xr:uid="{0E44543D-2436-45C5-B948-EB1C155EF37F}"/>
    <cellStyle name="Comma 8 3 2 3 2 2 3 2 2" xfId="20908" xr:uid="{6424D4EC-AA3B-446B-8D8A-58D22CAF9981}"/>
    <cellStyle name="Comma 8 3 2 3 2 2 3 2 2 2" xfId="43375" xr:uid="{5464D47D-281F-488A-8467-7DEA6459F367}"/>
    <cellStyle name="Comma 8 3 2 3 2 2 3 2 3" xfId="32148" xr:uid="{CAE7488A-43CB-49AB-AF05-475F8FC46E2C}"/>
    <cellStyle name="Comma 8 3 2 3 2 2 3 3" xfId="15305" xr:uid="{56271DFD-FA7E-4FE1-B762-15B57267383D}"/>
    <cellStyle name="Comma 8 3 2 3 2 2 3 3 2" xfId="37772" xr:uid="{29C26010-5ABF-4E80-93B8-5BF6EBAF9C1F}"/>
    <cellStyle name="Comma 8 3 2 3 2 2 3 4" xfId="26545" xr:uid="{B38863EE-9157-4E9B-8554-D4AFC09B56B1}"/>
    <cellStyle name="Comma 8 3 2 3 2 2 4" xfId="6891" xr:uid="{C5DE5072-F5C3-4F26-A797-F283DC1BB185}"/>
    <cellStyle name="Comma 8 3 2 3 2 2 4 2" xfId="18119" xr:uid="{5530467A-FCD2-402E-BA66-CA794568AA91}"/>
    <cellStyle name="Comma 8 3 2 3 2 2 4 2 2" xfId="40586" xr:uid="{7FFDD872-9817-4B4B-A599-8AB1A9BF5AA9}"/>
    <cellStyle name="Comma 8 3 2 3 2 2 4 3" xfId="29359" xr:uid="{8ED235E4-54FA-41AB-939A-A6D81DEB44B0}"/>
    <cellStyle name="Comma 8 3 2 3 2 2 5" xfId="12516" xr:uid="{E6DFC86F-8B17-4633-BAF7-ED8F5FC6A0BA}"/>
    <cellStyle name="Comma 8 3 2 3 2 2 5 2" xfId="34983" xr:uid="{02648232-6122-4B07-8894-3135A5C05CA6}"/>
    <cellStyle name="Comma 8 3 2 3 2 2 6" xfId="23756" xr:uid="{82909567-2FA2-46E7-B7F4-4D8D3FFDED9D}"/>
    <cellStyle name="Comma 8 3 2 3 2 3" xfId="1830" xr:uid="{00000000-0005-0000-0000-0000AD090000}"/>
    <cellStyle name="Comma 8 3 2 3 2 3 2" xfId="4619" xr:uid="{B79CAE3D-83E7-4919-8FAA-9901F37390B5}"/>
    <cellStyle name="Comma 8 3 2 3 2 3 2 2" xfId="10222" xr:uid="{52BA8FCE-FE12-4626-B680-5CF234861BF4}"/>
    <cellStyle name="Comma 8 3 2 3 2 3 2 2 2" xfId="21450" xr:uid="{27D1C243-9A2F-4A3E-BFCC-AEEFB31288E6}"/>
    <cellStyle name="Comma 8 3 2 3 2 3 2 2 2 2" xfId="43917" xr:uid="{1E8995BB-77D4-48B3-BA8F-7041CD934640}"/>
    <cellStyle name="Comma 8 3 2 3 2 3 2 2 3" xfId="32690" xr:uid="{C7ACD3BD-AA7C-48BF-ADD2-7FFF0F95C9D2}"/>
    <cellStyle name="Comma 8 3 2 3 2 3 2 3" xfId="15847" xr:uid="{13E9DACF-B065-444B-A4ED-09266120D3D3}"/>
    <cellStyle name="Comma 8 3 2 3 2 3 2 3 2" xfId="38314" xr:uid="{E59E434C-9351-41D5-A6E1-1650CFB203D9}"/>
    <cellStyle name="Comma 8 3 2 3 2 3 2 4" xfId="27087" xr:uid="{31F503C5-9281-42FA-B11B-A75AA8484241}"/>
    <cellStyle name="Comma 8 3 2 3 2 3 3" xfId="7433" xr:uid="{642B55BB-4442-4090-ACCA-1B300160F7E1}"/>
    <cellStyle name="Comma 8 3 2 3 2 3 3 2" xfId="18661" xr:uid="{3F03A0A1-FF18-4FA4-B583-51217209F26D}"/>
    <cellStyle name="Comma 8 3 2 3 2 3 3 2 2" xfId="41128" xr:uid="{A5EC0187-6AB1-4947-B199-13488ED15CBA}"/>
    <cellStyle name="Comma 8 3 2 3 2 3 3 3" xfId="29901" xr:uid="{219EB042-2940-437D-8FAC-170F063D0654}"/>
    <cellStyle name="Comma 8 3 2 3 2 3 4" xfId="13058" xr:uid="{C17B3F96-0356-4B82-85DA-A4918C8DAF3A}"/>
    <cellStyle name="Comma 8 3 2 3 2 3 4 2" xfId="35525" xr:uid="{71267260-48CC-4DA2-A6AD-E77A08E064F6}"/>
    <cellStyle name="Comma 8 3 2 3 2 3 5" xfId="24298" xr:uid="{8048C95C-2D10-4C25-8009-936598A93DC6}"/>
    <cellStyle name="Comma 8 3 2 3 2 4" xfId="3539" xr:uid="{4CF787CE-E3A3-438A-8195-3E3768D25A59}"/>
    <cellStyle name="Comma 8 3 2 3 2 4 2" xfId="9142" xr:uid="{0F68995E-3B8F-4E39-B313-680F8D9841D3}"/>
    <cellStyle name="Comma 8 3 2 3 2 4 2 2" xfId="20370" xr:uid="{D1D39D30-884F-4950-8D5B-B45C2D2582BF}"/>
    <cellStyle name="Comma 8 3 2 3 2 4 2 2 2" xfId="42837" xr:uid="{0B2374DA-062E-41C8-9C2C-04520A80D205}"/>
    <cellStyle name="Comma 8 3 2 3 2 4 2 3" xfId="31610" xr:uid="{CBDCEACA-6C11-453A-963A-6E12CAC96F2F}"/>
    <cellStyle name="Comma 8 3 2 3 2 4 3" xfId="14767" xr:uid="{397B958F-E507-4059-8BEB-7E55C8B2AA04}"/>
    <cellStyle name="Comma 8 3 2 3 2 4 3 2" xfId="37234" xr:uid="{8993CF4B-8900-4324-8C2F-DC8D1AB81226}"/>
    <cellStyle name="Comma 8 3 2 3 2 4 4" xfId="26007" xr:uid="{0094F36F-0BC8-40CB-94B6-26931877D6A6}"/>
    <cellStyle name="Comma 8 3 2 3 2 5" xfId="6353" xr:uid="{558116E7-C48A-4B1D-A1B2-E514E14DE368}"/>
    <cellStyle name="Comma 8 3 2 3 2 5 2" xfId="17581" xr:uid="{80EE3E1D-75D1-4EE4-8A64-7D45D75A98D7}"/>
    <cellStyle name="Comma 8 3 2 3 2 5 2 2" xfId="40048" xr:uid="{2B4B1334-0B78-4DA9-9490-50E263017D58}"/>
    <cellStyle name="Comma 8 3 2 3 2 5 3" xfId="28821" xr:uid="{E8EE1B42-445F-4436-87D5-B77DC716E294}"/>
    <cellStyle name="Comma 8 3 2 3 2 6" xfId="11978" xr:uid="{701A75F4-3142-4CF2-9B67-F83622550656}"/>
    <cellStyle name="Comma 8 3 2 3 2 6 2" xfId="34445" xr:uid="{BED50C05-E50A-45E1-9F83-3563F4FC6AC3}"/>
    <cellStyle name="Comma 8 3 2 3 2 7" xfId="23218" xr:uid="{9174E621-9FB7-4E21-B53E-45BC8960B89A}"/>
    <cellStyle name="Comma 8 3 2 3 3" xfId="1021" xr:uid="{00000000-0005-0000-0000-0000AE090000}"/>
    <cellStyle name="Comma 8 3 2 3 3 2" xfId="2101" xr:uid="{00000000-0005-0000-0000-0000AF090000}"/>
    <cellStyle name="Comma 8 3 2 3 3 2 2" xfId="4890" xr:uid="{D37612ED-48DA-45A5-9BDC-DEA6F3A0C27B}"/>
    <cellStyle name="Comma 8 3 2 3 3 2 2 2" xfId="10493" xr:uid="{08CC17B6-2B7E-4896-934D-791D3FB7D33D}"/>
    <cellStyle name="Comma 8 3 2 3 3 2 2 2 2" xfId="21721" xr:uid="{99E7D2E7-C142-4AB1-B689-F65B16EB35DD}"/>
    <cellStyle name="Comma 8 3 2 3 3 2 2 2 2 2" xfId="44188" xr:uid="{A70A4CBD-A6AC-417A-A7A2-B38E5279F62D}"/>
    <cellStyle name="Comma 8 3 2 3 3 2 2 2 3" xfId="32961" xr:uid="{D654626A-5A83-40AD-8ACC-430FB29B169B}"/>
    <cellStyle name="Comma 8 3 2 3 3 2 2 3" xfId="16118" xr:uid="{3C8C4279-7D41-4D09-B005-B48043E78225}"/>
    <cellStyle name="Comma 8 3 2 3 3 2 2 3 2" xfId="38585" xr:uid="{76827825-5B4C-4785-B2CE-620E7EE987B1}"/>
    <cellStyle name="Comma 8 3 2 3 3 2 2 4" xfId="27358" xr:uid="{BE0CAA13-9FAF-429C-9AC7-03A531962757}"/>
    <cellStyle name="Comma 8 3 2 3 3 2 3" xfId="7704" xr:uid="{F04E96F7-F6E4-4384-8740-8D98BF2E2E91}"/>
    <cellStyle name="Comma 8 3 2 3 3 2 3 2" xfId="18932" xr:uid="{EB3E00A1-0F75-4712-A701-81E6E8B70EB9}"/>
    <cellStyle name="Comma 8 3 2 3 3 2 3 2 2" xfId="41399" xr:uid="{53C1A65B-50CC-4BED-A8EA-F663B03B8AB6}"/>
    <cellStyle name="Comma 8 3 2 3 3 2 3 3" xfId="30172" xr:uid="{7B51711C-CCBB-438A-9802-5F188E7BE61D}"/>
    <cellStyle name="Comma 8 3 2 3 3 2 4" xfId="13329" xr:uid="{80745350-7FAA-49B0-90E9-1EB6EFD4149D}"/>
    <cellStyle name="Comma 8 3 2 3 3 2 4 2" xfId="35796" xr:uid="{65746FBF-6416-4140-B848-C2380A4262B4}"/>
    <cellStyle name="Comma 8 3 2 3 3 2 5" xfId="24569" xr:uid="{29B8CB76-51B8-4E5D-ACE2-0A075832B627}"/>
    <cellStyle name="Comma 8 3 2 3 3 3" xfId="3810" xr:uid="{F8EEBA8D-02C7-43A6-A58A-F9A6DB48D378}"/>
    <cellStyle name="Comma 8 3 2 3 3 3 2" xfId="9413" xr:uid="{34B6D0B6-28DE-48EB-B62F-927A4AC7B21E}"/>
    <cellStyle name="Comma 8 3 2 3 3 3 2 2" xfId="20641" xr:uid="{344FD7E4-7CBE-43CE-A147-0AE465FF3752}"/>
    <cellStyle name="Comma 8 3 2 3 3 3 2 2 2" xfId="43108" xr:uid="{87883DC0-FDFB-487B-B43E-F9ECFEB948FC}"/>
    <cellStyle name="Comma 8 3 2 3 3 3 2 3" xfId="31881" xr:uid="{6D30928B-52E6-467F-84D3-168A176E0751}"/>
    <cellStyle name="Comma 8 3 2 3 3 3 3" xfId="15038" xr:uid="{F5B075EB-43F2-4B56-B32A-C70713EDF5A8}"/>
    <cellStyle name="Comma 8 3 2 3 3 3 3 2" xfId="37505" xr:uid="{59E86D37-9CE0-4FC2-A490-097E29512A93}"/>
    <cellStyle name="Comma 8 3 2 3 3 3 4" xfId="26278" xr:uid="{2EF52FC3-C75D-465E-AF38-6535C8A2F9AC}"/>
    <cellStyle name="Comma 8 3 2 3 3 4" xfId="6624" xr:uid="{9BB59C71-52B7-409D-A047-9AF513B8BD85}"/>
    <cellStyle name="Comma 8 3 2 3 3 4 2" xfId="17852" xr:uid="{52131F9E-3BF2-4CC0-8E2E-DCAC2FC373B4}"/>
    <cellStyle name="Comma 8 3 2 3 3 4 2 2" xfId="40319" xr:uid="{D1FBC7B9-6FD8-4F68-904A-AAA5B3AB7D0B}"/>
    <cellStyle name="Comma 8 3 2 3 3 4 3" xfId="29092" xr:uid="{BD9314EF-8D54-4FA0-8E12-6E2DFF8BE5A3}"/>
    <cellStyle name="Comma 8 3 2 3 3 5" xfId="12249" xr:uid="{E1A09865-B33E-46DB-9DA3-FA917D7D01A9}"/>
    <cellStyle name="Comma 8 3 2 3 3 5 2" xfId="34716" xr:uid="{2B738EA0-2DB5-49E2-9860-95850D5CB846}"/>
    <cellStyle name="Comma 8 3 2 3 3 6" xfId="23489" xr:uid="{5DCE5A97-4C9D-4E29-BF39-6A5D76F2105A}"/>
    <cellStyle name="Comma 8 3 2 3 4" xfId="1563" xr:uid="{00000000-0005-0000-0000-0000B0090000}"/>
    <cellStyle name="Comma 8 3 2 3 4 2" xfId="4352" xr:uid="{AE7F8BF7-E41F-4D2F-8EFB-A212A4807CFE}"/>
    <cellStyle name="Comma 8 3 2 3 4 2 2" xfId="9955" xr:uid="{49625675-260F-4ACC-A6B9-7D605CEB9841}"/>
    <cellStyle name="Comma 8 3 2 3 4 2 2 2" xfId="21183" xr:uid="{D92D4339-E0EA-44B1-BEE3-32BECE5D01B0}"/>
    <cellStyle name="Comma 8 3 2 3 4 2 2 2 2" xfId="43650" xr:uid="{342CF456-4CEE-4E32-9FB2-99892F1CECFE}"/>
    <cellStyle name="Comma 8 3 2 3 4 2 2 3" xfId="32423" xr:uid="{5D4303E5-337F-45BF-81E0-474A07E5413C}"/>
    <cellStyle name="Comma 8 3 2 3 4 2 3" xfId="15580" xr:uid="{406D03B5-17F9-4C36-A4B5-0B6D7087FF88}"/>
    <cellStyle name="Comma 8 3 2 3 4 2 3 2" xfId="38047" xr:uid="{165645EF-DEDE-41C3-975C-9CE6B1A17829}"/>
    <cellStyle name="Comma 8 3 2 3 4 2 4" xfId="26820" xr:uid="{923D6CDD-080A-458E-99B6-3CDD84B38C08}"/>
    <cellStyle name="Comma 8 3 2 3 4 3" xfId="7166" xr:uid="{94B485A7-457F-4DE2-A092-553A2F4984A2}"/>
    <cellStyle name="Comma 8 3 2 3 4 3 2" xfId="18394" xr:uid="{4EBA4C58-ADEF-406A-8F5B-764C6C273BEF}"/>
    <cellStyle name="Comma 8 3 2 3 4 3 2 2" xfId="40861" xr:uid="{B733E29D-9DD4-4086-9423-B9AC18BA7AB3}"/>
    <cellStyle name="Comma 8 3 2 3 4 3 3" xfId="29634" xr:uid="{0F60C54F-D8E1-49EF-8F5D-2A504683BEF9}"/>
    <cellStyle name="Comma 8 3 2 3 4 4" xfId="12791" xr:uid="{D85CDAEB-6790-4C89-8AA3-0AAB426C11B1}"/>
    <cellStyle name="Comma 8 3 2 3 4 4 2" xfId="35258" xr:uid="{B38AE956-8444-4668-997B-464A44841E1C}"/>
    <cellStyle name="Comma 8 3 2 3 4 5" xfId="24031" xr:uid="{9C7353FC-C1C9-419E-8857-3C015E8D2603}"/>
    <cellStyle name="Comma 8 3 2 3 5" xfId="2644" xr:uid="{00000000-0005-0000-0000-0000B1090000}"/>
    <cellStyle name="Comma 8 3 2 3 5 2" xfId="5433" xr:uid="{FA529DBD-AE41-433A-9A77-505E7A371C21}"/>
    <cellStyle name="Comma 8 3 2 3 5 2 2" xfId="11036" xr:uid="{950E5261-E359-446F-8D9A-6BDC2FA2A6A6}"/>
    <cellStyle name="Comma 8 3 2 3 5 2 2 2" xfId="22264" xr:uid="{6A5D87EE-BB45-45BA-8EF9-762BAC00090B}"/>
    <cellStyle name="Comma 8 3 2 3 5 2 2 2 2" xfId="44731" xr:uid="{C0B94B0F-D1C2-4830-B38D-4BBA075F97B0}"/>
    <cellStyle name="Comma 8 3 2 3 5 2 2 3" xfId="33504" xr:uid="{5134C63C-B201-444F-A991-B37FB15068F5}"/>
    <cellStyle name="Comma 8 3 2 3 5 2 3" xfId="16661" xr:uid="{E7915F70-5693-4A18-A6B8-893633149F83}"/>
    <cellStyle name="Comma 8 3 2 3 5 2 3 2" xfId="39128" xr:uid="{5B80BDBF-48B4-4CBB-AC02-3013CFC08C93}"/>
    <cellStyle name="Comma 8 3 2 3 5 2 4" xfId="27901" xr:uid="{46BAC2E2-6D2C-433D-BB4E-6D991F636B5E}"/>
    <cellStyle name="Comma 8 3 2 3 5 3" xfId="8247" xr:uid="{18B38CCD-48D6-481D-8606-4E6FC8B65E63}"/>
    <cellStyle name="Comma 8 3 2 3 5 3 2" xfId="19475" xr:uid="{86537363-F793-41AE-AFE3-BF7BD2BC7BB4}"/>
    <cellStyle name="Comma 8 3 2 3 5 3 2 2" xfId="41942" xr:uid="{7886A4F5-C45D-4860-94B9-D959B6BC0A50}"/>
    <cellStyle name="Comma 8 3 2 3 5 3 3" xfId="30715" xr:uid="{232B2221-B0D4-4F9D-92D5-388ADE86253A}"/>
    <cellStyle name="Comma 8 3 2 3 5 4" xfId="13872" xr:uid="{A69F225E-EBB8-407B-BD4C-DC37C28E3C12}"/>
    <cellStyle name="Comma 8 3 2 3 5 4 2" xfId="36339" xr:uid="{3D5F8976-E3E0-485F-A757-9A82EC2DF560}"/>
    <cellStyle name="Comma 8 3 2 3 5 5" xfId="25112" xr:uid="{6384CFA2-BE7F-40DA-B71B-5F0EE6AB6D6D}"/>
    <cellStyle name="Comma 8 3 2 3 6" xfId="483" xr:uid="{00000000-0005-0000-0000-0000B2090000}"/>
    <cellStyle name="Comma 8 3 2 3 6 2" xfId="3272" xr:uid="{E05F6F23-7846-4D2C-BC92-1549C2D92F7A}"/>
    <cellStyle name="Comma 8 3 2 3 6 2 2" xfId="8875" xr:uid="{07BBEDF0-32CF-4D9B-934F-31E7E76F8181}"/>
    <cellStyle name="Comma 8 3 2 3 6 2 2 2" xfId="20103" xr:uid="{B5B75851-57DF-4401-A0D7-2D5F43DC8036}"/>
    <cellStyle name="Comma 8 3 2 3 6 2 2 2 2" xfId="42570" xr:uid="{B91E78A9-4263-4FDC-B48B-B2956188F490}"/>
    <cellStyle name="Comma 8 3 2 3 6 2 2 3" xfId="31343" xr:uid="{647BC1B3-D229-483A-8994-BEC7F225E56A}"/>
    <cellStyle name="Comma 8 3 2 3 6 2 3" xfId="14500" xr:uid="{752AA004-FEC9-4A52-9DC3-8230C1813A67}"/>
    <cellStyle name="Comma 8 3 2 3 6 2 3 2" xfId="36967" xr:uid="{1BCA7815-764D-461A-917D-8B363A92620C}"/>
    <cellStyle name="Comma 8 3 2 3 6 2 4" xfId="25740" xr:uid="{F0872CAD-8E40-448F-90B1-54463AB76E61}"/>
    <cellStyle name="Comma 8 3 2 3 6 3" xfId="6086" xr:uid="{0D48B247-4F39-4B85-95FF-5FECF34EC523}"/>
    <cellStyle name="Comma 8 3 2 3 6 3 2" xfId="17314" xr:uid="{9BAFF6CA-2629-44CD-9CDE-E6E448832439}"/>
    <cellStyle name="Comma 8 3 2 3 6 3 2 2" xfId="39781" xr:uid="{13FC3A48-5831-41EB-855D-E2980115363B}"/>
    <cellStyle name="Comma 8 3 2 3 6 3 3" xfId="28554" xr:uid="{85031041-EBA8-4661-9800-3291359D4B13}"/>
    <cellStyle name="Comma 8 3 2 3 6 4" xfId="11711" xr:uid="{258BA024-3FB8-4274-8F19-FE9E63C52AE7}"/>
    <cellStyle name="Comma 8 3 2 3 6 4 2" xfId="34178" xr:uid="{8E4E6EAB-07CF-4FC9-A732-F78D80CC00E3}"/>
    <cellStyle name="Comma 8 3 2 3 6 5" xfId="22951" xr:uid="{26457E0C-6368-4686-9AE7-AE003502B161}"/>
    <cellStyle name="Comma 8 3 2 3 7" xfId="2996" xr:uid="{E2E7A29F-F196-44D1-BCC8-8FFC945DB719}"/>
    <cellStyle name="Comma 8 3 2 3 7 2" xfId="8599" xr:uid="{C4280806-8EC1-4A1B-8FAE-ABB1E7C7028D}"/>
    <cellStyle name="Comma 8 3 2 3 7 2 2" xfId="19827" xr:uid="{25192628-1381-43DA-BD9E-BA57A2097FA2}"/>
    <cellStyle name="Comma 8 3 2 3 7 2 2 2" xfId="42294" xr:uid="{ECBAC9EB-1A6B-431A-AB81-4C6BF0BE9E13}"/>
    <cellStyle name="Comma 8 3 2 3 7 2 3" xfId="31067" xr:uid="{B9742FE6-BD12-4B68-869C-E7ED4385AC61}"/>
    <cellStyle name="Comma 8 3 2 3 7 3" xfId="14224" xr:uid="{701C259B-0978-4181-BD97-F865F38F2C83}"/>
    <cellStyle name="Comma 8 3 2 3 7 3 2" xfId="36691" xr:uid="{57E603F1-D636-47BC-9B86-0713CB356096}"/>
    <cellStyle name="Comma 8 3 2 3 7 4" xfId="25464" xr:uid="{210E967F-6DE4-4DD3-9097-340795BE2856}"/>
    <cellStyle name="Comma 8 3 2 3 8" xfId="5811" xr:uid="{445C6DCE-993D-431D-9D74-7FED9B3EF1EC}"/>
    <cellStyle name="Comma 8 3 2 3 8 2" xfId="17039" xr:uid="{D68825ED-C4D0-4ADB-9599-C43AD5085104}"/>
    <cellStyle name="Comma 8 3 2 3 8 2 2" xfId="39506" xr:uid="{F51BAB73-08A7-4A87-804D-326993FB8D33}"/>
    <cellStyle name="Comma 8 3 2 3 8 3" xfId="28279" xr:uid="{D84A0CE9-FC6B-46D9-87C1-26319759696F}"/>
    <cellStyle name="Comma 8 3 2 3 9" xfId="11435" xr:uid="{F9B414F8-D069-4837-9953-70B10387EC23}"/>
    <cellStyle name="Comma 8 3 2 3 9 2" xfId="33903" xr:uid="{04D0ED79-F194-450D-845C-17900F7B9E02}"/>
    <cellStyle name="Comma 8 3 2 4" xfId="626" xr:uid="{00000000-0005-0000-0000-0000B3090000}"/>
    <cellStyle name="Comma 8 3 2 4 2" xfId="1164" xr:uid="{00000000-0005-0000-0000-0000B4090000}"/>
    <cellStyle name="Comma 8 3 2 4 2 2" xfId="2244" xr:uid="{00000000-0005-0000-0000-0000B5090000}"/>
    <cellStyle name="Comma 8 3 2 4 2 2 2" xfId="5033" xr:uid="{9CF54B7F-6781-4C7E-8F3B-BA0B113D994D}"/>
    <cellStyle name="Comma 8 3 2 4 2 2 2 2" xfId="10636" xr:uid="{AD2DB9C5-F300-451A-A15C-D28DF786BF46}"/>
    <cellStyle name="Comma 8 3 2 4 2 2 2 2 2" xfId="21864" xr:uid="{67E612D7-E452-4683-A289-83871DA962DC}"/>
    <cellStyle name="Comma 8 3 2 4 2 2 2 2 2 2" xfId="44331" xr:uid="{D05999AE-8E6F-44C8-9A17-B9558973B685}"/>
    <cellStyle name="Comma 8 3 2 4 2 2 2 2 3" xfId="33104" xr:uid="{7BE5CD19-4C4A-44C0-8C01-912D57594E44}"/>
    <cellStyle name="Comma 8 3 2 4 2 2 2 3" xfId="16261" xr:uid="{59DF90B8-9B3A-440B-97E1-495C6CAEA3CF}"/>
    <cellStyle name="Comma 8 3 2 4 2 2 2 3 2" xfId="38728" xr:uid="{5B036574-381F-4779-9312-A9DDA3110BD9}"/>
    <cellStyle name="Comma 8 3 2 4 2 2 2 4" xfId="27501" xr:uid="{63BFC8C3-D7B0-4C1E-AEC0-A4A17E0F495F}"/>
    <cellStyle name="Comma 8 3 2 4 2 2 3" xfId="7847" xr:uid="{1F6691AF-B34F-42EF-BCF5-143184F6CAD7}"/>
    <cellStyle name="Comma 8 3 2 4 2 2 3 2" xfId="19075" xr:uid="{17DF5179-B903-4871-B4FF-FECCCD103844}"/>
    <cellStyle name="Comma 8 3 2 4 2 2 3 2 2" xfId="41542" xr:uid="{6951380E-8FF2-436B-9B98-23A0B936B058}"/>
    <cellStyle name="Comma 8 3 2 4 2 2 3 3" xfId="30315" xr:uid="{0242B938-BE7F-418F-AEBC-BA12CAFA3012}"/>
    <cellStyle name="Comma 8 3 2 4 2 2 4" xfId="13472" xr:uid="{F609F4AE-4B4A-4DFA-AC0B-1FA3FFF3CC44}"/>
    <cellStyle name="Comma 8 3 2 4 2 2 4 2" xfId="35939" xr:uid="{5B10BD4B-9E11-43A7-8F31-426AB612894A}"/>
    <cellStyle name="Comma 8 3 2 4 2 2 5" xfId="24712" xr:uid="{57A6C125-4250-4B96-BC85-E08058FAEA18}"/>
    <cellStyle name="Comma 8 3 2 4 2 3" xfId="3953" xr:uid="{6F8BED67-D937-4B90-96B5-865A50CBD169}"/>
    <cellStyle name="Comma 8 3 2 4 2 3 2" xfId="9556" xr:uid="{DC3910DA-EBBA-41BC-B5DC-4C01CA7A868E}"/>
    <cellStyle name="Comma 8 3 2 4 2 3 2 2" xfId="20784" xr:uid="{CBB81A78-5CFF-4C49-9127-16C3C775061C}"/>
    <cellStyle name="Comma 8 3 2 4 2 3 2 2 2" xfId="43251" xr:uid="{5DFB43BD-7AE0-4917-A304-9C8ADAAB37CD}"/>
    <cellStyle name="Comma 8 3 2 4 2 3 2 3" xfId="32024" xr:uid="{580035E7-A109-44A9-8397-205BEAC539CE}"/>
    <cellStyle name="Comma 8 3 2 4 2 3 3" xfId="15181" xr:uid="{930B1CF7-C145-4466-A2A0-332A6DAFF3B9}"/>
    <cellStyle name="Comma 8 3 2 4 2 3 3 2" xfId="37648" xr:uid="{373DB4B6-B1A7-4E25-894F-2B410B8B467D}"/>
    <cellStyle name="Comma 8 3 2 4 2 3 4" xfId="26421" xr:uid="{C06623FA-13AD-4D88-BF23-7EC2CA0B7A60}"/>
    <cellStyle name="Comma 8 3 2 4 2 4" xfId="6767" xr:uid="{FCB64B02-0393-44E2-B8AF-E48A5DD55987}"/>
    <cellStyle name="Comma 8 3 2 4 2 4 2" xfId="17995" xr:uid="{E8B7D63F-350A-453E-86B4-BDC441CF5C49}"/>
    <cellStyle name="Comma 8 3 2 4 2 4 2 2" xfId="40462" xr:uid="{34814201-7F07-4085-9F6B-7E9FD5DFA780}"/>
    <cellStyle name="Comma 8 3 2 4 2 4 3" xfId="29235" xr:uid="{D2B33106-FEB4-4C11-834B-B15C8A94B4D7}"/>
    <cellStyle name="Comma 8 3 2 4 2 5" xfId="12392" xr:uid="{F40D3018-E3C8-4D63-AFCE-9F7A0C2F0B3B}"/>
    <cellStyle name="Comma 8 3 2 4 2 5 2" xfId="34859" xr:uid="{EE1E53D5-C2DC-40B9-BDCA-B5C20D4908AC}"/>
    <cellStyle name="Comma 8 3 2 4 2 6" xfId="23632" xr:uid="{D87F2EE9-42AA-4B2E-8BCD-A249B0B04659}"/>
    <cellStyle name="Comma 8 3 2 4 3" xfId="1706" xr:uid="{00000000-0005-0000-0000-0000B6090000}"/>
    <cellStyle name="Comma 8 3 2 4 3 2" xfId="4495" xr:uid="{1F1D5810-6D58-4E1B-AB64-B74B0E4E01E9}"/>
    <cellStyle name="Comma 8 3 2 4 3 2 2" xfId="10098" xr:uid="{31B83583-5117-44E6-8340-B88957A659B0}"/>
    <cellStyle name="Comma 8 3 2 4 3 2 2 2" xfId="21326" xr:uid="{A444E2C1-1B38-4A39-B881-4C94ACDE4E60}"/>
    <cellStyle name="Comma 8 3 2 4 3 2 2 2 2" xfId="43793" xr:uid="{824A4374-6E19-47E8-9DF6-D4CD998B280F}"/>
    <cellStyle name="Comma 8 3 2 4 3 2 2 3" xfId="32566" xr:uid="{179199A4-1707-42A2-BF80-0DD98CFCDD61}"/>
    <cellStyle name="Comma 8 3 2 4 3 2 3" xfId="15723" xr:uid="{0CAFEC17-9DFE-45E7-9117-A50A54D61375}"/>
    <cellStyle name="Comma 8 3 2 4 3 2 3 2" xfId="38190" xr:uid="{08944F9C-7B51-4730-A189-C5DB2C648816}"/>
    <cellStyle name="Comma 8 3 2 4 3 2 4" xfId="26963" xr:uid="{35491FD9-4389-4585-8309-4C897D06825E}"/>
    <cellStyle name="Comma 8 3 2 4 3 3" xfId="7309" xr:uid="{48BB353E-6D0B-4546-AD59-C610152B41BC}"/>
    <cellStyle name="Comma 8 3 2 4 3 3 2" xfId="18537" xr:uid="{C9EBAFB0-A0FE-444C-9A0D-3B723BA9C43A}"/>
    <cellStyle name="Comma 8 3 2 4 3 3 2 2" xfId="41004" xr:uid="{E493C540-F958-4EDC-A92B-FBF1CBE2D24C}"/>
    <cellStyle name="Comma 8 3 2 4 3 3 3" xfId="29777" xr:uid="{5D344AC9-6F5E-41B4-9550-DBA82F869245}"/>
    <cellStyle name="Comma 8 3 2 4 3 4" xfId="12934" xr:uid="{BAF15455-55AE-4144-9121-2A6EAA62EA38}"/>
    <cellStyle name="Comma 8 3 2 4 3 4 2" xfId="35401" xr:uid="{3EC1E3AB-B214-4501-9E0A-24DEA42102FA}"/>
    <cellStyle name="Comma 8 3 2 4 3 5" xfId="24174" xr:uid="{A531755A-CB67-4A57-A663-37B6B6046AC0}"/>
    <cellStyle name="Comma 8 3 2 4 4" xfId="3415" xr:uid="{6E4F36C3-138B-4AF1-BBE5-04E9E8F3E600}"/>
    <cellStyle name="Comma 8 3 2 4 4 2" xfId="9018" xr:uid="{C1C7BE7C-F1D8-4169-BA53-B1F546FBEAD2}"/>
    <cellStyle name="Comma 8 3 2 4 4 2 2" xfId="20246" xr:uid="{4ABC9E61-C899-421F-AAD0-2B75DFD077AD}"/>
    <cellStyle name="Comma 8 3 2 4 4 2 2 2" xfId="42713" xr:uid="{72512D12-EE5A-4A02-A4E8-3014E0526FE9}"/>
    <cellStyle name="Comma 8 3 2 4 4 2 3" xfId="31486" xr:uid="{FE0BCDF5-83AB-445F-AB02-9903614AB843}"/>
    <cellStyle name="Comma 8 3 2 4 4 3" xfId="14643" xr:uid="{CE1DDD88-CD1B-453E-87C7-1826BA4E7999}"/>
    <cellStyle name="Comma 8 3 2 4 4 3 2" xfId="37110" xr:uid="{C603C3DC-8853-4039-968F-78C520010D45}"/>
    <cellStyle name="Comma 8 3 2 4 4 4" xfId="25883" xr:uid="{B22F80CF-07C0-4C6A-B6E8-C4FFAE83A4E2}"/>
    <cellStyle name="Comma 8 3 2 4 5" xfId="6229" xr:uid="{938A35C5-1A69-4BEF-9D42-CDAC8E1D95CB}"/>
    <cellStyle name="Comma 8 3 2 4 5 2" xfId="17457" xr:uid="{5D240199-CD03-4A3A-84E6-70579D798448}"/>
    <cellStyle name="Comma 8 3 2 4 5 2 2" xfId="39924" xr:uid="{D0E6CD21-70E5-46FC-9E18-7DDA61C1B378}"/>
    <cellStyle name="Comma 8 3 2 4 5 3" xfId="28697" xr:uid="{7E413D68-DFDC-4080-A178-72B679107C02}"/>
    <cellStyle name="Comma 8 3 2 4 6" xfId="11854" xr:uid="{A002C6E1-97C9-4110-BD66-952ADD97FF51}"/>
    <cellStyle name="Comma 8 3 2 4 6 2" xfId="34321" xr:uid="{32E241D0-C724-4191-B81A-D9057EA0B3C7}"/>
    <cellStyle name="Comma 8 3 2 4 7" xfId="23094" xr:uid="{4DD63974-8EA5-40AC-A6C7-4A090B7E35E1}"/>
    <cellStyle name="Comma 8 3 2 5" xfId="897" xr:uid="{00000000-0005-0000-0000-0000B7090000}"/>
    <cellStyle name="Comma 8 3 2 5 2" xfId="1977" xr:uid="{00000000-0005-0000-0000-0000B8090000}"/>
    <cellStyle name="Comma 8 3 2 5 2 2" xfId="4766" xr:uid="{0CB5D959-F202-4280-A4E0-B58DA6DF5F45}"/>
    <cellStyle name="Comma 8 3 2 5 2 2 2" xfId="10369" xr:uid="{A8ECDD5B-051F-49BB-84C1-A31E6C373846}"/>
    <cellStyle name="Comma 8 3 2 5 2 2 2 2" xfId="21597" xr:uid="{A6B7414D-708C-4ECF-BE9B-836E7635D41B}"/>
    <cellStyle name="Comma 8 3 2 5 2 2 2 2 2" xfId="44064" xr:uid="{E2E3AFCE-9915-47A4-8A8A-D3E429A631EF}"/>
    <cellStyle name="Comma 8 3 2 5 2 2 2 3" xfId="32837" xr:uid="{27484A41-6FE3-4695-9F0A-A9E06F2885BF}"/>
    <cellStyle name="Comma 8 3 2 5 2 2 3" xfId="15994" xr:uid="{86897917-942F-4485-8B3C-D32EC367A599}"/>
    <cellStyle name="Comma 8 3 2 5 2 2 3 2" xfId="38461" xr:uid="{367AE86A-F26E-42D6-A69A-6F7666BE4032}"/>
    <cellStyle name="Comma 8 3 2 5 2 2 4" xfId="27234" xr:uid="{407835A7-1A94-4703-8BE9-9CBD14959C35}"/>
    <cellStyle name="Comma 8 3 2 5 2 3" xfId="7580" xr:uid="{9CD7C79F-1B22-4A79-BADA-7F47AF25EC91}"/>
    <cellStyle name="Comma 8 3 2 5 2 3 2" xfId="18808" xr:uid="{F5C33554-36C6-43EA-9C57-EC1A3FB7BFA9}"/>
    <cellStyle name="Comma 8 3 2 5 2 3 2 2" xfId="41275" xr:uid="{57242DE5-96BF-4E8E-88E2-5905409F2E6F}"/>
    <cellStyle name="Comma 8 3 2 5 2 3 3" xfId="30048" xr:uid="{5D298B95-88A4-470A-B8F1-EB77564D30CD}"/>
    <cellStyle name="Comma 8 3 2 5 2 4" xfId="13205" xr:uid="{E7DC93A4-3568-495E-BC2A-747413667DE5}"/>
    <cellStyle name="Comma 8 3 2 5 2 4 2" xfId="35672" xr:uid="{BE985245-BBFB-4E12-8198-C74946616266}"/>
    <cellStyle name="Comma 8 3 2 5 2 5" xfId="24445" xr:uid="{82EBF884-CAF2-4BE5-8796-5A61FE4C9ED8}"/>
    <cellStyle name="Comma 8 3 2 5 3" xfId="3686" xr:uid="{E867092C-B00C-477C-BE54-2388E58F96DE}"/>
    <cellStyle name="Comma 8 3 2 5 3 2" xfId="9289" xr:uid="{67CCB227-6A45-41BF-994D-A8425543FD7A}"/>
    <cellStyle name="Comma 8 3 2 5 3 2 2" xfId="20517" xr:uid="{BDD07F75-5F42-4434-A737-D32AC33F636F}"/>
    <cellStyle name="Comma 8 3 2 5 3 2 2 2" xfId="42984" xr:uid="{7137459D-E888-42CA-A6F0-BCDC290F23F1}"/>
    <cellStyle name="Comma 8 3 2 5 3 2 3" xfId="31757" xr:uid="{AFB604EC-EB1E-4293-A707-1D8F19DA8C12}"/>
    <cellStyle name="Comma 8 3 2 5 3 3" xfId="14914" xr:uid="{0960D97E-0475-4740-8553-271B07FF5A21}"/>
    <cellStyle name="Comma 8 3 2 5 3 3 2" xfId="37381" xr:uid="{7340C8A8-2B04-4E36-BC98-21488C7BC60F}"/>
    <cellStyle name="Comma 8 3 2 5 3 4" xfId="26154" xr:uid="{BA424E4F-5289-477D-BE4C-413B8E68BD2B}"/>
    <cellStyle name="Comma 8 3 2 5 4" xfId="6500" xr:uid="{4376CFA4-19F8-47DB-B582-5CC3E442D855}"/>
    <cellStyle name="Comma 8 3 2 5 4 2" xfId="17728" xr:uid="{E39C5F86-B940-4280-B696-985EA5ED7288}"/>
    <cellStyle name="Comma 8 3 2 5 4 2 2" xfId="40195" xr:uid="{129B0E69-DEDA-4F41-9635-6D3273CFF7C7}"/>
    <cellStyle name="Comma 8 3 2 5 4 3" xfId="28968" xr:uid="{BB2B0C7C-E733-4235-B29E-DA7A048AE66B}"/>
    <cellStyle name="Comma 8 3 2 5 5" xfId="12125" xr:uid="{A44CA063-E43C-431B-8A77-75C0025405C3}"/>
    <cellStyle name="Comma 8 3 2 5 5 2" xfId="34592" xr:uid="{D88141D5-1B81-471E-8309-72E61A056207}"/>
    <cellStyle name="Comma 8 3 2 5 6" xfId="23365" xr:uid="{3D5F5CC3-CD2A-4607-B96D-7377E1C731DF}"/>
    <cellStyle name="Comma 8 3 2 6" xfId="1439" xr:uid="{00000000-0005-0000-0000-0000B9090000}"/>
    <cellStyle name="Comma 8 3 2 6 2" xfId="4228" xr:uid="{89D08888-9306-4E74-BC6F-732410FCF60F}"/>
    <cellStyle name="Comma 8 3 2 6 2 2" xfId="9831" xr:uid="{F66B856B-22D7-42BE-B0C5-158D66598A21}"/>
    <cellStyle name="Comma 8 3 2 6 2 2 2" xfId="21059" xr:uid="{86047253-197F-4228-AAB7-F2B3EEBF39B4}"/>
    <cellStyle name="Comma 8 3 2 6 2 2 2 2" xfId="43526" xr:uid="{8EF1878E-8473-4C02-9F33-549D07D928A8}"/>
    <cellStyle name="Comma 8 3 2 6 2 2 3" xfId="32299" xr:uid="{AB8A7B88-3EA4-4281-913D-A10921BE8540}"/>
    <cellStyle name="Comma 8 3 2 6 2 3" xfId="15456" xr:uid="{6EA2757E-F358-49B8-93C8-C5D13422ABF0}"/>
    <cellStyle name="Comma 8 3 2 6 2 3 2" xfId="37923" xr:uid="{E96928FC-CB03-4BFD-A6D8-1468D72E82BA}"/>
    <cellStyle name="Comma 8 3 2 6 2 4" xfId="26696" xr:uid="{718B66EC-0567-4050-AC52-54688804DAD7}"/>
    <cellStyle name="Comma 8 3 2 6 3" xfId="7042" xr:uid="{32ED6841-CA11-4F16-8A70-FB6EFFBA773E}"/>
    <cellStyle name="Comma 8 3 2 6 3 2" xfId="18270" xr:uid="{6101870D-0837-41AE-80CD-57649803EF20}"/>
    <cellStyle name="Comma 8 3 2 6 3 2 2" xfId="40737" xr:uid="{4F56B9DF-2309-49DD-BD9D-DA3FC4A1BF85}"/>
    <cellStyle name="Comma 8 3 2 6 3 3" xfId="29510" xr:uid="{7EC5572A-250E-4F32-972C-7ED1576211F1}"/>
    <cellStyle name="Comma 8 3 2 6 4" xfId="12667" xr:uid="{89BD1487-838B-4492-A7C8-FD89A04C270E}"/>
    <cellStyle name="Comma 8 3 2 6 4 2" xfId="35134" xr:uid="{BAB44CA9-295B-4276-9D8D-F7E884026323}"/>
    <cellStyle name="Comma 8 3 2 6 5" xfId="23907" xr:uid="{36A4E0BD-1D0C-4B38-8A77-FED431C686BF}"/>
    <cellStyle name="Comma 8 3 2 7" xfId="2520" xr:uid="{00000000-0005-0000-0000-0000BA090000}"/>
    <cellStyle name="Comma 8 3 2 7 2" xfId="5309" xr:uid="{4CA6F28A-D7B8-420F-956B-7BA602C920EB}"/>
    <cellStyle name="Comma 8 3 2 7 2 2" xfId="10912" xr:uid="{16B78CD1-0E26-45A4-899D-5983265D5A92}"/>
    <cellStyle name="Comma 8 3 2 7 2 2 2" xfId="22140" xr:uid="{EE05B140-1D5B-4F46-8CE6-2FCB310A651C}"/>
    <cellStyle name="Comma 8 3 2 7 2 2 2 2" xfId="44607" xr:uid="{A915B2F1-F164-475C-A4CE-E7B9BA6A4244}"/>
    <cellStyle name="Comma 8 3 2 7 2 2 3" xfId="33380" xr:uid="{8A59F327-651C-438C-8FEF-AA157405866B}"/>
    <cellStyle name="Comma 8 3 2 7 2 3" xfId="16537" xr:uid="{5591FC55-DD97-4BD2-95DA-DCAA11C67008}"/>
    <cellStyle name="Comma 8 3 2 7 2 3 2" xfId="39004" xr:uid="{588C0719-9135-48B6-8721-30F1F7EC0F19}"/>
    <cellStyle name="Comma 8 3 2 7 2 4" xfId="27777" xr:uid="{172B79AA-4036-43A2-98FA-9EB513EBA488}"/>
    <cellStyle name="Comma 8 3 2 7 3" xfId="8123" xr:uid="{3FC20111-0766-434A-B125-95AB981494D7}"/>
    <cellStyle name="Comma 8 3 2 7 3 2" xfId="19351" xr:uid="{A424E1BD-7B57-4E68-85A6-06C2CB28BF89}"/>
    <cellStyle name="Comma 8 3 2 7 3 2 2" xfId="41818" xr:uid="{6825A398-F29E-4E2A-84C9-B2624A050293}"/>
    <cellStyle name="Comma 8 3 2 7 3 3" xfId="30591" xr:uid="{7CD17A92-F648-45AF-A309-D59D0F1EF8CC}"/>
    <cellStyle name="Comma 8 3 2 7 4" xfId="13748" xr:uid="{C71F6E74-3731-4278-9C62-8CFAF856C08B}"/>
    <cellStyle name="Comma 8 3 2 7 4 2" xfId="36215" xr:uid="{AE94D3F6-F7D3-44A7-A2B8-DCB85055AFF4}"/>
    <cellStyle name="Comma 8 3 2 7 5" xfId="24988" xr:uid="{4233605D-1A39-449D-B7E0-4B66E7D67FAB}"/>
    <cellStyle name="Comma 8 3 2 8" xfId="359" xr:uid="{00000000-0005-0000-0000-0000BB090000}"/>
    <cellStyle name="Comma 8 3 2 8 2" xfId="3148" xr:uid="{9F48D68B-6BC8-47E6-88D4-4888F8AACC72}"/>
    <cellStyle name="Comma 8 3 2 8 2 2" xfId="8751" xr:uid="{8768492E-C310-4534-9C1E-B974965FF90E}"/>
    <cellStyle name="Comma 8 3 2 8 2 2 2" xfId="19979" xr:uid="{CA3338DC-E44B-4C8F-A62F-4E7F732B143E}"/>
    <cellStyle name="Comma 8 3 2 8 2 2 2 2" xfId="42446" xr:uid="{0F66B4E8-9EAD-4468-A1B3-3DE22A15F9FA}"/>
    <cellStyle name="Comma 8 3 2 8 2 2 3" xfId="31219" xr:uid="{A797E630-2999-44D2-B015-4C17151FA15A}"/>
    <cellStyle name="Comma 8 3 2 8 2 3" xfId="14376" xr:uid="{7017281C-6B31-4BE0-B3C5-7F144ABBFC0E}"/>
    <cellStyle name="Comma 8 3 2 8 2 3 2" xfId="36843" xr:uid="{BF1B02A1-C835-472D-9506-94E3ADF34C86}"/>
    <cellStyle name="Comma 8 3 2 8 2 4" xfId="25616" xr:uid="{50E03A3A-230D-448D-8CDD-E72FEF51EAFB}"/>
    <cellStyle name="Comma 8 3 2 8 3" xfId="5962" xr:uid="{A22730E5-44E3-43AD-8FB7-E6BA9E54D1E6}"/>
    <cellStyle name="Comma 8 3 2 8 3 2" xfId="17190" xr:uid="{A610076D-3B8C-47C0-98D1-A66EBD372984}"/>
    <cellStyle name="Comma 8 3 2 8 3 2 2" xfId="39657" xr:uid="{D73DCE6F-2072-49A8-B3E0-18474982B1AB}"/>
    <cellStyle name="Comma 8 3 2 8 3 3" xfId="28430" xr:uid="{8C162E95-C832-4549-9881-B06CB04250B0}"/>
    <cellStyle name="Comma 8 3 2 8 4" xfId="11587" xr:uid="{1927CC5F-79AB-4EC2-A7CB-DCC8E7658990}"/>
    <cellStyle name="Comma 8 3 2 8 4 2" xfId="34054" xr:uid="{BC11B147-ABA8-44C1-A78D-0FCFA9E5C430}"/>
    <cellStyle name="Comma 8 3 2 8 5" xfId="22827" xr:uid="{DD3CF160-8E17-47EF-97F6-8BE8B350C171}"/>
    <cellStyle name="Comma 8 3 2 9" xfId="2872" xr:uid="{B9D60037-FB1C-43C7-816C-C9F91E9E1F6C}"/>
    <cellStyle name="Comma 8 3 2 9 2" xfId="8475" xr:uid="{7425A55E-767E-4505-8931-A0FE549A8D78}"/>
    <cellStyle name="Comma 8 3 2 9 2 2" xfId="19703" xr:uid="{A9078A6D-53AC-43C0-8909-B84CEBE5230E}"/>
    <cellStyle name="Comma 8 3 2 9 2 2 2" xfId="42170" xr:uid="{7EA5F90C-D55B-487D-B24B-A289DCC3577B}"/>
    <cellStyle name="Comma 8 3 2 9 2 3" xfId="30943" xr:uid="{5D6CC569-1CFA-4335-87B2-36EC434003F0}"/>
    <cellStyle name="Comma 8 3 2 9 3" xfId="14100" xr:uid="{3FBB3D1F-E80E-4119-ACDB-68686A754D5A}"/>
    <cellStyle name="Comma 8 3 2 9 3 2" xfId="36567" xr:uid="{71FA6444-8722-40A0-B498-912F782FE0A0}"/>
    <cellStyle name="Comma 8 3 2 9 4" xfId="25340" xr:uid="{BB168185-CF35-4258-B897-F2A12D530449}"/>
    <cellStyle name="Comma 8 3 3" xfId="109" xr:uid="{00000000-0005-0000-0000-0000BC090000}"/>
    <cellStyle name="Comma 8 3 3 10" xfId="11341" xr:uid="{35608752-E543-431E-8B3F-D068D988B2A1}"/>
    <cellStyle name="Comma 8 3 3 10 2" xfId="33809" xr:uid="{503E7F18-77FC-4889-881B-B7EEA2F30C74}"/>
    <cellStyle name="Comma 8 3 3 11" xfId="22582" xr:uid="{CA0E2E9F-EC8B-48CA-A926-A0232C62E9CD}"/>
    <cellStyle name="Comma 8 3 3 2" xfId="235" xr:uid="{00000000-0005-0000-0000-0000BD090000}"/>
    <cellStyle name="Comma 8 3 3 2 10" xfId="22708" xr:uid="{5BDA17BD-6429-46B7-B287-E0688C1FE33A}"/>
    <cellStyle name="Comma 8 3 3 2 2" xfId="782" xr:uid="{00000000-0005-0000-0000-0000BE090000}"/>
    <cellStyle name="Comma 8 3 3 2 2 2" xfId="1320" xr:uid="{00000000-0005-0000-0000-0000BF090000}"/>
    <cellStyle name="Comma 8 3 3 2 2 2 2" xfId="2400" xr:uid="{00000000-0005-0000-0000-0000C0090000}"/>
    <cellStyle name="Comma 8 3 3 2 2 2 2 2" xfId="5189" xr:uid="{C85D46D3-4FA0-4D20-BB2C-196A623912ED}"/>
    <cellStyle name="Comma 8 3 3 2 2 2 2 2 2" xfId="10792" xr:uid="{6D8F63AF-0AA4-4FF0-8F37-38AA779B562C}"/>
    <cellStyle name="Comma 8 3 3 2 2 2 2 2 2 2" xfId="22020" xr:uid="{CE56BD54-6391-4437-BBA2-3440C1842061}"/>
    <cellStyle name="Comma 8 3 3 2 2 2 2 2 2 2 2" xfId="44487" xr:uid="{F297FCE8-B61D-4DC0-A3EA-6C822D2A909A}"/>
    <cellStyle name="Comma 8 3 3 2 2 2 2 2 2 3" xfId="33260" xr:uid="{F8F2316B-C754-4643-A41B-CEF90CE5B53F}"/>
    <cellStyle name="Comma 8 3 3 2 2 2 2 2 3" xfId="16417" xr:uid="{969AAA60-3EA7-4245-B7A4-ADC737BC1618}"/>
    <cellStyle name="Comma 8 3 3 2 2 2 2 2 3 2" xfId="38884" xr:uid="{7C4FC836-B67B-4C76-B038-910AAE955268}"/>
    <cellStyle name="Comma 8 3 3 2 2 2 2 2 4" xfId="27657" xr:uid="{E3C4275B-6E3F-42F4-B829-7136DE1881DA}"/>
    <cellStyle name="Comma 8 3 3 2 2 2 2 3" xfId="8003" xr:uid="{955943DF-2E93-4A1B-BB72-CEEE5487F062}"/>
    <cellStyle name="Comma 8 3 3 2 2 2 2 3 2" xfId="19231" xr:uid="{DC8C6F7F-1C58-4F5D-ADF9-D983FF90BF85}"/>
    <cellStyle name="Comma 8 3 3 2 2 2 2 3 2 2" xfId="41698" xr:uid="{93B4BB2C-BFE6-401B-96E3-A33FEE82851E}"/>
    <cellStyle name="Comma 8 3 3 2 2 2 2 3 3" xfId="30471" xr:uid="{30251BC9-326F-470C-BE3F-5D74D4B243DD}"/>
    <cellStyle name="Comma 8 3 3 2 2 2 2 4" xfId="13628" xr:uid="{4DCF0C05-F60E-4B7F-A1BE-F7F3642F57E8}"/>
    <cellStyle name="Comma 8 3 3 2 2 2 2 4 2" xfId="36095" xr:uid="{5A56C91D-8C73-4A8C-8C32-366FECC273AB}"/>
    <cellStyle name="Comma 8 3 3 2 2 2 2 5" xfId="24868" xr:uid="{2297B770-D56C-42F8-AC1D-BB1207A64C79}"/>
    <cellStyle name="Comma 8 3 3 2 2 2 3" xfId="4109" xr:uid="{8F7DF158-40B4-4AA6-86C6-3FABDC13CEC4}"/>
    <cellStyle name="Comma 8 3 3 2 2 2 3 2" xfId="9712" xr:uid="{271E30B1-D935-4795-9562-C5D90A9AE346}"/>
    <cellStyle name="Comma 8 3 3 2 2 2 3 2 2" xfId="20940" xr:uid="{52B26CFA-61B0-4D3E-B87F-1C945E3370C4}"/>
    <cellStyle name="Comma 8 3 3 2 2 2 3 2 2 2" xfId="43407" xr:uid="{F900334B-5381-4DBF-87AA-10847835BA0E}"/>
    <cellStyle name="Comma 8 3 3 2 2 2 3 2 3" xfId="32180" xr:uid="{14200010-B105-4964-9E05-9E5D91EE993C}"/>
    <cellStyle name="Comma 8 3 3 2 2 2 3 3" xfId="15337" xr:uid="{BD04D92E-8D3E-4B03-8829-1A2F2C16DF57}"/>
    <cellStyle name="Comma 8 3 3 2 2 2 3 3 2" xfId="37804" xr:uid="{7E5EE308-235B-4E89-8E06-CD3DCFE931B1}"/>
    <cellStyle name="Comma 8 3 3 2 2 2 3 4" xfId="26577" xr:uid="{D3F00BC4-CB19-4C40-A6DE-22C591C8AF7F}"/>
    <cellStyle name="Comma 8 3 3 2 2 2 4" xfId="6923" xr:uid="{D7760BF3-8CA2-4486-9AC7-2F34D63244A9}"/>
    <cellStyle name="Comma 8 3 3 2 2 2 4 2" xfId="18151" xr:uid="{F3C8B418-A60E-46E8-ACA3-FA0668E6C537}"/>
    <cellStyle name="Comma 8 3 3 2 2 2 4 2 2" xfId="40618" xr:uid="{C7CE3E1A-9CB3-455C-84D0-835FBF9D8ABF}"/>
    <cellStyle name="Comma 8 3 3 2 2 2 4 3" xfId="29391" xr:uid="{9EBE63F8-1827-4CD7-B401-64118EBA9512}"/>
    <cellStyle name="Comma 8 3 3 2 2 2 5" xfId="12548" xr:uid="{9BF75B29-B812-4BD9-891E-1BF89038F4BE}"/>
    <cellStyle name="Comma 8 3 3 2 2 2 5 2" xfId="35015" xr:uid="{29B46BAE-C1B9-4AA2-BAE4-8A56990275DB}"/>
    <cellStyle name="Comma 8 3 3 2 2 2 6" xfId="23788" xr:uid="{23F6D6EC-D2B0-4971-BBC0-E59DFCCB5540}"/>
    <cellStyle name="Comma 8 3 3 2 2 3" xfId="1862" xr:uid="{00000000-0005-0000-0000-0000C1090000}"/>
    <cellStyle name="Comma 8 3 3 2 2 3 2" xfId="4651" xr:uid="{FCF127EE-596C-41AA-AB6C-902624880895}"/>
    <cellStyle name="Comma 8 3 3 2 2 3 2 2" xfId="10254" xr:uid="{FFBBD0C5-D51B-4916-8801-B60A95FB2930}"/>
    <cellStyle name="Comma 8 3 3 2 2 3 2 2 2" xfId="21482" xr:uid="{BDA4D3BE-570C-45D4-ACCF-F36A00486A52}"/>
    <cellStyle name="Comma 8 3 3 2 2 3 2 2 2 2" xfId="43949" xr:uid="{94BC1C6C-4CA1-4A70-8BA5-966AFEC0E89E}"/>
    <cellStyle name="Comma 8 3 3 2 2 3 2 2 3" xfId="32722" xr:uid="{2156756B-3EDF-404A-ABCF-52F12162503C}"/>
    <cellStyle name="Comma 8 3 3 2 2 3 2 3" xfId="15879" xr:uid="{ABBC1D7D-474B-48CE-8B17-EA74283947EF}"/>
    <cellStyle name="Comma 8 3 3 2 2 3 2 3 2" xfId="38346" xr:uid="{C5B20052-FB8B-4891-BB12-80C3E3F99EA6}"/>
    <cellStyle name="Comma 8 3 3 2 2 3 2 4" xfId="27119" xr:uid="{6766459D-D533-499A-8A50-A88F0593EAF2}"/>
    <cellStyle name="Comma 8 3 3 2 2 3 3" xfId="7465" xr:uid="{6EF45299-401D-4613-82A4-C9A00D9DF47F}"/>
    <cellStyle name="Comma 8 3 3 2 2 3 3 2" xfId="18693" xr:uid="{35DCA811-6444-4419-9D83-ABC777C3B6DD}"/>
    <cellStyle name="Comma 8 3 3 2 2 3 3 2 2" xfId="41160" xr:uid="{6549509F-867D-44A3-B66E-B285CDC8BE20}"/>
    <cellStyle name="Comma 8 3 3 2 2 3 3 3" xfId="29933" xr:uid="{5A41944C-4B2B-46EF-B519-7900CBD5953E}"/>
    <cellStyle name="Comma 8 3 3 2 2 3 4" xfId="13090" xr:uid="{91A10F2E-2172-45AA-A40A-FF5D498887EA}"/>
    <cellStyle name="Comma 8 3 3 2 2 3 4 2" xfId="35557" xr:uid="{EE9FF213-1007-4CAE-996F-D1064201662E}"/>
    <cellStyle name="Comma 8 3 3 2 2 3 5" xfId="24330" xr:uid="{AC7CE11B-C092-4271-898D-A8B6EBB6B997}"/>
    <cellStyle name="Comma 8 3 3 2 2 4" xfId="3571" xr:uid="{12CDDF27-2510-4DEF-A40C-114086C7EDC0}"/>
    <cellStyle name="Comma 8 3 3 2 2 4 2" xfId="9174" xr:uid="{0617430E-886C-4539-BF8E-E931BF14E889}"/>
    <cellStyle name="Comma 8 3 3 2 2 4 2 2" xfId="20402" xr:uid="{33BE3435-0EF9-430F-BC9A-DBB757C27C96}"/>
    <cellStyle name="Comma 8 3 3 2 2 4 2 2 2" xfId="42869" xr:uid="{3E3C3A27-D031-4BD7-8834-D1CCBC8CFF2D}"/>
    <cellStyle name="Comma 8 3 3 2 2 4 2 3" xfId="31642" xr:uid="{9A9A636E-7B86-44E5-BD88-B4D3961671DD}"/>
    <cellStyle name="Comma 8 3 3 2 2 4 3" xfId="14799" xr:uid="{AB47DB53-B38F-4104-85D4-526B910298DE}"/>
    <cellStyle name="Comma 8 3 3 2 2 4 3 2" xfId="37266" xr:uid="{9CD1DAB2-E565-488F-AD8C-3AF672500B82}"/>
    <cellStyle name="Comma 8 3 3 2 2 4 4" xfId="26039" xr:uid="{C6FABB42-EF6B-4D70-A9B6-5A4AD8BB72BC}"/>
    <cellStyle name="Comma 8 3 3 2 2 5" xfId="6385" xr:uid="{69073749-DC08-47A9-BBB6-B0C1E8E5A429}"/>
    <cellStyle name="Comma 8 3 3 2 2 5 2" xfId="17613" xr:uid="{19DFF8D5-3A7E-4DB4-A75E-19CF48788D76}"/>
    <cellStyle name="Comma 8 3 3 2 2 5 2 2" xfId="40080" xr:uid="{8411393B-42EE-427B-8086-C855072A9ACD}"/>
    <cellStyle name="Comma 8 3 3 2 2 5 3" xfId="28853" xr:uid="{E572F53C-FDA0-4ECF-A9C6-6A1FD0F7962C}"/>
    <cellStyle name="Comma 8 3 3 2 2 6" xfId="12010" xr:uid="{FA209484-6DFB-4C18-8830-16DACB42B392}"/>
    <cellStyle name="Comma 8 3 3 2 2 6 2" xfId="34477" xr:uid="{9E46D76F-5289-474C-B24C-6C0F7E2F0283}"/>
    <cellStyle name="Comma 8 3 3 2 2 7" xfId="23250" xr:uid="{FE0DF4EB-3ECC-43FA-98CB-D8C2F1A0DBE1}"/>
    <cellStyle name="Comma 8 3 3 2 3" xfId="1053" xr:uid="{00000000-0005-0000-0000-0000C2090000}"/>
    <cellStyle name="Comma 8 3 3 2 3 2" xfId="2133" xr:uid="{00000000-0005-0000-0000-0000C3090000}"/>
    <cellStyle name="Comma 8 3 3 2 3 2 2" xfId="4922" xr:uid="{AEAC3D08-A90D-47D3-A6EF-ABCBB48CFBDF}"/>
    <cellStyle name="Comma 8 3 3 2 3 2 2 2" xfId="10525" xr:uid="{1EF0F9B7-FF99-4385-82B8-9985F0AD672C}"/>
    <cellStyle name="Comma 8 3 3 2 3 2 2 2 2" xfId="21753" xr:uid="{F3334234-A64B-4AA6-B3A8-DA4B75798B60}"/>
    <cellStyle name="Comma 8 3 3 2 3 2 2 2 2 2" xfId="44220" xr:uid="{67B3DDE2-D9E1-4E61-B573-71A3F19A6DD9}"/>
    <cellStyle name="Comma 8 3 3 2 3 2 2 2 3" xfId="32993" xr:uid="{D94C045F-84B7-4A91-B47B-578E31A2719B}"/>
    <cellStyle name="Comma 8 3 3 2 3 2 2 3" xfId="16150" xr:uid="{F1204B38-3247-4AB3-8B78-D148AC7B8B4A}"/>
    <cellStyle name="Comma 8 3 3 2 3 2 2 3 2" xfId="38617" xr:uid="{F8A5A717-7C96-45E5-9F04-408ADA2A04EE}"/>
    <cellStyle name="Comma 8 3 3 2 3 2 2 4" xfId="27390" xr:uid="{06C3FEAA-B55B-4CAE-B194-F82C1B1D0230}"/>
    <cellStyle name="Comma 8 3 3 2 3 2 3" xfId="7736" xr:uid="{AB3131E4-0874-490D-893A-68CC0B147E3D}"/>
    <cellStyle name="Comma 8 3 3 2 3 2 3 2" xfId="18964" xr:uid="{5ACFC15D-82C2-4CCB-AF4C-E02809DAD49F}"/>
    <cellStyle name="Comma 8 3 3 2 3 2 3 2 2" xfId="41431" xr:uid="{F9122D5E-9332-4079-9640-44E4EF3F5359}"/>
    <cellStyle name="Comma 8 3 3 2 3 2 3 3" xfId="30204" xr:uid="{FFFD4F76-F258-4ADF-B44D-CAF5559FD070}"/>
    <cellStyle name="Comma 8 3 3 2 3 2 4" xfId="13361" xr:uid="{E2B9DE86-5362-4DCF-B867-7C2B73A0C1B3}"/>
    <cellStyle name="Comma 8 3 3 2 3 2 4 2" xfId="35828" xr:uid="{FACF822B-1A7B-4ECD-B6EF-777DA36A8F88}"/>
    <cellStyle name="Comma 8 3 3 2 3 2 5" xfId="24601" xr:uid="{03FA1772-41D0-4CCE-BB95-20F90C69A47B}"/>
    <cellStyle name="Comma 8 3 3 2 3 3" xfId="3842" xr:uid="{FC36C824-383E-4724-89E4-87B4CCAD25C9}"/>
    <cellStyle name="Comma 8 3 3 2 3 3 2" xfId="9445" xr:uid="{CB2BA5E1-F5DD-4F91-8702-887C37739651}"/>
    <cellStyle name="Comma 8 3 3 2 3 3 2 2" xfId="20673" xr:uid="{46FCA7C2-534C-4F14-A999-80C3C662D030}"/>
    <cellStyle name="Comma 8 3 3 2 3 3 2 2 2" xfId="43140" xr:uid="{E5EC0FBF-C7FE-4C35-8962-A094515892ED}"/>
    <cellStyle name="Comma 8 3 3 2 3 3 2 3" xfId="31913" xr:uid="{D17C9923-E00E-4557-A341-70659EB16010}"/>
    <cellStyle name="Comma 8 3 3 2 3 3 3" xfId="15070" xr:uid="{F7AE526C-86E6-4A7D-8116-4459FC34CEE8}"/>
    <cellStyle name="Comma 8 3 3 2 3 3 3 2" xfId="37537" xr:uid="{F00F7B1B-9E2B-4F19-AB88-4A47E5D3C3C0}"/>
    <cellStyle name="Comma 8 3 3 2 3 3 4" xfId="26310" xr:uid="{6FD1E433-43EA-4993-9610-582B0BF50754}"/>
    <cellStyle name="Comma 8 3 3 2 3 4" xfId="6656" xr:uid="{42E106C6-B985-49A7-BB46-B129A7EF7F23}"/>
    <cellStyle name="Comma 8 3 3 2 3 4 2" xfId="17884" xr:uid="{AD63CE8B-FEBA-421D-AD9C-79EB8AB4D442}"/>
    <cellStyle name="Comma 8 3 3 2 3 4 2 2" xfId="40351" xr:uid="{5A3529B5-BEC9-4879-9CB6-F93767772D07}"/>
    <cellStyle name="Comma 8 3 3 2 3 4 3" xfId="29124" xr:uid="{C605BEFE-D498-4A0E-B3FB-6F852F3860A2}"/>
    <cellStyle name="Comma 8 3 3 2 3 5" xfId="12281" xr:uid="{DCABE8D7-5DEB-470E-B96D-AE2313B9732C}"/>
    <cellStyle name="Comma 8 3 3 2 3 5 2" xfId="34748" xr:uid="{1595C6C3-489A-46E1-92D1-28DC39289643}"/>
    <cellStyle name="Comma 8 3 3 2 3 6" xfId="23521" xr:uid="{60E7C7B4-B977-4DCC-82F9-F4A0A09913DE}"/>
    <cellStyle name="Comma 8 3 3 2 4" xfId="1595" xr:uid="{00000000-0005-0000-0000-0000C4090000}"/>
    <cellStyle name="Comma 8 3 3 2 4 2" xfId="4384" xr:uid="{4E794141-C531-4E98-871B-3437499B2CF7}"/>
    <cellStyle name="Comma 8 3 3 2 4 2 2" xfId="9987" xr:uid="{B203FE80-34E8-4A9F-BF9B-463F264C750E}"/>
    <cellStyle name="Comma 8 3 3 2 4 2 2 2" xfId="21215" xr:uid="{19B0DE50-0090-407B-B7A3-8B0363154073}"/>
    <cellStyle name="Comma 8 3 3 2 4 2 2 2 2" xfId="43682" xr:uid="{4B87FB4B-A03B-41A2-9FC7-A639EE57376C}"/>
    <cellStyle name="Comma 8 3 3 2 4 2 2 3" xfId="32455" xr:uid="{24C604F8-BEC1-4120-99A1-35D1853125DF}"/>
    <cellStyle name="Comma 8 3 3 2 4 2 3" xfId="15612" xr:uid="{C8A319CB-A150-436A-8CA1-5E38F28ACD71}"/>
    <cellStyle name="Comma 8 3 3 2 4 2 3 2" xfId="38079" xr:uid="{1B53B87F-B511-4049-90F3-B23EF141BEDA}"/>
    <cellStyle name="Comma 8 3 3 2 4 2 4" xfId="26852" xr:uid="{D9931785-29C2-4F9F-B950-51282293E38A}"/>
    <cellStyle name="Comma 8 3 3 2 4 3" xfId="7198" xr:uid="{72624AF9-9B20-4E92-87ED-66DF07703A8E}"/>
    <cellStyle name="Comma 8 3 3 2 4 3 2" xfId="18426" xr:uid="{367494F3-B895-4C84-93B9-61D531F9B863}"/>
    <cellStyle name="Comma 8 3 3 2 4 3 2 2" xfId="40893" xr:uid="{EDE50C5D-2FAE-417F-9791-C4D1518ABD0F}"/>
    <cellStyle name="Comma 8 3 3 2 4 3 3" xfId="29666" xr:uid="{DFC80082-3FE1-47CB-B66E-CC252A29E226}"/>
    <cellStyle name="Comma 8 3 3 2 4 4" xfId="12823" xr:uid="{A2E815ED-2823-47F4-AC5A-F91867BCB539}"/>
    <cellStyle name="Comma 8 3 3 2 4 4 2" xfId="35290" xr:uid="{475D9660-3EC7-49DA-A4B9-9B703CCB575A}"/>
    <cellStyle name="Comma 8 3 3 2 4 5" xfId="24063" xr:uid="{64FF179E-D4C5-4E76-BF72-A3E62C86674F}"/>
    <cellStyle name="Comma 8 3 3 2 5" xfId="2676" xr:uid="{00000000-0005-0000-0000-0000C5090000}"/>
    <cellStyle name="Comma 8 3 3 2 5 2" xfId="5465" xr:uid="{B91505F8-5DAE-4088-8E1E-ADD2A57C8069}"/>
    <cellStyle name="Comma 8 3 3 2 5 2 2" xfId="11068" xr:uid="{8942367C-8EDE-45A2-BE37-0072EE3206A7}"/>
    <cellStyle name="Comma 8 3 3 2 5 2 2 2" xfId="22296" xr:uid="{D4D627E0-2531-47C5-B75E-5AB222EBDDD5}"/>
    <cellStyle name="Comma 8 3 3 2 5 2 2 2 2" xfId="44763" xr:uid="{DCD097C6-3FC7-45B7-AE98-E337DC5AF6E4}"/>
    <cellStyle name="Comma 8 3 3 2 5 2 2 3" xfId="33536" xr:uid="{94893802-00D3-416E-A5C5-44083BE0EABA}"/>
    <cellStyle name="Comma 8 3 3 2 5 2 3" xfId="16693" xr:uid="{8A2F2762-B639-4F73-ABC0-456CF733B7C0}"/>
    <cellStyle name="Comma 8 3 3 2 5 2 3 2" xfId="39160" xr:uid="{0882F57F-F103-4B10-86E8-C72B99D4E72B}"/>
    <cellStyle name="Comma 8 3 3 2 5 2 4" xfId="27933" xr:uid="{07FCCFC6-DF66-48E6-98E8-3E5A214AA588}"/>
    <cellStyle name="Comma 8 3 3 2 5 3" xfId="8279" xr:uid="{7735CA0A-345C-4AD9-94BD-F7D70DEC5AC5}"/>
    <cellStyle name="Comma 8 3 3 2 5 3 2" xfId="19507" xr:uid="{6C41980A-F0B4-455F-9193-B4A8FD56E833}"/>
    <cellStyle name="Comma 8 3 3 2 5 3 2 2" xfId="41974" xr:uid="{F2CEB4C4-B0EF-4DF5-96C3-FB49B87754FA}"/>
    <cellStyle name="Comma 8 3 3 2 5 3 3" xfId="30747" xr:uid="{8D7BD6EA-C8C4-42DB-94C6-7E15C55B4EC6}"/>
    <cellStyle name="Comma 8 3 3 2 5 4" xfId="13904" xr:uid="{EC76AD4C-E645-4B72-8316-7D122358D52A}"/>
    <cellStyle name="Comma 8 3 3 2 5 4 2" xfId="36371" xr:uid="{995BF112-9912-46F6-81F5-F13626B4A8CD}"/>
    <cellStyle name="Comma 8 3 3 2 5 5" xfId="25144" xr:uid="{298BDD5D-6035-4FEC-990E-ECA2EC4A1E91}"/>
    <cellStyle name="Comma 8 3 3 2 6" xfId="515" xr:uid="{00000000-0005-0000-0000-0000C6090000}"/>
    <cellStyle name="Comma 8 3 3 2 6 2" xfId="3304" xr:uid="{9631E95F-4F1A-4CE5-B984-31E6A8E6717D}"/>
    <cellStyle name="Comma 8 3 3 2 6 2 2" xfId="8907" xr:uid="{6730689E-56E9-4574-95EB-4DFC042A8241}"/>
    <cellStyle name="Comma 8 3 3 2 6 2 2 2" xfId="20135" xr:uid="{92A6845E-56A5-47FC-B641-90B44F94812D}"/>
    <cellStyle name="Comma 8 3 3 2 6 2 2 2 2" xfId="42602" xr:uid="{FCF2D5E8-E166-4746-B93B-17FC63E1F0C9}"/>
    <cellStyle name="Comma 8 3 3 2 6 2 2 3" xfId="31375" xr:uid="{A58F62AB-54F6-4299-A974-E43A7858D2E6}"/>
    <cellStyle name="Comma 8 3 3 2 6 2 3" xfId="14532" xr:uid="{0572A230-DA65-4CAF-B083-93B1A0DBE0FA}"/>
    <cellStyle name="Comma 8 3 3 2 6 2 3 2" xfId="36999" xr:uid="{3A4D70CD-8608-4B67-A119-AB044AE73B2E}"/>
    <cellStyle name="Comma 8 3 3 2 6 2 4" xfId="25772" xr:uid="{2DF12418-A73E-4D82-9259-7B6ED4356737}"/>
    <cellStyle name="Comma 8 3 3 2 6 3" xfId="6118" xr:uid="{40686C7D-C572-4005-ADE1-DFC471C513C0}"/>
    <cellStyle name="Comma 8 3 3 2 6 3 2" xfId="17346" xr:uid="{43D905ED-024D-421F-91FB-DDDA5826E309}"/>
    <cellStyle name="Comma 8 3 3 2 6 3 2 2" xfId="39813" xr:uid="{4C47AE19-E6BD-4C77-A515-9FE2D2AD4F06}"/>
    <cellStyle name="Comma 8 3 3 2 6 3 3" xfId="28586" xr:uid="{8E34E990-47DC-4B31-A7B0-E4D62F88F989}"/>
    <cellStyle name="Comma 8 3 3 2 6 4" xfId="11743" xr:uid="{7D79042C-602A-4152-90ED-74C3130A41DF}"/>
    <cellStyle name="Comma 8 3 3 2 6 4 2" xfId="34210" xr:uid="{015F2A89-F8E3-48E0-BE7C-B80BC091F12D}"/>
    <cellStyle name="Comma 8 3 3 2 6 5" xfId="22983" xr:uid="{5E5CA387-24FC-457D-9BD4-7E4BAFB422C5}"/>
    <cellStyle name="Comma 8 3 3 2 7" xfId="3028" xr:uid="{A3C39ACF-0776-4AFB-A9C4-96BD3DFDA3D1}"/>
    <cellStyle name="Comma 8 3 3 2 7 2" xfId="8631" xr:uid="{0FEB3C1A-8571-4902-82CF-F60E8800FDCD}"/>
    <cellStyle name="Comma 8 3 3 2 7 2 2" xfId="19859" xr:uid="{2D984A52-BAE8-43E5-A184-6394354D8963}"/>
    <cellStyle name="Comma 8 3 3 2 7 2 2 2" xfId="42326" xr:uid="{028393B9-3DF8-40A4-8B47-2BC043C36241}"/>
    <cellStyle name="Comma 8 3 3 2 7 2 3" xfId="31099" xr:uid="{93357DC9-E1BD-4F74-844D-69BEF9E3DD04}"/>
    <cellStyle name="Comma 8 3 3 2 7 3" xfId="14256" xr:uid="{DD5D851E-AA65-4CED-86F4-B20771538863}"/>
    <cellStyle name="Comma 8 3 3 2 7 3 2" xfId="36723" xr:uid="{A65881E7-172E-4AEF-B21D-BD5341DA7ED3}"/>
    <cellStyle name="Comma 8 3 3 2 7 4" xfId="25496" xr:uid="{C41515D5-FA44-42AF-B7CA-810A3D65F3C5}"/>
    <cellStyle name="Comma 8 3 3 2 8" xfId="5843" xr:uid="{E1C4BEB4-3C6C-4B5D-8ECC-C5E6975483F7}"/>
    <cellStyle name="Comma 8 3 3 2 8 2" xfId="17071" xr:uid="{D88A19C2-1423-4E53-A3C2-EAC975F5D06B}"/>
    <cellStyle name="Comma 8 3 3 2 8 2 2" xfId="39538" xr:uid="{3B8FCDC1-0AA1-419E-87B7-C3CC30E6730B}"/>
    <cellStyle name="Comma 8 3 3 2 8 3" xfId="28311" xr:uid="{DA309BDA-2BF7-4F5F-93C4-3342D432C31E}"/>
    <cellStyle name="Comma 8 3 3 2 9" xfId="11467" xr:uid="{145C2142-D742-475E-8C44-5F0DE64C7821}"/>
    <cellStyle name="Comma 8 3 3 2 9 2" xfId="33935" xr:uid="{90042CDD-982E-4C8D-B719-3E78C70F8D39}"/>
    <cellStyle name="Comma 8 3 3 3" xfId="656" xr:uid="{00000000-0005-0000-0000-0000C7090000}"/>
    <cellStyle name="Comma 8 3 3 3 2" xfId="1194" xr:uid="{00000000-0005-0000-0000-0000C8090000}"/>
    <cellStyle name="Comma 8 3 3 3 2 2" xfId="2274" xr:uid="{00000000-0005-0000-0000-0000C9090000}"/>
    <cellStyle name="Comma 8 3 3 3 2 2 2" xfId="5063" xr:uid="{7110C200-46A7-4A86-AE11-EBF02D2A7169}"/>
    <cellStyle name="Comma 8 3 3 3 2 2 2 2" xfId="10666" xr:uid="{CA09F32A-E632-4274-BE11-185FCD66D58A}"/>
    <cellStyle name="Comma 8 3 3 3 2 2 2 2 2" xfId="21894" xr:uid="{011CF8D1-9455-4A71-BCFA-56B7BF82BD17}"/>
    <cellStyle name="Comma 8 3 3 3 2 2 2 2 2 2" xfId="44361" xr:uid="{1473F044-AAB7-43E5-858E-629952EAD523}"/>
    <cellStyle name="Comma 8 3 3 3 2 2 2 2 3" xfId="33134" xr:uid="{BA67E0D7-AB6C-4226-B862-775720ADEE44}"/>
    <cellStyle name="Comma 8 3 3 3 2 2 2 3" xfId="16291" xr:uid="{6637F49F-D62F-41EC-9A92-25165C18FC69}"/>
    <cellStyle name="Comma 8 3 3 3 2 2 2 3 2" xfId="38758" xr:uid="{2BEF0EA0-C301-41BB-97FB-04B0001AF129}"/>
    <cellStyle name="Comma 8 3 3 3 2 2 2 4" xfId="27531" xr:uid="{8FB5FD30-677D-44D0-ABFB-648BD7443AE1}"/>
    <cellStyle name="Comma 8 3 3 3 2 2 3" xfId="7877" xr:uid="{DAD54980-70B2-4C70-B1C7-2B99191D2764}"/>
    <cellStyle name="Comma 8 3 3 3 2 2 3 2" xfId="19105" xr:uid="{4EA8E576-CF41-4161-B4A5-94B8DD66833F}"/>
    <cellStyle name="Comma 8 3 3 3 2 2 3 2 2" xfId="41572" xr:uid="{7B3B2A8E-27E1-46EE-848F-1AD12FCA945E}"/>
    <cellStyle name="Comma 8 3 3 3 2 2 3 3" xfId="30345" xr:uid="{2EDFE7CD-8424-46E5-9540-955F344DF2CC}"/>
    <cellStyle name="Comma 8 3 3 3 2 2 4" xfId="13502" xr:uid="{F9D50649-95C7-44DC-9D96-DCAA1B5FC943}"/>
    <cellStyle name="Comma 8 3 3 3 2 2 4 2" xfId="35969" xr:uid="{0F9A26B4-1838-48CC-B9EC-18E7AFE22113}"/>
    <cellStyle name="Comma 8 3 3 3 2 2 5" xfId="24742" xr:uid="{0FE4C002-AA9F-4B25-97CB-5526836D8767}"/>
    <cellStyle name="Comma 8 3 3 3 2 3" xfId="3983" xr:uid="{C76E5227-618C-4751-9DB1-ED8010D1C1B6}"/>
    <cellStyle name="Comma 8 3 3 3 2 3 2" xfId="9586" xr:uid="{DFA2E145-E07D-447B-AB13-1669FB6BF464}"/>
    <cellStyle name="Comma 8 3 3 3 2 3 2 2" xfId="20814" xr:uid="{DAA66932-A1BC-43C0-845B-B6B1054F20D1}"/>
    <cellStyle name="Comma 8 3 3 3 2 3 2 2 2" xfId="43281" xr:uid="{FE61D507-D79D-4AAF-B184-B5E2B6F82B56}"/>
    <cellStyle name="Comma 8 3 3 3 2 3 2 3" xfId="32054" xr:uid="{BBAEECB8-4FCC-4A16-A1EB-B877FF6AF5E0}"/>
    <cellStyle name="Comma 8 3 3 3 2 3 3" xfId="15211" xr:uid="{4BBDC89C-9B33-43A9-A867-B3FAFCD2AC28}"/>
    <cellStyle name="Comma 8 3 3 3 2 3 3 2" xfId="37678" xr:uid="{81BA055A-1388-43B2-AFA3-B885499BE0A6}"/>
    <cellStyle name="Comma 8 3 3 3 2 3 4" xfId="26451" xr:uid="{43F0E917-E9F5-4CEA-8703-98CB09C0AB80}"/>
    <cellStyle name="Comma 8 3 3 3 2 4" xfId="6797" xr:uid="{F64BC276-3BB1-475D-B087-5E0B34CF4674}"/>
    <cellStyle name="Comma 8 3 3 3 2 4 2" xfId="18025" xr:uid="{53E4D6FF-CF74-4C94-9535-19D699D4281C}"/>
    <cellStyle name="Comma 8 3 3 3 2 4 2 2" xfId="40492" xr:uid="{D05639B0-675B-47BA-AE82-0666A7F8129C}"/>
    <cellStyle name="Comma 8 3 3 3 2 4 3" xfId="29265" xr:uid="{9DE547B8-6AD3-4E60-A697-B7CE5B9CC037}"/>
    <cellStyle name="Comma 8 3 3 3 2 5" xfId="12422" xr:uid="{DFFF0FEC-C12F-4CA9-962E-E90F365A34D7}"/>
    <cellStyle name="Comma 8 3 3 3 2 5 2" xfId="34889" xr:uid="{1CD0F39D-10CA-4392-AF5A-A5481899E513}"/>
    <cellStyle name="Comma 8 3 3 3 2 6" xfId="23662" xr:uid="{97353423-C2DE-4E4A-AA57-33C437E6E182}"/>
    <cellStyle name="Comma 8 3 3 3 3" xfId="1736" xr:uid="{00000000-0005-0000-0000-0000CA090000}"/>
    <cellStyle name="Comma 8 3 3 3 3 2" xfId="4525" xr:uid="{BD17B736-BB8D-4549-A091-EC94A9811E73}"/>
    <cellStyle name="Comma 8 3 3 3 3 2 2" xfId="10128" xr:uid="{E302102B-60D2-4790-B985-5127D9383E19}"/>
    <cellStyle name="Comma 8 3 3 3 3 2 2 2" xfId="21356" xr:uid="{06E958CC-B81B-4276-9EE7-0390DFD09DC2}"/>
    <cellStyle name="Comma 8 3 3 3 3 2 2 2 2" xfId="43823" xr:uid="{E7C5D145-B95F-494A-A5CD-D31437EF8FA9}"/>
    <cellStyle name="Comma 8 3 3 3 3 2 2 3" xfId="32596" xr:uid="{5A64C9B8-B0EB-4765-AE01-FF6699DC7CC2}"/>
    <cellStyle name="Comma 8 3 3 3 3 2 3" xfId="15753" xr:uid="{82523A3B-45F9-4922-8724-C0A255E05EB8}"/>
    <cellStyle name="Comma 8 3 3 3 3 2 3 2" xfId="38220" xr:uid="{2D2AF6B3-8767-4BEE-8757-86204D979C81}"/>
    <cellStyle name="Comma 8 3 3 3 3 2 4" xfId="26993" xr:uid="{6491D6B5-7A9B-42CE-AB22-A425E21B955D}"/>
    <cellStyle name="Comma 8 3 3 3 3 3" xfId="7339" xr:uid="{E71B81DC-9403-45AE-87EA-935D78A8D580}"/>
    <cellStyle name="Comma 8 3 3 3 3 3 2" xfId="18567" xr:uid="{40E9FC90-1C06-46B7-A96A-C841F562A89E}"/>
    <cellStyle name="Comma 8 3 3 3 3 3 2 2" xfId="41034" xr:uid="{84EA91AF-25B7-4E50-8AF9-112D6D8CB858}"/>
    <cellStyle name="Comma 8 3 3 3 3 3 3" xfId="29807" xr:uid="{403C648F-82D2-4EB3-BC2D-1EF4F1B5ED67}"/>
    <cellStyle name="Comma 8 3 3 3 3 4" xfId="12964" xr:uid="{AA0EE6E3-24C3-4EA7-BC7E-6D2797752D0C}"/>
    <cellStyle name="Comma 8 3 3 3 3 4 2" xfId="35431" xr:uid="{8001E426-F882-4B4A-8D49-DB8FBB368DAF}"/>
    <cellStyle name="Comma 8 3 3 3 3 5" xfId="24204" xr:uid="{5A03B80E-2689-4AA5-849B-A6E325328F14}"/>
    <cellStyle name="Comma 8 3 3 3 4" xfId="3445" xr:uid="{CC43B226-81E1-4C3B-A980-90B30E3688AE}"/>
    <cellStyle name="Comma 8 3 3 3 4 2" xfId="9048" xr:uid="{B6B24B46-2238-4940-A0B9-4B877F7FD888}"/>
    <cellStyle name="Comma 8 3 3 3 4 2 2" xfId="20276" xr:uid="{E2C6A3D5-D1FB-4997-889A-71485127A283}"/>
    <cellStyle name="Comma 8 3 3 3 4 2 2 2" xfId="42743" xr:uid="{2FD56B3D-604A-4852-AD09-7484A4C5AB3A}"/>
    <cellStyle name="Comma 8 3 3 3 4 2 3" xfId="31516" xr:uid="{82E0847D-C957-4E73-835E-AA4BC8376FE4}"/>
    <cellStyle name="Comma 8 3 3 3 4 3" xfId="14673" xr:uid="{173F856D-C37F-4A8C-AC39-485872C5FF4C}"/>
    <cellStyle name="Comma 8 3 3 3 4 3 2" xfId="37140" xr:uid="{50B5FA33-3244-4A48-8FFE-3D6D5031C4C4}"/>
    <cellStyle name="Comma 8 3 3 3 4 4" xfId="25913" xr:uid="{D914D29A-2915-4A55-AEB1-1DE50F899C47}"/>
    <cellStyle name="Comma 8 3 3 3 5" xfId="6259" xr:uid="{851CB8B6-2A8A-4584-B47A-99E73F46B4D3}"/>
    <cellStyle name="Comma 8 3 3 3 5 2" xfId="17487" xr:uid="{D3FFA7F6-6B7C-46DC-B76E-68A211A35DB2}"/>
    <cellStyle name="Comma 8 3 3 3 5 2 2" xfId="39954" xr:uid="{637E7C0C-F853-4166-9104-D1E034F77B7A}"/>
    <cellStyle name="Comma 8 3 3 3 5 3" xfId="28727" xr:uid="{749745CF-E426-419D-85C6-1DF19DADB65B}"/>
    <cellStyle name="Comma 8 3 3 3 6" xfId="11884" xr:uid="{99BAF120-3539-415A-A5DD-A0A9790EB716}"/>
    <cellStyle name="Comma 8 3 3 3 6 2" xfId="34351" xr:uid="{D003402A-D8BA-49E8-B948-2CAA61DBF0B4}"/>
    <cellStyle name="Comma 8 3 3 3 7" xfId="23124" xr:uid="{665F4B42-C803-4DD0-ABA3-01FE3F03E0CE}"/>
    <cellStyle name="Comma 8 3 3 4" xfId="927" xr:uid="{00000000-0005-0000-0000-0000CB090000}"/>
    <cellStyle name="Comma 8 3 3 4 2" xfId="2007" xr:uid="{00000000-0005-0000-0000-0000CC090000}"/>
    <cellStyle name="Comma 8 3 3 4 2 2" xfId="4796" xr:uid="{8F38ECD0-F165-4C4C-893D-EB8B0D4CF2AC}"/>
    <cellStyle name="Comma 8 3 3 4 2 2 2" xfId="10399" xr:uid="{804B2E20-9883-4419-A551-E60E96D4BB68}"/>
    <cellStyle name="Comma 8 3 3 4 2 2 2 2" xfId="21627" xr:uid="{62E58DDB-1CBE-4F2E-9770-DB152EBCCBD0}"/>
    <cellStyle name="Comma 8 3 3 4 2 2 2 2 2" xfId="44094" xr:uid="{02E3F4B8-5F61-4CA3-A794-63D03610CED6}"/>
    <cellStyle name="Comma 8 3 3 4 2 2 2 3" xfId="32867" xr:uid="{C4157221-1EAA-4252-A2CB-04BCA8ED9569}"/>
    <cellStyle name="Comma 8 3 3 4 2 2 3" xfId="16024" xr:uid="{53689844-31C2-433C-B7C0-5113FF749285}"/>
    <cellStyle name="Comma 8 3 3 4 2 2 3 2" xfId="38491" xr:uid="{A2A9F6E5-7400-453F-BBB3-2D17223B9138}"/>
    <cellStyle name="Comma 8 3 3 4 2 2 4" xfId="27264" xr:uid="{E4039685-6C8E-4016-A9B9-61CD7929E4B0}"/>
    <cellStyle name="Comma 8 3 3 4 2 3" xfId="7610" xr:uid="{4FD6D86B-06DE-41AD-AEBC-2D849D845298}"/>
    <cellStyle name="Comma 8 3 3 4 2 3 2" xfId="18838" xr:uid="{7901057E-D337-493F-AE61-416835F805C5}"/>
    <cellStyle name="Comma 8 3 3 4 2 3 2 2" xfId="41305" xr:uid="{94A891AA-329F-46BF-ABF2-DAC8AB94B1E1}"/>
    <cellStyle name="Comma 8 3 3 4 2 3 3" xfId="30078" xr:uid="{ACBF16B2-4A35-4466-BE3C-115F0692737B}"/>
    <cellStyle name="Comma 8 3 3 4 2 4" xfId="13235" xr:uid="{0335693C-512C-4AA9-BEAD-437F81332B0F}"/>
    <cellStyle name="Comma 8 3 3 4 2 4 2" xfId="35702" xr:uid="{B383A0C0-96C0-4FA2-AF76-70DE86B4FFA9}"/>
    <cellStyle name="Comma 8 3 3 4 2 5" xfId="24475" xr:uid="{3511C834-4203-4074-8DE3-82292AD7492D}"/>
    <cellStyle name="Comma 8 3 3 4 3" xfId="3716" xr:uid="{C6D2442A-7C2E-40CB-8F8F-B700C408493E}"/>
    <cellStyle name="Comma 8 3 3 4 3 2" xfId="9319" xr:uid="{CD4BE3E3-94AD-435D-8772-511D8155E069}"/>
    <cellStyle name="Comma 8 3 3 4 3 2 2" xfId="20547" xr:uid="{B2AA7FC1-6F1B-4845-8E4D-9D06345BB973}"/>
    <cellStyle name="Comma 8 3 3 4 3 2 2 2" xfId="43014" xr:uid="{7A639FC7-130A-4289-ADA2-972ADBC5085D}"/>
    <cellStyle name="Comma 8 3 3 4 3 2 3" xfId="31787" xr:uid="{120A1CB2-6C1B-40E2-A583-BDD8AA0C5925}"/>
    <cellStyle name="Comma 8 3 3 4 3 3" xfId="14944" xr:uid="{F2385571-557D-4576-A6BE-2231D76E599E}"/>
    <cellStyle name="Comma 8 3 3 4 3 3 2" xfId="37411" xr:uid="{10D6E32F-E6F8-4B52-BAB2-75EAE8E892E8}"/>
    <cellStyle name="Comma 8 3 3 4 3 4" xfId="26184" xr:uid="{57167E9C-9E5C-4C74-AF30-D8623C9ECF17}"/>
    <cellStyle name="Comma 8 3 3 4 4" xfId="6530" xr:uid="{F0A17029-C4B5-463F-9291-7E8CA6DC3794}"/>
    <cellStyle name="Comma 8 3 3 4 4 2" xfId="17758" xr:uid="{BA89629C-787E-4BC5-90D2-20C9AD6084A3}"/>
    <cellStyle name="Comma 8 3 3 4 4 2 2" xfId="40225" xr:uid="{D7806169-F239-48EA-81FE-D0C37E10FEB8}"/>
    <cellStyle name="Comma 8 3 3 4 4 3" xfId="28998" xr:uid="{502A868F-84D8-4BB2-8598-37E6ADB8C07D}"/>
    <cellStyle name="Comma 8 3 3 4 5" xfId="12155" xr:uid="{7BABD1BF-F05B-41B6-B684-F5CFBCFEB608}"/>
    <cellStyle name="Comma 8 3 3 4 5 2" xfId="34622" xr:uid="{66BB3E14-33BD-4977-B8C3-6A186C925DB7}"/>
    <cellStyle name="Comma 8 3 3 4 6" xfId="23395" xr:uid="{045DCB90-AAB5-4EFE-9996-7DDE881700BD}"/>
    <cellStyle name="Comma 8 3 3 5" xfId="1469" xr:uid="{00000000-0005-0000-0000-0000CD090000}"/>
    <cellStyle name="Comma 8 3 3 5 2" xfId="4258" xr:uid="{A037EF6D-78CA-4288-BD0E-A13C763BB71F}"/>
    <cellStyle name="Comma 8 3 3 5 2 2" xfId="9861" xr:uid="{0135D0C2-6F4A-465F-AB62-8DA7FA12B62C}"/>
    <cellStyle name="Comma 8 3 3 5 2 2 2" xfId="21089" xr:uid="{062CC7B7-488C-4910-9090-2F64294F076C}"/>
    <cellStyle name="Comma 8 3 3 5 2 2 2 2" xfId="43556" xr:uid="{70FBBE22-8922-4F31-9F66-5E4B999266F3}"/>
    <cellStyle name="Comma 8 3 3 5 2 2 3" xfId="32329" xr:uid="{F5DDA266-6FFB-45E8-B62C-19F06D406324}"/>
    <cellStyle name="Comma 8 3 3 5 2 3" xfId="15486" xr:uid="{6C9EFE38-80F5-46AE-856C-0EF9AF452BED}"/>
    <cellStyle name="Comma 8 3 3 5 2 3 2" xfId="37953" xr:uid="{01A703EB-D9A1-4357-B0E3-54E27CECAB87}"/>
    <cellStyle name="Comma 8 3 3 5 2 4" xfId="26726" xr:uid="{9C004014-7ACB-49A6-9929-AE28B25B503E}"/>
    <cellStyle name="Comma 8 3 3 5 3" xfId="7072" xr:uid="{BA8353EF-C986-478D-9696-1036CB26B82F}"/>
    <cellStyle name="Comma 8 3 3 5 3 2" xfId="18300" xr:uid="{5711932E-7341-485A-8BA3-A7D13DABD64A}"/>
    <cellStyle name="Comma 8 3 3 5 3 2 2" xfId="40767" xr:uid="{4E1835C2-B3FE-4C95-AA1B-A5309A9E5283}"/>
    <cellStyle name="Comma 8 3 3 5 3 3" xfId="29540" xr:uid="{27D06865-3A0F-4CEC-B56F-E8D237E43775}"/>
    <cellStyle name="Comma 8 3 3 5 4" xfId="12697" xr:uid="{3F7E0DC2-BAA1-4BBD-834B-373FA6B7DA45}"/>
    <cellStyle name="Comma 8 3 3 5 4 2" xfId="35164" xr:uid="{EB037DA7-05F6-41BF-8961-99C6FD260BB2}"/>
    <cellStyle name="Comma 8 3 3 5 5" xfId="23937" xr:uid="{40D71F26-468E-4D7E-95EC-135C67966080}"/>
    <cellStyle name="Comma 8 3 3 6" xfId="2550" xr:uid="{00000000-0005-0000-0000-0000CE090000}"/>
    <cellStyle name="Comma 8 3 3 6 2" xfId="5339" xr:uid="{1256DCEF-CC73-4D21-B31C-24D18207EF2D}"/>
    <cellStyle name="Comma 8 3 3 6 2 2" xfId="10942" xr:uid="{E97D6A8F-892F-4E22-8A60-F31E8941C93D}"/>
    <cellStyle name="Comma 8 3 3 6 2 2 2" xfId="22170" xr:uid="{33D1A53D-C617-4BFC-B6EB-D08463C79D69}"/>
    <cellStyle name="Comma 8 3 3 6 2 2 2 2" xfId="44637" xr:uid="{8C171089-CAE0-425E-8E04-CB6C8FA8CDE0}"/>
    <cellStyle name="Comma 8 3 3 6 2 2 3" xfId="33410" xr:uid="{5982FF60-6176-4D4F-B401-9EC6F22A83E6}"/>
    <cellStyle name="Comma 8 3 3 6 2 3" xfId="16567" xr:uid="{B59152CF-8E74-4B16-B8CF-CF50FD4DD0FC}"/>
    <cellStyle name="Comma 8 3 3 6 2 3 2" xfId="39034" xr:uid="{AEC44A83-402B-422D-866F-CD08F962BD82}"/>
    <cellStyle name="Comma 8 3 3 6 2 4" xfId="27807" xr:uid="{76A094C5-57E6-44B0-8A3D-7AADC6A1791F}"/>
    <cellStyle name="Comma 8 3 3 6 3" xfId="8153" xr:uid="{7B1AF964-1A28-467B-ACF3-2662FACD408D}"/>
    <cellStyle name="Comma 8 3 3 6 3 2" xfId="19381" xr:uid="{FFD638B0-1CA6-44D7-887C-8F22C4B0BFF5}"/>
    <cellStyle name="Comma 8 3 3 6 3 2 2" xfId="41848" xr:uid="{7CEEF3E0-69EE-43F8-9D95-13C3D7FD2DA9}"/>
    <cellStyle name="Comma 8 3 3 6 3 3" xfId="30621" xr:uid="{9D447DCB-923D-49CD-88D4-56759D294959}"/>
    <cellStyle name="Comma 8 3 3 6 4" xfId="13778" xr:uid="{8FD871E2-9E9F-4E64-9223-406537F20A79}"/>
    <cellStyle name="Comma 8 3 3 6 4 2" xfId="36245" xr:uid="{70B3E115-724D-4FE9-B9E7-EE5A933CF9D4}"/>
    <cellStyle name="Comma 8 3 3 6 5" xfId="25018" xr:uid="{719E8673-B94D-47B3-BF2A-038D7BD0387F}"/>
    <cellStyle name="Comma 8 3 3 7" xfId="389" xr:uid="{00000000-0005-0000-0000-0000CF090000}"/>
    <cellStyle name="Comma 8 3 3 7 2" xfId="3178" xr:uid="{4070EB30-6F8E-4FE3-BFEA-6793C2FC7B56}"/>
    <cellStyle name="Comma 8 3 3 7 2 2" xfId="8781" xr:uid="{A0133AEE-5C79-4F69-8032-694CB16C7BB7}"/>
    <cellStyle name="Comma 8 3 3 7 2 2 2" xfId="20009" xr:uid="{8171BCFE-03C7-43BE-812F-BFC6D64E493A}"/>
    <cellStyle name="Comma 8 3 3 7 2 2 2 2" xfId="42476" xr:uid="{F728FFB8-FBF2-4563-96B7-88C94ED2F429}"/>
    <cellStyle name="Comma 8 3 3 7 2 2 3" xfId="31249" xr:uid="{B0CC6B63-BE76-4C8C-B7A2-3EA8DA15A0F2}"/>
    <cellStyle name="Comma 8 3 3 7 2 3" xfId="14406" xr:uid="{84476366-DC7A-4BF8-81AE-0780186F0DB7}"/>
    <cellStyle name="Comma 8 3 3 7 2 3 2" xfId="36873" xr:uid="{6DDCFAB5-EC1C-4A4E-A2B2-B9358694B9DB}"/>
    <cellStyle name="Comma 8 3 3 7 2 4" xfId="25646" xr:uid="{81F80DDF-63BD-4865-85EC-8FF69AEB3E78}"/>
    <cellStyle name="Comma 8 3 3 7 3" xfId="5992" xr:uid="{34ACD93C-6F3B-4233-88CD-6ADFA288E227}"/>
    <cellStyle name="Comma 8 3 3 7 3 2" xfId="17220" xr:uid="{E4ACE397-9E4F-4666-A9AC-B8ED8C31C6EE}"/>
    <cellStyle name="Comma 8 3 3 7 3 2 2" xfId="39687" xr:uid="{04C5AE29-46A1-4250-A5C4-6AEE8F9C61CA}"/>
    <cellStyle name="Comma 8 3 3 7 3 3" xfId="28460" xr:uid="{1A1F0F0F-E30C-40EA-A20D-12A7680761A4}"/>
    <cellStyle name="Comma 8 3 3 7 4" xfId="11617" xr:uid="{7DE74041-AA0D-4D23-B3C6-3E06D9059D37}"/>
    <cellStyle name="Comma 8 3 3 7 4 2" xfId="34084" xr:uid="{3048BB13-A09C-460E-A131-E085892728F2}"/>
    <cellStyle name="Comma 8 3 3 7 5" xfId="22857" xr:uid="{9879E599-EC68-4DA7-9100-E0E8F6697A5B}"/>
    <cellStyle name="Comma 8 3 3 8" xfId="2902" xr:uid="{7ED4963E-83A8-407C-A2E2-8F587A1048DD}"/>
    <cellStyle name="Comma 8 3 3 8 2" xfId="8505" xr:uid="{CBC0D2F0-01C9-4383-A365-F987135D177F}"/>
    <cellStyle name="Comma 8 3 3 8 2 2" xfId="19733" xr:uid="{DDA2D1E1-A51E-4677-BED4-A74AB6DC589C}"/>
    <cellStyle name="Comma 8 3 3 8 2 2 2" xfId="42200" xr:uid="{0CEE5A05-66B7-4FFA-BA65-E453AD484F66}"/>
    <cellStyle name="Comma 8 3 3 8 2 3" xfId="30973" xr:uid="{4D6C2EF1-B5E8-4B38-9F42-99C7ECF5BC84}"/>
    <cellStyle name="Comma 8 3 3 8 3" xfId="14130" xr:uid="{1E705B33-0072-4380-8378-2A4B50C517CE}"/>
    <cellStyle name="Comma 8 3 3 8 3 2" xfId="36597" xr:uid="{E329294C-F2FE-4EC6-B208-8DBE05F3FA05}"/>
    <cellStyle name="Comma 8 3 3 8 4" xfId="25370" xr:uid="{54A9186F-F4FE-4D56-8409-E27E98075319}"/>
    <cellStyle name="Comma 8 3 3 9" xfId="5717" xr:uid="{43C89612-5AB7-4189-B152-61DB76CA4412}"/>
    <cellStyle name="Comma 8 3 3 9 2" xfId="16945" xr:uid="{C9C3C237-C6FA-4125-9BA0-FFD34576F556}"/>
    <cellStyle name="Comma 8 3 3 9 2 2" xfId="39412" xr:uid="{2D307D1A-3AF1-481E-8CF6-F2FB77840DCB}"/>
    <cellStyle name="Comma 8 3 3 9 3" xfId="28185" xr:uid="{E25F516D-B468-42B7-BF5D-D48E462F0D51}"/>
    <cellStyle name="Comma 8 3 4" xfId="171" xr:uid="{00000000-0005-0000-0000-0000D0090000}"/>
    <cellStyle name="Comma 8 3 4 10" xfId="22644" xr:uid="{0BDC5420-9836-4729-B373-59570D6DE376}"/>
    <cellStyle name="Comma 8 3 4 2" xfId="718" xr:uid="{00000000-0005-0000-0000-0000D1090000}"/>
    <cellStyle name="Comma 8 3 4 2 2" xfId="1256" xr:uid="{00000000-0005-0000-0000-0000D2090000}"/>
    <cellStyle name="Comma 8 3 4 2 2 2" xfId="2336" xr:uid="{00000000-0005-0000-0000-0000D3090000}"/>
    <cellStyle name="Comma 8 3 4 2 2 2 2" xfId="5125" xr:uid="{8748C693-23EF-4E21-A1E9-B21095C150E2}"/>
    <cellStyle name="Comma 8 3 4 2 2 2 2 2" xfId="10728" xr:uid="{0BDAFB60-64C4-42AB-B191-04EBDE2EA120}"/>
    <cellStyle name="Comma 8 3 4 2 2 2 2 2 2" xfId="21956" xr:uid="{088986AC-433D-4792-8732-F31B42021389}"/>
    <cellStyle name="Comma 8 3 4 2 2 2 2 2 2 2" xfId="44423" xr:uid="{5A195E79-DDFA-43A0-9CA9-6AEA5171F3E8}"/>
    <cellStyle name="Comma 8 3 4 2 2 2 2 2 3" xfId="33196" xr:uid="{A2E32E6E-7632-41FA-A5E2-458EF157AEFA}"/>
    <cellStyle name="Comma 8 3 4 2 2 2 2 3" xfId="16353" xr:uid="{09A58880-9289-42C3-9B8B-8B521DC585E7}"/>
    <cellStyle name="Comma 8 3 4 2 2 2 2 3 2" xfId="38820" xr:uid="{C33AB752-8FA2-4D0A-8BE2-EDB02A3F073B}"/>
    <cellStyle name="Comma 8 3 4 2 2 2 2 4" xfId="27593" xr:uid="{78D1DA83-3F2E-4601-A459-7F4D76E5C501}"/>
    <cellStyle name="Comma 8 3 4 2 2 2 3" xfId="7939" xr:uid="{D6E75412-56BF-4AE5-800A-F30BDD07780D}"/>
    <cellStyle name="Comma 8 3 4 2 2 2 3 2" xfId="19167" xr:uid="{0B972CCE-C434-4354-A198-034E79DC226A}"/>
    <cellStyle name="Comma 8 3 4 2 2 2 3 2 2" xfId="41634" xr:uid="{2CD81A85-939B-4919-AA27-31AEA28B630A}"/>
    <cellStyle name="Comma 8 3 4 2 2 2 3 3" xfId="30407" xr:uid="{1B968853-9374-456A-9B6F-DF63C3E9FA98}"/>
    <cellStyle name="Comma 8 3 4 2 2 2 4" xfId="13564" xr:uid="{6405B0DE-6D17-4FA8-8F89-FB81B843B4B3}"/>
    <cellStyle name="Comma 8 3 4 2 2 2 4 2" xfId="36031" xr:uid="{9BAA629D-7E06-41B1-B2B0-4D9CF4FB3B22}"/>
    <cellStyle name="Comma 8 3 4 2 2 2 5" xfId="24804" xr:uid="{A567C8C3-ED70-42A5-8204-E96A1E982EA6}"/>
    <cellStyle name="Comma 8 3 4 2 2 3" xfId="4045" xr:uid="{B4430B31-FAB8-4BE0-9554-06EEC59EEA44}"/>
    <cellStyle name="Comma 8 3 4 2 2 3 2" xfId="9648" xr:uid="{3F7EECC1-BF0F-4C99-B636-483DABD0BE3D}"/>
    <cellStyle name="Comma 8 3 4 2 2 3 2 2" xfId="20876" xr:uid="{4AB12DF9-6B56-49FF-861C-A9116CFDF12F}"/>
    <cellStyle name="Comma 8 3 4 2 2 3 2 2 2" xfId="43343" xr:uid="{259EEC7D-2592-49F9-A220-9FCDEAE703B3}"/>
    <cellStyle name="Comma 8 3 4 2 2 3 2 3" xfId="32116" xr:uid="{F022740A-CD56-4BB9-B848-F3844C67A322}"/>
    <cellStyle name="Comma 8 3 4 2 2 3 3" xfId="15273" xr:uid="{3D750723-C9FA-45EB-86CE-2D8BDA1F04E8}"/>
    <cellStyle name="Comma 8 3 4 2 2 3 3 2" xfId="37740" xr:uid="{5052AB11-E289-48E8-AB59-1782022FA628}"/>
    <cellStyle name="Comma 8 3 4 2 2 3 4" xfId="26513" xr:uid="{ADB98BCE-02EA-4AEF-A0E2-4D6908F3F7DF}"/>
    <cellStyle name="Comma 8 3 4 2 2 4" xfId="6859" xr:uid="{20D38517-7AE7-489E-A12C-E1C051398A50}"/>
    <cellStyle name="Comma 8 3 4 2 2 4 2" xfId="18087" xr:uid="{B303C3F8-A69D-45BD-8CD6-044879AEB7D6}"/>
    <cellStyle name="Comma 8 3 4 2 2 4 2 2" xfId="40554" xr:uid="{1BACB81E-D0B0-490F-951C-FE22FEAC9E11}"/>
    <cellStyle name="Comma 8 3 4 2 2 4 3" xfId="29327" xr:uid="{12AC53F2-4A48-49DB-BB4C-7A3ED801D86B}"/>
    <cellStyle name="Comma 8 3 4 2 2 5" xfId="12484" xr:uid="{6AF378D8-B5C0-438B-AA5F-1FC02BA72F83}"/>
    <cellStyle name="Comma 8 3 4 2 2 5 2" xfId="34951" xr:uid="{8E3335EE-2611-412B-9A3D-CDF0511AC623}"/>
    <cellStyle name="Comma 8 3 4 2 2 6" xfId="23724" xr:uid="{76394866-4349-4434-90D3-958DD9AF6645}"/>
    <cellStyle name="Comma 8 3 4 2 3" xfId="1798" xr:uid="{00000000-0005-0000-0000-0000D4090000}"/>
    <cellStyle name="Comma 8 3 4 2 3 2" xfId="4587" xr:uid="{CE920D65-8B57-40D4-9F69-08884777CB34}"/>
    <cellStyle name="Comma 8 3 4 2 3 2 2" xfId="10190" xr:uid="{67C8849A-FE3C-4F58-AF74-8486BFF83FBD}"/>
    <cellStyle name="Comma 8 3 4 2 3 2 2 2" xfId="21418" xr:uid="{BB5D1275-3503-4976-96FD-F9BD0C322449}"/>
    <cellStyle name="Comma 8 3 4 2 3 2 2 2 2" xfId="43885" xr:uid="{107E564A-9D0F-45DF-B71E-573D8DC88710}"/>
    <cellStyle name="Comma 8 3 4 2 3 2 2 3" xfId="32658" xr:uid="{C036C4DB-1DCE-4148-89D6-B17CA415E174}"/>
    <cellStyle name="Comma 8 3 4 2 3 2 3" xfId="15815" xr:uid="{03E332C5-1E0E-4737-905A-EE41C05054DF}"/>
    <cellStyle name="Comma 8 3 4 2 3 2 3 2" xfId="38282" xr:uid="{C0AA78B0-A5FA-42D5-AD96-3271429F0D39}"/>
    <cellStyle name="Comma 8 3 4 2 3 2 4" xfId="27055" xr:uid="{ABF8DCED-3887-4835-B2F7-D8DBC8D4DE07}"/>
    <cellStyle name="Comma 8 3 4 2 3 3" xfId="7401" xr:uid="{F3F95C0F-CB0E-4850-8515-92C092D78B52}"/>
    <cellStyle name="Comma 8 3 4 2 3 3 2" xfId="18629" xr:uid="{13153E06-FB31-404E-A555-2A1A8FA8B6E4}"/>
    <cellStyle name="Comma 8 3 4 2 3 3 2 2" xfId="41096" xr:uid="{F3BF2A6C-F47E-4ACB-AAE5-ACCBED91E2BF}"/>
    <cellStyle name="Comma 8 3 4 2 3 3 3" xfId="29869" xr:uid="{6136563B-BA32-41E6-9AFA-42D732B6E754}"/>
    <cellStyle name="Comma 8 3 4 2 3 4" xfId="13026" xr:uid="{D40DC00B-5B44-4B41-9DBA-C65B7C4B9DA8}"/>
    <cellStyle name="Comma 8 3 4 2 3 4 2" xfId="35493" xr:uid="{65AEC0B3-0F32-42DE-A108-AAA8B4AD4987}"/>
    <cellStyle name="Comma 8 3 4 2 3 5" xfId="24266" xr:uid="{3EF5853F-1965-4930-BDB9-D02A1B15BF12}"/>
    <cellStyle name="Comma 8 3 4 2 4" xfId="3507" xr:uid="{078C1BF7-86C7-4379-80D8-EF6492984258}"/>
    <cellStyle name="Comma 8 3 4 2 4 2" xfId="9110" xr:uid="{DA21C114-608D-4675-AD03-1116651E6CAA}"/>
    <cellStyle name="Comma 8 3 4 2 4 2 2" xfId="20338" xr:uid="{E0505900-65B4-4D0F-9C7E-04909943A61D}"/>
    <cellStyle name="Comma 8 3 4 2 4 2 2 2" xfId="42805" xr:uid="{C33E1E0F-50CD-4258-8D3F-648EAB029284}"/>
    <cellStyle name="Comma 8 3 4 2 4 2 3" xfId="31578" xr:uid="{D196CB3B-CEBC-4CAF-AB01-2C4C5F3B0107}"/>
    <cellStyle name="Comma 8 3 4 2 4 3" xfId="14735" xr:uid="{5FC18B10-99E8-4875-914C-AD1E42FEF0A6}"/>
    <cellStyle name="Comma 8 3 4 2 4 3 2" xfId="37202" xr:uid="{C93880FB-E632-402B-9518-8E1F1AED537A}"/>
    <cellStyle name="Comma 8 3 4 2 4 4" xfId="25975" xr:uid="{5328A07C-C334-4BD6-8B5D-19868D981215}"/>
    <cellStyle name="Comma 8 3 4 2 5" xfId="6321" xr:uid="{E8066825-0A17-4678-9B16-59978537DEDE}"/>
    <cellStyle name="Comma 8 3 4 2 5 2" xfId="17549" xr:uid="{C4AA66BC-A7D2-4982-A574-6EE9360DB637}"/>
    <cellStyle name="Comma 8 3 4 2 5 2 2" xfId="40016" xr:uid="{C0D7A3EF-A7AF-4B0E-99DE-E896394334D6}"/>
    <cellStyle name="Comma 8 3 4 2 5 3" xfId="28789" xr:uid="{5E508ADC-1E76-48C2-898F-A138D5464DE5}"/>
    <cellStyle name="Comma 8 3 4 2 6" xfId="11946" xr:uid="{8ABF1C36-563C-4ECF-9E4C-823FAB0067C2}"/>
    <cellStyle name="Comma 8 3 4 2 6 2" xfId="34413" xr:uid="{A3198D00-5DC8-4DA5-924C-1BFB0D57EF53}"/>
    <cellStyle name="Comma 8 3 4 2 7" xfId="23186" xr:uid="{BA8B2F18-F1ED-41DA-AEAB-757427DE9166}"/>
    <cellStyle name="Comma 8 3 4 3" xfId="989" xr:uid="{00000000-0005-0000-0000-0000D5090000}"/>
    <cellStyle name="Comma 8 3 4 3 2" xfId="2069" xr:uid="{00000000-0005-0000-0000-0000D6090000}"/>
    <cellStyle name="Comma 8 3 4 3 2 2" xfId="4858" xr:uid="{549DD540-DE40-46A4-8FE9-71C51A3DA3DB}"/>
    <cellStyle name="Comma 8 3 4 3 2 2 2" xfId="10461" xr:uid="{4F7D2975-AA9F-48FB-A346-83A75A7BA8BB}"/>
    <cellStyle name="Comma 8 3 4 3 2 2 2 2" xfId="21689" xr:uid="{BE5902E8-EAFD-482A-8D32-6CD1760806C7}"/>
    <cellStyle name="Comma 8 3 4 3 2 2 2 2 2" xfId="44156" xr:uid="{20F24D5C-F72B-4226-A531-9A2734BFF0EB}"/>
    <cellStyle name="Comma 8 3 4 3 2 2 2 3" xfId="32929" xr:uid="{2505385B-2A8A-482A-852E-8EACAFDBF3A9}"/>
    <cellStyle name="Comma 8 3 4 3 2 2 3" xfId="16086" xr:uid="{BA34ECD6-45E9-439D-B408-1D7DB458339B}"/>
    <cellStyle name="Comma 8 3 4 3 2 2 3 2" xfId="38553" xr:uid="{D77B39D7-1D7E-4FB3-86C8-A6A9635ADD50}"/>
    <cellStyle name="Comma 8 3 4 3 2 2 4" xfId="27326" xr:uid="{6BD18E5D-5C06-47B5-8ED6-A44CCE74D909}"/>
    <cellStyle name="Comma 8 3 4 3 2 3" xfId="7672" xr:uid="{5F2E5B21-FAE9-46CB-A514-1A254555A6F8}"/>
    <cellStyle name="Comma 8 3 4 3 2 3 2" xfId="18900" xr:uid="{4C884722-9EEC-4333-B45A-1F177BDEF554}"/>
    <cellStyle name="Comma 8 3 4 3 2 3 2 2" xfId="41367" xr:uid="{96E2D4C0-0006-4D3D-AB57-AC6C0AD10A65}"/>
    <cellStyle name="Comma 8 3 4 3 2 3 3" xfId="30140" xr:uid="{C5D14111-DA9C-4201-9B90-006A6A0A5289}"/>
    <cellStyle name="Comma 8 3 4 3 2 4" xfId="13297" xr:uid="{262D6C19-47EF-47A8-AEA7-9CFD01278284}"/>
    <cellStyle name="Comma 8 3 4 3 2 4 2" xfId="35764" xr:uid="{EA4550F2-9640-478D-83EF-079654FDEEA3}"/>
    <cellStyle name="Comma 8 3 4 3 2 5" xfId="24537" xr:uid="{048FA6BB-45CA-4D24-A3EB-9E8AC2D7956F}"/>
    <cellStyle name="Comma 8 3 4 3 3" xfId="3778" xr:uid="{D6A6D8DC-49E6-414D-9EEA-B026D710B190}"/>
    <cellStyle name="Comma 8 3 4 3 3 2" xfId="9381" xr:uid="{233ECE37-86DF-474D-8EB4-8BA9FF2EA62D}"/>
    <cellStyle name="Comma 8 3 4 3 3 2 2" xfId="20609" xr:uid="{ED2594C3-A4FC-4B98-B88F-5340E9A75A38}"/>
    <cellStyle name="Comma 8 3 4 3 3 2 2 2" xfId="43076" xr:uid="{C9679BE1-163B-47C9-8801-B0DC3A1BD4C0}"/>
    <cellStyle name="Comma 8 3 4 3 3 2 3" xfId="31849" xr:uid="{755BD9C5-42D7-4852-A316-FD0B6C8B3392}"/>
    <cellStyle name="Comma 8 3 4 3 3 3" xfId="15006" xr:uid="{D456EAB7-63ED-4484-BEC9-B1FC2D158437}"/>
    <cellStyle name="Comma 8 3 4 3 3 3 2" xfId="37473" xr:uid="{468D4957-B6E1-41C2-9D44-DA35BCA87DBC}"/>
    <cellStyle name="Comma 8 3 4 3 3 4" xfId="26246" xr:uid="{098FB651-86FF-4F0F-9844-3403ADA4C0F3}"/>
    <cellStyle name="Comma 8 3 4 3 4" xfId="6592" xr:uid="{1998DC01-CCE4-4337-A79A-1FF231645E90}"/>
    <cellStyle name="Comma 8 3 4 3 4 2" xfId="17820" xr:uid="{0C27DBB5-4058-4436-B0B9-831F149DF979}"/>
    <cellStyle name="Comma 8 3 4 3 4 2 2" xfId="40287" xr:uid="{EB8D5E6C-2351-4EEC-8484-8E19B2D56FD3}"/>
    <cellStyle name="Comma 8 3 4 3 4 3" xfId="29060" xr:uid="{AC625B22-4790-4540-B26C-0ED3C6B984FE}"/>
    <cellStyle name="Comma 8 3 4 3 5" xfId="12217" xr:uid="{BC05F1BD-6453-4D1D-8ABD-8E37492AD435}"/>
    <cellStyle name="Comma 8 3 4 3 5 2" xfId="34684" xr:uid="{62D717AA-8AFB-4C46-A348-12AA660DC3A7}"/>
    <cellStyle name="Comma 8 3 4 3 6" xfId="23457" xr:uid="{E104DC1B-CD69-4B7F-A93A-8D662D40F823}"/>
    <cellStyle name="Comma 8 3 4 4" xfId="1531" xr:uid="{00000000-0005-0000-0000-0000D7090000}"/>
    <cellStyle name="Comma 8 3 4 4 2" xfId="4320" xr:uid="{281F5195-653E-4118-9928-B0898E277D2F}"/>
    <cellStyle name="Comma 8 3 4 4 2 2" xfId="9923" xr:uid="{8A5DA054-8362-43CE-837C-5852EEE1B868}"/>
    <cellStyle name="Comma 8 3 4 4 2 2 2" xfId="21151" xr:uid="{F58909B2-68A9-4A89-9BBB-0312A51641B9}"/>
    <cellStyle name="Comma 8 3 4 4 2 2 2 2" xfId="43618" xr:uid="{D343F9C5-5780-41E5-A861-71AFC58997DF}"/>
    <cellStyle name="Comma 8 3 4 4 2 2 3" xfId="32391" xr:uid="{2A9C2551-DFCD-4E52-A581-04768A05115A}"/>
    <cellStyle name="Comma 8 3 4 4 2 3" xfId="15548" xr:uid="{B01F8FFA-EA82-46FA-B099-DA9BBC63073C}"/>
    <cellStyle name="Comma 8 3 4 4 2 3 2" xfId="38015" xr:uid="{00C2E868-2080-43E6-AF00-43703AB491D5}"/>
    <cellStyle name="Comma 8 3 4 4 2 4" xfId="26788" xr:uid="{69136CAE-88BE-4CB7-B765-4EFFEACA3BA6}"/>
    <cellStyle name="Comma 8 3 4 4 3" xfId="7134" xr:uid="{F51A8E06-220F-4F07-86C0-AFFD28A2A6B8}"/>
    <cellStyle name="Comma 8 3 4 4 3 2" xfId="18362" xr:uid="{30A10A1F-262E-462C-BC0E-62844FBA6BB8}"/>
    <cellStyle name="Comma 8 3 4 4 3 2 2" xfId="40829" xr:uid="{08C47035-4416-4342-9D2F-B24DA56D08B9}"/>
    <cellStyle name="Comma 8 3 4 4 3 3" xfId="29602" xr:uid="{B5F476B1-73AA-4836-8A22-14E5EC88E8FF}"/>
    <cellStyle name="Comma 8 3 4 4 4" xfId="12759" xr:uid="{2B618FF8-2A52-41B2-A622-482F23C8285F}"/>
    <cellStyle name="Comma 8 3 4 4 4 2" xfId="35226" xr:uid="{7B1FBC2C-606C-434F-971A-EE490EE41901}"/>
    <cellStyle name="Comma 8 3 4 4 5" xfId="23999" xr:uid="{C0D0150A-D4A9-4862-9C74-805957D2016A}"/>
    <cellStyle name="Comma 8 3 4 5" xfId="2612" xr:uid="{00000000-0005-0000-0000-0000D8090000}"/>
    <cellStyle name="Comma 8 3 4 5 2" xfId="5401" xr:uid="{37552648-F989-4F80-A2B7-D44E0905A3B1}"/>
    <cellStyle name="Comma 8 3 4 5 2 2" xfId="11004" xr:uid="{8BC57BFF-4485-48D4-B893-0FFBF1C47C93}"/>
    <cellStyle name="Comma 8 3 4 5 2 2 2" xfId="22232" xr:uid="{2C85A5DA-7C42-4F06-8F83-1FC5FF2A4DFA}"/>
    <cellStyle name="Comma 8 3 4 5 2 2 2 2" xfId="44699" xr:uid="{08C96B48-D228-4D1E-95DC-24AC90EF4224}"/>
    <cellStyle name="Comma 8 3 4 5 2 2 3" xfId="33472" xr:uid="{A76600EC-E16B-4851-BBA7-F06CC00C1181}"/>
    <cellStyle name="Comma 8 3 4 5 2 3" xfId="16629" xr:uid="{27D99C76-E3B2-498B-AD0F-DFE5917F64CC}"/>
    <cellStyle name="Comma 8 3 4 5 2 3 2" xfId="39096" xr:uid="{44118024-FE5A-4054-991A-4E0B18B158E4}"/>
    <cellStyle name="Comma 8 3 4 5 2 4" xfId="27869" xr:uid="{24F82A83-2967-44FC-A58E-00874056BCC8}"/>
    <cellStyle name="Comma 8 3 4 5 3" xfId="8215" xr:uid="{79F48F6B-EDF2-449E-9E76-BFAC6F0178E5}"/>
    <cellStyle name="Comma 8 3 4 5 3 2" xfId="19443" xr:uid="{9BD352FF-5FFD-470D-99D1-13CA73D76B6D}"/>
    <cellStyle name="Comma 8 3 4 5 3 2 2" xfId="41910" xr:uid="{51974162-7CBA-46F8-9EC2-54ED71BEB4B2}"/>
    <cellStyle name="Comma 8 3 4 5 3 3" xfId="30683" xr:uid="{C2772FF3-D17A-44CB-9AB8-577D229AC161}"/>
    <cellStyle name="Comma 8 3 4 5 4" xfId="13840" xr:uid="{5AC7C536-A8D1-4764-9DE7-843358EA6998}"/>
    <cellStyle name="Comma 8 3 4 5 4 2" xfId="36307" xr:uid="{472E040C-8E45-4C1C-B573-DC814CFFA46D}"/>
    <cellStyle name="Comma 8 3 4 5 5" xfId="25080" xr:uid="{979A3457-C827-4C82-B934-C54710589962}"/>
    <cellStyle name="Comma 8 3 4 6" xfId="451" xr:uid="{00000000-0005-0000-0000-0000D9090000}"/>
    <cellStyle name="Comma 8 3 4 6 2" xfId="3240" xr:uid="{7E964EB0-2508-4F3E-BF79-621DC8A38474}"/>
    <cellStyle name="Comma 8 3 4 6 2 2" xfId="8843" xr:uid="{E0D1AA07-2CAD-42D4-87CC-28CC9F6F1379}"/>
    <cellStyle name="Comma 8 3 4 6 2 2 2" xfId="20071" xr:uid="{3C765209-F895-4339-89B2-C7660889B362}"/>
    <cellStyle name="Comma 8 3 4 6 2 2 2 2" xfId="42538" xr:uid="{243957C9-6401-486E-9976-2A3F875603A5}"/>
    <cellStyle name="Comma 8 3 4 6 2 2 3" xfId="31311" xr:uid="{655B0228-5A38-4923-A030-BF01D8D88E08}"/>
    <cellStyle name="Comma 8 3 4 6 2 3" xfId="14468" xr:uid="{8D8B38C1-8BD1-49F4-B960-33A424132081}"/>
    <cellStyle name="Comma 8 3 4 6 2 3 2" xfId="36935" xr:uid="{61648ABA-93EC-45A8-AB0E-64E901CE017F}"/>
    <cellStyle name="Comma 8 3 4 6 2 4" xfId="25708" xr:uid="{C7A24D69-0416-43A0-AABA-45377AA3A35F}"/>
    <cellStyle name="Comma 8 3 4 6 3" xfId="6054" xr:uid="{35DDDDA4-4EB1-474E-9649-9743ECC5EAFE}"/>
    <cellStyle name="Comma 8 3 4 6 3 2" xfId="17282" xr:uid="{BBEA062C-C108-40C8-9760-0A6D7969B093}"/>
    <cellStyle name="Comma 8 3 4 6 3 2 2" xfId="39749" xr:uid="{421B6CB2-AC4A-4C91-B7CA-3EBDFD2DAFEE}"/>
    <cellStyle name="Comma 8 3 4 6 3 3" xfId="28522" xr:uid="{7C0DD9F6-4BFF-409F-B6C0-B22711FBA0EF}"/>
    <cellStyle name="Comma 8 3 4 6 4" xfId="11679" xr:uid="{62584A12-DF9D-4F02-8603-28EBEA9679A4}"/>
    <cellStyle name="Comma 8 3 4 6 4 2" xfId="34146" xr:uid="{8795BED5-431E-48F2-91E2-82153A53B877}"/>
    <cellStyle name="Comma 8 3 4 6 5" xfId="22919" xr:uid="{33665AB1-C17F-4F07-896E-3538E5C95FA9}"/>
    <cellStyle name="Comma 8 3 4 7" xfId="2964" xr:uid="{E845E62A-A42B-4A11-B185-4BC8F78486CC}"/>
    <cellStyle name="Comma 8 3 4 7 2" xfId="8567" xr:uid="{0B30082C-2DC0-42A3-8C79-1B4900AAB92D}"/>
    <cellStyle name="Comma 8 3 4 7 2 2" xfId="19795" xr:uid="{FF2A9B3C-6C8D-45D5-AAAF-9C8426F73564}"/>
    <cellStyle name="Comma 8 3 4 7 2 2 2" xfId="42262" xr:uid="{001DE4A6-976E-4FED-8EAD-729DD4272F20}"/>
    <cellStyle name="Comma 8 3 4 7 2 3" xfId="31035" xr:uid="{3C8B4D3B-8C94-4991-85EA-C741D1AAFE1E}"/>
    <cellStyle name="Comma 8 3 4 7 3" xfId="14192" xr:uid="{39D6252E-0660-4638-BF75-08232051CE94}"/>
    <cellStyle name="Comma 8 3 4 7 3 2" xfId="36659" xr:uid="{70279FE5-8F0A-4F7B-B544-FAF36BF7954B}"/>
    <cellStyle name="Comma 8 3 4 7 4" xfId="25432" xr:uid="{4FA80948-0B9B-4DAE-838F-5D65AB54E35F}"/>
    <cellStyle name="Comma 8 3 4 8" xfId="5779" xr:uid="{9D1B6A18-4D65-4208-B283-FC875F715DC3}"/>
    <cellStyle name="Comma 8 3 4 8 2" xfId="17007" xr:uid="{C3B195C6-7541-4041-B571-8226ED323C64}"/>
    <cellStyle name="Comma 8 3 4 8 2 2" xfId="39474" xr:uid="{B034B4F0-2584-4030-BDF1-907FAB1E0CA0}"/>
    <cellStyle name="Comma 8 3 4 8 3" xfId="28247" xr:uid="{1FCB3D43-0BF5-4FD9-AE9C-36DA6A8AF862}"/>
    <cellStyle name="Comma 8 3 4 9" xfId="11403" xr:uid="{92859D4F-2678-4816-95D3-45719AD1F7C9}"/>
    <cellStyle name="Comma 8 3 4 9 2" xfId="33871" xr:uid="{196A6DBA-5605-4D64-B14B-EAB7508A80AD}"/>
    <cellStyle name="Comma 8 3 5" xfId="597" xr:uid="{00000000-0005-0000-0000-0000DA090000}"/>
    <cellStyle name="Comma 8 3 5 2" xfId="1135" xr:uid="{00000000-0005-0000-0000-0000DB090000}"/>
    <cellStyle name="Comma 8 3 5 2 2" xfId="2215" xr:uid="{00000000-0005-0000-0000-0000DC090000}"/>
    <cellStyle name="Comma 8 3 5 2 2 2" xfId="5004" xr:uid="{B145AE0F-3A50-4BB5-9316-656622431E87}"/>
    <cellStyle name="Comma 8 3 5 2 2 2 2" xfId="10607" xr:uid="{3C1F97ED-FF27-4786-98B1-9400D4970197}"/>
    <cellStyle name="Comma 8 3 5 2 2 2 2 2" xfId="21835" xr:uid="{A4177844-724E-4E52-989E-57EC4D77ADE0}"/>
    <cellStyle name="Comma 8 3 5 2 2 2 2 2 2" xfId="44302" xr:uid="{96734466-DF6F-4C1E-8660-CF540F4D076D}"/>
    <cellStyle name="Comma 8 3 5 2 2 2 2 3" xfId="33075" xr:uid="{102D48D2-4B68-45E7-8907-1C2024CB8E13}"/>
    <cellStyle name="Comma 8 3 5 2 2 2 3" xfId="16232" xr:uid="{B968C633-8B51-4EA4-B780-1878E570B03C}"/>
    <cellStyle name="Comma 8 3 5 2 2 2 3 2" xfId="38699" xr:uid="{D39FA8B0-DC33-415A-97B8-1AF1569B6587}"/>
    <cellStyle name="Comma 8 3 5 2 2 2 4" xfId="27472" xr:uid="{D1665D00-78D5-4447-891E-990D673E3D04}"/>
    <cellStyle name="Comma 8 3 5 2 2 3" xfId="7818" xr:uid="{4D4EC86D-5767-477F-AF77-FC5ADC8EDABA}"/>
    <cellStyle name="Comma 8 3 5 2 2 3 2" xfId="19046" xr:uid="{8AE5BC14-2419-4604-AFDF-D61872B6EC59}"/>
    <cellStyle name="Comma 8 3 5 2 2 3 2 2" xfId="41513" xr:uid="{16A69F6E-B12A-4944-A25A-029454DB3584}"/>
    <cellStyle name="Comma 8 3 5 2 2 3 3" xfId="30286" xr:uid="{039C943D-556A-40FF-9644-9A45EDFE3E64}"/>
    <cellStyle name="Comma 8 3 5 2 2 4" xfId="13443" xr:uid="{5CEE11D5-665C-4A78-93BA-811D674B1BA4}"/>
    <cellStyle name="Comma 8 3 5 2 2 4 2" xfId="35910" xr:uid="{8BA757FA-C19F-4EDC-9D72-8F41BBEFEF59}"/>
    <cellStyle name="Comma 8 3 5 2 2 5" xfId="24683" xr:uid="{FEE3A198-75D1-4B63-ACA7-A18BA9655AFA}"/>
    <cellStyle name="Comma 8 3 5 2 3" xfId="3924" xr:uid="{C338FFC8-0E29-4F60-8158-921EFE2F3409}"/>
    <cellStyle name="Comma 8 3 5 2 3 2" xfId="9527" xr:uid="{7F60ADD0-2B65-484D-9640-AE7DDD0269A0}"/>
    <cellStyle name="Comma 8 3 5 2 3 2 2" xfId="20755" xr:uid="{9D1EC315-CE62-441B-81C6-EE7FBE497DF1}"/>
    <cellStyle name="Comma 8 3 5 2 3 2 2 2" xfId="43222" xr:uid="{5369C218-94C4-47BD-8540-2C84334DA2F4}"/>
    <cellStyle name="Comma 8 3 5 2 3 2 3" xfId="31995" xr:uid="{15BC4571-8984-4332-B030-AEF8B15E7936}"/>
    <cellStyle name="Comma 8 3 5 2 3 3" xfId="15152" xr:uid="{34F58B7E-A111-42DE-9C21-A53E9BF5BAA6}"/>
    <cellStyle name="Comma 8 3 5 2 3 3 2" xfId="37619" xr:uid="{26F6E260-8618-4C6E-B2CD-BB4338B564B4}"/>
    <cellStyle name="Comma 8 3 5 2 3 4" xfId="26392" xr:uid="{0C800802-14B3-4F35-A080-E181A8DA1970}"/>
    <cellStyle name="Comma 8 3 5 2 4" xfId="6738" xr:uid="{D2D27F06-08A2-46D2-8037-724D21BB6A44}"/>
    <cellStyle name="Comma 8 3 5 2 4 2" xfId="17966" xr:uid="{1794173D-51CC-4681-A418-4781EB0E9418}"/>
    <cellStyle name="Comma 8 3 5 2 4 2 2" xfId="40433" xr:uid="{1ED46F27-AACD-4EA0-A219-203B4D9DC2D6}"/>
    <cellStyle name="Comma 8 3 5 2 4 3" xfId="29206" xr:uid="{58032C65-9BAE-49F0-8A09-150C3D7D0A50}"/>
    <cellStyle name="Comma 8 3 5 2 5" xfId="12363" xr:uid="{5CB1802A-6C4F-4397-85CE-CB4BE324279C}"/>
    <cellStyle name="Comma 8 3 5 2 5 2" xfId="34830" xr:uid="{734E9474-005E-4CFD-A052-D7BA6F30E36A}"/>
    <cellStyle name="Comma 8 3 5 2 6" xfId="23603" xr:uid="{82414006-07A0-418B-88B4-3E94E4C82E31}"/>
    <cellStyle name="Comma 8 3 5 3" xfId="1677" xr:uid="{00000000-0005-0000-0000-0000DD090000}"/>
    <cellStyle name="Comma 8 3 5 3 2" xfId="4466" xr:uid="{D6D7FC0E-3C1F-41A2-9575-CF1ED4806D71}"/>
    <cellStyle name="Comma 8 3 5 3 2 2" xfId="10069" xr:uid="{3161ADFE-AD7E-47DF-B468-0F3F9532F795}"/>
    <cellStyle name="Comma 8 3 5 3 2 2 2" xfId="21297" xr:uid="{F74278E5-3022-40AE-BAEA-F741878CB402}"/>
    <cellStyle name="Comma 8 3 5 3 2 2 2 2" xfId="43764" xr:uid="{099CA8A4-6D50-4D23-B8C4-7808DFE567BC}"/>
    <cellStyle name="Comma 8 3 5 3 2 2 3" xfId="32537" xr:uid="{590278E0-7356-4809-8B04-E61A57B97630}"/>
    <cellStyle name="Comma 8 3 5 3 2 3" xfId="15694" xr:uid="{63A37C57-4F76-4185-9104-79D80FD8F8DE}"/>
    <cellStyle name="Comma 8 3 5 3 2 3 2" xfId="38161" xr:uid="{828D4C69-0192-4071-B0CF-0B975772E412}"/>
    <cellStyle name="Comma 8 3 5 3 2 4" xfId="26934" xr:uid="{0FA4F909-CFE5-4688-9743-D07222348DD4}"/>
    <cellStyle name="Comma 8 3 5 3 3" xfId="7280" xr:uid="{251FF708-E9C4-4A4C-AB58-86143212D804}"/>
    <cellStyle name="Comma 8 3 5 3 3 2" xfId="18508" xr:uid="{E6746F5E-B45A-41DF-B36C-B26892D25BA6}"/>
    <cellStyle name="Comma 8 3 5 3 3 2 2" xfId="40975" xr:uid="{C4CBF58E-9D3F-44FF-9A04-0E802ECE649C}"/>
    <cellStyle name="Comma 8 3 5 3 3 3" xfId="29748" xr:uid="{73D6E24C-2007-4B6A-BE01-7856456BA233}"/>
    <cellStyle name="Comma 8 3 5 3 4" xfId="12905" xr:uid="{DDEF92C2-F295-4FDE-9E73-72940A46BFFF}"/>
    <cellStyle name="Comma 8 3 5 3 4 2" xfId="35372" xr:uid="{C675D307-1088-4E6F-A4B5-AAE588DF1038}"/>
    <cellStyle name="Comma 8 3 5 3 5" xfId="24145" xr:uid="{8A687A3F-A0CE-4533-966A-786F6D7AA320}"/>
    <cellStyle name="Comma 8 3 5 4" xfId="3386" xr:uid="{FBB98461-21C3-4D9C-8DF4-118CBAE2867F}"/>
    <cellStyle name="Comma 8 3 5 4 2" xfId="8989" xr:uid="{6517D0D0-66EB-4274-A15C-4CF8D1C5F044}"/>
    <cellStyle name="Comma 8 3 5 4 2 2" xfId="20217" xr:uid="{B642BBEC-15A8-4793-88B7-7B63324B97D5}"/>
    <cellStyle name="Comma 8 3 5 4 2 2 2" xfId="42684" xr:uid="{7B772F3A-8FB6-431C-89BA-212E1157FF7D}"/>
    <cellStyle name="Comma 8 3 5 4 2 3" xfId="31457" xr:uid="{509A6A5B-B4AD-49C9-BA53-607225E35119}"/>
    <cellStyle name="Comma 8 3 5 4 3" xfId="14614" xr:uid="{E8A5D374-AE0F-4EB7-8F56-3134EBB86D1E}"/>
    <cellStyle name="Comma 8 3 5 4 3 2" xfId="37081" xr:uid="{515E0D3E-D095-4976-991B-94B5296466D5}"/>
    <cellStyle name="Comma 8 3 5 4 4" xfId="25854" xr:uid="{05CF8AFB-2D12-4F9B-A44E-3F4147A9A975}"/>
    <cellStyle name="Comma 8 3 5 5" xfId="6200" xr:uid="{077B87A1-D626-4A9C-8776-1B52E38660DC}"/>
    <cellStyle name="Comma 8 3 5 5 2" xfId="17428" xr:uid="{59A2E3BD-7558-424D-9FE3-1626B4B291BC}"/>
    <cellStyle name="Comma 8 3 5 5 2 2" xfId="39895" xr:uid="{B2536ED5-B51D-4295-A35E-BD402906B8F4}"/>
    <cellStyle name="Comma 8 3 5 5 3" xfId="28668" xr:uid="{88792F7B-69A5-4DE4-B3D4-490B30294D9F}"/>
    <cellStyle name="Comma 8 3 5 6" xfId="11825" xr:uid="{BEC8D2C4-2581-4A55-B5EE-0598123AF4DD}"/>
    <cellStyle name="Comma 8 3 5 6 2" xfId="34292" xr:uid="{12B2FF9B-6B67-4041-AB21-8795BB1FCA30}"/>
    <cellStyle name="Comma 8 3 5 7" xfId="23065" xr:uid="{A90DE242-A2E6-48BC-94D7-55966F222C72}"/>
    <cellStyle name="Comma 8 3 6" xfId="868" xr:uid="{00000000-0005-0000-0000-0000DE090000}"/>
    <cellStyle name="Comma 8 3 6 2" xfId="1948" xr:uid="{00000000-0005-0000-0000-0000DF090000}"/>
    <cellStyle name="Comma 8 3 6 2 2" xfId="4737" xr:uid="{2EEF5E4A-37FA-4A10-86BD-D7C13581EF53}"/>
    <cellStyle name="Comma 8 3 6 2 2 2" xfId="10340" xr:uid="{6BB607A7-34EB-4F95-9F20-69F23ADD50F3}"/>
    <cellStyle name="Comma 8 3 6 2 2 2 2" xfId="21568" xr:uid="{A5916945-8A36-4C56-8C68-C5C61E84D022}"/>
    <cellStyle name="Comma 8 3 6 2 2 2 2 2" xfId="44035" xr:uid="{EF06ACF6-8022-44BB-8376-1BB4C6721F9D}"/>
    <cellStyle name="Comma 8 3 6 2 2 2 3" xfId="32808" xr:uid="{E302861A-7C57-4E82-B80B-14BCFFA221BC}"/>
    <cellStyle name="Comma 8 3 6 2 2 3" xfId="15965" xr:uid="{287BEBAB-87AB-4BB9-8F67-6EAD3696439E}"/>
    <cellStyle name="Comma 8 3 6 2 2 3 2" xfId="38432" xr:uid="{E149C931-A467-40F3-9EAF-89352CF85845}"/>
    <cellStyle name="Comma 8 3 6 2 2 4" xfId="27205" xr:uid="{69DA3817-B020-470A-9C22-798C11B500EE}"/>
    <cellStyle name="Comma 8 3 6 2 3" xfId="7551" xr:uid="{1D578039-2BE4-4644-97DB-83D162A273F8}"/>
    <cellStyle name="Comma 8 3 6 2 3 2" xfId="18779" xr:uid="{A8F2BD91-1A2C-431C-874B-064D9BC9DCB2}"/>
    <cellStyle name="Comma 8 3 6 2 3 2 2" xfId="41246" xr:uid="{73240360-7044-4AD0-8191-B9DBE02B9053}"/>
    <cellStyle name="Comma 8 3 6 2 3 3" xfId="30019" xr:uid="{7AB41FC8-FE4E-4874-A98E-023563459657}"/>
    <cellStyle name="Comma 8 3 6 2 4" xfId="13176" xr:uid="{3F336550-BD50-4B8B-AE0B-551E34EADDA1}"/>
    <cellStyle name="Comma 8 3 6 2 4 2" xfId="35643" xr:uid="{D240D198-415F-4066-8756-54E73017EE45}"/>
    <cellStyle name="Comma 8 3 6 2 5" xfId="24416" xr:uid="{71D23202-41FB-449D-8A4E-92AE6A8187B1}"/>
    <cellStyle name="Comma 8 3 6 3" xfId="3657" xr:uid="{1A373A4D-8D83-443F-92F2-333FEE9187EA}"/>
    <cellStyle name="Comma 8 3 6 3 2" xfId="9260" xr:uid="{7147B6A3-8EC3-4F1B-B813-3A09D8BCFDB5}"/>
    <cellStyle name="Comma 8 3 6 3 2 2" xfId="20488" xr:uid="{8D0B8B4E-B2A6-4FA9-BB89-97C2139EBDBA}"/>
    <cellStyle name="Comma 8 3 6 3 2 2 2" xfId="42955" xr:uid="{239B35B4-0C99-4A91-98BA-951B22C71709}"/>
    <cellStyle name="Comma 8 3 6 3 2 3" xfId="31728" xr:uid="{386BEA69-BA8D-42AF-B208-BE20B33C1E89}"/>
    <cellStyle name="Comma 8 3 6 3 3" xfId="14885" xr:uid="{A29991F1-336D-4687-BF78-42AAB28972AB}"/>
    <cellStyle name="Comma 8 3 6 3 3 2" xfId="37352" xr:uid="{C6BA5B0A-0FD1-418C-88BB-D962CD18A2A2}"/>
    <cellStyle name="Comma 8 3 6 3 4" xfId="26125" xr:uid="{3FAFE594-2D68-4DB0-835E-995666546028}"/>
    <cellStyle name="Comma 8 3 6 4" xfId="6471" xr:uid="{26FEB8AA-2904-49B0-9FFA-0152E1939209}"/>
    <cellStyle name="Comma 8 3 6 4 2" xfId="17699" xr:uid="{00DDB66C-4E86-43EE-9746-671C73450572}"/>
    <cellStyle name="Comma 8 3 6 4 2 2" xfId="40166" xr:uid="{D4675A1B-9ADB-4092-8FCC-418CA355ECA3}"/>
    <cellStyle name="Comma 8 3 6 4 3" xfId="28939" xr:uid="{7BCDD85A-0470-4FC2-AAB7-4E8A73797A21}"/>
    <cellStyle name="Comma 8 3 6 5" xfId="12096" xr:uid="{D6BC91F0-B724-44E0-92DD-C8CAC3B58ED3}"/>
    <cellStyle name="Comma 8 3 6 5 2" xfId="34563" xr:uid="{E2936AF6-5180-4630-B700-812330A9BEBB}"/>
    <cellStyle name="Comma 8 3 6 6" xfId="23336" xr:uid="{B815B725-F786-42FD-946A-A771C9E630AC}"/>
    <cellStyle name="Comma 8 3 7" xfId="1410" xr:uid="{00000000-0005-0000-0000-0000E0090000}"/>
    <cellStyle name="Comma 8 3 7 2" xfId="4199" xr:uid="{C0AEC974-C6B7-4119-816E-20D065EB37D2}"/>
    <cellStyle name="Comma 8 3 7 2 2" xfId="9802" xr:uid="{B93DB03F-F0BF-493B-9B88-89F12E81D0D8}"/>
    <cellStyle name="Comma 8 3 7 2 2 2" xfId="21030" xr:uid="{F7FC8039-970E-48CC-82E9-933473DDE4B8}"/>
    <cellStyle name="Comma 8 3 7 2 2 2 2" xfId="43497" xr:uid="{FE1B7EEC-5AD3-4DE1-B76D-C9CB9FA941A4}"/>
    <cellStyle name="Comma 8 3 7 2 2 3" xfId="32270" xr:uid="{BFCAAED2-581B-42C2-B44D-EDE5C88C6755}"/>
    <cellStyle name="Comma 8 3 7 2 3" xfId="15427" xr:uid="{05E78493-16DD-405E-8123-42E5DF7EAE32}"/>
    <cellStyle name="Comma 8 3 7 2 3 2" xfId="37894" xr:uid="{B8DBBC77-7034-46F7-A52D-4C310A8D3323}"/>
    <cellStyle name="Comma 8 3 7 2 4" xfId="26667" xr:uid="{7A9F82A8-4918-486B-8E01-E97E64643FF6}"/>
    <cellStyle name="Comma 8 3 7 3" xfId="7013" xr:uid="{EF9A87D2-13E1-42EA-A0F6-E77F64DC90D7}"/>
    <cellStyle name="Comma 8 3 7 3 2" xfId="18241" xr:uid="{88EA7545-C0A4-4F7F-8C34-54E9259C24D3}"/>
    <cellStyle name="Comma 8 3 7 3 2 2" xfId="40708" xr:uid="{A0550DDB-1B9D-4D19-A61F-029B832D9884}"/>
    <cellStyle name="Comma 8 3 7 3 3" xfId="29481" xr:uid="{765FC1C5-64D7-4A14-A19E-87977F176F5E}"/>
    <cellStyle name="Comma 8 3 7 4" xfId="12638" xr:uid="{99FA2DE9-7FBF-45D7-881C-EFEDEF2FC6D1}"/>
    <cellStyle name="Comma 8 3 7 4 2" xfId="35105" xr:uid="{DA3090F3-C11E-47AB-8812-20CCD4E8DBE6}"/>
    <cellStyle name="Comma 8 3 7 5" xfId="23878" xr:uid="{03BD4FF3-CF87-4144-94BE-0C96AC3C3EF2}"/>
    <cellStyle name="Comma 8 3 8" xfId="2491" xr:uid="{00000000-0005-0000-0000-0000E1090000}"/>
    <cellStyle name="Comma 8 3 8 2" xfId="5280" xr:uid="{033B470F-CFC6-40FB-84A2-5A39F012E353}"/>
    <cellStyle name="Comma 8 3 8 2 2" xfId="10883" xr:uid="{A03E6A1B-21B5-4733-A34E-36BC199A360C}"/>
    <cellStyle name="Comma 8 3 8 2 2 2" xfId="22111" xr:uid="{A4F0A214-08F1-4963-BC01-58632A353F65}"/>
    <cellStyle name="Comma 8 3 8 2 2 2 2" xfId="44578" xr:uid="{DC970FCA-6EA9-4854-9933-7EDC4C4472BB}"/>
    <cellStyle name="Comma 8 3 8 2 2 3" xfId="33351" xr:uid="{605BF5E6-5DE4-4902-86AB-35B081D6A2F1}"/>
    <cellStyle name="Comma 8 3 8 2 3" xfId="16508" xr:uid="{B38C9F15-F79E-4AAD-B895-64E7CBD5FCDB}"/>
    <cellStyle name="Comma 8 3 8 2 3 2" xfId="38975" xr:uid="{37465DE4-2101-4A57-9089-2BDF6ECE2819}"/>
    <cellStyle name="Comma 8 3 8 2 4" xfId="27748" xr:uid="{0441A571-A66B-47A8-8380-98547FF14384}"/>
    <cellStyle name="Comma 8 3 8 3" xfId="8094" xr:uid="{20C5CF0A-143E-4F17-8B7D-9CE5902B0751}"/>
    <cellStyle name="Comma 8 3 8 3 2" xfId="19322" xr:uid="{120B5F9C-28B6-4230-9633-4C6396FEFB9D}"/>
    <cellStyle name="Comma 8 3 8 3 2 2" xfId="41789" xr:uid="{7942BF6B-48B7-4B9B-8C1F-0FD11140683C}"/>
    <cellStyle name="Comma 8 3 8 3 3" xfId="30562" xr:uid="{62886211-360F-4F15-830D-7E960B7C3CEA}"/>
    <cellStyle name="Comma 8 3 8 4" xfId="13719" xr:uid="{1545D5F0-9328-4AC8-8D84-9DDDA629A622}"/>
    <cellStyle name="Comma 8 3 8 4 2" xfId="36186" xr:uid="{FEA979A0-81CB-4FFB-AD01-C3281BBEE22D}"/>
    <cellStyle name="Comma 8 3 8 5" xfId="24959" xr:uid="{A02E4879-8AFD-4B30-96DA-1D735876998E}"/>
    <cellStyle name="Comma 8 3 9" xfId="330" xr:uid="{00000000-0005-0000-0000-0000E2090000}"/>
    <cellStyle name="Comma 8 3 9 2" xfId="3119" xr:uid="{129C1CDE-5E39-43B9-B3B3-F0684B70C52F}"/>
    <cellStyle name="Comma 8 3 9 2 2" xfId="8722" xr:uid="{71E87CAC-58E0-4CB3-B6F4-513C9E5A882F}"/>
    <cellStyle name="Comma 8 3 9 2 2 2" xfId="19950" xr:uid="{241F6282-1AC1-4585-80A6-822E25A46F22}"/>
    <cellStyle name="Comma 8 3 9 2 2 2 2" xfId="42417" xr:uid="{1C02246F-EF34-446C-ABBF-AE962828A9D5}"/>
    <cellStyle name="Comma 8 3 9 2 2 3" xfId="31190" xr:uid="{CFBFA086-0802-4C7D-98A3-8238471E462E}"/>
    <cellStyle name="Comma 8 3 9 2 3" xfId="14347" xr:uid="{B79FB5C4-27BC-4656-B1C4-03390E3CE1DC}"/>
    <cellStyle name="Comma 8 3 9 2 3 2" xfId="36814" xr:uid="{74B002D8-1EE1-45E1-A010-BFD1C949BD61}"/>
    <cellStyle name="Comma 8 3 9 2 4" xfId="25587" xr:uid="{AF580654-CEF8-44A7-AD85-4038627BC588}"/>
    <cellStyle name="Comma 8 3 9 3" xfId="5933" xr:uid="{BA50AE3D-036A-42CC-A7FE-7794DEA9E5F2}"/>
    <cellStyle name="Comma 8 3 9 3 2" xfId="17161" xr:uid="{62B7D59B-F144-472C-AA47-BB100285ADF6}"/>
    <cellStyle name="Comma 8 3 9 3 2 2" xfId="39628" xr:uid="{268B3020-9F94-4459-9DE4-25FA3C4029CA}"/>
    <cellStyle name="Comma 8 3 9 3 3" xfId="28401" xr:uid="{24292435-5673-4DC5-8116-91E025E41365}"/>
    <cellStyle name="Comma 8 3 9 4" xfId="11558" xr:uid="{C658F099-8643-4CA1-AF5F-97D1482F9158}"/>
    <cellStyle name="Comma 8 3 9 4 2" xfId="34025" xr:uid="{6BD889A8-4E59-4FC8-AA50-9C9072708305}"/>
    <cellStyle name="Comma 8 3 9 5" xfId="22798" xr:uid="{B52308C6-98C2-4540-8D4B-C27096F18EAE}"/>
    <cellStyle name="Comma 8 4" xfId="64" xr:uid="{00000000-0005-0000-0000-0000E3090000}"/>
    <cellStyle name="Comma 8 4 10" xfId="5672" xr:uid="{4BA36D7A-CCD7-492A-A758-27110D2B7757}"/>
    <cellStyle name="Comma 8 4 10 2" xfId="16900" xr:uid="{246110AF-DF35-42D0-9B40-0FDB00088B4C}"/>
    <cellStyle name="Comma 8 4 10 2 2" xfId="39367" xr:uid="{64FA44AD-E9C2-4505-8E6E-65C4A52E4AA6}"/>
    <cellStyle name="Comma 8 4 10 3" xfId="28140" xr:uid="{81BFF2AD-CDFB-40A9-BC3F-CCF29F1326DC}"/>
    <cellStyle name="Comma 8 4 11" xfId="11296" xr:uid="{ABFBE08E-2E25-4C33-9431-32325B3878CA}"/>
    <cellStyle name="Comma 8 4 11 2" xfId="33764" xr:uid="{3F9FFE3B-2457-4298-B5E1-1E55623D572B}"/>
    <cellStyle name="Comma 8 4 12" xfId="22537" xr:uid="{791E4E81-E235-4D25-B47F-2ACD6FAF2A35}"/>
    <cellStyle name="Comma 8 4 2" xfId="126" xr:uid="{00000000-0005-0000-0000-0000E4090000}"/>
    <cellStyle name="Comma 8 4 2 10" xfId="11358" xr:uid="{96057BA3-453C-4C35-B078-2A4995EC7787}"/>
    <cellStyle name="Comma 8 4 2 10 2" xfId="33826" xr:uid="{66859F90-360B-45B7-9820-89CE9ACE3CE6}"/>
    <cellStyle name="Comma 8 4 2 11" xfId="22599" xr:uid="{458E79C6-3CAC-42FE-BA09-C22C774BA137}"/>
    <cellStyle name="Comma 8 4 2 2" xfId="252" xr:uid="{00000000-0005-0000-0000-0000E5090000}"/>
    <cellStyle name="Comma 8 4 2 2 10" xfId="22725" xr:uid="{647B8C9E-E468-4FC5-A4C2-444A59A64558}"/>
    <cellStyle name="Comma 8 4 2 2 2" xfId="799" xr:uid="{00000000-0005-0000-0000-0000E6090000}"/>
    <cellStyle name="Comma 8 4 2 2 2 2" xfId="1337" xr:uid="{00000000-0005-0000-0000-0000E7090000}"/>
    <cellStyle name="Comma 8 4 2 2 2 2 2" xfId="2417" xr:uid="{00000000-0005-0000-0000-0000E8090000}"/>
    <cellStyle name="Comma 8 4 2 2 2 2 2 2" xfId="5206" xr:uid="{C70FED2F-C9BB-4BEB-B6D9-6AB385FB1A48}"/>
    <cellStyle name="Comma 8 4 2 2 2 2 2 2 2" xfId="10809" xr:uid="{F43200EE-A47F-4443-BAFB-7E592880F3DA}"/>
    <cellStyle name="Comma 8 4 2 2 2 2 2 2 2 2" xfId="22037" xr:uid="{083F1528-C178-49F2-8E48-B33D28BE6F5D}"/>
    <cellStyle name="Comma 8 4 2 2 2 2 2 2 2 2 2" xfId="44504" xr:uid="{A8FFD65C-A507-43CB-8774-8E3F83F2BA9F}"/>
    <cellStyle name="Comma 8 4 2 2 2 2 2 2 2 3" xfId="33277" xr:uid="{B8C4CB00-E023-47A5-AA7C-6610F2815FE1}"/>
    <cellStyle name="Comma 8 4 2 2 2 2 2 2 3" xfId="16434" xr:uid="{02FFCE12-DCB9-4D14-AF49-B55E225B2707}"/>
    <cellStyle name="Comma 8 4 2 2 2 2 2 2 3 2" xfId="38901" xr:uid="{75DD7229-F965-428A-94A7-79BD1BB3CD2A}"/>
    <cellStyle name="Comma 8 4 2 2 2 2 2 2 4" xfId="27674" xr:uid="{33878EAA-E8A3-4BB6-B34A-2B3550B0B3DB}"/>
    <cellStyle name="Comma 8 4 2 2 2 2 2 3" xfId="8020" xr:uid="{2205C1E6-D0EA-46F7-937E-717ADA78B004}"/>
    <cellStyle name="Comma 8 4 2 2 2 2 2 3 2" xfId="19248" xr:uid="{8198A89A-CBFE-40CE-B407-7F0FCFBCFC31}"/>
    <cellStyle name="Comma 8 4 2 2 2 2 2 3 2 2" xfId="41715" xr:uid="{AF8F4AD0-BA18-4FA3-8A70-8DC86AB4EE9B}"/>
    <cellStyle name="Comma 8 4 2 2 2 2 2 3 3" xfId="30488" xr:uid="{FE2174A2-2CED-4A01-B989-BEA834820A51}"/>
    <cellStyle name="Comma 8 4 2 2 2 2 2 4" xfId="13645" xr:uid="{A71052D8-FEAE-4FC3-868F-F150194FB709}"/>
    <cellStyle name="Comma 8 4 2 2 2 2 2 4 2" xfId="36112" xr:uid="{5F44AA54-F0FB-4DDA-90D4-B9EB872B0205}"/>
    <cellStyle name="Comma 8 4 2 2 2 2 2 5" xfId="24885" xr:uid="{972EB828-450C-40D4-BFF8-541B1C336AEB}"/>
    <cellStyle name="Comma 8 4 2 2 2 2 3" xfId="4126" xr:uid="{EB693CB6-CAA5-42DB-A471-A373825939C2}"/>
    <cellStyle name="Comma 8 4 2 2 2 2 3 2" xfId="9729" xr:uid="{E4E2E427-738C-4EF9-813F-2D40BBCC0B9A}"/>
    <cellStyle name="Comma 8 4 2 2 2 2 3 2 2" xfId="20957" xr:uid="{4B2A4048-CFB4-4B06-9EAB-05C3296C5925}"/>
    <cellStyle name="Comma 8 4 2 2 2 2 3 2 2 2" xfId="43424" xr:uid="{A1DD23E2-07E4-4DF4-8E9F-167E16A8288D}"/>
    <cellStyle name="Comma 8 4 2 2 2 2 3 2 3" xfId="32197" xr:uid="{9C8980A6-9DED-4ED6-A4C7-7BCCD00287E1}"/>
    <cellStyle name="Comma 8 4 2 2 2 2 3 3" xfId="15354" xr:uid="{CDAB56D1-00B6-4533-8B7F-5D8716D8C7D7}"/>
    <cellStyle name="Comma 8 4 2 2 2 2 3 3 2" xfId="37821" xr:uid="{AB7D6CE5-54B6-48D1-8BC8-3234B13DF73E}"/>
    <cellStyle name="Comma 8 4 2 2 2 2 3 4" xfId="26594" xr:uid="{EDDF75C1-F57E-4090-885F-9A9078659041}"/>
    <cellStyle name="Comma 8 4 2 2 2 2 4" xfId="6940" xr:uid="{2757F8E1-FC93-40E9-9832-FCEB64DDB1A6}"/>
    <cellStyle name="Comma 8 4 2 2 2 2 4 2" xfId="18168" xr:uid="{5AE57C5B-2162-496C-9016-7BB14FF5FAE7}"/>
    <cellStyle name="Comma 8 4 2 2 2 2 4 2 2" xfId="40635" xr:uid="{CE5A3195-368E-4411-A8F4-9E55E000114C}"/>
    <cellStyle name="Comma 8 4 2 2 2 2 4 3" xfId="29408" xr:uid="{2E8A1386-A3B3-4DE6-8EE2-5106A5F975D2}"/>
    <cellStyle name="Comma 8 4 2 2 2 2 5" xfId="12565" xr:uid="{2EE93BD0-64E3-449F-81A3-09FB07982812}"/>
    <cellStyle name="Comma 8 4 2 2 2 2 5 2" xfId="35032" xr:uid="{C3F933E2-073C-4DD7-B9BC-44B18C3FA6FC}"/>
    <cellStyle name="Comma 8 4 2 2 2 2 6" xfId="23805" xr:uid="{9BA7C991-5A32-47FD-9D8A-9389C08FA66C}"/>
    <cellStyle name="Comma 8 4 2 2 2 3" xfId="1879" xr:uid="{00000000-0005-0000-0000-0000E9090000}"/>
    <cellStyle name="Comma 8 4 2 2 2 3 2" xfId="4668" xr:uid="{3077F3F0-BC99-4C75-9885-5207AC9C07AE}"/>
    <cellStyle name="Comma 8 4 2 2 2 3 2 2" xfId="10271" xr:uid="{681FC602-FD1F-4F72-A5F0-16D8E4BE7827}"/>
    <cellStyle name="Comma 8 4 2 2 2 3 2 2 2" xfId="21499" xr:uid="{A4588ADE-C0FA-459A-A18E-E85DD2E65583}"/>
    <cellStyle name="Comma 8 4 2 2 2 3 2 2 2 2" xfId="43966" xr:uid="{9B3B2A99-F296-4C6C-B2F0-0A6862A33AAF}"/>
    <cellStyle name="Comma 8 4 2 2 2 3 2 2 3" xfId="32739" xr:uid="{96A99AE5-83C3-43C2-B202-844D6D372A80}"/>
    <cellStyle name="Comma 8 4 2 2 2 3 2 3" xfId="15896" xr:uid="{B3B82094-707C-4F22-99B0-E1A01D15EF0E}"/>
    <cellStyle name="Comma 8 4 2 2 2 3 2 3 2" xfId="38363" xr:uid="{AF251982-A74E-42FA-9110-DBB861716090}"/>
    <cellStyle name="Comma 8 4 2 2 2 3 2 4" xfId="27136" xr:uid="{E6B52431-9BBF-45AD-897F-0CA171A8F34F}"/>
    <cellStyle name="Comma 8 4 2 2 2 3 3" xfId="7482" xr:uid="{134C9E3B-5217-4031-B8D0-3A127E8F243F}"/>
    <cellStyle name="Comma 8 4 2 2 2 3 3 2" xfId="18710" xr:uid="{6A840274-0C53-4AF7-8CF3-149EBE722A41}"/>
    <cellStyle name="Comma 8 4 2 2 2 3 3 2 2" xfId="41177" xr:uid="{D9E2B7D9-1EDB-428F-8EFF-34CF46D0562B}"/>
    <cellStyle name="Comma 8 4 2 2 2 3 3 3" xfId="29950" xr:uid="{31CB0371-84E3-406E-9523-E9E00AD95DCE}"/>
    <cellStyle name="Comma 8 4 2 2 2 3 4" xfId="13107" xr:uid="{9F144A9B-9068-498C-8EB6-F26B9C32D80C}"/>
    <cellStyle name="Comma 8 4 2 2 2 3 4 2" xfId="35574" xr:uid="{507F2C61-EF3A-4055-8395-055F48C644D3}"/>
    <cellStyle name="Comma 8 4 2 2 2 3 5" xfId="24347" xr:uid="{91112720-5167-4854-B563-9DE86CAF0691}"/>
    <cellStyle name="Comma 8 4 2 2 2 4" xfId="3588" xr:uid="{187A150D-BF8B-450F-9EBB-5B9C533B4A5E}"/>
    <cellStyle name="Comma 8 4 2 2 2 4 2" xfId="9191" xr:uid="{EB57ACEB-04A4-4D81-8373-CA1E2FBF31A2}"/>
    <cellStyle name="Comma 8 4 2 2 2 4 2 2" xfId="20419" xr:uid="{FE9DD7B7-B870-40F3-BD2F-FD0D718F79E1}"/>
    <cellStyle name="Comma 8 4 2 2 2 4 2 2 2" xfId="42886" xr:uid="{E884A565-FAE9-40D3-8D66-01AC4151E403}"/>
    <cellStyle name="Comma 8 4 2 2 2 4 2 3" xfId="31659" xr:uid="{7AF4FD76-17EE-4401-98F1-8E5E221C63D5}"/>
    <cellStyle name="Comma 8 4 2 2 2 4 3" xfId="14816" xr:uid="{1171A872-7D36-4E91-B29C-C1BBFB29F82C}"/>
    <cellStyle name="Comma 8 4 2 2 2 4 3 2" xfId="37283" xr:uid="{B46308A5-5B46-4DA3-9559-4EE524CA3C78}"/>
    <cellStyle name="Comma 8 4 2 2 2 4 4" xfId="26056" xr:uid="{57BE78D3-D95F-4645-94BD-250522D807BD}"/>
    <cellStyle name="Comma 8 4 2 2 2 5" xfId="6402" xr:uid="{CF929839-F06A-4B9B-A5EE-C7258F26A634}"/>
    <cellStyle name="Comma 8 4 2 2 2 5 2" xfId="17630" xr:uid="{1648B2BC-025B-4D14-801C-C27C703EB8CE}"/>
    <cellStyle name="Comma 8 4 2 2 2 5 2 2" xfId="40097" xr:uid="{34F8DC52-D246-41A3-A909-A66DA9656794}"/>
    <cellStyle name="Comma 8 4 2 2 2 5 3" xfId="28870" xr:uid="{AE9B4369-F239-40F8-A908-F3AE44C00787}"/>
    <cellStyle name="Comma 8 4 2 2 2 6" xfId="12027" xr:uid="{81BD731A-3798-4847-BDA5-86BFF3149959}"/>
    <cellStyle name="Comma 8 4 2 2 2 6 2" xfId="34494" xr:uid="{E5F86782-DC6D-4A31-B695-1E9A68CE4EBA}"/>
    <cellStyle name="Comma 8 4 2 2 2 7" xfId="23267" xr:uid="{7EC491DC-EF96-4F45-A340-5C5710755B1E}"/>
    <cellStyle name="Comma 8 4 2 2 3" xfId="1070" xr:uid="{00000000-0005-0000-0000-0000EA090000}"/>
    <cellStyle name="Comma 8 4 2 2 3 2" xfId="2150" xr:uid="{00000000-0005-0000-0000-0000EB090000}"/>
    <cellStyle name="Comma 8 4 2 2 3 2 2" xfId="4939" xr:uid="{D9EE078B-1ECD-4C65-B0AD-1C1FF6EEF27B}"/>
    <cellStyle name="Comma 8 4 2 2 3 2 2 2" xfId="10542" xr:uid="{D0CDFB7C-93B8-478A-9CB3-F534E52FDDA2}"/>
    <cellStyle name="Comma 8 4 2 2 3 2 2 2 2" xfId="21770" xr:uid="{5BE43945-5475-4489-BC67-FA900C293E42}"/>
    <cellStyle name="Comma 8 4 2 2 3 2 2 2 2 2" xfId="44237" xr:uid="{6AC2FB53-0A2D-4C93-A3D1-68D7D536FA53}"/>
    <cellStyle name="Comma 8 4 2 2 3 2 2 2 3" xfId="33010" xr:uid="{018C6932-AF8A-42C8-8CF0-29A180509919}"/>
    <cellStyle name="Comma 8 4 2 2 3 2 2 3" xfId="16167" xr:uid="{50A0F90B-4F3D-4943-9F6B-5F9433F1D427}"/>
    <cellStyle name="Comma 8 4 2 2 3 2 2 3 2" xfId="38634" xr:uid="{FB73F4E1-2C60-4EE8-8E4F-76A734D5C9D9}"/>
    <cellStyle name="Comma 8 4 2 2 3 2 2 4" xfId="27407" xr:uid="{BC46D405-D548-4E7B-9C25-3DDAE372F6C8}"/>
    <cellStyle name="Comma 8 4 2 2 3 2 3" xfId="7753" xr:uid="{3680B12B-A0A3-47BB-A9F7-6446C47F4D98}"/>
    <cellStyle name="Comma 8 4 2 2 3 2 3 2" xfId="18981" xr:uid="{AC440577-BF7B-4674-A659-785DBF57D476}"/>
    <cellStyle name="Comma 8 4 2 2 3 2 3 2 2" xfId="41448" xr:uid="{0015807B-87D1-4454-B0C9-3D6C040E817E}"/>
    <cellStyle name="Comma 8 4 2 2 3 2 3 3" xfId="30221" xr:uid="{A99B96C0-72CC-4449-AAC4-6DCCADAA5133}"/>
    <cellStyle name="Comma 8 4 2 2 3 2 4" xfId="13378" xr:uid="{EF13EDFF-4528-4306-A2CA-8DB4BF010063}"/>
    <cellStyle name="Comma 8 4 2 2 3 2 4 2" xfId="35845" xr:uid="{AEF4C5AA-BF48-4CBE-8910-049B5B1A63F7}"/>
    <cellStyle name="Comma 8 4 2 2 3 2 5" xfId="24618" xr:uid="{CAFDA819-3C30-4E8F-93FE-B31017A3AAE0}"/>
    <cellStyle name="Comma 8 4 2 2 3 3" xfId="3859" xr:uid="{44BFC610-6E98-471C-8800-DBEEFD3739C8}"/>
    <cellStyle name="Comma 8 4 2 2 3 3 2" xfId="9462" xr:uid="{DBBFFA43-035B-4644-B1E2-A8C8FED64D04}"/>
    <cellStyle name="Comma 8 4 2 2 3 3 2 2" xfId="20690" xr:uid="{CDFD35CE-8E0D-4C3E-B596-461B4F4C88DE}"/>
    <cellStyle name="Comma 8 4 2 2 3 3 2 2 2" xfId="43157" xr:uid="{04937E5A-46F0-4BDF-9895-5A01C0E16F63}"/>
    <cellStyle name="Comma 8 4 2 2 3 3 2 3" xfId="31930" xr:uid="{5D406F9F-ADD1-4FB4-89B5-5A6C490805EC}"/>
    <cellStyle name="Comma 8 4 2 2 3 3 3" xfId="15087" xr:uid="{A6A8FFBC-5EBD-48BE-AA37-DC76B1E5EF65}"/>
    <cellStyle name="Comma 8 4 2 2 3 3 3 2" xfId="37554" xr:uid="{E4FB2E56-DD12-46BC-85E1-B79D543AA64E}"/>
    <cellStyle name="Comma 8 4 2 2 3 3 4" xfId="26327" xr:uid="{7EC9BE74-9519-4A14-8D12-F66B5E9BE1CC}"/>
    <cellStyle name="Comma 8 4 2 2 3 4" xfId="6673" xr:uid="{A0D6C4CE-9288-4EDD-B9A7-7C16163A67C3}"/>
    <cellStyle name="Comma 8 4 2 2 3 4 2" xfId="17901" xr:uid="{9782798A-19FC-40F0-9BED-ACE0E3C0D535}"/>
    <cellStyle name="Comma 8 4 2 2 3 4 2 2" xfId="40368" xr:uid="{5ABB422E-8F54-4A37-968F-7490BDAA1634}"/>
    <cellStyle name="Comma 8 4 2 2 3 4 3" xfId="29141" xr:uid="{BF7237C5-B283-4B03-8A78-4F8FEDDB394A}"/>
    <cellStyle name="Comma 8 4 2 2 3 5" xfId="12298" xr:uid="{94675921-A4C4-44AF-A468-CC950E5562E7}"/>
    <cellStyle name="Comma 8 4 2 2 3 5 2" xfId="34765" xr:uid="{618713A9-363A-476E-8B09-CCD3C909A026}"/>
    <cellStyle name="Comma 8 4 2 2 3 6" xfId="23538" xr:uid="{F8D6BB7F-CF48-4955-B26B-9DB745601EB8}"/>
    <cellStyle name="Comma 8 4 2 2 4" xfId="1612" xr:uid="{00000000-0005-0000-0000-0000EC090000}"/>
    <cellStyle name="Comma 8 4 2 2 4 2" xfId="4401" xr:uid="{048B56A4-C178-4B1A-9096-092D79C97E32}"/>
    <cellStyle name="Comma 8 4 2 2 4 2 2" xfId="10004" xr:uid="{C340FA88-43B8-4E73-94E6-A7B71BA82B4E}"/>
    <cellStyle name="Comma 8 4 2 2 4 2 2 2" xfId="21232" xr:uid="{57E622D3-EA60-4245-A535-5755936A465F}"/>
    <cellStyle name="Comma 8 4 2 2 4 2 2 2 2" xfId="43699" xr:uid="{C394036B-EB13-43AA-B35D-8439268635F3}"/>
    <cellStyle name="Comma 8 4 2 2 4 2 2 3" xfId="32472" xr:uid="{1C7F01AC-DA10-4358-9872-E4B5FF616E12}"/>
    <cellStyle name="Comma 8 4 2 2 4 2 3" xfId="15629" xr:uid="{FAED8499-F136-4801-AF60-0365E768C015}"/>
    <cellStyle name="Comma 8 4 2 2 4 2 3 2" xfId="38096" xr:uid="{2464CC2F-7560-4E15-B8B0-D08F78485555}"/>
    <cellStyle name="Comma 8 4 2 2 4 2 4" xfId="26869" xr:uid="{D353A847-E61A-4DF2-BD85-53B55C50A1A2}"/>
    <cellStyle name="Comma 8 4 2 2 4 3" xfId="7215" xr:uid="{472EE785-837E-4FD8-B2BF-148899C76D1C}"/>
    <cellStyle name="Comma 8 4 2 2 4 3 2" xfId="18443" xr:uid="{460562A4-0912-45FF-8C87-060291136ED7}"/>
    <cellStyle name="Comma 8 4 2 2 4 3 2 2" xfId="40910" xr:uid="{A57A788F-1F99-4B7F-8C75-65DFB7F62CDA}"/>
    <cellStyle name="Comma 8 4 2 2 4 3 3" xfId="29683" xr:uid="{F9CD3EA5-8624-4765-8418-29E7B967B5D3}"/>
    <cellStyle name="Comma 8 4 2 2 4 4" xfId="12840" xr:uid="{95BAF3F6-0AE6-4CB8-BFDD-A4EC0D799580}"/>
    <cellStyle name="Comma 8 4 2 2 4 4 2" xfId="35307" xr:uid="{E0A79C4F-89FC-45BE-87EF-E65B9FC39D19}"/>
    <cellStyle name="Comma 8 4 2 2 4 5" xfId="24080" xr:uid="{26FEAD13-49DF-4BB2-9856-751367D2E77D}"/>
    <cellStyle name="Comma 8 4 2 2 5" xfId="2693" xr:uid="{00000000-0005-0000-0000-0000ED090000}"/>
    <cellStyle name="Comma 8 4 2 2 5 2" xfId="5482" xr:uid="{E99DAB67-7B57-4927-9D68-71288974D46A}"/>
    <cellStyle name="Comma 8 4 2 2 5 2 2" xfId="11085" xr:uid="{4FAF8A5E-A417-40BD-90DC-5543A38EC6F2}"/>
    <cellStyle name="Comma 8 4 2 2 5 2 2 2" xfId="22313" xr:uid="{6C2B1DD7-0C28-4155-BF12-07BE69DEE95E}"/>
    <cellStyle name="Comma 8 4 2 2 5 2 2 2 2" xfId="44780" xr:uid="{D2671529-0735-4CC0-BFCB-C7558DD2C7D2}"/>
    <cellStyle name="Comma 8 4 2 2 5 2 2 3" xfId="33553" xr:uid="{9F6C4FF5-BC8A-4FAD-9694-A39AC913F805}"/>
    <cellStyle name="Comma 8 4 2 2 5 2 3" xfId="16710" xr:uid="{B5AF1022-5BDD-4596-8682-296A5457B0EC}"/>
    <cellStyle name="Comma 8 4 2 2 5 2 3 2" xfId="39177" xr:uid="{13D5B1B1-AC34-475B-9007-D8B9E1869707}"/>
    <cellStyle name="Comma 8 4 2 2 5 2 4" xfId="27950" xr:uid="{C5B74B5C-2E0C-459E-BA34-8105FC676C35}"/>
    <cellStyle name="Comma 8 4 2 2 5 3" xfId="8296" xr:uid="{DA6C3742-14AD-4749-8703-31EF0C54AE1D}"/>
    <cellStyle name="Comma 8 4 2 2 5 3 2" xfId="19524" xr:uid="{65764E1B-B471-465E-B423-DD722E4C7447}"/>
    <cellStyle name="Comma 8 4 2 2 5 3 2 2" xfId="41991" xr:uid="{9390611D-74FB-4395-AC82-5C414D380E17}"/>
    <cellStyle name="Comma 8 4 2 2 5 3 3" xfId="30764" xr:uid="{DFC87129-413F-4E45-A0E7-19EBD679BD77}"/>
    <cellStyle name="Comma 8 4 2 2 5 4" xfId="13921" xr:uid="{32685697-8404-42A6-8F32-3FC6E72A8425}"/>
    <cellStyle name="Comma 8 4 2 2 5 4 2" xfId="36388" xr:uid="{FEB449D7-95AF-424D-B021-91B41AEE4FE4}"/>
    <cellStyle name="Comma 8 4 2 2 5 5" xfId="25161" xr:uid="{A2C7A522-5EBC-4FEC-A697-18B227D5F50A}"/>
    <cellStyle name="Comma 8 4 2 2 6" xfId="532" xr:uid="{00000000-0005-0000-0000-0000EE090000}"/>
    <cellStyle name="Comma 8 4 2 2 6 2" xfId="3321" xr:uid="{3437DFFE-8115-466D-AB01-DDDCAD97EF54}"/>
    <cellStyle name="Comma 8 4 2 2 6 2 2" xfId="8924" xr:uid="{5D2DB080-B837-4A6D-9C3C-6821E9F88030}"/>
    <cellStyle name="Comma 8 4 2 2 6 2 2 2" xfId="20152" xr:uid="{031FAB10-B8DC-4EA5-8642-AC97ED537B24}"/>
    <cellStyle name="Comma 8 4 2 2 6 2 2 2 2" xfId="42619" xr:uid="{C6F782BD-56D2-4081-97E7-AE280BD620AF}"/>
    <cellStyle name="Comma 8 4 2 2 6 2 2 3" xfId="31392" xr:uid="{72BCDCAB-E88D-4069-B30C-590042E555E9}"/>
    <cellStyle name="Comma 8 4 2 2 6 2 3" xfId="14549" xr:uid="{4E741B73-BE4F-446A-83C1-1CFEAA0EA998}"/>
    <cellStyle name="Comma 8 4 2 2 6 2 3 2" xfId="37016" xr:uid="{6944D235-5BB4-4063-84E8-3AFF8FA883C9}"/>
    <cellStyle name="Comma 8 4 2 2 6 2 4" xfId="25789" xr:uid="{93B1C961-A489-413C-BC9A-841339939BC0}"/>
    <cellStyle name="Comma 8 4 2 2 6 3" xfId="6135" xr:uid="{66C80A1F-4D26-4E3F-B536-7FB61D635562}"/>
    <cellStyle name="Comma 8 4 2 2 6 3 2" xfId="17363" xr:uid="{ED91331E-B9B6-4E97-9275-C5CB12C0701E}"/>
    <cellStyle name="Comma 8 4 2 2 6 3 2 2" xfId="39830" xr:uid="{10540CAA-1A20-45AA-93B9-1F00A3C363E1}"/>
    <cellStyle name="Comma 8 4 2 2 6 3 3" xfId="28603" xr:uid="{F335812B-9330-426B-A041-2A072BAB77E5}"/>
    <cellStyle name="Comma 8 4 2 2 6 4" xfId="11760" xr:uid="{C191725A-F3FD-44AB-A269-36443538F632}"/>
    <cellStyle name="Comma 8 4 2 2 6 4 2" xfId="34227" xr:uid="{BDC630D3-22DE-4E7F-A5EB-33233771F9C8}"/>
    <cellStyle name="Comma 8 4 2 2 6 5" xfId="23000" xr:uid="{487522CF-99AB-4047-8631-8B7B348173F8}"/>
    <cellStyle name="Comma 8 4 2 2 7" xfId="3045" xr:uid="{0133056F-928A-4513-98C6-7A865E0FE603}"/>
    <cellStyle name="Comma 8 4 2 2 7 2" xfId="8648" xr:uid="{A2A81437-19C2-4D3E-8751-B0D000269A80}"/>
    <cellStyle name="Comma 8 4 2 2 7 2 2" xfId="19876" xr:uid="{2C69AF49-3A99-4C59-BB10-F23C4B98B303}"/>
    <cellStyle name="Comma 8 4 2 2 7 2 2 2" xfId="42343" xr:uid="{3B57651B-8158-403B-B1B3-9D2F31948B8A}"/>
    <cellStyle name="Comma 8 4 2 2 7 2 3" xfId="31116" xr:uid="{C9C1857C-B30C-47D6-9682-EEBAD8BA60F9}"/>
    <cellStyle name="Comma 8 4 2 2 7 3" xfId="14273" xr:uid="{36C551CF-8890-428D-9E4C-6CD5400ACE2A}"/>
    <cellStyle name="Comma 8 4 2 2 7 3 2" xfId="36740" xr:uid="{C7F53F40-5DC1-42B6-9650-33CAC2615E7C}"/>
    <cellStyle name="Comma 8 4 2 2 7 4" xfId="25513" xr:uid="{0ECD1D78-3C2C-4129-88A0-295682331DEC}"/>
    <cellStyle name="Comma 8 4 2 2 8" xfId="5860" xr:uid="{06710FDA-6590-4AAC-BCB3-9EFC75CD207B}"/>
    <cellStyle name="Comma 8 4 2 2 8 2" xfId="17088" xr:uid="{9AB7E4BB-B8E0-44FE-9924-A44785FD0B9C}"/>
    <cellStyle name="Comma 8 4 2 2 8 2 2" xfId="39555" xr:uid="{49B96357-335D-4C78-817D-2FF1F69D4C35}"/>
    <cellStyle name="Comma 8 4 2 2 8 3" xfId="28328" xr:uid="{0843618D-9AB6-45DB-AB9B-332D13172820}"/>
    <cellStyle name="Comma 8 4 2 2 9" xfId="11484" xr:uid="{C78241C8-9560-49E6-B5CE-662D539D856D}"/>
    <cellStyle name="Comma 8 4 2 2 9 2" xfId="33952" xr:uid="{E1E1DE20-67E1-472E-9519-81A0C41627DF}"/>
    <cellStyle name="Comma 8 4 2 3" xfId="673" xr:uid="{00000000-0005-0000-0000-0000EF090000}"/>
    <cellStyle name="Comma 8 4 2 3 2" xfId="1211" xr:uid="{00000000-0005-0000-0000-0000F0090000}"/>
    <cellStyle name="Comma 8 4 2 3 2 2" xfId="2291" xr:uid="{00000000-0005-0000-0000-0000F1090000}"/>
    <cellStyle name="Comma 8 4 2 3 2 2 2" xfId="5080" xr:uid="{87DDEC56-1BF3-4F8B-82B7-D3D349467BEA}"/>
    <cellStyle name="Comma 8 4 2 3 2 2 2 2" xfId="10683" xr:uid="{F8E31550-31C0-44CB-A1B4-EADC4D842DBD}"/>
    <cellStyle name="Comma 8 4 2 3 2 2 2 2 2" xfId="21911" xr:uid="{5E09C5D2-2195-4BEF-B070-C87FB0C983D4}"/>
    <cellStyle name="Comma 8 4 2 3 2 2 2 2 2 2" xfId="44378" xr:uid="{459FFF6A-5F8C-45C3-B21F-C12B06A5D087}"/>
    <cellStyle name="Comma 8 4 2 3 2 2 2 2 3" xfId="33151" xr:uid="{68ECFC84-D218-4860-8DC8-2598D47A7007}"/>
    <cellStyle name="Comma 8 4 2 3 2 2 2 3" xfId="16308" xr:uid="{B84E45F3-C1E1-4F63-9D85-37F10B33C6B3}"/>
    <cellStyle name="Comma 8 4 2 3 2 2 2 3 2" xfId="38775" xr:uid="{DCEC4EB0-1CCC-4210-9DC0-5A694E879432}"/>
    <cellStyle name="Comma 8 4 2 3 2 2 2 4" xfId="27548" xr:uid="{D26BF364-D1A3-4942-A454-0879A472DD05}"/>
    <cellStyle name="Comma 8 4 2 3 2 2 3" xfId="7894" xr:uid="{DD9E4251-0868-46A9-8A59-3FF9659095CB}"/>
    <cellStyle name="Comma 8 4 2 3 2 2 3 2" xfId="19122" xr:uid="{6157027B-EF20-4234-895C-DD456760C1F2}"/>
    <cellStyle name="Comma 8 4 2 3 2 2 3 2 2" xfId="41589" xr:uid="{7D8BC995-740B-4D46-B415-63B13829050B}"/>
    <cellStyle name="Comma 8 4 2 3 2 2 3 3" xfId="30362" xr:uid="{57AF2177-ABB1-4826-B4DA-AA7B3B1B1D0E}"/>
    <cellStyle name="Comma 8 4 2 3 2 2 4" xfId="13519" xr:uid="{12ACA37F-D3A3-48DA-B64E-1D076D865A98}"/>
    <cellStyle name="Comma 8 4 2 3 2 2 4 2" xfId="35986" xr:uid="{3359E2A0-391F-40CB-A347-52E752E3660C}"/>
    <cellStyle name="Comma 8 4 2 3 2 2 5" xfId="24759" xr:uid="{D4C2FD3D-EEB0-4723-9A34-80388B18DCE6}"/>
    <cellStyle name="Comma 8 4 2 3 2 3" xfId="4000" xr:uid="{3F030C83-6624-42EE-B3C6-C48EBF3ADC1F}"/>
    <cellStyle name="Comma 8 4 2 3 2 3 2" xfId="9603" xr:uid="{885CD597-C2B0-4BC4-8185-DE6A32150D1C}"/>
    <cellStyle name="Comma 8 4 2 3 2 3 2 2" xfId="20831" xr:uid="{9BAD8B20-0564-4AEF-B0AC-036214F47CE3}"/>
    <cellStyle name="Comma 8 4 2 3 2 3 2 2 2" xfId="43298" xr:uid="{015BF564-95E1-409F-8FB8-737192AA1BD9}"/>
    <cellStyle name="Comma 8 4 2 3 2 3 2 3" xfId="32071" xr:uid="{B9F3A264-2680-4580-9960-C85E3804D86B}"/>
    <cellStyle name="Comma 8 4 2 3 2 3 3" xfId="15228" xr:uid="{D2C3426F-3D7A-4F8F-AC13-A4D4B34E2C6C}"/>
    <cellStyle name="Comma 8 4 2 3 2 3 3 2" xfId="37695" xr:uid="{B1F557C7-4BFB-4B01-9A65-DB59438E067C}"/>
    <cellStyle name="Comma 8 4 2 3 2 3 4" xfId="26468" xr:uid="{E0287610-00CB-4EB8-8B24-3D23548C806C}"/>
    <cellStyle name="Comma 8 4 2 3 2 4" xfId="6814" xr:uid="{3A3CB6FC-FC93-407F-BBBB-805DFBEF59BE}"/>
    <cellStyle name="Comma 8 4 2 3 2 4 2" xfId="18042" xr:uid="{849719CB-7295-4F62-9B27-391C87EDE1F3}"/>
    <cellStyle name="Comma 8 4 2 3 2 4 2 2" xfId="40509" xr:uid="{2981DCBE-6684-4C7F-BA45-33C778774713}"/>
    <cellStyle name="Comma 8 4 2 3 2 4 3" xfId="29282" xr:uid="{1F177C76-E4C7-4542-923B-3AB5B5893F8C}"/>
    <cellStyle name="Comma 8 4 2 3 2 5" xfId="12439" xr:uid="{2BB2E992-C96D-4366-880F-8DAD791373EF}"/>
    <cellStyle name="Comma 8 4 2 3 2 5 2" xfId="34906" xr:uid="{71B1D68B-9AFF-4C96-96AA-15CC13E8778E}"/>
    <cellStyle name="Comma 8 4 2 3 2 6" xfId="23679" xr:uid="{74783059-B0DC-4FAB-B0AA-70DA743B057E}"/>
    <cellStyle name="Comma 8 4 2 3 3" xfId="1753" xr:uid="{00000000-0005-0000-0000-0000F2090000}"/>
    <cellStyle name="Comma 8 4 2 3 3 2" xfId="4542" xr:uid="{77649122-6132-46C6-AEC8-67C766571AA4}"/>
    <cellStyle name="Comma 8 4 2 3 3 2 2" xfId="10145" xr:uid="{0D920D59-6D7A-4436-960B-98B0C0F837EB}"/>
    <cellStyle name="Comma 8 4 2 3 3 2 2 2" xfId="21373" xr:uid="{B239B7F5-EF63-4BD4-A12A-8B64662A1A1B}"/>
    <cellStyle name="Comma 8 4 2 3 3 2 2 2 2" xfId="43840" xr:uid="{F2130507-448C-49BA-8AF9-3239401294D7}"/>
    <cellStyle name="Comma 8 4 2 3 3 2 2 3" xfId="32613" xr:uid="{45A42D05-FB50-441F-83D1-C330CCD3AAE7}"/>
    <cellStyle name="Comma 8 4 2 3 3 2 3" xfId="15770" xr:uid="{CF077DD7-9DD9-4E7B-8005-983B094198ED}"/>
    <cellStyle name="Comma 8 4 2 3 3 2 3 2" xfId="38237" xr:uid="{A9D36599-7285-45B5-ADD6-8892BAFF8D89}"/>
    <cellStyle name="Comma 8 4 2 3 3 2 4" xfId="27010" xr:uid="{C20F8D5F-FEB6-4D36-AC6B-2BCA1CDF85C9}"/>
    <cellStyle name="Comma 8 4 2 3 3 3" xfId="7356" xr:uid="{8C833E75-DCAD-49B3-BBBF-0BA71632D758}"/>
    <cellStyle name="Comma 8 4 2 3 3 3 2" xfId="18584" xr:uid="{598A9B36-0487-4F2C-9F25-B92E59455F83}"/>
    <cellStyle name="Comma 8 4 2 3 3 3 2 2" xfId="41051" xr:uid="{9D6210AB-28A6-444B-A098-E78D68BD7370}"/>
    <cellStyle name="Comma 8 4 2 3 3 3 3" xfId="29824" xr:uid="{5D6505DD-BD75-46E0-B929-83A4B6A4C124}"/>
    <cellStyle name="Comma 8 4 2 3 3 4" xfId="12981" xr:uid="{CD0FBA47-E3F8-4EE4-97AE-665E9F0A9716}"/>
    <cellStyle name="Comma 8 4 2 3 3 4 2" xfId="35448" xr:uid="{822D4680-BABA-49D1-8742-52D2DE9E9381}"/>
    <cellStyle name="Comma 8 4 2 3 3 5" xfId="24221" xr:uid="{0A2F7806-6F84-4F74-BE7B-C31890CF5C9B}"/>
    <cellStyle name="Comma 8 4 2 3 4" xfId="3462" xr:uid="{CEAAB6E6-C3D1-4C44-B065-6FF2D36A7B63}"/>
    <cellStyle name="Comma 8 4 2 3 4 2" xfId="9065" xr:uid="{63A47B9A-47B7-4496-853D-4AD0F8A992FE}"/>
    <cellStyle name="Comma 8 4 2 3 4 2 2" xfId="20293" xr:uid="{DA237DDA-D5F1-48CB-B6A6-8D13EA28AF2F}"/>
    <cellStyle name="Comma 8 4 2 3 4 2 2 2" xfId="42760" xr:uid="{F538F96A-0FAF-42CC-9D3E-78941C310421}"/>
    <cellStyle name="Comma 8 4 2 3 4 2 3" xfId="31533" xr:uid="{4BC0BCE5-D9C5-495F-BF1D-6B6E5D484D88}"/>
    <cellStyle name="Comma 8 4 2 3 4 3" xfId="14690" xr:uid="{203E0CAB-938E-46E4-8875-BBDEE3C13D10}"/>
    <cellStyle name="Comma 8 4 2 3 4 3 2" xfId="37157" xr:uid="{9E46152C-9360-4AFA-AE79-ABBCE14071A1}"/>
    <cellStyle name="Comma 8 4 2 3 4 4" xfId="25930" xr:uid="{BAB6DA13-9FB1-4588-9228-77EA149C3A09}"/>
    <cellStyle name="Comma 8 4 2 3 5" xfId="6276" xr:uid="{45840AC2-6721-40EA-B8EB-59030CF406D6}"/>
    <cellStyle name="Comma 8 4 2 3 5 2" xfId="17504" xr:uid="{C7A01FF2-5148-443E-82BE-33481506ADF6}"/>
    <cellStyle name="Comma 8 4 2 3 5 2 2" xfId="39971" xr:uid="{26AC04B5-AEA4-4E61-800C-8A949496C8BB}"/>
    <cellStyle name="Comma 8 4 2 3 5 3" xfId="28744" xr:uid="{E6EDBC7F-0D50-4C9C-8A71-049801FDB56F}"/>
    <cellStyle name="Comma 8 4 2 3 6" xfId="11901" xr:uid="{630A15D0-23A3-4559-BCE2-B622F7445F37}"/>
    <cellStyle name="Comma 8 4 2 3 6 2" xfId="34368" xr:uid="{4A4D6BC4-C9E2-4643-BEA9-02A531DC2318}"/>
    <cellStyle name="Comma 8 4 2 3 7" xfId="23141" xr:uid="{6B456272-C2B1-4894-BF53-27B9EF5337C6}"/>
    <cellStyle name="Comma 8 4 2 4" xfId="944" xr:uid="{00000000-0005-0000-0000-0000F3090000}"/>
    <cellStyle name="Comma 8 4 2 4 2" xfId="2024" xr:uid="{00000000-0005-0000-0000-0000F4090000}"/>
    <cellStyle name="Comma 8 4 2 4 2 2" xfId="4813" xr:uid="{94EC258E-AF07-45B4-B77C-3013979BD16D}"/>
    <cellStyle name="Comma 8 4 2 4 2 2 2" xfId="10416" xr:uid="{D66479EC-E0FC-4B0E-8851-56F558E71E5D}"/>
    <cellStyle name="Comma 8 4 2 4 2 2 2 2" xfId="21644" xr:uid="{752BC148-C57C-40EA-8555-9ACC5E8E051D}"/>
    <cellStyle name="Comma 8 4 2 4 2 2 2 2 2" xfId="44111" xr:uid="{A33C1ACC-845D-4C7E-A353-F936DC12FFAF}"/>
    <cellStyle name="Comma 8 4 2 4 2 2 2 3" xfId="32884" xr:uid="{C15C6DDE-EB10-4F8E-B843-40CE07343778}"/>
    <cellStyle name="Comma 8 4 2 4 2 2 3" xfId="16041" xr:uid="{FE5D8899-373A-42A2-9813-4963750B63CC}"/>
    <cellStyle name="Comma 8 4 2 4 2 2 3 2" xfId="38508" xr:uid="{DCFFD6EE-B92A-426B-A70B-981EEBB93B60}"/>
    <cellStyle name="Comma 8 4 2 4 2 2 4" xfId="27281" xr:uid="{B8039663-25EB-42E3-BA4B-3CE641CFF97C}"/>
    <cellStyle name="Comma 8 4 2 4 2 3" xfId="7627" xr:uid="{2D58A270-63A9-43B6-ACD6-4AD86AD04CE0}"/>
    <cellStyle name="Comma 8 4 2 4 2 3 2" xfId="18855" xr:uid="{0CFED006-1326-480F-B419-01CDA719D551}"/>
    <cellStyle name="Comma 8 4 2 4 2 3 2 2" xfId="41322" xr:uid="{BC79C5EF-71D8-4526-A364-B84C74BF7ABF}"/>
    <cellStyle name="Comma 8 4 2 4 2 3 3" xfId="30095" xr:uid="{525886B7-3159-4CEE-832E-A4976ED5C86E}"/>
    <cellStyle name="Comma 8 4 2 4 2 4" xfId="13252" xr:uid="{743395F3-0460-4480-AE2A-FAAC41A26EBF}"/>
    <cellStyle name="Comma 8 4 2 4 2 4 2" xfId="35719" xr:uid="{D897BBEC-5047-4985-80DD-52A481CDE41F}"/>
    <cellStyle name="Comma 8 4 2 4 2 5" xfId="24492" xr:uid="{BCCFAEA9-2E82-4B98-A92F-AE4D7A704E59}"/>
    <cellStyle name="Comma 8 4 2 4 3" xfId="3733" xr:uid="{A2F62D8E-2FAC-4597-A128-B7C48EDFB9D0}"/>
    <cellStyle name="Comma 8 4 2 4 3 2" xfId="9336" xr:uid="{5669C765-6F26-4C4A-9C97-302A2B71EE1A}"/>
    <cellStyle name="Comma 8 4 2 4 3 2 2" xfId="20564" xr:uid="{B774F77E-4EBB-41DE-BB91-D110F45A389B}"/>
    <cellStyle name="Comma 8 4 2 4 3 2 2 2" xfId="43031" xr:uid="{3FBDDC0F-286B-4E56-A536-BDFF6C6A47E1}"/>
    <cellStyle name="Comma 8 4 2 4 3 2 3" xfId="31804" xr:uid="{E0EB7091-6B2B-4BB4-9A5A-79E8ECCB2056}"/>
    <cellStyle name="Comma 8 4 2 4 3 3" xfId="14961" xr:uid="{7149DF64-6E12-4672-83A7-3F687948F161}"/>
    <cellStyle name="Comma 8 4 2 4 3 3 2" xfId="37428" xr:uid="{3620BEC8-D0D3-4293-9815-0F30BD272CBF}"/>
    <cellStyle name="Comma 8 4 2 4 3 4" xfId="26201" xr:uid="{DEB90FEE-814C-41DC-9B34-5E37984D23C9}"/>
    <cellStyle name="Comma 8 4 2 4 4" xfId="6547" xr:uid="{ED449D27-161E-4C32-A5F5-F7D8F4B86504}"/>
    <cellStyle name="Comma 8 4 2 4 4 2" xfId="17775" xr:uid="{F75CF83F-726F-43A4-A6D8-A34A1D23884A}"/>
    <cellStyle name="Comma 8 4 2 4 4 2 2" xfId="40242" xr:uid="{28A08FB0-7A51-4DB0-AB48-26832F695660}"/>
    <cellStyle name="Comma 8 4 2 4 4 3" xfId="29015" xr:uid="{658E013A-142F-4FAE-B5EA-98EBCFE10614}"/>
    <cellStyle name="Comma 8 4 2 4 5" xfId="12172" xr:uid="{F06B1B32-9AD3-4E51-86EB-5950C2E3CC22}"/>
    <cellStyle name="Comma 8 4 2 4 5 2" xfId="34639" xr:uid="{FA1CA816-8582-4109-95F6-BEBCDCFFB1D9}"/>
    <cellStyle name="Comma 8 4 2 4 6" xfId="23412" xr:uid="{39A7F568-CAC8-4CAC-8712-0AB6BD2FEC7E}"/>
    <cellStyle name="Comma 8 4 2 5" xfId="1486" xr:uid="{00000000-0005-0000-0000-0000F5090000}"/>
    <cellStyle name="Comma 8 4 2 5 2" xfId="4275" xr:uid="{36672F68-B46E-42CE-89C1-97B0CB0A1558}"/>
    <cellStyle name="Comma 8 4 2 5 2 2" xfId="9878" xr:uid="{64487D4F-3A73-4E57-97AF-96D759041B8D}"/>
    <cellStyle name="Comma 8 4 2 5 2 2 2" xfId="21106" xr:uid="{D9F436BB-2831-4E00-A5DA-B71E8E0C37CC}"/>
    <cellStyle name="Comma 8 4 2 5 2 2 2 2" xfId="43573" xr:uid="{1AA3E898-241C-417A-BAA2-16FE406B4D5A}"/>
    <cellStyle name="Comma 8 4 2 5 2 2 3" xfId="32346" xr:uid="{FA326EDF-15D2-4BFA-8F96-86A25F07D62D}"/>
    <cellStyle name="Comma 8 4 2 5 2 3" xfId="15503" xr:uid="{7498189E-3C92-4094-833D-008C48AAB8E0}"/>
    <cellStyle name="Comma 8 4 2 5 2 3 2" xfId="37970" xr:uid="{01A57175-5BC0-4D15-88EA-6E7B8E7AA109}"/>
    <cellStyle name="Comma 8 4 2 5 2 4" xfId="26743" xr:uid="{C3D49458-AE78-44CA-9069-D81AFE037E0A}"/>
    <cellStyle name="Comma 8 4 2 5 3" xfId="7089" xr:uid="{015F7E4A-215A-4862-B380-568BD4E5D416}"/>
    <cellStyle name="Comma 8 4 2 5 3 2" xfId="18317" xr:uid="{6506942B-D396-4E10-84BD-D664CCBE6AAD}"/>
    <cellStyle name="Comma 8 4 2 5 3 2 2" xfId="40784" xr:uid="{E3E11081-2C14-4A0E-BC76-C26EDBDCD511}"/>
    <cellStyle name="Comma 8 4 2 5 3 3" xfId="29557" xr:uid="{E007B5F4-3551-4FF7-AF9B-4C8C5252F4E9}"/>
    <cellStyle name="Comma 8 4 2 5 4" xfId="12714" xr:uid="{97392392-A4D7-434F-9E3E-F558B307C962}"/>
    <cellStyle name="Comma 8 4 2 5 4 2" xfId="35181" xr:uid="{30C0C1F1-7676-4A80-912D-08980940C772}"/>
    <cellStyle name="Comma 8 4 2 5 5" xfId="23954" xr:uid="{CEBE4092-3A79-4FB8-AABA-019B50957623}"/>
    <cellStyle name="Comma 8 4 2 6" xfId="2567" xr:uid="{00000000-0005-0000-0000-0000F6090000}"/>
    <cellStyle name="Comma 8 4 2 6 2" xfId="5356" xr:uid="{93C99A84-B542-4393-BE1B-FDA427C6F584}"/>
    <cellStyle name="Comma 8 4 2 6 2 2" xfId="10959" xr:uid="{677CFE29-39BC-4761-85D7-396239614E68}"/>
    <cellStyle name="Comma 8 4 2 6 2 2 2" xfId="22187" xr:uid="{03D70011-38C8-47E7-B6D9-A0A7B460F931}"/>
    <cellStyle name="Comma 8 4 2 6 2 2 2 2" xfId="44654" xr:uid="{821B4C93-D99C-4EA3-90CC-F56E3D08B286}"/>
    <cellStyle name="Comma 8 4 2 6 2 2 3" xfId="33427" xr:uid="{52DCC71B-EBB0-4051-B58D-8E7509D0CC23}"/>
    <cellStyle name="Comma 8 4 2 6 2 3" xfId="16584" xr:uid="{D1540790-6E26-4BB8-859A-62CA1E8D0D69}"/>
    <cellStyle name="Comma 8 4 2 6 2 3 2" xfId="39051" xr:uid="{AC16EAC2-6301-423D-8276-DB1BF53574F9}"/>
    <cellStyle name="Comma 8 4 2 6 2 4" xfId="27824" xr:uid="{0CC6322B-737B-40CA-BC92-AF0560041987}"/>
    <cellStyle name="Comma 8 4 2 6 3" xfId="8170" xr:uid="{5A64BD9B-CD7D-439B-ACD1-3A854E36CFBA}"/>
    <cellStyle name="Comma 8 4 2 6 3 2" xfId="19398" xr:uid="{E2A99833-3D13-4733-B688-5FD22D23E463}"/>
    <cellStyle name="Comma 8 4 2 6 3 2 2" xfId="41865" xr:uid="{1CA43ED2-3512-4A18-8FEB-86C9AACC42CC}"/>
    <cellStyle name="Comma 8 4 2 6 3 3" xfId="30638" xr:uid="{3D8CC4CC-0E66-4744-B356-604D4C28A4AE}"/>
    <cellStyle name="Comma 8 4 2 6 4" xfId="13795" xr:uid="{EE7939E1-F8AD-4818-AF81-0F9C8615A513}"/>
    <cellStyle name="Comma 8 4 2 6 4 2" xfId="36262" xr:uid="{AD8FB0FE-BBFC-4EAD-9267-77F0F65A9A87}"/>
    <cellStyle name="Comma 8 4 2 6 5" xfId="25035" xr:uid="{59504168-C7F1-439E-9B0A-066279C717EA}"/>
    <cellStyle name="Comma 8 4 2 7" xfId="406" xr:uid="{00000000-0005-0000-0000-0000F7090000}"/>
    <cellStyle name="Comma 8 4 2 7 2" xfId="3195" xr:uid="{DD8E6520-4E3F-484B-A241-03ACBF833D38}"/>
    <cellStyle name="Comma 8 4 2 7 2 2" xfId="8798" xr:uid="{A28134F3-777E-4E18-A271-B172A6414044}"/>
    <cellStyle name="Comma 8 4 2 7 2 2 2" xfId="20026" xr:uid="{1AA3749D-859D-4F76-8497-E41F7C4227D0}"/>
    <cellStyle name="Comma 8 4 2 7 2 2 2 2" xfId="42493" xr:uid="{6A8CF538-3008-4C7B-A11D-60636BB7D8A2}"/>
    <cellStyle name="Comma 8 4 2 7 2 2 3" xfId="31266" xr:uid="{004AF56D-87AE-403B-99E2-A57F19B99BFA}"/>
    <cellStyle name="Comma 8 4 2 7 2 3" xfId="14423" xr:uid="{F1153C54-5B15-4106-9E24-E4A55947CA9D}"/>
    <cellStyle name="Comma 8 4 2 7 2 3 2" xfId="36890" xr:uid="{28C59059-CD4E-4B28-9561-8426330A8A14}"/>
    <cellStyle name="Comma 8 4 2 7 2 4" xfId="25663" xr:uid="{C5B067F8-623E-4AB2-BF35-05D427F3D84E}"/>
    <cellStyle name="Comma 8 4 2 7 3" xfId="6009" xr:uid="{8177A64C-E299-40FA-A17C-73960508D351}"/>
    <cellStyle name="Comma 8 4 2 7 3 2" xfId="17237" xr:uid="{74C0E7F4-7967-44DD-A55E-735491E3EC1E}"/>
    <cellStyle name="Comma 8 4 2 7 3 2 2" xfId="39704" xr:uid="{EBD6C199-EB3F-4CFE-9982-36B9D83E6029}"/>
    <cellStyle name="Comma 8 4 2 7 3 3" xfId="28477" xr:uid="{EF07B2C5-C58D-480C-BEE7-CAB3D925577E}"/>
    <cellStyle name="Comma 8 4 2 7 4" xfId="11634" xr:uid="{ED291429-4656-412E-9DD9-7B654862DE94}"/>
    <cellStyle name="Comma 8 4 2 7 4 2" xfId="34101" xr:uid="{932DCB74-1030-4828-A2C5-AFB6B71EC8B5}"/>
    <cellStyle name="Comma 8 4 2 7 5" xfId="22874" xr:uid="{10227FD6-07C7-4DDE-9EC7-76A85A8BACF9}"/>
    <cellStyle name="Comma 8 4 2 8" xfId="2919" xr:uid="{F1683725-24DE-49A3-8967-C842B971106C}"/>
    <cellStyle name="Comma 8 4 2 8 2" xfId="8522" xr:uid="{EA7D3BF3-F866-4CC4-AE5D-C874572475A8}"/>
    <cellStyle name="Comma 8 4 2 8 2 2" xfId="19750" xr:uid="{B86067D6-0D15-4348-B9EE-5CC76BF5F094}"/>
    <cellStyle name="Comma 8 4 2 8 2 2 2" xfId="42217" xr:uid="{4C17A3BC-86CA-4329-B2E8-AB5CC71DF1D6}"/>
    <cellStyle name="Comma 8 4 2 8 2 3" xfId="30990" xr:uid="{017DCFB4-5591-43C7-9F6B-F9DB7173F47C}"/>
    <cellStyle name="Comma 8 4 2 8 3" xfId="14147" xr:uid="{B7EE443B-5AA8-45A4-AE09-C84A941EBD51}"/>
    <cellStyle name="Comma 8 4 2 8 3 2" xfId="36614" xr:uid="{6F0B62D9-96EF-468E-8D38-CCB3013DAE4D}"/>
    <cellStyle name="Comma 8 4 2 8 4" xfId="25387" xr:uid="{DBC3905D-D683-44DA-B86B-0E434B336D98}"/>
    <cellStyle name="Comma 8 4 2 9" xfId="5734" xr:uid="{6033949E-136C-45F1-AAD1-DBDB095D1537}"/>
    <cellStyle name="Comma 8 4 2 9 2" xfId="16962" xr:uid="{BFA2D561-AFBF-433E-A40B-702F0EBECA75}"/>
    <cellStyle name="Comma 8 4 2 9 2 2" xfId="39429" xr:uid="{7389F3EC-82C3-47AC-9B44-4DC833D7278F}"/>
    <cellStyle name="Comma 8 4 2 9 3" xfId="28202" xr:uid="{84AB545A-952C-404F-B874-A15601389BEF}"/>
    <cellStyle name="Comma 8 4 3" xfId="188" xr:uid="{00000000-0005-0000-0000-0000F8090000}"/>
    <cellStyle name="Comma 8 4 3 10" xfId="22661" xr:uid="{0E3B1BED-996E-49B3-8902-17202A2B91AE}"/>
    <cellStyle name="Comma 8 4 3 2" xfId="735" xr:uid="{00000000-0005-0000-0000-0000F9090000}"/>
    <cellStyle name="Comma 8 4 3 2 2" xfId="1273" xr:uid="{00000000-0005-0000-0000-0000FA090000}"/>
    <cellStyle name="Comma 8 4 3 2 2 2" xfId="2353" xr:uid="{00000000-0005-0000-0000-0000FB090000}"/>
    <cellStyle name="Comma 8 4 3 2 2 2 2" xfId="5142" xr:uid="{554380C0-6E98-4F2D-A078-D0C3D61929F9}"/>
    <cellStyle name="Comma 8 4 3 2 2 2 2 2" xfId="10745" xr:uid="{836462F9-88EE-43F6-8673-F847432303E7}"/>
    <cellStyle name="Comma 8 4 3 2 2 2 2 2 2" xfId="21973" xr:uid="{19F34D02-1AA8-418A-92AC-61B01A7E6E49}"/>
    <cellStyle name="Comma 8 4 3 2 2 2 2 2 2 2" xfId="44440" xr:uid="{DB852E4D-86B8-45C8-85CC-B69657583FE3}"/>
    <cellStyle name="Comma 8 4 3 2 2 2 2 2 3" xfId="33213" xr:uid="{56E374B1-F658-40BF-802B-80BE991CD07B}"/>
    <cellStyle name="Comma 8 4 3 2 2 2 2 3" xfId="16370" xr:uid="{BD11FABE-7766-4FBA-8592-37FEC0A8170B}"/>
    <cellStyle name="Comma 8 4 3 2 2 2 2 3 2" xfId="38837" xr:uid="{DEEFD3D5-965B-4779-9804-C6499BE0A73C}"/>
    <cellStyle name="Comma 8 4 3 2 2 2 2 4" xfId="27610" xr:uid="{E4433538-0BD0-49C2-B306-3D8F9F718B28}"/>
    <cellStyle name="Comma 8 4 3 2 2 2 3" xfId="7956" xr:uid="{EE2D27D4-53ED-4EE1-8691-86246231B51D}"/>
    <cellStyle name="Comma 8 4 3 2 2 2 3 2" xfId="19184" xr:uid="{7B083F78-3C57-4CAD-BF57-22FAC05E7FF8}"/>
    <cellStyle name="Comma 8 4 3 2 2 2 3 2 2" xfId="41651" xr:uid="{D138620B-CA5F-4029-AD95-D657BC04BBCA}"/>
    <cellStyle name="Comma 8 4 3 2 2 2 3 3" xfId="30424" xr:uid="{6CBE3037-DADD-4FDD-94EF-459646A7A581}"/>
    <cellStyle name="Comma 8 4 3 2 2 2 4" xfId="13581" xr:uid="{0F5E893C-3AF0-46A4-8C6B-EAA538B47EFF}"/>
    <cellStyle name="Comma 8 4 3 2 2 2 4 2" xfId="36048" xr:uid="{2158A4FB-EEA0-4B81-9CA5-3E62639256C3}"/>
    <cellStyle name="Comma 8 4 3 2 2 2 5" xfId="24821" xr:uid="{00F926A4-097B-4EDE-B4FF-167BE7AEC0F0}"/>
    <cellStyle name="Comma 8 4 3 2 2 3" xfId="4062" xr:uid="{9270C67D-D4EA-4792-9556-6DF32F749CB0}"/>
    <cellStyle name="Comma 8 4 3 2 2 3 2" xfId="9665" xr:uid="{6DBE784C-1685-44F4-AF6E-9DFB03F9E5E5}"/>
    <cellStyle name="Comma 8 4 3 2 2 3 2 2" xfId="20893" xr:uid="{8A405BB8-5F4B-4AEB-B184-BDAFB13BE0DE}"/>
    <cellStyle name="Comma 8 4 3 2 2 3 2 2 2" xfId="43360" xr:uid="{B8EDAAB2-1A92-4C9E-A302-734C3D6EB55F}"/>
    <cellStyle name="Comma 8 4 3 2 2 3 2 3" xfId="32133" xr:uid="{F78A2894-5B56-42A3-BA6A-C9A693A1D65B}"/>
    <cellStyle name="Comma 8 4 3 2 2 3 3" xfId="15290" xr:uid="{5069841D-70AA-4051-AEB4-F01EC8C96544}"/>
    <cellStyle name="Comma 8 4 3 2 2 3 3 2" xfId="37757" xr:uid="{9E51D121-03A8-4CC7-900E-0500ABE261E6}"/>
    <cellStyle name="Comma 8 4 3 2 2 3 4" xfId="26530" xr:uid="{B5C71E85-F53C-4F1B-9E3A-1D7F62892FC4}"/>
    <cellStyle name="Comma 8 4 3 2 2 4" xfId="6876" xr:uid="{EF78DDB0-5794-4510-AB16-CC03AAF8921B}"/>
    <cellStyle name="Comma 8 4 3 2 2 4 2" xfId="18104" xr:uid="{F8F158C3-A67E-4555-A6E0-F226CE2EFBB7}"/>
    <cellStyle name="Comma 8 4 3 2 2 4 2 2" xfId="40571" xr:uid="{75D5FFDF-40A0-4A73-8507-46C086D2C6B4}"/>
    <cellStyle name="Comma 8 4 3 2 2 4 3" xfId="29344" xr:uid="{7908BC48-7E39-47CD-9146-45360DE99709}"/>
    <cellStyle name="Comma 8 4 3 2 2 5" xfId="12501" xr:uid="{3C0DEB70-BE58-4D8F-8230-D0DCB7CEE1B1}"/>
    <cellStyle name="Comma 8 4 3 2 2 5 2" xfId="34968" xr:uid="{766687CD-D5F6-4A51-8367-7178469AC740}"/>
    <cellStyle name="Comma 8 4 3 2 2 6" xfId="23741" xr:uid="{D7A53858-954B-4925-919B-1547D99D11F7}"/>
    <cellStyle name="Comma 8 4 3 2 3" xfId="1815" xr:uid="{00000000-0005-0000-0000-0000FC090000}"/>
    <cellStyle name="Comma 8 4 3 2 3 2" xfId="4604" xr:uid="{A2118BF2-2670-4D63-8FD5-4081154A6F32}"/>
    <cellStyle name="Comma 8 4 3 2 3 2 2" xfId="10207" xr:uid="{71DF47F0-6703-43B1-A561-05445FAF7D7C}"/>
    <cellStyle name="Comma 8 4 3 2 3 2 2 2" xfId="21435" xr:uid="{AAB8AA9B-B768-440C-A418-36A7B87CBA33}"/>
    <cellStyle name="Comma 8 4 3 2 3 2 2 2 2" xfId="43902" xr:uid="{9929D271-D8EE-406A-97B0-081037640DEF}"/>
    <cellStyle name="Comma 8 4 3 2 3 2 2 3" xfId="32675" xr:uid="{E93DD13C-4AA5-41C7-B9D2-0ACD852FC6BD}"/>
    <cellStyle name="Comma 8 4 3 2 3 2 3" xfId="15832" xr:uid="{D1328DA1-ED3D-4EFF-B7D1-2B8A47016114}"/>
    <cellStyle name="Comma 8 4 3 2 3 2 3 2" xfId="38299" xr:uid="{F146192A-ABEF-4AC5-BE62-30CEDE21FE11}"/>
    <cellStyle name="Comma 8 4 3 2 3 2 4" xfId="27072" xr:uid="{9E7A8199-F08F-464D-8E37-027D1C84FC91}"/>
    <cellStyle name="Comma 8 4 3 2 3 3" xfId="7418" xr:uid="{F83F7D38-87A5-4DC2-A011-E6D2B6FDAE19}"/>
    <cellStyle name="Comma 8 4 3 2 3 3 2" xfId="18646" xr:uid="{D8C11E70-A76B-4981-8E61-A5DEC1603DC8}"/>
    <cellStyle name="Comma 8 4 3 2 3 3 2 2" xfId="41113" xr:uid="{029F9906-F16E-4F38-962B-D3A491C56FA0}"/>
    <cellStyle name="Comma 8 4 3 2 3 3 3" xfId="29886" xr:uid="{E286B9CA-B57F-4E1F-A235-69A31279EA16}"/>
    <cellStyle name="Comma 8 4 3 2 3 4" xfId="13043" xr:uid="{50E94521-12BC-4E67-A40C-217A62E9E26B}"/>
    <cellStyle name="Comma 8 4 3 2 3 4 2" xfId="35510" xr:uid="{06D81220-ABD0-4690-8184-0C66E1E7B8D2}"/>
    <cellStyle name="Comma 8 4 3 2 3 5" xfId="24283" xr:uid="{50994AE3-D202-4731-AC00-798A805336AC}"/>
    <cellStyle name="Comma 8 4 3 2 4" xfId="3524" xr:uid="{605BA981-CE06-4BB7-B11E-D3144D051372}"/>
    <cellStyle name="Comma 8 4 3 2 4 2" xfId="9127" xr:uid="{53F55DBB-831D-4443-A9D4-D6CA784C599F}"/>
    <cellStyle name="Comma 8 4 3 2 4 2 2" xfId="20355" xr:uid="{92696299-B846-43AD-9907-7E674A1BF46F}"/>
    <cellStyle name="Comma 8 4 3 2 4 2 2 2" xfId="42822" xr:uid="{D76097A7-A9A2-4B58-92AA-F2CC9739CADB}"/>
    <cellStyle name="Comma 8 4 3 2 4 2 3" xfId="31595" xr:uid="{6442264C-2088-4323-9A89-C2A68EA0484F}"/>
    <cellStyle name="Comma 8 4 3 2 4 3" xfId="14752" xr:uid="{641DD863-1A13-4E40-B4C1-96F413C5D64B}"/>
    <cellStyle name="Comma 8 4 3 2 4 3 2" xfId="37219" xr:uid="{C344787C-3548-4D49-A210-116C6E044307}"/>
    <cellStyle name="Comma 8 4 3 2 4 4" xfId="25992" xr:uid="{8EF34E60-A81C-42D3-A4D8-166CCB6E4219}"/>
    <cellStyle name="Comma 8 4 3 2 5" xfId="6338" xr:uid="{9235E3D1-F3FE-479E-ACDC-DFBD72547419}"/>
    <cellStyle name="Comma 8 4 3 2 5 2" xfId="17566" xr:uid="{A695DBAC-795E-42EB-AEEF-A3E8B91EF176}"/>
    <cellStyle name="Comma 8 4 3 2 5 2 2" xfId="40033" xr:uid="{1E6452A2-A146-4D30-81CD-885833BD26F6}"/>
    <cellStyle name="Comma 8 4 3 2 5 3" xfId="28806" xr:uid="{1EB81BB8-E321-42D8-8902-AEDAA5ACB0A0}"/>
    <cellStyle name="Comma 8 4 3 2 6" xfId="11963" xr:uid="{580E5DE1-E77E-4113-90D3-3DF6B59E2436}"/>
    <cellStyle name="Comma 8 4 3 2 6 2" xfId="34430" xr:uid="{E24705D7-B9B4-44D2-92CA-E1C3C7E3F4F6}"/>
    <cellStyle name="Comma 8 4 3 2 7" xfId="23203" xr:uid="{8C9DCC96-7CEA-4864-BBCE-BF998B9FE52B}"/>
    <cellStyle name="Comma 8 4 3 3" xfId="1006" xr:uid="{00000000-0005-0000-0000-0000FD090000}"/>
    <cellStyle name="Comma 8 4 3 3 2" xfId="2086" xr:uid="{00000000-0005-0000-0000-0000FE090000}"/>
    <cellStyle name="Comma 8 4 3 3 2 2" xfId="4875" xr:uid="{2A449925-FB70-4F83-9844-6981A4E12AD6}"/>
    <cellStyle name="Comma 8 4 3 3 2 2 2" xfId="10478" xr:uid="{AB62BBA5-ADF4-4B67-B064-E0B6F0C26FF9}"/>
    <cellStyle name="Comma 8 4 3 3 2 2 2 2" xfId="21706" xr:uid="{25C3C841-0490-42A6-8146-C52415F6D3C0}"/>
    <cellStyle name="Comma 8 4 3 3 2 2 2 2 2" xfId="44173" xr:uid="{4A0B3167-D072-42E3-8784-977668CEDB57}"/>
    <cellStyle name="Comma 8 4 3 3 2 2 2 3" xfId="32946" xr:uid="{1D9E2BC7-D82D-4950-B02F-6E10983A4D5F}"/>
    <cellStyle name="Comma 8 4 3 3 2 2 3" xfId="16103" xr:uid="{BA02FC5D-015E-438B-9A50-1FF56EAC6102}"/>
    <cellStyle name="Comma 8 4 3 3 2 2 3 2" xfId="38570" xr:uid="{0E4C02F8-01F0-4112-A6D1-C6E69AE7E8AF}"/>
    <cellStyle name="Comma 8 4 3 3 2 2 4" xfId="27343" xr:uid="{D2CA6AF5-E3B6-4D42-97CF-325A6A9C2D83}"/>
    <cellStyle name="Comma 8 4 3 3 2 3" xfId="7689" xr:uid="{8232D1CC-DD4E-4660-88B1-535A2815F8C9}"/>
    <cellStyle name="Comma 8 4 3 3 2 3 2" xfId="18917" xr:uid="{62AB2FF9-46CD-404B-8871-040B261093E8}"/>
    <cellStyle name="Comma 8 4 3 3 2 3 2 2" xfId="41384" xr:uid="{38A3F056-D99E-4667-919E-C5A69532D5D1}"/>
    <cellStyle name="Comma 8 4 3 3 2 3 3" xfId="30157" xr:uid="{F6188370-3165-4245-ADD2-00057644C1E3}"/>
    <cellStyle name="Comma 8 4 3 3 2 4" xfId="13314" xr:uid="{394B1403-92DD-42A0-B438-8CC52A2B6459}"/>
    <cellStyle name="Comma 8 4 3 3 2 4 2" xfId="35781" xr:uid="{4103382A-00DF-4933-A014-788028E1DA1A}"/>
    <cellStyle name="Comma 8 4 3 3 2 5" xfId="24554" xr:uid="{6D530C03-3511-4928-85EB-33E57174017D}"/>
    <cellStyle name="Comma 8 4 3 3 3" xfId="3795" xr:uid="{C0D89D9E-2E66-496B-957A-ABD1FBF518F2}"/>
    <cellStyle name="Comma 8 4 3 3 3 2" xfId="9398" xr:uid="{EB518F4C-BF57-4EA2-86B0-84FBBBEB0515}"/>
    <cellStyle name="Comma 8 4 3 3 3 2 2" xfId="20626" xr:uid="{3CEDA104-0F90-4490-9750-EE3EF20998A7}"/>
    <cellStyle name="Comma 8 4 3 3 3 2 2 2" xfId="43093" xr:uid="{4C2C94EB-BA46-44B7-83FC-D4A44619A81A}"/>
    <cellStyle name="Comma 8 4 3 3 3 2 3" xfId="31866" xr:uid="{9FC0B799-ED7B-4C6A-B616-84922EA7E3E9}"/>
    <cellStyle name="Comma 8 4 3 3 3 3" xfId="15023" xr:uid="{6C41D8A2-9BC5-479E-B6F7-E570701E4C85}"/>
    <cellStyle name="Comma 8 4 3 3 3 3 2" xfId="37490" xr:uid="{A8C03B29-EA4A-4D87-82C7-ADC4FDD04E98}"/>
    <cellStyle name="Comma 8 4 3 3 3 4" xfId="26263" xr:uid="{49882B9A-76B8-4E7F-8A1D-AA8B8F95078C}"/>
    <cellStyle name="Comma 8 4 3 3 4" xfId="6609" xr:uid="{4E6E499D-2C29-4511-85D6-CECBCA01CE93}"/>
    <cellStyle name="Comma 8 4 3 3 4 2" xfId="17837" xr:uid="{DA8EA87E-644E-4970-8DD5-14A14D78760C}"/>
    <cellStyle name="Comma 8 4 3 3 4 2 2" xfId="40304" xr:uid="{723D0991-F67B-4FBB-BF8F-F51185444B61}"/>
    <cellStyle name="Comma 8 4 3 3 4 3" xfId="29077" xr:uid="{4D0E3318-CDBD-46A1-BAF4-3F089C6AEDC3}"/>
    <cellStyle name="Comma 8 4 3 3 5" xfId="12234" xr:uid="{A237D9E7-F034-4702-98D4-0A185B25C1E7}"/>
    <cellStyle name="Comma 8 4 3 3 5 2" xfId="34701" xr:uid="{21F6E36E-4495-4620-B979-175304A5FB89}"/>
    <cellStyle name="Comma 8 4 3 3 6" xfId="23474" xr:uid="{4E86E7F1-83DF-4846-8A24-527CBD89002D}"/>
    <cellStyle name="Comma 8 4 3 4" xfId="1548" xr:uid="{00000000-0005-0000-0000-0000FF090000}"/>
    <cellStyle name="Comma 8 4 3 4 2" xfId="4337" xr:uid="{E8A59673-031D-49CB-B0AD-AF66A63EB2CD}"/>
    <cellStyle name="Comma 8 4 3 4 2 2" xfId="9940" xr:uid="{41D8CFB4-7437-4406-B306-BD152272D2C2}"/>
    <cellStyle name="Comma 8 4 3 4 2 2 2" xfId="21168" xr:uid="{D5855F19-0837-4F9F-84D5-5D7267F4B102}"/>
    <cellStyle name="Comma 8 4 3 4 2 2 2 2" xfId="43635" xr:uid="{1152C757-2D0B-4D81-B4DB-A19C040B0BE9}"/>
    <cellStyle name="Comma 8 4 3 4 2 2 3" xfId="32408" xr:uid="{95C080C3-4144-4820-9121-092958938460}"/>
    <cellStyle name="Comma 8 4 3 4 2 3" xfId="15565" xr:uid="{C34DDDDB-3E25-46B6-9A90-A3A4E518051E}"/>
    <cellStyle name="Comma 8 4 3 4 2 3 2" xfId="38032" xr:uid="{A380B4F1-1047-4200-BD87-53B3489DF2D2}"/>
    <cellStyle name="Comma 8 4 3 4 2 4" xfId="26805" xr:uid="{AE6B6BEA-443F-42EA-B330-1E2BD0A717F9}"/>
    <cellStyle name="Comma 8 4 3 4 3" xfId="7151" xr:uid="{EC1F8D4F-0C01-49B8-9F93-7A5CAB95013C}"/>
    <cellStyle name="Comma 8 4 3 4 3 2" xfId="18379" xr:uid="{E4574470-5624-4752-945C-805589D81D3A}"/>
    <cellStyle name="Comma 8 4 3 4 3 2 2" xfId="40846" xr:uid="{76BB6C38-8BC3-45A8-B9D9-FAF3F5978E06}"/>
    <cellStyle name="Comma 8 4 3 4 3 3" xfId="29619" xr:uid="{36DEB355-15B1-4947-9395-278519B307EF}"/>
    <cellStyle name="Comma 8 4 3 4 4" xfId="12776" xr:uid="{5FEA1327-047A-4396-B07C-0ABB00E9F9AF}"/>
    <cellStyle name="Comma 8 4 3 4 4 2" xfId="35243" xr:uid="{B85CE9C3-5472-470F-B0A2-A83DABAA652A}"/>
    <cellStyle name="Comma 8 4 3 4 5" xfId="24016" xr:uid="{13A1CB7F-D1B9-4AC9-ADB3-D4598F150F1C}"/>
    <cellStyle name="Comma 8 4 3 5" xfId="2629" xr:uid="{00000000-0005-0000-0000-0000000A0000}"/>
    <cellStyle name="Comma 8 4 3 5 2" xfId="5418" xr:uid="{DAA82957-D493-4882-A258-337E7EE4EBFD}"/>
    <cellStyle name="Comma 8 4 3 5 2 2" xfId="11021" xr:uid="{A83DCAD4-48D1-44E6-94CB-686F28648895}"/>
    <cellStyle name="Comma 8 4 3 5 2 2 2" xfId="22249" xr:uid="{A2BCC5AD-AD2A-4EBF-936A-FE8319DC7A37}"/>
    <cellStyle name="Comma 8 4 3 5 2 2 2 2" xfId="44716" xr:uid="{D4A07E47-2095-43FA-9A0B-E9215D7BDA4E}"/>
    <cellStyle name="Comma 8 4 3 5 2 2 3" xfId="33489" xr:uid="{570EC27D-32CB-4BB0-AE5B-D3EB402B1E1A}"/>
    <cellStyle name="Comma 8 4 3 5 2 3" xfId="16646" xr:uid="{A5A638AF-B24B-4F7F-951F-F305C5B000B6}"/>
    <cellStyle name="Comma 8 4 3 5 2 3 2" xfId="39113" xr:uid="{2D0B6DA6-CD17-4755-9360-59C257C045FD}"/>
    <cellStyle name="Comma 8 4 3 5 2 4" xfId="27886" xr:uid="{47D450AE-2F20-496F-8747-75FBAC89FF78}"/>
    <cellStyle name="Comma 8 4 3 5 3" xfId="8232" xr:uid="{A5ED675C-050F-41C9-8CF4-4080FCE33468}"/>
    <cellStyle name="Comma 8 4 3 5 3 2" xfId="19460" xr:uid="{1EEAB4F4-0452-4EF9-B75B-47C2077EAF4F}"/>
    <cellStyle name="Comma 8 4 3 5 3 2 2" xfId="41927" xr:uid="{7B9FA11A-ED3D-405A-854D-C103748D5403}"/>
    <cellStyle name="Comma 8 4 3 5 3 3" xfId="30700" xr:uid="{43036E5B-ACD4-472E-8C35-C4DA63FFD7D8}"/>
    <cellStyle name="Comma 8 4 3 5 4" xfId="13857" xr:uid="{75CA4D3A-ECD4-41F7-9F59-E6B08AAC3F47}"/>
    <cellStyle name="Comma 8 4 3 5 4 2" xfId="36324" xr:uid="{ED18427B-F0C8-42C7-A54E-E7015EB6747D}"/>
    <cellStyle name="Comma 8 4 3 5 5" xfId="25097" xr:uid="{2902F113-5330-4E1A-96B5-2A70AD32DBDC}"/>
    <cellStyle name="Comma 8 4 3 6" xfId="468" xr:uid="{00000000-0005-0000-0000-0000010A0000}"/>
    <cellStyle name="Comma 8 4 3 6 2" xfId="3257" xr:uid="{8132C0FA-7FF0-4567-9A40-CB00D75AE5E1}"/>
    <cellStyle name="Comma 8 4 3 6 2 2" xfId="8860" xr:uid="{A336B342-D620-490F-AD3C-0025D0AF3B50}"/>
    <cellStyle name="Comma 8 4 3 6 2 2 2" xfId="20088" xr:uid="{53C47102-DAE0-43BC-BDF4-3F365DDF568A}"/>
    <cellStyle name="Comma 8 4 3 6 2 2 2 2" xfId="42555" xr:uid="{E0688577-8C9A-4D1A-B626-E67F33498F1B}"/>
    <cellStyle name="Comma 8 4 3 6 2 2 3" xfId="31328" xr:uid="{DFD9D504-1C3E-421F-8597-AB64EFE72B49}"/>
    <cellStyle name="Comma 8 4 3 6 2 3" xfId="14485" xr:uid="{4F56E6F1-9151-4988-941C-4304D7707930}"/>
    <cellStyle name="Comma 8 4 3 6 2 3 2" xfId="36952" xr:uid="{81C34BED-BA8B-4BF6-A07D-BFD2FEAC9CF7}"/>
    <cellStyle name="Comma 8 4 3 6 2 4" xfId="25725" xr:uid="{C15B9452-4E3E-46CA-A1C3-2CD1F31F4E1D}"/>
    <cellStyle name="Comma 8 4 3 6 3" xfId="6071" xr:uid="{9C059671-F202-43CD-948A-5785DC963FD0}"/>
    <cellStyle name="Comma 8 4 3 6 3 2" xfId="17299" xr:uid="{95A92796-7CAC-4FB9-98B7-D0E66A9BA1F9}"/>
    <cellStyle name="Comma 8 4 3 6 3 2 2" xfId="39766" xr:uid="{A63B9329-0F73-4074-94D5-1A10DF2BE1B1}"/>
    <cellStyle name="Comma 8 4 3 6 3 3" xfId="28539" xr:uid="{1F7C1FCB-C3D9-490A-98D5-5CE8B3A92A10}"/>
    <cellStyle name="Comma 8 4 3 6 4" xfId="11696" xr:uid="{44557289-AD8E-4107-8223-04203B4BB255}"/>
    <cellStyle name="Comma 8 4 3 6 4 2" xfId="34163" xr:uid="{A212DC15-CF26-419E-8C49-0FDA423C818C}"/>
    <cellStyle name="Comma 8 4 3 6 5" xfId="22936" xr:uid="{F9657635-1733-4296-8501-483013BAC5D3}"/>
    <cellStyle name="Comma 8 4 3 7" xfId="2981" xr:uid="{F22F490E-887B-47B9-B6DB-0816FEAB8060}"/>
    <cellStyle name="Comma 8 4 3 7 2" xfId="8584" xr:uid="{C6408E30-A721-43F9-A862-453093B02BBB}"/>
    <cellStyle name="Comma 8 4 3 7 2 2" xfId="19812" xr:uid="{6A7362ED-406A-40A2-B184-0673CD55B06F}"/>
    <cellStyle name="Comma 8 4 3 7 2 2 2" xfId="42279" xr:uid="{8770E59B-99CB-4ECD-B0B7-D29BE85996F9}"/>
    <cellStyle name="Comma 8 4 3 7 2 3" xfId="31052" xr:uid="{6124B64E-2682-4BB7-8EF3-3EBF86953489}"/>
    <cellStyle name="Comma 8 4 3 7 3" xfId="14209" xr:uid="{7075D69C-7C78-4B2C-B9B5-B4563491CC53}"/>
    <cellStyle name="Comma 8 4 3 7 3 2" xfId="36676" xr:uid="{A6FE2D7E-4B01-4D73-9945-918DD179ED4A}"/>
    <cellStyle name="Comma 8 4 3 7 4" xfId="25449" xr:uid="{6F44F247-72FF-42B5-9EE0-C633CB2D8994}"/>
    <cellStyle name="Comma 8 4 3 8" xfId="5796" xr:uid="{3815EBD8-17A8-4C4D-B650-7426F78B45D3}"/>
    <cellStyle name="Comma 8 4 3 8 2" xfId="17024" xr:uid="{FEF690E9-EC74-432D-B7EA-4EFD39793B59}"/>
    <cellStyle name="Comma 8 4 3 8 2 2" xfId="39491" xr:uid="{14C6A881-D61F-4B80-9C20-E3AE14AD7F1F}"/>
    <cellStyle name="Comma 8 4 3 8 3" xfId="28264" xr:uid="{21FDEED3-CD41-4C35-B557-25BEE31A42F0}"/>
    <cellStyle name="Comma 8 4 3 9" xfId="11420" xr:uid="{17FB3AFC-E121-4BB9-8F51-5E14FDC6D944}"/>
    <cellStyle name="Comma 8 4 3 9 2" xfId="33888" xr:uid="{F6EE38E7-F568-48E2-B5EE-8D033B3D80EA}"/>
    <cellStyle name="Comma 8 4 4" xfId="611" xr:uid="{00000000-0005-0000-0000-0000020A0000}"/>
    <cellStyle name="Comma 8 4 4 2" xfId="1149" xr:uid="{00000000-0005-0000-0000-0000030A0000}"/>
    <cellStyle name="Comma 8 4 4 2 2" xfId="2229" xr:uid="{00000000-0005-0000-0000-0000040A0000}"/>
    <cellStyle name="Comma 8 4 4 2 2 2" xfId="5018" xr:uid="{475BF4B1-34B9-43C4-9DC6-E195988DAE8F}"/>
    <cellStyle name="Comma 8 4 4 2 2 2 2" xfId="10621" xr:uid="{28F28648-0080-4A60-96A2-88597A56D370}"/>
    <cellStyle name="Comma 8 4 4 2 2 2 2 2" xfId="21849" xr:uid="{387C8CDB-603F-4C3A-A65E-4FCE3E83C4EB}"/>
    <cellStyle name="Comma 8 4 4 2 2 2 2 2 2" xfId="44316" xr:uid="{E21F30FA-4687-4141-B699-FDB68D3A0BB8}"/>
    <cellStyle name="Comma 8 4 4 2 2 2 2 3" xfId="33089" xr:uid="{690B53B5-B373-4B02-B010-245FE0A931F5}"/>
    <cellStyle name="Comma 8 4 4 2 2 2 3" xfId="16246" xr:uid="{F16411F4-47E0-4275-B379-52376175ABDE}"/>
    <cellStyle name="Comma 8 4 4 2 2 2 3 2" xfId="38713" xr:uid="{3511A057-B7D0-472F-96F7-1A573D8201D2}"/>
    <cellStyle name="Comma 8 4 4 2 2 2 4" xfId="27486" xr:uid="{E914BF13-C347-4E8B-AE4C-FB4EA5406374}"/>
    <cellStyle name="Comma 8 4 4 2 2 3" xfId="7832" xr:uid="{58A0A265-C774-4651-A255-59088B0C1E43}"/>
    <cellStyle name="Comma 8 4 4 2 2 3 2" xfId="19060" xr:uid="{3A8A7E47-9F5C-40F0-AC05-905FB40F41E4}"/>
    <cellStyle name="Comma 8 4 4 2 2 3 2 2" xfId="41527" xr:uid="{FFB2CE12-D5EC-475F-98A5-57DB1DB17E52}"/>
    <cellStyle name="Comma 8 4 4 2 2 3 3" xfId="30300" xr:uid="{54B2E3B5-87A8-4A39-AA81-9E7CFE2DEB3B}"/>
    <cellStyle name="Comma 8 4 4 2 2 4" xfId="13457" xr:uid="{3EB1D658-6E6E-4D8D-9CAD-10A41DE1000B}"/>
    <cellStyle name="Comma 8 4 4 2 2 4 2" xfId="35924" xr:uid="{9602A087-3A43-4F5E-8227-A24A150F6CD5}"/>
    <cellStyle name="Comma 8 4 4 2 2 5" xfId="24697" xr:uid="{6673E46B-7CD2-469E-AEF9-BB0EF1C84432}"/>
    <cellStyle name="Comma 8 4 4 2 3" xfId="3938" xr:uid="{3A620133-42A0-4C9C-AC48-5BE79982AB10}"/>
    <cellStyle name="Comma 8 4 4 2 3 2" xfId="9541" xr:uid="{0720B3E7-596F-4714-8531-81F8D9D68B09}"/>
    <cellStyle name="Comma 8 4 4 2 3 2 2" xfId="20769" xr:uid="{99654C66-2ED4-4BD5-8A7C-36311F57A9A4}"/>
    <cellStyle name="Comma 8 4 4 2 3 2 2 2" xfId="43236" xr:uid="{AFB5C3EC-F37F-4483-8B47-C66862485A3D}"/>
    <cellStyle name="Comma 8 4 4 2 3 2 3" xfId="32009" xr:uid="{E35ABDC6-44C5-476C-A251-E93493858189}"/>
    <cellStyle name="Comma 8 4 4 2 3 3" xfId="15166" xr:uid="{AAA18BCB-F4E4-48A6-AB2A-106D581FE01E}"/>
    <cellStyle name="Comma 8 4 4 2 3 3 2" xfId="37633" xr:uid="{EBAA8F13-A80C-4AF6-A5E5-96B287382F41}"/>
    <cellStyle name="Comma 8 4 4 2 3 4" xfId="26406" xr:uid="{3BB3244C-3306-4958-9814-0D44F2AAA014}"/>
    <cellStyle name="Comma 8 4 4 2 4" xfId="6752" xr:uid="{E82104A5-0122-4B9A-9BE0-32AC945D7066}"/>
    <cellStyle name="Comma 8 4 4 2 4 2" xfId="17980" xr:uid="{D3860D68-4BE8-43F1-AFEB-C818EB519CC8}"/>
    <cellStyle name="Comma 8 4 4 2 4 2 2" xfId="40447" xr:uid="{8E8AECAB-92C1-4F7B-8D11-0730D868B12F}"/>
    <cellStyle name="Comma 8 4 4 2 4 3" xfId="29220" xr:uid="{AF7C26EF-7E4B-42AA-A82D-D036749A85CB}"/>
    <cellStyle name="Comma 8 4 4 2 5" xfId="12377" xr:uid="{10AB8B3F-9C7B-4047-B1C5-109C75C6867C}"/>
    <cellStyle name="Comma 8 4 4 2 5 2" xfId="34844" xr:uid="{6D184837-8614-4991-8F2F-149FF994BAF7}"/>
    <cellStyle name="Comma 8 4 4 2 6" xfId="23617" xr:uid="{3F126977-06C1-4522-B1BA-4558756AC9F4}"/>
    <cellStyle name="Comma 8 4 4 3" xfId="1691" xr:uid="{00000000-0005-0000-0000-0000050A0000}"/>
    <cellStyle name="Comma 8 4 4 3 2" xfId="4480" xr:uid="{3D71C2D7-2E95-467B-9AFE-431411A87515}"/>
    <cellStyle name="Comma 8 4 4 3 2 2" xfId="10083" xr:uid="{D230AD93-CC41-493F-B182-F1CF4792C2E3}"/>
    <cellStyle name="Comma 8 4 4 3 2 2 2" xfId="21311" xr:uid="{4C548064-762E-4C60-83FE-35AFB71271D4}"/>
    <cellStyle name="Comma 8 4 4 3 2 2 2 2" xfId="43778" xr:uid="{FC14F709-3143-463F-9D24-3421AB693880}"/>
    <cellStyle name="Comma 8 4 4 3 2 2 3" xfId="32551" xr:uid="{8B018FA5-49C8-4ED4-B07F-6A34E05A1C70}"/>
    <cellStyle name="Comma 8 4 4 3 2 3" xfId="15708" xr:uid="{D40BA114-C613-4ADA-B341-A0391C775C99}"/>
    <cellStyle name="Comma 8 4 4 3 2 3 2" xfId="38175" xr:uid="{4F3A96E8-46C7-486E-B124-7918591184CA}"/>
    <cellStyle name="Comma 8 4 4 3 2 4" xfId="26948" xr:uid="{0EFCE409-6257-4A5A-891D-9E2F941EE564}"/>
    <cellStyle name="Comma 8 4 4 3 3" xfId="7294" xr:uid="{EE3C72E2-53F3-4D63-9689-55F84C2DA7F8}"/>
    <cellStyle name="Comma 8 4 4 3 3 2" xfId="18522" xr:uid="{D2E423C6-8C6D-4E09-BBD0-0A3BE1D07DC0}"/>
    <cellStyle name="Comma 8 4 4 3 3 2 2" xfId="40989" xr:uid="{EAD23C7B-C263-44CD-8036-CC594E0BF303}"/>
    <cellStyle name="Comma 8 4 4 3 3 3" xfId="29762" xr:uid="{C9BFFA31-C49A-416D-B57B-75EF731D9CE3}"/>
    <cellStyle name="Comma 8 4 4 3 4" xfId="12919" xr:uid="{AC55D3C6-C309-4606-ABF3-CFDD9B132F7B}"/>
    <cellStyle name="Comma 8 4 4 3 4 2" xfId="35386" xr:uid="{29EFEDE1-BDE2-475D-9906-540D594DEA45}"/>
    <cellStyle name="Comma 8 4 4 3 5" xfId="24159" xr:uid="{7205FB37-9DE4-4F1F-8577-5CB690F1FE98}"/>
    <cellStyle name="Comma 8 4 4 4" xfId="3400" xr:uid="{760EF8FA-6AD2-4B59-BE3B-7CEDC8075D58}"/>
    <cellStyle name="Comma 8 4 4 4 2" xfId="9003" xr:uid="{3881ECEF-E2E4-4413-B874-F7B726FF8FD7}"/>
    <cellStyle name="Comma 8 4 4 4 2 2" xfId="20231" xr:uid="{27EDF6FB-6246-40A5-A768-AC635E8C5000}"/>
    <cellStyle name="Comma 8 4 4 4 2 2 2" xfId="42698" xr:uid="{DE35EA13-A11E-4773-AF9C-7A46B148BC17}"/>
    <cellStyle name="Comma 8 4 4 4 2 3" xfId="31471" xr:uid="{C9DCF5D7-9E73-406A-B390-0C83C7741C45}"/>
    <cellStyle name="Comma 8 4 4 4 3" xfId="14628" xr:uid="{7B5869AA-352C-4526-BE1E-FFE9EF47B466}"/>
    <cellStyle name="Comma 8 4 4 4 3 2" xfId="37095" xr:uid="{A6E75A2D-A70F-4EE7-938B-A7F2F841D4E2}"/>
    <cellStyle name="Comma 8 4 4 4 4" xfId="25868" xr:uid="{A10F5149-8E5F-4AC6-BE76-F70C94CA6235}"/>
    <cellStyle name="Comma 8 4 4 5" xfId="6214" xr:uid="{E6908C48-D49A-4D45-99DB-E4F1128A5FEF}"/>
    <cellStyle name="Comma 8 4 4 5 2" xfId="17442" xr:uid="{AD724F15-A6F8-45A1-A4A7-704DDECD19DB}"/>
    <cellStyle name="Comma 8 4 4 5 2 2" xfId="39909" xr:uid="{91410EFE-E55E-4A03-8291-A2274CD0A8E8}"/>
    <cellStyle name="Comma 8 4 4 5 3" xfId="28682" xr:uid="{FC9539CE-E3FF-461A-917D-37071B867B22}"/>
    <cellStyle name="Comma 8 4 4 6" xfId="11839" xr:uid="{8E30C4C0-3047-4B89-9ABC-4347A5762DA2}"/>
    <cellStyle name="Comma 8 4 4 6 2" xfId="34306" xr:uid="{8734220C-5ACB-4768-87EB-A25580ACA0FA}"/>
    <cellStyle name="Comma 8 4 4 7" xfId="23079" xr:uid="{4E0C744C-C4E5-4119-A3E5-96836254108B}"/>
    <cellStyle name="Comma 8 4 5" xfId="882" xr:uid="{00000000-0005-0000-0000-0000060A0000}"/>
    <cellStyle name="Comma 8 4 5 2" xfId="1962" xr:uid="{00000000-0005-0000-0000-0000070A0000}"/>
    <cellStyle name="Comma 8 4 5 2 2" xfId="4751" xr:uid="{81DB67E9-6580-48C1-8E47-D1333FE3518E}"/>
    <cellStyle name="Comma 8 4 5 2 2 2" xfId="10354" xr:uid="{B09936D2-D725-4D3D-962B-7BA85E99EF23}"/>
    <cellStyle name="Comma 8 4 5 2 2 2 2" xfId="21582" xr:uid="{E76D172C-0001-4D94-A494-E12F7DBF6C9A}"/>
    <cellStyle name="Comma 8 4 5 2 2 2 2 2" xfId="44049" xr:uid="{DD8E915E-D83D-4286-B048-B233C7139D47}"/>
    <cellStyle name="Comma 8 4 5 2 2 2 3" xfId="32822" xr:uid="{93B21171-58C7-43C4-869A-BAF7FC2BD1C4}"/>
    <cellStyle name="Comma 8 4 5 2 2 3" xfId="15979" xr:uid="{99026725-649D-4AAF-954F-6B431E3D6E6A}"/>
    <cellStyle name="Comma 8 4 5 2 2 3 2" xfId="38446" xr:uid="{EC32D66C-3393-43E9-826D-66F33C91845B}"/>
    <cellStyle name="Comma 8 4 5 2 2 4" xfId="27219" xr:uid="{10407DD9-7E41-4278-9516-2AA43D5095BE}"/>
    <cellStyle name="Comma 8 4 5 2 3" xfId="7565" xr:uid="{EEB7F239-5AB0-45BE-8B58-D1BA6C9FF0E2}"/>
    <cellStyle name="Comma 8 4 5 2 3 2" xfId="18793" xr:uid="{4DD879FB-6742-4763-9D8F-E1F345385DB1}"/>
    <cellStyle name="Comma 8 4 5 2 3 2 2" xfId="41260" xr:uid="{40087F13-3046-467D-BEC8-D96A84D451B3}"/>
    <cellStyle name="Comma 8 4 5 2 3 3" xfId="30033" xr:uid="{40F1340B-F34B-47CE-99B3-5415167CDEA8}"/>
    <cellStyle name="Comma 8 4 5 2 4" xfId="13190" xr:uid="{9FE93468-B6FF-4235-BAB6-4AC616B4B41A}"/>
    <cellStyle name="Comma 8 4 5 2 4 2" xfId="35657" xr:uid="{BF662A36-DD15-4B86-9321-D2B0EEE4F678}"/>
    <cellStyle name="Comma 8 4 5 2 5" xfId="24430" xr:uid="{B31DAAC7-276B-4739-89D3-C84CA335A46D}"/>
    <cellStyle name="Comma 8 4 5 3" xfId="3671" xr:uid="{DD9D20AD-BF40-4D9B-8BC0-3D6D859C2933}"/>
    <cellStyle name="Comma 8 4 5 3 2" xfId="9274" xr:uid="{8B371EE2-E7E4-4091-BC9B-50E6FED50E12}"/>
    <cellStyle name="Comma 8 4 5 3 2 2" xfId="20502" xr:uid="{69B34828-71E1-46B4-848D-DB061C81CE4D}"/>
    <cellStyle name="Comma 8 4 5 3 2 2 2" xfId="42969" xr:uid="{799189F7-AB29-49C6-B0FF-9F037AF6E5AB}"/>
    <cellStyle name="Comma 8 4 5 3 2 3" xfId="31742" xr:uid="{170AF930-C16C-445C-BEFB-2C0CB1E868E4}"/>
    <cellStyle name="Comma 8 4 5 3 3" xfId="14899" xr:uid="{E542E230-4399-4B34-8B0E-B254DD4195A4}"/>
    <cellStyle name="Comma 8 4 5 3 3 2" xfId="37366" xr:uid="{61BA81FB-964C-481E-AA8B-A9E9A0D8CB02}"/>
    <cellStyle name="Comma 8 4 5 3 4" xfId="26139" xr:uid="{2318D82E-D7A8-415B-AA7A-83ADC80364FE}"/>
    <cellStyle name="Comma 8 4 5 4" xfId="6485" xr:uid="{5B46D606-0E98-40F9-A71B-8CC2C2B822E5}"/>
    <cellStyle name="Comma 8 4 5 4 2" xfId="17713" xr:uid="{712A4CF6-C174-43A9-B2A8-211606853129}"/>
    <cellStyle name="Comma 8 4 5 4 2 2" xfId="40180" xr:uid="{476CB2D9-913B-4358-81FF-AE13A3338F91}"/>
    <cellStyle name="Comma 8 4 5 4 3" xfId="28953" xr:uid="{87AD3D18-6667-4998-B886-5B7314377B9F}"/>
    <cellStyle name="Comma 8 4 5 5" xfId="12110" xr:uid="{4894AE9A-4784-4485-8343-1373A1C1E698}"/>
    <cellStyle name="Comma 8 4 5 5 2" xfId="34577" xr:uid="{0E42D052-8F01-47B9-B63E-478C6E0E298A}"/>
    <cellStyle name="Comma 8 4 5 6" xfId="23350" xr:uid="{097BF43A-BFC3-45E0-B907-DE70AA439788}"/>
    <cellStyle name="Comma 8 4 6" xfId="1424" xr:uid="{00000000-0005-0000-0000-0000080A0000}"/>
    <cellStyle name="Comma 8 4 6 2" xfId="4213" xr:uid="{30DF74FA-54FA-46D1-84F1-8D9A7F98DA59}"/>
    <cellStyle name="Comma 8 4 6 2 2" xfId="9816" xr:uid="{05A3E122-F4A5-4D20-A13E-76AA177761C1}"/>
    <cellStyle name="Comma 8 4 6 2 2 2" xfId="21044" xr:uid="{4F5A6459-4387-4209-80BE-23DA01637D89}"/>
    <cellStyle name="Comma 8 4 6 2 2 2 2" xfId="43511" xr:uid="{695463EB-D6D3-45C2-8C18-BD838E847930}"/>
    <cellStyle name="Comma 8 4 6 2 2 3" xfId="32284" xr:uid="{530948FF-74D1-4430-B779-1D9429FD78A8}"/>
    <cellStyle name="Comma 8 4 6 2 3" xfId="15441" xr:uid="{EADE679F-48A1-416A-B52E-CB3A20FCD95E}"/>
    <cellStyle name="Comma 8 4 6 2 3 2" xfId="37908" xr:uid="{ABCFBBB6-4F2E-45CA-8515-AF409E692E52}"/>
    <cellStyle name="Comma 8 4 6 2 4" xfId="26681" xr:uid="{0DB2C1D1-F45B-4AA6-ADAC-A118D66540CA}"/>
    <cellStyle name="Comma 8 4 6 3" xfId="7027" xr:uid="{ABE58FBE-89E1-4CAB-8546-4C8CAD914B9C}"/>
    <cellStyle name="Comma 8 4 6 3 2" xfId="18255" xr:uid="{B6C157F8-ED40-4301-9EB6-70DD41283773}"/>
    <cellStyle name="Comma 8 4 6 3 2 2" xfId="40722" xr:uid="{C2F27743-4F24-4BA2-918D-C02CE7228D87}"/>
    <cellStyle name="Comma 8 4 6 3 3" xfId="29495" xr:uid="{6332CC3B-0021-4065-8CB8-E9AF1EC45036}"/>
    <cellStyle name="Comma 8 4 6 4" xfId="12652" xr:uid="{2F51E5FB-2585-4511-8E01-9A4C39548F32}"/>
    <cellStyle name="Comma 8 4 6 4 2" xfId="35119" xr:uid="{25C40806-5335-44DD-9A3A-3499EBD27853}"/>
    <cellStyle name="Comma 8 4 6 5" xfId="23892" xr:uid="{5CFE54DA-8456-4BD8-B51B-630F1ECC533A}"/>
    <cellStyle name="Comma 8 4 7" xfId="2505" xr:uid="{00000000-0005-0000-0000-0000090A0000}"/>
    <cellStyle name="Comma 8 4 7 2" xfId="5294" xr:uid="{7B357EBE-B923-4873-BDF5-80E327BD25A2}"/>
    <cellStyle name="Comma 8 4 7 2 2" xfId="10897" xr:uid="{003A94EB-1A7B-464D-9F54-04A2B9C832B6}"/>
    <cellStyle name="Comma 8 4 7 2 2 2" xfId="22125" xr:uid="{FFDF67AF-2C37-4411-B16C-7DDACDA1CE89}"/>
    <cellStyle name="Comma 8 4 7 2 2 2 2" xfId="44592" xr:uid="{59198DC4-0E93-4993-9DA7-067A28339DDB}"/>
    <cellStyle name="Comma 8 4 7 2 2 3" xfId="33365" xr:uid="{67F3A932-8667-4C52-98A8-C25DC300D508}"/>
    <cellStyle name="Comma 8 4 7 2 3" xfId="16522" xr:uid="{FF5D1E68-3AD5-4A5A-8F27-EB082AF04F0F}"/>
    <cellStyle name="Comma 8 4 7 2 3 2" xfId="38989" xr:uid="{3252A554-7B51-4AEF-B53A-173EA564751F}"/>
    <cellStyle name="Comma 8 4 7 2 4" xfId="27762" xr:uid="{863CF006-7CD9-457D-8856-28BCB0B5BF56}"/>
    <cellStyle name="Comma 8 4 7 3" xfId="8108" xr:uid="{3A2A3812-CAE1-4D26-89EB-32EFB4DDA9FB}"/>
    <cellStyle name="Comma 8 4 7 3 2" xfId="19336" xr:uid="{3652F4ED-275E-4E99-87C7-17D8F26655C2}"/>
    <cellStyle name="Comma 8 4 7 3 2 2" xfId="41803" xr:uid="{ACD7D055-6581-409C-B4B9-518DB8BD5A6D}"/>
    <cellStyle name="Comma 8 4 7 3 3" xfId="30576" xr:uid="{F94B2115-A157-40C1-BB4A-AA24BAE7BAE5}"/>
    <cellStyle name="Comma 8 4 7 4" xfId="13733" xr:uid="{C0D46075-16D4-4E57-A0C0-081B72C53744}"/>
    <cellStyle name="Comma 8 4 7 4 2" xfId="36200" xr:uid="{425A8011-225E-4F27-AD19-519DF10F78BC}"/>
    <cellStyle name="Comma 8 4 7 5" xfId="24973" xr:uid="{F81F16FF-6039-4BFA-AB2E-352B2DF3C9B3}"/>
    <cellStyle name="Comma 8 4 8" xfId="344" xr:uid="{00000000-0005-0000-0000-00000A0A0000}"/>
    <cellStyle name="Comma 8 4 8 2" xfId="3133" xr:uid="{27201302-0B4E-4F14-AAAA-C6492133374E}"/>
    <cellStyle name="Comma 8 4 8 2 2" xfId="8736" xr:uid="{D51CA7F1-06AF-40EA-9439-E08E2E4C640C}"/>
    <cellStyle name="Comma 8 4 8 2 2 2" xfId="19964" xr:uid="{1331EB3A-A52D-47E6-A8DC-0658505D0BDC}"/>
    <cellStyle name="Comma 8 4 8 2 2 2 2" xfId="42431" xr:uid="{E23E5286-E341-4534-B249-7C010622BCA2}"/>
    <cellStyle name="Comma 8 4 8 2 2 3" xfId="31204" xr:uid="{0D3079EE-A56A-4678-88C8-B7F69C8FCE1C}"/>
    <cellStyle name="Comma 8 4 8 2 3" xfId="14361" xr:uid="{0ABE8D69-C80E-45FC-9906-16C43B3B5540}"/>
    <cellStyle name="Comma 8 4 8 2 3 2" xfId="36828" xr:uid="{79109951-3F01-4412-B84A-F7E4AD13580B}"/>
    <cellStyle name="Comma 8 4 8 2 4" xfId="25601" xr:uid="{DCF2DA06-8280-476B-8087-C31456FA6EAA}"/>
    <cellStyle name="Comma 8 4 8 3" xfId="5947" xr:uid="{3FEEA667-294E-4F40-98F8-4E0378BD4E15}"/>
    <cellStyle name="Comma 8 4 8 3 2" xfId="17175" xr:uid="{0666668C-085D-46A2-85A5-6916295CA99C}"/>
    <cellStyle name="Comma 8 4 8 3 2 2" xfId="39642" xr:uid="{9708E865-063A-43F5-98CE-227FBB46EE50}"/>
    <cellStyle name="Comma 8 4 8 3 3" xfId="28415" xr:uid="{3773F568-2135-431A-BBFB-334403125F1D}"/>
    <cellStyle name="Comma 8 4 8 4" xfId="11572" xr:uid="{D066C107-270D-4839-8088-3626E85918FC}"/>
    <cellStyle name="Comma 8 4 8 4 2" xfId="34039" xr:uid="{E7E3C282-3999-4FB9-97C1-D637E467992E}"/>
    <cellStyle name="Comma 8 4 8 5" xfId="22812" xr:uid="{F7F7A609-3E70-41D3-B40F-840445D29580}"/>
    <cellStyle name="Comma 8 4 9" xfId="2857" xr:uid="{5C80ACD4-6564-4FAE-8C08-6A8687414E16}"/>
    <cellStyle name="Comma 8 4 9 2" xfId="8460" xr:uid="{BDD4E480-E432-421D-B0EB-58B1035A99D4}"/>
    <cellStyle name="Comma 8 4 9 2 2" xfId="19688" xr:uid="{A7A45AEA-E8A2-46FC-AD0E-7A3B6CD79C3E}"/>
    <cellStyle name="Comma 8 4 9 2 2 2" xfId="42155" xr:uid="{2CAAAE37-DE9B-492B-AF31-914963A14B6E}"/>
    <cellStyle name="Comma 8 4 9 2 3" xfId="30928" xr:uid="{4B07F896-235A-49B7-A10F-9F60429F0F25}"/>
    <cellStyle name="Comma 8 4 9 3" xfId="14085" xr:uid="{72747035-9062-442E-8490-EB9178810D35}"/>
    <cellStyle name="Comma 8 4 9 3 2" xfId="36552" xr:uid="{174FF21C-F035-421B-B626-774F993EA595}"/>
    <cellStyle name="Comma 8 4 9 4" xfId="25325" xr:uid="{6F7C3D31-D0B8-4388-B59D-1C06945908A0}"/>
    <cellStyle name="Comma 8 5" xfId="94" xr:uid="{00000000-0005-0000-0000-00000B0A0000}"/>
    <cellStyle name="Comma 8 5 10" xfId="11326" xr:uid="{53D0424E-C7C1-4C32-8BED-0C77D05B7793}"/>
    <cellStyle name="Comma 8 5 10 2" xfId="33794" xr:uid="{FB830385-AC9A-470B-9D45-DA394010D846}"/>
    <cellStyle name="Comma 8 5 11" xfId="22567" xr:uid="{9C60ED4C-3156-419D-ABEA-3703D015104D}"/>
    <cellStyle name="Comma 8 5 2" xfId="220" xr:uid="{00000000-0005-0000-0000-00000C0A0000}"/>
    <cellStyle name="Comma 8 5 2 10" xfId="22693" xr:uid="{8D527950-E17C-4D15-ABFE-BF8E9853E185}"/>
    <cellStyle name="Comma 8 5 2 2" xfId="767" xr:uid="{00000000-0005-0000-0000-00000D0A0000}"/>
    <cellStyle name="Comma 8 5 2 2 2" xfId="1305" xr:uid="{00000000-0005-0000-0000-00000E0A0000}"/>
    <cellStyle name="Comma 8 5 2 2 2 2" xfId="2385" xr:uid="{00000000-0005-0000-0000-00000F0A0000}"/>
    <cellStyle name="Comma 8 5 2 2 2 2 2" xfId="5174" xr:uid="{54DE1ED9-65FF-4587-93D3-E9A2257D68D7}"/>
    <cellStyle name="Comma 8 5 2 2 2 2 2 2" xfId="10777" xr:uid="{6BEEB8FC-F930-4377-A455-1D9EE0289734}"/>
    <cellStyle name="Comma 8 5 2 2 2 2 2 2 2" xfId="22005" xr:uid="{43659C22-525F-4A58-A7BB-EADBF41ADAA3}"/>
    <cellStyle name="Comma 8 5 2 2 2 2 2 2 2 2" xfId="44472" xr:uid="{2BF5E2B5-A0C7-4836-97F8-02685EEB96CF}"/>
    <cellStyle name="Comma 8 5 2 2 2 2 2 2 3" xfId="33245" xr:uid="{8D8E3F75-03A4-4D7F-956F-8DF23E72D495}"/>
    <cellStyle name="Comma 8 5 2 2 2 2 2 3" xfId="16402" xr:uid="{D84BAD66-BD8E-459B-BA4B-FCEE7BB9B7C8}"/>
    <cellStyle name="Comma 8 5 2 2 2 2 2 3 2" xfId="38869" xr:uid="{56F5E599-5269-4968-94AA-0CFA133E01A1}"/>
    <cellStyle name="Comma 8 5 2 2 2 2 2 4" xfId="27642" xr:uid="{BB92E0D2-E317-4F71-9D04-A5E90F4D7B77}"/>
    <cellStyle name="Comma 8 5 2 2 2 2 3" xfId="7988" xr:uid="{2C090E9F-3935-4F22-89B4-D537B9539DC4}"/>
    <cellStyle name="Comma 8 5 2 2 2 2 3 2" xfId="19216" xr:uid="{B1351703-8172-4D3C-A924-5D76C3465C8D}"/>
    <cellStyle name="Comma 8 5 2 2 2 2 3 2 2" xfId="41683" xr:uid="{218A7EB8-FA86-4219-B770-B35CCDE2DBFF}"/>
    <cellStyle name="Comma 8 5 2 2 2 2 3 3" xfId="30456" xr:uid="{0EF0AF4D-3733-4658-BC00-F4A0B48B66BF}"/>
    <cellStyle name="Comma 8 5 2 2 2 2 4" xfId="13613" xr:uid="{E550982D-990B-4890-AEF8-AFFF58544D6F}"/>
    <cellStyle name="Comma 8 5 2 2 2 2 4 2" xfId="36080" xr:uid="{3F4775BC-DA05-4B6F-B305-97EBD09E2F09}"/>
    <cellStyle name="Comma 8 5 2 2 2 2 5" xfId="24853" xr:uid="{2FF99155-B423-447E-943A-F2AB035F5279}"/>
    <cellStyle name="Comma 8 5 2 2 2 3" xfId="4094" xr:uid="{2E648830-8659-4794-9DDB-1AA22D58C48B}"/>
    <cellStyle name="Comma 8 5 2 2 2 3 2" xfId="9697" xr:uid="{46851109-16D9-4A16-A4F9-3BC0E97BEFB3}"/>
    <cellStyle name="Comma 8 5 2 2 2 3 2 2" xfId="20925" xr:uid="{190C466D-44C0-4F02-A34D-0D47A8D358C0}"/>
    <cellStyle name="Comma 8 5 2 2 2 3 2 2 2" xfId="43392" xr:uid="{702A24A6-3624-460D-8A43-AB2E12F4CC99}"/>
    <cellStyle name="Comma 8 5 2 2 2 3 2 3" xfId="32165" xr:uid="{46A163FE-1E78-4991-8194-0958E134FE0A}"/>
    <cellStyle name="Comma 8 5 2 2 2 3 3" xfId="15322" xr:uid="{B6E1AB14-C792-4827-9714-8A16359690CE}"/>
    <cellStyle name="Comma 8 5 2 2 2 3 3 2" xfId="37789" xr:uid="{5BE6F813-C4FF-40FE-B5A3-A90D6DA178BA}"/>
    <cellStyle name="Comma 8 5 2 2 2 3 4" xfId="26562" xr:uid="{20256CDF-3568-4DE6-B232-1DBD1597BE06}"/>
    <cellStyle name="Comma 8 5 2 2 2 4" xfId="6908" xr:uid="{B164BF9D-ED99-46DB-AD03-338F25311049}"/>
    <cellStyle name="Comma 8 5 2 2 2 4 2" xfId="18136" xr:uid="{00BCB9D6-C033-4953-801D-FEC092F7ED81}"/>
    <cellStyle name="Comma 8 5 2 2 2 4 2 2" xfId="40603" xr:uid="{3E2F3640-20CE-4083-9237-0C5CF63BB3E0}"/>
    <cellStyle name="Comma 8 5 2 2 2 4 3" xfId="29376" xr:uid="{F8995F26-5CDE-434D-8780-1168842125FE}"/>
    <cellStyle name="Comma 8 5 2 2 2 5" xfId="12533" xr:uid="{57F27429-D8B9-4C5B-865C-585DA383943A}"/>
    <cellStyle name="Comma 8 5 2 2 2 5 2" xfId="35000" xr:uid="{C4B40625-FCF5-4384-969A-05B4F3E072A3}"/>
    <cellStyle name="Comma 8 5 2 2 2 6" xfId="23773" xr:uid="{1C1315D3-86DA-4A10-9757-AFFAEE1426B3}"/>
    <cellStyle name="Comma 8 5 2 2 3" xfId="1847" xr:uid="{00000000-0005-0000-0000-0000100A0000}"/>
    <cellStyle name="Comma 8 5 2 2 3 2" xfId="4636" xr:uid="{3C623960-5C4C-4E41-A7A5-5DBB07180549}"/>
    <cellStyle name="Comma 8 5 2 2 3 2 2" xfId="10239" xr:uid="{EFF2A60C-03E9-40C6-AA17-5CE589B4C4B8}"/>
    <cellStyle name="Comma 8 5 2 2 3 2 2 2" xfId="21467" xr:uid="{222D37C3-33EE-454C-84D5-8F9FF1429854}"/>
    <cellStyle name="Comma 8 5 2 2 3 2 2 2 2" xfId="43934" xr:uid="{D8EC4AAD-B037-4014-AAD9-9291A3B65A6E}"/>
    <cellStyle name="Comma 8 5 2 2 3 2 2 3" xfId="32707" xr:uid="{48177AA5-B485-46F7-8CDF-36D33C38F3E4}"/>
    <cellStyle name="Comma 8 5 2 2 3 2 3" xfId="15864" xr:uid="{C0C2CD5A-0A8E-4B8A-9CC2-B8FCFF1421D7}"/>
    <cellStyle name="Comma 8 5 2 2 3 2 3 2" xfId="38331" xr:uid="{AF8927A0-DA49-46ED-B56D-BF08F1AF3917}"/>
    <cellStyle name="Comma 8 5 2 2 3 2 4" xfId="27104" xr:uid="{43E55EC4-9680-4B69-81FB-D3B39BB0760A}"/>
    <cellStyle name="Comma 8 5 2 2 3 3" xfId="7450" xr:uid="{861E64FC-D69A-4CA7-96BE-E1929F15BA2C}"/>
    <cellStyle name="Comma 8 5 2 2 3 3 2" xfId="18678" xr:uid="{ACD258A6-2B60-4402-A252-ABC82F2950C3}"/>
    <cellStyle name="Comma 8 5 2 2 3 3 2 2" xfId="41145" xr:uid="{68E7E945-FF59-42B8-A59E-F7C5220F487B}"/>
    <cellStyle name="Comma 8 5 2 2 3 3 3" xfId="29918" xr:uid="{4AD215A4-0244-4E31-BE13-A07B76E200A9}"/>
    <cellStyle name="Comma 8 5 2 2 3 4" xfId="13075" xr:uid="{3E2BAEA9-E78E-4848-8D16-1D55C24F4A5A}"/>
    <cellStyle name="Comma 8 5 2 2 3 4 2" xfId="35542" xr:uid="{B1EF04D9-70A8-46AD-8635-732D65C853DA}"/>
    <cellStyle name="Comma 8 5 2 2 3 5" xfId="24315" xr:uid="{60614599-6371-4BE5-BF13-74740CCECDA4}"/>
    <cellStyle name="Comma 8 5 2 2 4" xfId="3556" xr:uid="{EF2E4B3E-6E43-4660-98DC-F453D9E03737}"/>
    <cellStyle name="Comma 8 5 2 2 4 2" xfId="9159" xr:uid="{3CA9D5D7-F374-4F47-9C06-7E13AE4D6989}"/>
    <cellStyle name="Comma 8 5 2 2 4 2 2" xfId="20387" xr:uid="{7D38A804-EE02-4E13-89E7-4632E2BBF05E}"/>
    <cellStyle name="Comma 8 5 2 2 4 2 2 2" xfId="42854" xr:uid="{9D943651-FC4E-47E8-94BD-6BD9F2BFF457}"/>
    <cellStyle name="Comma 8 5 2 2 4 2 3" xfId="31627" xr:uid="{E78877C2-4F5A-4BC3-9637-CCD5E5BB2C8A}"/>
    <cellStyle name="Comma 8 5 2 2 4 3" xfId="14784" xr:uid="{8B1234BE-4C4D-4D2C-B275-E8A23658CF69}"/>
    <cellStyle name="Comma 8 5 2 2 4 3 2" xfId="37251" xr:uid="{ADEA6FAD-F0EB-4DB5-84D3-1CFFC2421F07}"/>
    <cellStyle name="Comma 8 5 2 2 4 4" xfId="26024" xr:uid="{53EFC7DD-7164-4CDD-8B6A-68F306B33EA7}"/>
    <cellStyle name="Comma 8 5 2 2 5" xfId="6370" xr:uid="{250736C3-15DE-49F8-B524-2165595E60DF}"/>
    <cellStyle name="Comma 8 5 2 2 5 2" xfId="17598" xr:uid="{2ACCFDF6-7E06-48CE-9B9E-A5E151C810C8}"/>
    <cellStyle name="Comma 8 5 2 2 5 2 2" xfId="40065" xr:uid="{AEF4A807-26D5-459C-903C-7D6C6826D340}"/>
    <cellStyle name="Comma 8 5 2 2 5 3" xfId="28838" xr:uid="{E4FF6AA0-99DE-4A13-8F98-3C7ADF3F8FC3}"/>
    <cellStyle name="Comma 8 5 2 2 6" xfId="11995" xr:uid="{5336E00F-3C9A-4B63-9E3B-DA838514A51A}"/>
    <cellStyle name="Comma 8 5 2 2 6 2" xfId="34462" xr:uid="{D7B350E4-B911-4B1D-8E25-1C64C143482D}"/>
    <cellStyle name="Comma 8 5 2 2 7" xfId="23235" xr:uid="{A3D3CAD1-C284-4EA6-8490-D9E7A7252801}"/>
    <cellStyle name="Comma 8 5 2 3" xfId="1038" xr:uid="{00000000-0005-0000-0000-0000110A0000}"/>
    <cellStyle name="Comma 8 5 2 3 2" xfId="2118" xr:uid="{00000000-0005-0000-0000-0000120A0000}"/>
    <cellStyle name="Comma 8 5 2 3 2 2" xfId="4907" xr:uid="{4F83D796-FF50-4ADD-B01D-031A01A63D41}"/>
    <cellStyle name="Comma 8 5 2 3 2 2 2" xfId="10510" xr:uid="{38ACDFE9-20BE-4B1D-8318-2EF8FF6EA960}"/>
    <cellStyle name="Comma 8 5 2 3 2 2 2 2" xfId="21738" xr:uid="{CB9DB5BB-6EC0-4633-BF69-C1EA3142AFEE}"/>
    <cellStyle name="Comma 8 5 2 3 2 2 2 2 2" xfId="44205" xr:uid="{862E4566-FD90-462E-BE50-3B10302D76C2}"/>
    <cellStyle name="Comma 8 5 2 3 2 2 2 3" xfId="32978" xr:uid="{8E833818-EED3-4783-AB06-EF2ADD9A6277}"/>
    <cellStyle name="Comma 8 5 2 3 2 2 3" xfId="16135" xr:uid="{573C1409-3DC7-44F6-BD65-34CA530BA31F}"/>
    <cellStyle name="Comma 8 5 2 3 2 2 3 2" xfId="38602" xr:uid="{B22E10D5-72D3-4F8B-A87E-8027A1DC2147}"/>
    <cellStyle name="Comma 8 5 2 3 2 2 4" xfId="27375" xr:uid="{CA6E308B-BA3D-42E6-BC40-BB6A040FA7C5}"/>
    <cellStyle name="Comma 8 5 2 3 2 3" xfId="7721" xr:uid="{BE75629E-AE24-4592-B643-8C8751B7BA2F}"/>
    <cellStyle name="Comma 8 5 2 3 2 3 2" xfId="18949" xr:uid="{CED2485A-C7DE-480A-BC4F-1FF6F390DFBD}"/>
    <cellStyle name="Comma 8 5 2 3 2 3 2 2" xfId="41416" xr:uid="{60C709D4-5D31-42C3-9E2B-C010AC81759E}"/>
    <cellStyle name="Comma 8 5 2 3 2 3 3" xfId="30189" xr:uid="{45DA8EBA-FFA8-46E3-90F9-81A7E4329A8F}"/>
    <cellStyle name="Comma 8 5 2 3 2 4" xfId="13346" xr:uid="{B00FF549-96D0-42B7-A93B-B60C65A6E0F2}"/>
    <cellStyle name="Comma 8 5 2 3 2 4 2" xfId="35813" xr:uid="{9A5E86C9-9D18-42AA-9F96-183211B050A0}"/>
    <cellStyle name="Comma 8 5 2 3 2 5" xfId="24586" xr:uid="{526B97A7-CC0B-42ED-95F4-B83C5574E619}"/>
    <cellStyle name="Comma 8 5 2 3 3" xfId="3827" xr:uid="{A683B146-EFD6-4611-9D7A-9CF3B13A4972}"/>
    <cellStyle name="Comma 8 5 2 3 3 2" xfId="9430" xr:uid="{5BB191E2-8264-4C13-9C9E-A712CE4533F6}"/>
    <cellStyle name="Comma 8 5 2 3 3 2 2" xfId="20658" xr:uid="{1F0028C0-0428-4FFA-902B-7E52AD9326DB}"/>
    <cellStyle name="Comma 8 5 2 3 3 2 2 2" xfId="43125" xr:uid="{56543743-C7A6-44EB-95A5-ED9F7A78AADA}"/>
    <cellStyle name="Comma 8 5 2 3 3 2 3" xfId="31898" xr:uid="{2B8FDA46-3CFE-4D54-82DF-AABB0488671F}"/>
    <cellStyle name="Comma 8 5 2 3 3 3" xfId="15055" xr:uid="{CD8B935E-439F-4E1C-87B8-631AF8EDDAAE}"/>
    <cellStyle name="Comma 8 5 2 3 3 3 2" xfId="37522" xr:uid="{66C43853-22EE-41B1-A1F1-2D1AE07C9954}"/>
    <cellStyle name="Comma 8 5 2 3 3 4" xfId="26295" xr:uid="{EF93F394-3E7C-4804-BEA7-A71A17176475}"/>
    <cellStyle name="Comma 8 5 2 3 4" xfId="6641" xr:uid="{0DBBB78B-B9E6-4410-BF3C-314AA0A013E3}"/>
    <cellStyle name="Comma 8 5 2 3 4 2" xfId="17869" xr:uid="{94B3C6B3-CBD4-4B9A-B028-4707FDB15E76}"/>
    <cellStyle name="Comma 8 5 2 3 4 2 2" xfId="40336" xr:uid="{5A3F2159-FE05-49EA-BC68-4FC5EE3677DA}"/>
    <cellStyle name="Comma 8 5 2 3 4 3" xfId="29109" xr:uid="{DF4E0FA4-57E8-4DEA-AC9E-31B2F3009CBA}"/>
    <cellStyle name="Comma 8 5 2 3 5" xfId="12266" xr:uid="{8D89E3C7-C39A-4E15-B934-33D38D25A1E0}"/>
    <cellStyle name="Comma 8 5 2 3 5 2" xfId="34733" xr:uid="{5BD4AD55-B684-48D1-AD9C-3F048658F453}"/>
    <cellStyle name="Comma 8 5 2 3 6" xfId="23506" xr:uid="{4E6D3E3B-230E-47F2-9EA1-F6A9432039D3}"/>
    <cellStyle name="Comma 8 5 2 4" xfId="1580" xr:uid="{00000000-0005-0000-0000-0000130A0000}"/>
    <cellStyle name="Comma 8 5 2 4 2" xfId="4369" xr:uid="{747A539B-32EC-46DB-B70E-58EC4A2C1B95}"/>
    <cellStyle name="Comma 8 5 2 4 2 2" xfId="9972" xr:uid="{7BC82556-AB44-4525-8B63-826795696993}"/>
    <cellStyle name="Comma 8 5 2 4 2 2 2" xfId="21200" xr:uid="{0E01F646-B421-42AB-8477-D7551AD3A032}"/>
    <cellStyle name="Comma 8 5 2 4 2 2 2 2" xfId="43667" xr:uid="{C56B7361-F407-4F07-97A1-655D8B6BB596}"/>
    <cellStyle name="Comma 8 5 2 4 2 2 3" xfId="32440" xr:uid="{51286864-8466-4C6F-9CF4-9F7CFC61A181}"/>
    <cellStyle name="Comma 8 5 2 4 2 3" xfId="15597" xr:uid="{760972EC-87D5-4F6B-AECB-F40B969FF2C2}"/>
    <cellStyle name="Comma 8 5 2 4 2 3 2" xfId="38064" xr:uid="{F3F5D039-831F-4D73-A7C0-46BDF6C0822A}"/>
    <cellStyle name="Comma 8 5 2 4 2 4" xfId="26837" xr:uid="{737075AD-A97D-458E-9C99-7DE5EACFE0E5}"/>
    <cellStyle name="Comma 8 5 2 4 3" xfId="7183" xr:uid="{AF22C701-15BE-4B27-AE67-37448424AF7A}"/>
    <cellStyle name="Comma 8 5 2 4 3 2" xfId="18411" xr:uid="{C39A0658-7673-4133-9716-568B81F49369}"/>
    <cellStyle name="Comma 8 5 2 4 3 2 2" xfId="40878" xr:uid="{46343015-DEBA-4890-A4CA-E6914CDAA42F}"/>
    <cellStyle name="Comma 8 5 2 4 3 3" xfId="29651" xr:uid="{B0BB97C3-3F52-4226-B9B1-49C7429A643E}"/>
    <cellStyle name="Comma 8 5 2 4 4" xfId="12808" xr:uid="{CF9EA0CB-AC17-4C4C-BABB-0FCFB825B4A3}"/>
    <cellStyle name="Comma 8 5 2 4 4 2" xfId="35275" xr:uid="{7C8864AD-8B27-4A04-8B9D-05D30690154A}"/>
    <cellStyle name="Comma 8 5 2 4 5" xfId="24048" xr:uid="{5DE6060E-C822-4553-9A64-B849EC5ECE11}"/>
    <cellStyle name="Comma 8 5 2 5" xfId="2661" xr:uid="{00000000-0005-0000-0000-0000140A0000}"/>
    <cellStyle name="Comma 8 5 2 5 2" xfId="5450" xr:uid="{D9E186E2-7CF1-47D6-81BD-0E6AA3D65688}"/>
    <cellStyle name="Comma 8 5 2 5 2 2" xfId="11053" xr:uid="{26781A10-9935-43D5-BBEF-DE02D011F05F}"/>
    <cellStyle name="Comma 8 5 2 5 2 2 2" xfId="22281" xr:uid="{BDF4AD61-56AC-440A-9F4A-426823D595DA}"/>
    <cellStyle name="Comma 8 5 2 5 2 2 2 2" xfId="44748" xr:uid="{01408742-E2C1-4210-8FDF-66F3F01910ED}"/>
    <cellStyle name="Comma 8 5 2 5 2 2 3" xfId="33521" xr:uid="{C8FF6702-9410-44CA-81E9-C4F9A4EEF3AE}"/>
    <cellStyle name="Comma 8 5 2 5 2 3" xfId="16678" xr:uid="{F37885FB-394A-43BE-9469-599E205905F3}"/>
    <cellStyle name="Comma 8 5 2 5 2 3 2" xfId="39145" xr:uid="{000831C5-2E80-4734-9ADD-9EEEBDAD649D}"/>
    <cellStyle name="Comma 8 5 2 5 2 4" xfId="27918" xr:uid="{9ECF4B54-0F07-4CE6-96D6-DCB37F8A5D66}"/>
    <cellStyle name="Comma 8 5 2 5 3" xfId="8264" xr:uid="{CCAC1A90-4520-402E-ADE8-1A5851F6C774}"/>
    <cellStyle name="Comma 8 5 2 5 3 2" xfId="19492" xr:uid="{925CEB12-904C-4696-9B3F-23B80C8DDBC5}"/>
    <cellStyle name="Comma 8 5 2 5 3 2 2" xfId="41959" xr:uid="{B97861C9-6FF1-4444-B271-2C3F6CDF3F57}"/>
    <cellStyle name="Comma 8 5 2 5 3 3" xfId="30732" xr:uid="{CF2D0C1B-FECA-4181-BFAA-D06690E8B628}"/>
    <cellStyle name="Comma 8 5 2 5 4" xfId="13889" xr:uid="{4C0EE721-4274-4D54-8EFC-74A1AB870791}"/>
    <cellStyle name="Comma 8 5 2 5 4 2" xfId="36356" xr:uid="{E90794DB-1FD8-4774-B5C9-10F250A689C4}"/>
    <cellStyle name="Comma 8 5 2 5 5" xfId="25129" xr:uid="{27AFC171-693D-4E5A-84F0-FBB35835A34F}"/>
    <cellStyle name="Comma 8 5 2 6" xfId="500" xr:uid="{00000000-0005-0000-0000-0000150A0000}"/>
    <cellStyle name="Comma 8 5 2 6 2" xfId="3289" xr:uid="{62A98B20-75B1-4E08-9620-2C233BEC3D7A}"/>
    <cellStyle name="Comma 8 5 2 6 2 2" xfId="8892" xr:uid="{A3CBC4D4-B905-4655-B9E7-87ADAA4B281E}"/>
    <cellStyle name="Comma 8 5 2 6 2 2 2" xfId="20120" xr:uid="{300E00BB-7527-45D2-8454-D73E6254750D}"/>
    <cellStyle name="Comma 8 5 2 6 2 2 2 2" xfId="42587" xr:uid="{B84E86D9-AC3A-4E54-A236-639CC2C4B898}"/>
    <cellStyle name="Comma 8 5 2 6 2 2 3" xfId="31360" xr:uid="{2F0C41FB-3158-4B72-97DD-4BB58D3E736F}"/>
    <cellStyle name="Comma 8 5 2 6 2 3" xfId="14517" xr:uid="{D28A0076-CF13-472B-8778-CDE7A45FDDF7}"/>
    <cellStyle name="Comma 8 5 2 6 2 3 2" xfId="36984" xr:uid="{9E7AD6FD-4F4E-499B-A0CE-1B7F6014821F}"/>
    <cellStyle name="Comma 8 5 2 6 2 4" xfId="25757" xr:uid="{3175D869-ADE9-4F4A-B538-A00BCB08F3CB}"/>
    <cellStyle name="Comma 8 5 2 6 3" xfId="6103" xr:uid="{3E2BAEA9-7E89-4832-B728-79A69705665F}"/>
    <cellStyle name="Comma 8 5 2 6 3 2" xfId="17331" xr:uid="{2BE314D9-2D9F-4B01-8662-325ED1CF69CE}"/>
    <cellStyle name="Comma 8 5 2 6 3 2 2" xfId="39798" xr:uid="{68E9FFA3-66E0-42C3-9341-2FDC60E423A8}"/>
    <cellStyle name="Comma 8 5 2 6 3 3" xfId="28571" xr:uid="{75836D02-9FA8-4C25-8AE2-E698842C5C02}"/>
    <cellStyle name="Comma 8 5 2 6 4" xfId="11728" xr:uid="{C800EFCF-16DB-426A-98D0-D8AD6BF9D3E1}"/>
    <cellStyle name="Comma 8 5 2 6 4 2" xfId="34195" xr:uid="{BF4285EE-56DC-4A2E-A7DF-67D4D0E1A443}"/>
    <cellStyle name="Comma 8 5 2 6 5" xfId="22968" xr:uid="{A8706DC4-79F5-4D4E-8F03-21887D46063B}"/>
    <cellStyle name="Comma 8 5 2 7" xfId="3013" xr:uid="{DBF97015-63F6-4CF8-8E7C-3C62FDDD37B3}"/>
    <cellStyle name="Comma 8 5 2 7 2" xfId="8616" xr:uid="{F0536234-8076-4084-9606-FBE013D4AD0F}"/>
    <cellStyle name="Comma 8 5 2 7 2 2" xfId="19844" xr:uid="{987B6079-532F-4CF0-AF5E-475833D63BB4}"/>
    <cellStyle name="Comma 8 5 2 7 2 2 2" xfId="42311" xr:uid="{671B2E94-1D32-4319-84F7-915B261893E4}"/>
    <cellStyle name="Comma 8 5 2 7 2 3" xfId="31084" xr:uid="{DC0FCA30-A67F-4474-A8AE-EC14ED6160D7}"/>
    <cellStyle name="Comma 8 5 2 7 3" xfId="14241" xr:uid="{38AC38CA-CC34-4C5D-AF3D-D1B4C5D7EDD7}"/>
    <cellStyle name="Comma 8 5 2 7 3 2" xfId="36708" xr:uid="{89161FE4-F9BC-4323-8775-3DF974A51B17}"/>
    <cellStyle name="Comma 8 5 2 7 4" xfId="25481" xr:uid="{DA41F9F1-27EF-4225-B756-BCDD8C030607}"/>
    <cellStyle name="Comma 8 5 2 8" xfId="5828" xr:uid="{997B1D80-7A98-4352-A2E1-BD99D36293EC}"/>
    <cellStyle name="Comma 8 5 2 8 2" xfId="17056" xr:uid="{15A175BC-99C3-4A48-AC6A-3E7319498E0D}"/>
    <cellStyle name="Comma 8 5 2 8 2 2" xfId="39523" xr:uid="{0E71E5BF-4A51-4610-8964-C267E819D56F}"/>
    <cellStyle name="Comma 8 5 2 8 3" xfId="28296" xr:uid="{7872A649-B46C-49E5-BD11-4E9C74B8D93E}"/>
    <cellStyle name="Comma 8 5 2 9" xfId="11452" xr:uid="{593BB298-E823-4434-823D-9AC2E27C33B9}"/>
    <cellStyle name="Comma 8 5 2 9 2" xfId="33920" xr:uid="{1E3BD38E-CD5B-40AC-B4A0-D1235F693A02}"/>
    <cellStyle name="Comma 8 5 3" xfId="641" xr:uid="{00000000-0005-0000-0000-0000160A0000}"/>
    <cellStyle name="Comma 8 5 3 2" xfId="1179" xr:uid="{00000000-0005-0000-0000-0000170A0000}"/>
    <cellStyle name="Comma 8 5 3 2 2" xfId="2259" xr:uid="{00000000-0005-0000-0000-0000180A0000}"/>
    <cellStyle name="Comma 8 5 3 2 2 2" xfId="5048" xr:uid="{2E7C83CC-66B1-41EA-82F8-07144A98141C}"/>
    <cellStyle name="Comma 8 5 3 2 2 2 2" xfId="10651" xr:uid="{CA64D759-EE92-445B-A336-94F2721B6CC0}"/>
    <cellStyle name="Comma 8 5 3 2 2 2 2 2" xfId="21879" xr:uid="{EACB9A87-C223-4830-8CA7-EBF0D6A6BD53}"/>
    <cellStyle name="Comma 8 5 3 2 2 2 2 2 2" xfId="44346" xr:uid="{CFFBF193-8496-43CA-B831-33633B91133E}"/>
    <cellStyle name="Comma 8 5 3 2 2 2 2 3" xfId="33119" xr:uid="{1B09DFAD-5DEE-4F08-901C-438E587750BE}"/>
    <cellStyle name="Comma 8 5 3 2 2 2 3" xfId="16276" xr:uid="{A23F4C0D-0D5C-4C69-A83F-211C582CCCC7}"/>
    <cellStyle name="Comma 8 5 3 2 2 2 3 2" xfId="38743" xr:uid="{6DA25C6E-4C47-4636-A796-10DDB0A177F0}"/>
    <cellStyle name="Comma 8 5 3 2 2 2 4" xfId="27516" xr:uid="{502FBF87-E21A-4558-9C15-CC15D1B939BA}"/>
    <cellStyle name="Comma 8 5 3 2 2 3" xfId="7862" xr:uid="{834CA285-532F-4B8A-9166-3075952A1D4A}"/>
    <cellStyle name="Comma 8 5 3 2 2 3 2" xfId="19090" xr:uid="{681BA118-3C6F-4E72-94D9-1AD1F5FA3EB1}"/>
    <cellStyle name="Comma 8 5 3 2 2 3 2 2" xfId="41557" xr:uid="{B6D6755A-C5CF-4D58-B809-46BDD8B9C417}"/>
    <cellStyle name="Comma 8 5 3 2 2 3 3" xfId="30330" xr:uid="{7635B9EF-41B8-4F84-9DEE-B51730553685}"/>
    <cellStyle name="Comma 8 5 3 2 2 4" xfId="13487" xr:uid="{E7B7F06B-1FCA-4BAF-9B09-806CDCCBF9D7}"/>
    <cellStyle name="Comma 8 5 3 2 2 4 2" xfId="35954" xr:uid="{D1787DFF-5AC9-4B4B-B306-10E70EACAEEA}"/>
    <cellStyle name="Comma 8 5 3 2 2 5" xfId="24727" xr:uid="{6A00A8D7-74EC-4F8B-8F1F-F3B896D73797}"/>
    <cellStyle name="Comma 8 5 3 2 3" xfId="3968" xr:uid="{6D264670-A75C-4738-9189-92A9B0151C77}"/>
    <cellStyle name="Comma 8 5 3 2 3 2" xfId="9571" xr:uid="{7C1DBE4B-D978-4671-AE56-D19C9336383D}"/>
    <cellStyle name="Comma 8 5 3 2 3 2 2" xfId="20799" xr:uid="{BFFDDDAB-04DD-470C-81EE-208083833A7B}"/>
    <cellStyle name="Comma 8 5 3 2 3 2 2 2" xfId="43266" xr:uid="{57654957-60D3-4D1B-A331-A7664B640210}"/>
    <cellStyle name="Comma 8 5 3 2 3 2 3" xfId="32039" xr:uid="{FD85A1DA-0845-4947-8B1B-B2935B98389D}"/>
    <cellStyle name="Comma 8 5 3 2 3 3" xfId="15196" xr:uid="{04E4CF81-2756-4335-BBE3-F0643B4DDDEF}"/>
    <cellStyle name="Comma 8 5 3 2 3 3 2" xfId="37663" xr:uid="{EEF1C4F6-CACE-43D2-A6E2-EFA36D5BB131}"/>
    <cellStyle name="Comma 8 5 3 2 3 4" xfId="26436" xr:uid="{0DE43B2B-6F3E-48C0-9802-F54B488C1B25}"/>
    <cellStyle name="Comma 8 5 3 2 4" xfId="6782" xr:uid="{06361E60-BB53-4144-B3FA-D20C37BED0F7}"/>
    <cellStyle name="Comma 8 5 3 2 4 2" xfId="18010" xr:uid="{0B3ABF70-3E77-43B2-95FA-59CC34D88EF6}"/>
    <cellStyle name="Comma 8 5 3 2 4 2 2" xfId="40477" xr:uid="{8EC82C66-99CE-4C18-BE7D-D1A44DE32A2E}"/>
    <cellStyle name="Comma 8 5 3 2 4 3" xfId="29250" xr:uid="{84A5ACDF-F854-455E-A3F6-4FC52DD8316A}"/>
    <cellStyle name="Comma 8 5 3 2 5" xfId="12407" xr:uid="{F30CC153-6E97-4482-8A8E-6E254441EA3C}"/>
    <cellStyle name="Comma 8 5 3 2 5 2" xfId="34874" xr:uid="{79E0B199-ED0F-4BC7-AF04-AD1D7A696AB0}"/>
    <cellStyle name="Comma 8 5 3 2 6" xfId="23647" xr:uid="{3D83ED77-F792-40C7-BF4C-42992BACB57B}"/>
    <cellStyle name="Comma 8 5 3 3" xfId="1721" xr:uid="{00000000-0005-0000-0000-0000190A0000}"/>
    <cellStyle name="Comma 8 5 3 3 2" xfId="4510" xr:uid="{BC3AE989-7BA3-40D5-9CEC-F787A55E1885}"/>
    <cellStyle name="Comma 8 5 3 3 2 2" xfId="10113" xr:uid="{89ABEDED-A22C-4C2A-B00D-05F2D5AD49A4}"/>
    <cellStyle name="Comma 8 5 3 3 2 2 2" xfId="21341" xr:uid="{7369B7D0-0C54-46E9-A984-AD0A42C66FB8}"/>
    <cellStyle name="Comma 8 5 3 3 2 2 2 2" xfId="43808" xr:uid="{5D924A91-110D-401A-8992-9412586160DD}"/>
    <cellStyle name="Comma 8 5 3 3 2 2 3" xfId="32581" xr:uid="{30918609-BB01-445F-8F8D-013D5F34835D}"/>
    <cellStyle name="Comma 8 5 3 3 2 3" xfId="15738" xr:uid="{E6842DBE-857A-491A-A044-969DE25E2B89}"/>
    <cellStyle name="Comma 8 5 3 3 2 3 2" xfId="38205" xr:uid="{72525D1D-36C9-496D-A103-BD8388FA86E2}"/>
    <cellStyle name="Comma 8 5 3 3 2 4" xfId="26978" xr:uid="{7A74F101-1228-4EF9-9E94-0789E767E0EA}"/>
    <cellStyle name="Comma 8 5 3 3 3" xfId="7324" xr:uid="{4F8860C1-CFB7-4815-AEDE-7EC8405D570C}"/>
    <cellStyle name="Comma 8 5 3 3 3 2" xfId="18552" xr:uid="{96855C4B-E775-486C-BA84-D03BC9158D4B}"/>
    <cellStyle name="Comma 8 5 3 3 3 2 2" xfId="41019" xr:uid="{0314FF8B-B916-43C7-B626-F225F3FFB945}"/>
    <cellStyle name="Comma 8 5 3 3 3 3" xfId="29792" xr:uid="{9456E7F5-A9E7-44BD-AEC5-915B0FFBF64B}"/>
    <cellStyle name="Comma 8 5 3 3 4" xfId="12949" xr:uid="{1627DC3A-7258-4DF8-85A8-C983B7DFB572}"/>
    <cellStyle name="Comma 8 5 3 3 4 2" xfId="35416" xr:uid="{49F696A8-A6AD-4F0B-9654-878F79A63CA8}"/>
    <cellStyle name="Comma 8 5 3 3 5" xfId="24189" xr:uid="{0D310EED-4C21-44DF-AFCC-6A76A5B54F3F}"/>
    <cellStyle name="Comma 8 5 3 4" xfId="3430" xr:uid="{1E36D5B4-EAFD-47A7-A83B-149FFEF5CF42}"/>
    <cellStyle name="Comma 8 5 3 4 2" xfId="9033" xr:uid="{BF61657D-827C-4874-A468-25527946171E}"/>
    <cellStyle name="Comma 8 5 3 4 2 2" xfId="20261" xr:uid="{444EA1A9-626A-43A5-B538-D2D555FAA98F}"/>
    <cellStyle name="Comma 8 5 3 4 2 2 2" xfId="42728" xr:uid="{40CD968C-9095-4266-86DD-637914B6360B}"/>
    <cellStyle name="Comma 8 5 3 4 2 3" xfId="31501" xr:uid="{239C2A6D-A78C-4FEB-970C-41CA14CE9D67}"/>
    <cellStyle name="Comma 8 5 3 4 3" xfId="14658" xr:uid="{FE134B4B-F88B-494D-B81A-46853EB7DEAB}"/>
    <cellStyle name="Comma 8 5 3 4 3 2" xfId="37125" xr:uid="{64B08A84-A8AD-4978-8A07-6EA0BA7B203E}"/>
    <cellStyle name="Comma 8 5 3 4 4" xfId="25898" xr:uid="{0A7C74D7-E52C-42C8-AA25-82BDEFC075F8}"/>
    <cellStyle name="Comma 8 5 3 5" xfId="6244" xr:uid="{06573D6A-243F-4FB9-BDC5-6359CE8874CA}"/>
    <cellStyle name="Comma 8 5 3 5 2" xfId="17472" xr:uid="{4EECA96D-3217-45CA-AFB9-E74F3575DCCE}"/>
    <cellStyle name="Comma 8 5 3 5 2 2" xfId="39939" xr:uid="{C427DFA1-3CD5-4149-A383-97117E3C18B2}"/>
    <cellStyle name="Comma 8 5 3 5 3" xfId="28712" xr:uid="{EAD45FC4-1D91-445F-B94E-D9528A8E966B}"/>
    <cellStyle name="Comma 8 5 3 6" xfId="11869" xr:uid="{D8E01707-D355-4D3A-9D4C-782C17EFFD7F}"/>
    <cellStyle name="Comma 8 5 3 6 2" xfId="34336" xr:uid="{F06C29F7-48E0-4837-A838-7CEAB3E369F0}"/>
    <cellStyle name="Comma 8 5 3 7" xfId="23109" xr:uid="{77EAB69B-BF84-4FF0-9AAE-65CC7A3B3F12}"/>
    <cellStyle name="Comma 8 5 4" xfId="912" xr:uid="{00000000-0005-0000-0000-00001A0A0000}"/>
    <cellStyle name="Comma 8 5 4 2" xfId="1992" xr:uid="{00000000-0005-0000-0000-00001B0A0000}"/>
    <cellStyle name="Comma 8 5 4 2 2" xfId="4781" xr:uid="{DC6DC155-CDE1-4B53-A6C7-B5F6C8EFADD2}"/>
    <cellStyle name="Comma 8 5 4 2 2 2" xfId="10384" xr:uid="{5B88CEB2-D9D8-4D52-B3DD-1E4552AE0298}"/>
    <cellStyle name="Comma 8 5 4 2 2 2 2" xfId="21612" xr:uid="{8DE78F52-627F-4C99-93B2-A2705BB44FB4}"/>
    <cellStyle name="Comma 8 5 4 2 2 2 2 2" xfId="44079" xr:uid="{ADA01C11-AD9C-4364-853D-FA09B0573228}"/>
    <cellStyle name="Comma 8 5 4 2 2 2 3" xfId="32852" xr:uid="{F51E6E87-5397-48F7-95C5-BB61A3739191}"/>
    <cellStyle name="Comma 8 5 4 2 2 3" xfId="16009" xr:uid="{BDF9EE5B-124C-4010-BB6F-559939EE3AD1}"/>
    <cellStyle name="Comma 8 5 4 2 2 3 2" xfId="38476" xr:uid="{CB0E3649-2B4C-4CDA-853C-496A2C5202DF}"/>
    <cellStyle name="Comma 8 5 4 2 2 4" xfId="27249" xr:uid="{A6881091-2A21-408D-90D0-8D127B5B7F58}"/>
    <cellStyle name="Comma 8 5 4 2 3" xfId="7595" xr:uid="{24CE1898-21ED-4339-86D2-AB35BA4FDDF9}"/>
    <cellStyle name="Comma 8 5 4 2 3 2" xfId="18823" xr:uid="{2E7FF04D-FE83-421B-9F51-94BD1FAF8513}"/>
    <cellStyle name="Comma 8 5 4 2 3 2 2" xfId="41290" xr:uid="{F617C613-15D0-4BA7-AF48-136B0B1F8F81}"/>
    <cellStyle name="Comma 8 5 4 2 3 3" xfId="30063" xr:uid="{AC8EF635-B6E8-4A35-A25A-7A44F3D473EA}"/>
    <cellStyle name="Comma 8 5 4 2 4" xfId="13220" xr:uid="{9C2F4F3C-6023-4286-86AB-962D912E0724}"/>
    <cellStyle name="Comma 8 5 4 2 4 2" xfId="35687" xr:uid="{DDB9FB00-F252-49A1-BE41-1D078DA04A3F}"/>
    <cellStyle name="Comma 8 5 4 2 5" xfId="24460" xr:uid="{A3219144-7E6E-4D84-A5F8-2EB6202C1A09}"/>
    <cellStyle name="Comma 8 5 4 3" xfId="3701" xr:uid="{E7FA4F3F-DDE7-4F04-9A5B-938BA1ADFF0E}"/>
    <cellStyle name="Comma 8 5 4 3 2" xfId="9304" xr:uid="{1CB92535-0785-4A0E-B24A-D7460F654571}"/>
    <cellStyle name="Comma 8 5 4 3 2 2" xfId="20532" xr:uid="{C9B68B43-3061-48C8-A25E-5AC07AD3280C}"/>
    <cellStyle name="Comma 8 5 4 3 2 2 2" xfId="42999" xr:uid="{745BF095-750B-4C69-A70E-A45522C5DD33}"/>
    <cellStyle name="Comma 8 5 4 3 2 3" xfId="31772" xr:uid="{677FCA22-098B-4D0E-93FD-AC7941BBA2D2}"/>
    <cellStyle name="Comma 8 5 4 3 3" xfId="14929" xr:uid="{2744106C-70E6-46EB-9B12-9D505B63A77D}"/>
    <cellStyle name="Comma 8 5 4 3 3 2" xfId="37396" xr:uid="{1AB4FE19-669D-4D74-BC81-60C9D1775175}"/>
    <cellStyle name="Comma 8 5 4 3 4" xfId="26169" xr:uid="{E0301F51-CC97-4DF7-91F4-C96EEE9DF5F8}"/>
    <cellStyle name="Comma 8 5 4 4" xfId="6515" xr:uid="{F0E00700-810E-45CC-975E-5FF368416FFE}"/>
    <cellStyle name="Comma 8 5 4 4 2" xfId="17743" xr:uid="{FED413ED-4011-4E3F-8201-956838C63400}"/>
    <cellStyle name="Comma 8 5 4 4 2 2" xfId="40210" xr:uid="{1430E958-E602-49DC-88B6-CBFC1EA4B9B0}"/>
    <cellStyle name="Comma 8 5 4 4 3" xfId="28983" xr:uid="{015F919E-58FF-4E6E-BC86-50D6FBA9D66C}"/>
    <cellStyle name="Comma 8 5 4 5" xfId="12140" xr:uid="{7807438F-7F9D-4F24-BF8C-500957CFF518}"/>
    <cellStyle name="Comma 8 5 4 5 2" xfId="34607" xr:uid="{E9580B38-BBDE-4E4C-A546-800957168DB6}"/>
    <cellStyle name="Comma 8 5 4 6" xfId="23380" xr:uid="{45A4F026-031A-4B96-BA45-202CEF89C0EA}"/>
    <cellStyle name="Comma 8 5 5" xfId="1454" xr:uid="{00000000-0005-0000-0000-00001C0A0000}"/>
    <cellStyle name="Comma 8 5 5 2" xfId="4243" xr:uid="{466533C9-79ED-46FF-A64A-BB568720E1E5}"/>
    <cellStyle name="Comma 8 5 5 2 2" xfId="9846" xr:uid="{15495AF4-5857-42FD-B83E-48E86F61F5F9}"/>
    <cellStyle name="Comma 8 5 5 2 2 2" xfId="21074" xr:uid="{10EF3A86-E52A-4E07-A438-060650426E17}"/>
    <cellStyle name="Comma 8 5 5 2 2 2 2" xfId="43541" xr:uid="{BBD9265B-E47E-4F80-B717-3F0AA5E5A0FE}"/>
    <cellStyle name="Comma 8 5 5 2 2 3" xfId="32314" xr:uid="{F675CD61-2DDE-48E4-BD95-A94195E6BBDE}"/>
    <cellStyle name="Comma 8 5 5 2 3" xfId="15471" xr:uid="{6AF3FA5F-0735-4810-AFC9-2C22CE1EEF57}"/>
    <cellStyle name="Comma 8 5 5 2 3 2" xfId="37938" xr:uid="{29A4C4CF-6FD2-4E7D-AC76-9F3D591FADF3}"/>
    <cellStyle name="Comma 8 5 5 2 4" xfId="26711" xr:uid="{EC106398-632A-44C9-B2A5-13B1F40B3B76}"/>
    <cellStyle name="Comma 8 5 5 3" xfId="7057" xr:uid="{1EB1187F-20BF-4A7D-9573-D7913049A6C2}"/>
    <cellStyle name="Comma 8 5 5 3 2" xfId="18285" xr:uid="{64525BC1-E989-419C-8527-5A8A54502EC1}"/>
    <cellStyle name="Comma 8 5 5 3 2 2" xfId="40752" xr:uid="{3869186C-8FB0-41B9-8147-4EEB6AB68EB5}"/>
    <cellStyle name="Comma 8 5 5 3 3" xfId="29525" xr:uid="{DE851BA1-4F71-4C39-A44D-3E7FB992571F}"/>
    <cellStyle name="Comma 8 5 5 4" xfId="12682" xr:uid="{0BBCF307-B75A-40F1-AE37-E701BE2F40E3}"/>
    <cellStyle name="Comma 8 5 5 4 2" xfId="35149" xr:uid="{F16AC4B0-B615-445E-8067-9A789582B7F6}"/>
    <cellStyle name="Comma 8 5 5 5" xfId="23922" xr:uid="{90936640-2096-4417-91BE-30E9D42FBEA0}"/>
    <cellStyle name="Comma 8 5 6" xfId="2535" xr:uid="{00000000-0005-0000-0000-00001D0A0000}"/>
    <cellStyle name="Comma 8 5 6 2" xfId="5324" xr:uid="{50FAF7AA-15B4-4B31-87FA-07A9507FF68F}"/>
    <cellStyle name="Comma 8 5 6 2 2" xfId="10927" xr:uid="{E853809F-F0D9-4845-9F7B-B5334886F027}"/>
    <cellStyle name="Comma 8 5 6 2 2 2" xfId="22155" xr:uid="{7AED2607-4AED-43C8-95F1-20E4F2A7BEA3}"/>
    <cellStyle name="Comma 8 5 6 2 2 2 2" xfId="44622" xr:uid="{D7D8F0A2-FDED-4262-A0E0-5BAB690B5749}"/>
    <cellStyle name="Comma 8 5 6 2 2 3" xfId="33395" xr:uid="{93C770DF-C4C3-4AB3-90C7-FB97A38CD771}"/>
    <cellStyle name="Comma 8 5 6 2 3" xfId="16552" xr:uid="{6B06B512-8857-400F-9AA3-2FD46CA00C53}"/>
    <cellStyle name="Comma 8 5 6 2 3 2" xfId="39019" xr:uid="{C1D58C6A-4E92-47F6-958D-904ACA1D0D3B}"/>
    <cellStyle name="Comma 8 5 6 2 4" xfId="27792" xr:uid="{75E3194F-3453-4AA0-A5B4-880582760AD7}"/>
    <cellStyle name="Comma 8 5 6 3" xfId="8138" xr:uid="{A7A24822-BD30-4190-9FF6-F53D5AA515B1}"/>
    <cellStyle name="Comma 8 5 6 3 2" xfId="19366" xr:uid="{EF61B13C-F741-45DF-9553-519CCA36B78D}"/>
    <cellStyle name="Comma 8 5 6 3 2 2" xfId="41833" xr:uid="{B673EBCF-EAEC-4915-BC73-162A27EAF062}"/>
    <cellStyle name="Comma 8 5 6 3 3" xfId="30606" xr:uid="{4C321CA2-D43E-48B5-8CC5-28118A73AE90}"/>
    <cellStyle name="Comma 8 5 6 4" xfId="13763" xr:uid="{62A46B18-68BF-4B2D-97CE-C8240CDC12CD}"/>
    <cellStyle name="Comma 8 5 6 4 2" xfId="36230" xr:uid="{48A2AC71-EA66-4AAC-88E1-4421ECC4DCCE}"/>
    <cellStyle name="Comma 8 5 6 5" xfId="25003" xr:uid="{2EB5F78B-C322-440B-9BAD-E6E99785F40B}"/>
    <cellStyle name="Comma 8 5 7" xfId="374" xr:uid="{00000000-0005-0000-0000-00001E0A0000}"/>
    <cellStyle name="Comma 8 5 7 2" xfId="3163" xr:uid="{4BBB7090-BF5F-419A-9D7F-98AA84B1CAB9}"/>
    <cellStyle name="Comma 8 5 7 2 2" xfId="8766" xr:uid="{76054B51-424E-4777-BF14-9D2A75351C9D}"/>
    <cellStyle name="Comma 8 5 7 2 2 2" xfId="19994" xr:uid="{99AF06D0-CADC-4CDB-BB6F-DA81108E10F8}"/>
    <cellStyle name="Comma 8 5 7 2 2 2 2" xfId="42461" xr:uid="{6B0D4067-BF00-471D-B27E-AD90F7DDF621}"/>
    <cellStyle name="Comma 8 5 7 2 2 3" xfId="31234" xr:uid="{271698C2-6966-4579-9DD0-8F86C01DD361}"/>
    <cellStyle name="Comma 8 5 7 2 3" xfId="14391" xr:uid="{ED0C20E2-3B03-4336-9854-E051F6948C43}"/>
    <cellStyle name="Comma 8 5 7 2 3 2" xfId="36858" xr:uid="{DD70BA94-BEA1-4DC2-8AEA-BF753ADADCEF}"/>
    <cellStyle name="Comma 8 5 7 2 4" xfId="25631" xr:uid="{64D5F168-F566-407E-AE21-CF8EA4D8F483}"/>
    <cellStyle name="Comma 8 5 7 3" xfId="5977" xr:uid="{0D7922ED-3E4E-4696-98B3-B095F60F4C03}"/>
    <cellStyle name="Comma 8 5 7 3 2" xfId="17205" xr:uid="{363DD503-B7BA-4C1C-826C-48D61C41EA71}"/>
    <cellStyle name="Comma 8 5 7 3 2 2" xfId="39672" xr:uid="{B8F111C4-7923-423A-85FF-7E9DB8A029E5}"/>
    <cellStyle name="Comma 8 5 7 3 3" xfId="28445" xr:uid="{8FED21AE-40DA-4BFA-8E7A-9551FD5CE1CB}"/>
    <cellStyle name="Comma 8 5 7 4" xfId="11602" xr:uid="{5E4ABE95-ECF5-4A15-993B-F055CFDA853C}"/>
    <cellStyle name="Comma 8 5 7 4 2" xfId="34069" xr:uid="{687059A7-2ED0-49A2-A530-843F54D68402}"/>
    <cellStyle name="Comma 8 5 7 5" xfId="22842" xr:uid="{464A663E-2E47-4640-84E3-80B11A93E0A6}"/>
    <cellStyle name="Comma 8 5 8" xfId="2887" xr:uid="{015AE48A-F542-41D2-881B-BFAC182178B2}"/>
    <cellStyle name="Comma 8 5 8 2" xfId="8490" xr:uid="{4D17FF0F-87EB-461B-B8C1-29115EE0DDAA}"/>
    <cellStyle name="Comma 8 5 8 2 2" xfId="19718" xr:uid="{F9DC514D-DFFF-4F93-8A02-8D1BD1E09E20}"/>
    <cellStyle name="Comma 8 5 8 2 2 2" xfId="42185" xr:uid="{03CA730B-3C88-4D28-B300-1DF3E4AA7D4E}"/>
    <cellStyle name="Comma 8 5 8 2 3" xfId="30958" xr:uid="{FDC6E421-BE20-4FDB-8311-6EEC4CB03A26}"/>
    <cellStyle name="Comma 8 5 8 3" xfId="14115" xr:uid="{D425F975-AE75-46C5-984E-1598EA077C06}"/>
    <cellStyle name="Comma 8 5 8 3 2" xfId="36582" xr:uid="{8C3B7FB1-913B-45D1-A125-113C74229123}"/>
    <cellStyle name="Comma 8 5 8 4" xfId="25355" xr:uid="{31DE6A94-F67A-4708-AFB8-9F3E9C9C405D}"/>
    <cellStyle name="Comma 8 5 9" xfId="5702" xr:uid="{812AB6CB-3CF0-461F-A343-98629F4B11D7}"/>
    <cellStyle name="Comma 8 5 9 2" xfId="16930" xr:uid="{6762943C-F26A-4027-9D25-F691E3CBD114}"/>
    <cellStyle name="Comma 8 5 9 2 2" xfId="39397" xr:uid="{6C50D6D6-E3B5-4B22-A539-5A74EE4CA9BC}"/>
    <cellStyle name="Comma 8 5 9 3" xfId="28170" xr:uid="{8E1B561B-FD02-4CB3-B76A-50BDB055E638}"/>
    <cellStyle name="Comma 8 6" xfId="156" xr:uid="{00000000-0005-0000-0000-00001F0A0000}"/>
    <cellStyle name="Comma 8 6 10" xfId="22629" xr:uid="{5CFF3B96-4037-43AF-B28A-9DF2CDB79370}"/>
    <cellStyle name="Comma 8 6 2" xfId="703" xr:uid="{00000000-0005-0000-0000-0000200A0000}"/>
    <cellStyle name="Comma 8 6 2 2" xfId="1241" xr:uid="{00000000-0005-0000-0000-0000210A0000}"/>
    <cellStyle name="Comma 8 6 2 2 2" xfId="2321" xr:uid="{00000000-0005-0000-0000-0000220A0000}"/>
    <cellStyle name="Comma 8 6 2 2 2 2" xfId="5110" xr:uid="{527791BF-A1DC-4BE6-8D74-2EEAF95E2758}"/>
    <cellStyle name="Comma 8 6 2 2 2 2 2" xfId="10713" xr:uid="{D8A87FE6-D769-405C-B560-C19669B1038D}"/>
    <cellStyle name="Comma 8 6 2 2 2 2 2 2" xfId="21941" xr:uid="{217AA3B5-4094-4A71-BC69-D850CA7D53BE}"/>
    <cellStyle name="Comma 8 6 2 2 2 2 2 2 2" xfId="44408" xr:uid="{8E52D894-EF73-41A2-8EC2-9B18608D4257}"/>
    <cellStyle name="Comma 8 6 2 2 2 2 2 3" xfId="33181" xr:uid="{15258229-5634-4329-9AC8-B079270892CC}"/>
    <cellStyle name="Comma 8 6 2 2 2 2 3" xfId="16338" xr:uid="{EDF338DC-F204-4D14-A2D5-FBAB5DA1EEBE}"/>
    <cellStyle name="Comma 8 6 2 2 2 2 3 2" xfId="38805" xr:uid="{A7D7D70D-5E7D-474D-BF2D-4FBF255ACB69}"/>
    <cellStyle name="Comma 8 6 2 2 2 2 4" xfId="27578" xr:uid="{B6533A6C-60A4-48D5-BF20-9946DB5B3273}"/>
    <cellStyle name="Comma 8 6 2 2 2 3" xfId="7924" xr:uid="{414257CC-DB04-48B9-92E7-36C184B51F49}"/>
    <cellStyle name="Comma 8 6 2 2 2 3 2" xfId="19152" xr:uid="{6DEF1A08-4297-4AAF-A929-AD88E0684F3F}"/>
    <cellStyle name="Comma 8 6 2 2 2 3 2 2" xfId="41619" xr:uid="{A72F508E-A543-4EAA-9A80-98E86B06DEB1}"/>
    <cellStyle name="Comma 8 6 2 2 2 3 3" xfId="30392" xr:uid="{C43975CD-653E-4D67-8411-0983E4C05262}"/>
    <cellStyle name="Comma 8 6 2 2 2 4" xfId="13549" xr:uid="{45814D22-58C5-4203-B257-EE87BDE4C1FF}"/>
    <cellStyle name="Comma 8 6 2 2 2 4 2" xfId="36016" xr:uid="{E43F9C5D-EF3F-42B0-A8D1-501A1450736F}"/>
    <cellStyle name="Comma 8 6 2 2 2 5" xfId="24789" xr:uid="{E6A99FE6-578F-46C4-A154-ADAA614B4DD3}"/>
    <cellStyle name="Comma 8 6 2 2 3" xfId="4030" xr:uid="{6B7822B2-B890-495C-8952-1783F9436CA2}"/>
    <cellStyle name="Comma 8 6 2 2 3 2" xfId="9633" xr:uid="{5A91D4FE-5053-4D58-B2B2-527DCE19F8ED}"/>
    <cellStyle name="Comma 8 6 2 2 3 2 2" xfId="20861" xr:uid="{3A1775AE-AB85-4DB6-87BB-478E8A967FEC}"/>
    <cellStyle name="Comma 8 6 2 2 3 2 2 2" xfId="43328" xr:uid="{E2F8E953-9AC4-4174-8E10-0320BD967205}"/>
    <cellStyle name="Comma 8 6 2 2 3 2 3" xfId="32101" xr:uid="{90B89B1A-0D51-457C-B1EC-900C68E19F28}"/>
    <cellStyle name="Comma 8 6 2 2 3 3" xfId="15258" xr:uid="{25684600-9CFC-4057-B1E8-BA037751EA84}"/>
    <cellStyle name="Comma 8 6 2 2 3 3 2" xfId="37725" xr:uid="{E813BF90-6E1A-46AA-AA88-E88089D10FD0}"/>
    <cellStyle name="Comma 8 6 2 2 3 4" xfId="26498" xr:uid="{E980B631-5514-4BA5-8CF8-188C2E3F7874}"/>
    <cellStyle name="Comma 8 6 2 2 4" xfId="6844" xr:uid="{193C7ECA-2B36-440C-815A-A3B37598C7E4}"/>
    <cellStyle name="Comma 8 6 2 2 4 2" xfId="18072" xr:uid="{94EF8BE6-1F69-45D3-8CA6-BE01F01D43E1}"/>
    <cellStyle name="Comma 8 6 2 2 4 2 2" xfId="40539" xr:uid="{C9D87F01-EE12-430E-9B42-F39EB22F2D18}"/>
    <cellStyle name="Comma 8 6 2 2 4 3" xfId="29312" xr:uid="{4397972B-5BCA-439D-A379-B21CBF7A4513}"/>
    <cellStyle name="Comma 8 6 2 2 5" xfId="12469" xr:uid="{2F7BD2E0-7D21-4173-B100-F0A52D25BCF4}"/>
    <cellStyle name="Comma 8 6 2 2 5 2" xfId="34936" xr:uid="{138E4106-1252-4047-995F-94B7F8716952}"/>
    <cellStyle name="Comma 8 6 2 2 6" xfId="23709" xr:uid="{A8E518A3-D3A4-41A1-95F0-C2019FBF9A5F}"/>
    <cellStyle name="Comma 8 6 2 3" xfId="1783" xr:uid="{00000000-0005-0000-0000-0000230A0000}"/>
    <cellStyle name="Comma 8 6 2 3 2" xfId="4572" xr:uid="{81B36482-154E-430F-A763-182D3C07D9D8}"/>
    <cellStyle name="Comma 8 6 2 3 2 2" xfId="10175" xr:uid="{15BC2F0F-30AD-4D63-9AB2-5FD5912ECC47}"/>
    <cellStyle name="Comma 8 6 2 3 2 2 2" xfId="21403" xr:uid="{22E10ACC-8ED6-48CA-A1B6-349137D768A5}"/>
    <cellStyle name="Comma 8 6 2 3 2 2 2 2" xfId="43870" xr:uid="{87E79F92-76BB-44C2-936A-8500D272E8A9}"/>
    <cellStyle name="Comma 8 6 2 3 2 2 3" xfId="32643" xr:uid="{B2E72132-49FC-4F11-B73F-ED9F83760BA6}"/>
    <cellStyle name="Comma 8 6 2 3 2 3" xfId="15800" xr:uid="{38EB2AC7-857E-4D8F-BFF3-A4F49D2B7048}"/>
    <cellStyle name="Comma 8 6 2 3 2 3 2" xfId="38267" xr:uid="{DF11EA2F-4682-4110-89AC-CC6771F13A73}"/>
    <cellStyle name="Comma 8 6 2 3 2 4" xfId="27040" xr:uid="{39A15060-F7D1-495F-8E18-934152D29327}"/>
    <cellStyle name="Comma 8 6 2 3 3" xfId="7386" xr:uid="{6DB052B3-DB2D-450C-904A-E2CBD19B5F6B}"/>
    <cellStyle name="Comma 8 6 2 3 3 2" xfId="18614" xr:uid="{63A2F565-BA60-4C34-8658-1D2071605625}"/>
    <cellStyle name="Comma 8 6 2 3 3 2 2" xfId="41081" xr:uid="{C26701C3-54F8-4B07-A1B6-CCE242E4E392}"/>
    <cellStyle name="Comma 8 6 2 3 3 3" xfId="29854" xr:uid="{80339BA5-C48E-4A94-83AA-EC377E960CF0}"/>
    <cellStyle name="Comma 8 6 2 3 4" xfId="13011" xr:uid="{AB0BD0C7-AA39-4DA3-BE1D-DF8D743F9679}"/>
    <cellStyle name="Comma 8 6 2 3 4 2" xfId="35478" xr:uid="{DA10C99C-D8DF-413E-9E33-4402428541F8}"/>
    <cellStyle name="Comma 8 6 2 3 5" xfId="24251" xr:uid="{9B84BA97-F7A3-4BF4-9B52-FF680DF95D79}"/>
    <cellStyle name="Comma 8 6 2 4" xfId="3492" xr:uid="{650062CA-EA1C-4F5C-9CAF-88C040981421}"/>
    <cellStyle name="Comma 8 6 2 4 2" xfId="9095" xr:uid="{07BCEC47-FFA2-4935-AE7B-05E422E32944}"/>
    <cellStyle name="Comma 8 6 2 4 2 2" xfId="20323" xr:uid="{B82D5FB0-68CA-4751-B0AC-D3C0D40AE574}"/>
    <cellStyle name="Comma 8 6 2 4 2 2 2" xfId="42790" xr:uid="{F892F598-FEAF-4DD3-8217-22AD0B76F4EA}"/>
    <cellStyle name="Comma 8 6 2 4 2 3" xfId="31563" xr:uid="{71CBFA0F-7F96-4739-AEB2-09F0860CA9C8}"/>
    <cellStyle name="Comma 8 6 2 4 3" xfId="14720" xr:uid="{81D1748E-D201-4760-9101-375158D06F3A}"/>
    <cellStyle name="Comma 8 6 2 4 3 2" xfId="37187" xr:uid="{4BF1B39A-3AAA-496D-9A9A-632F6003C96D}"/>
    <cellStyle name="Comma 8 6 2 4 4" xfId="25960" xr:uid="{0350A76C-B7BB-424F-99DB-C5EDD6BC4173}"/>
    <cellStyle name="Comma 8 6 2 5" xfId="6306" xr:uid="{E80FA798-E0C5-4870-8363-ECC2AE5CC43C}"/>
    <cellStyle name="Comma 8 6 2 5 2" xfId="17534" xr:uid="{B5D4A63E-7C0E-4C3F-986D-35D4C20442EA}"/>
    <cellStyle name="Comma 8 6 2 5 2 2" xfId="40001" xr:uid="{C3CFF4DB-822A-48E2-A1E9-45E845BD633A}"/>
    <cellStyle name="Comma 8 6 2 5 3" xfId="28774" xr:uid="{B26F3209-F905-4535-87FC-961F574DF865}"/>
    <cellStyle name="Comma 8 6 2 6" xfId="11931" xr:uid="{6755483B-4D1E-47DC-8139-6E8DC60C80B1}"/>
    <cellStyle name="Comma 8 6 2 6 2" xfId="34398" xr:uid="{3C2903C3-7EC0-403F-A801-068CF337F6ED}"/>
    <cellStyle name="Comma 8 6 2 7" xfId="23171" xr:uid="{35384220-E561-43CD-B055-822CF97B1B87}"/>
    <cellStyle name="Comma 8 6 3" xfId="974" xr:uid="{00000000-0005-0000-0000-0000240A0000}"/>
    <cellStyle name="Comma 8 6 3 2" xfId="2054" xr:uid="{00000000-0005-0000-0000-0000250A0000}"/>
    <cellStyle name="Comma 8 6 3 2 2" xfId="4843" xr:uid="{1BDD3334-8155-4FE3-9ECF-F446ACEA6F85}"/>
    <cellStyle name="Comma 8 6 3 2 2 2" xfId="10446" xr:uid="{23FF8742-0B32-419A-92B2-77D2A8891E0A}"/>
    <cellStyle name="Comma 8 6 3 2 2 2 2" xfId="21674" xr:uid="{CE08F872-B4D5-4475-9577-7675672F9D5E}"/>
    <cellStyle name="Comma 8 6 3 2 2 2 2 2" xfId="44141" xr:uid="{B1599257-D400-4B29-8867-C140AE20C17A}"/>
    <cellStyle name="Comma 8 6 3 2 2 2 3" xfId="32914" xr:uid="{E103EC78-1B2B-4FAC-BDB2-8C00EB39599C}"/>
    <cellStyle name="Comma 8 6 3 2 2 3" xfId="16071" xr:uid="{D13D2D42-9448-41B6-AD0D-2A300D2C42CB}"/>
    <cellStyle name="Comma 8 6 3 2 2 3 2" xfId="38538" xr:uid="{9920EF93-9C79-45F2-828F-FA3C7BB0616F}"/>
    <cellStyle name="Comma 8 6 3 2 2 4" xfId="27311" xr:uid="{DE3E45B7-634C-4920-A33B-89C0508C562F}"/>
    <cellStyle name="Comma 8 6 3 2 3" xfId="7657" xr:uid="{1FEE10ED-5DE9-43C2-B145-F7DC302CC2AB}"/>
    <cellStyle name="Comma 8 6 3 2 3 2" xfId="18885" xr:uid="{15F572B3-682C-47C5-9991-A592854AA852}"/>
    <cellStyle name="Comma 8 6 3 2 3 2 2" xfId="41352" xr:uid="{A0B59009-A279-4037-951D-39E736FC4390}"/>
    <cellStyle name="Comma 8 6 3 2 3 3" xfId="30125" xr:uid="{06D6E0B9-9CE1-45FA-9161-26B64EC9686F}"/>
    <cellStyle name="Comma 8 6 3 2 4" xfId="13282" xr:uid="{3E3FD940-6B2D-4891-9D2A-5608A6B3507D}"/>
    <cellStyle name="Comma 8 6 3 2 4 2" xfId="35749" xr:uid="{70F695F8-085A-4595-A3CB-1777B91540DE}"/>
    <cellStyle name="Comma 8 6 3 2 5" xfId="24522" xr:uid="{3101F2BF-7FBD-467A-B6D6-BE9CF783ACF9}"/>
    <cellStyle name="Comma 8 6 3 3" xfId="3763" xr:uid="{FCA3BEA9-ED7C-4F47-AC47-A3C648933A28}"/>
    <cellStyle name="Comma 8 6 3 3 2" xfId="9366" xr:uid="{6FCB49FD-8029-4B28-B07D-C697E58B30A3}"/>
    <cellStyle name="Comma 8 6 3 3 2 2" xfId="20594" xr:uid="{5781BA00-7D79-42DE-ADB6-167D6A33F4A6}"/>
    <cellStyle name="Comma 8 6 3 3 2 2 2" xfId="43061" xr:uid="{3253F0EC-4EE2-43D6-9F04-7C327CEE4796}"/>
    <cellStyle name="Comma 8 6 3 3 2 3" xfId="31834" xr:uid="{498A9283-1AD8-4B40-8412-02161057AA6D}"/>
    <cellStyle name="Comma 8 6 3 3 3" xfId="14991" xr:uid="{84A1A71E-9DA8-4B83-A50D-52C0A459E665}"/>
    <cellStyle name="Comma 8 6 3 3 3 2" xfId="37458" xr:uid="{F559527D-FF38-4226-A9BE-4B5C36CAD50A}"/>
    <cellStyle name="Comma 8 6 3 3 4" xfId="26231" xr:uid="{030221A3-860F-4AD7-82FD-1C09878B303C}"/>
    <cellStyle name="Comma 8 6 3 4" xfId="6577" xr:uid="{3C30FDFF-03F7-4B48-B1D3-1632715475F2}"/>
    <cellStyle name="Comma 8 6 3 4 2" xfId="17805" xr:uid="{35681CA7-AFAE-4A05-A078-764DF9DDDA19}"/>
    <cellStyle name="Comma 8 6 3 4 2 2" xfId="40272" xr:uid="{BBBC50FC-0A31-440B-8169-3CD348BDC930}"/>
    <cellStyle name="Comma 8 6 3 4 3" xfId="29045" xr:uid="{549330B9-0C08-455B-9C58-39D389433DD8}"/>
    <cellStyle name="Comma 8 6 3 5" xfId="12202" xr:uid="{E4E0A894-0C48-453F-892B-DCACF792B05C}"/>
    <cellStyle name="Comma 8 6 3 5 2" xfId="34669" xr:uid="{8B813FB9-6BCE-49C3-882D-01E52DC072A6}"/>
    <cellStyle name="Comma 8 6 3 6" xfId="23442" xr:uid="{18DF8E41-27D5-4488-B0B6-66CEABB2A35F}"/>
    <cellStyle name="Comma 8 6 4" xfId="1516" xr:uid="{00000000-0005-0000-0000-0000260A0000}"/>
    <cellStyle name="Comma 8 6 4 2" xfId="4305" xr:uid="{31560D08-3812-4433-9BD0-3EF3609B28AE}"/>
    <cellStyle name="Comma 8 6 4 2 2" xfId="9908" xr:uid="{896E2C8D-60CD-4A73-918B-1896677D1A8F}"/>
    <cellStyle name="Comma 8 6 4 2 2 2" xfId="21136" xr:uid="{7F32E53F-43A4-4527-A28A-C911548CDA11}"/>
    <cellStyle name="Comma 8 6 4 2 2 2 2" xfId="43603" xr:uid="{79FBBE07-D36A-48A1-809E-83931CCE9C3B}"/>
    <cellStyle name="Comma 8 6 4 2 2 3" xfId="32376" xr:uid="{A575110F-9B62-448D-B036-AB161636EBE1}"/>
    <cellStyle name="Comma 8 6 4 2 3" xfId="15533" xr:uid="{2E10A52F-8B6B-43F0-84F9-2DD44588C4D3}"/>
    <cellStyle name="Comma 8 6 4 2 3 2" xfId="38000" xr:uid="{09FB9BFA-1660-4E7E-9292-DC5A5E60E45D}"/>
    <cellStyle name="Comma 8 6 4 2 4" xfId="26773" xr:uid="{DEDE0281-89E3-4B25-8DE1-FD53E4B1261C}"/>
    <cellStyle name="Comma 8 6 4 3" xfId="7119" xr:uid="{5A0E72E4-E358-4DB1-A813-E1FA469C7312}"/>
    <cellStyle name="Comma 8 6 4 3 2" xfId="18347" xr:uid="{20D44EF3-D0DA-44E4-920F-D7BA6F7374C4}"/>
    <cellStyle name="Comma 8 6 4 3 2 2" xfId="40814" xr:uid="{994ED60D-CEC6-447E-8934-3DCE542F3B19}"/>
    <cellStyle name="Comma 8 6 4 3 3" xfId="29587" xr:uid="{360EB2BB-77B2-494D-9090-A389A13BE0D1}"/>
    <cellStyle name="Comma 8 6 4 4" xfId="12744" xr:uid="{1881EDFD-12CD-41DC-8021-9EE5072BFF6C}"/>
    <cellStyle name="Comma 8 6 4 4 2" xfId="35211" xr:uid="{C24DF701-EEFE-4588-97A6-F1BBD281E4B9}"/>
    <cellStyle name="Comma 8 6 4 5" xfId="23984" xr:uid="{62C90311-69D6-4887-9466-4E4775F56353}"/>
    <cellStyle name="Comma 8 6 5" xfId="2597" xr:uid="{00000000-0005-0000-0000-0000270A0000}"/>
    <cellStyle name="Comma 8 6 5 2" xfId="5386" xr:uid="{40AC7BF9-DB10-4FC1-A758-59586738975A}"/>
    <cellStyle name="Comma 8 6 5 2 2" xfId="10989" xr:uid="{4055D9D8-96DC-40E8-A506-0AB6D0795FCC}"/>
    <cellStyle name="Comma 8 6 5 2 2 2" xfId="22217" xr:uid="{DF4317A8-B596-4E0D-BAE3-A480C2A7578C}"/>
    <cellStyle name="Comma 8 6 5 2 2 2 2" xfId="44684" xr:uid="{7EB7497A-1AA0-4340-A482-98E64E51C643}"/>
    <cellStyle name="Comma 8 6 5 2 2 3" xfId="33457" xr:uid="{A5BAB222-39AF-4683-B112-537C7DCD030E}"/>
    <cellStyle name="Comma 8 6 5 2 3" xfId="16614" xr:uid="{1C519F6E-7130-4B93-A2ED-1494FD218D18}"/>
    <cellStyle name="Comma 8 6 5 2 3 2" xfId="39081" xr:uid="{D1C73797-4F9C-49FF-BE97-1410340064A5}"/>
    <cellStyle name="Comma 8 6 5 2 4" xfId="27854" xr:uid="{F248DD43-32AA-49CC-BDC6-DC09182EA498}"/>
    <cellStyle name="Comma 8 6 5 3" xfId="8200" xr:uid="{0D5E6767-1CFD-4B99-92F8-CF864EC1A5A0}"/>
    <cellStyle name="Comma 8 6 5 3 2" xfId="19428" xr:uid="{7C09E597-0F27-4FA0-9D62-78072BAAC72E}"/>
    <cellStyle name="Comma 8 6 5 3 2 2" xfId="41895" xr:uid="{0008DB8A-2824-4635-BB28-0B23F2799373}"/>
    <cellStyle name="Comma 8 6 5 3 3" xfId="30668" xr:uid="{042D9C3B-0EDB-471E-8345-0A35BB2E2784}"/>
    <cellStyle name="Comma 8 6 5 4" xfId="13825" xr:uid="{CA5AC287-AD2C-42B6-83AA-5DFAF32734AB}"/>
    <cellStyle name="Comma 8 6 5 4 2" xfId="36292" xr:uid="{57DAA231-0C6D-4002-B406-D78A29323658}"/>
    <cellStyle name="Comma 8 6 5 5" xfId="25065" xr:uid="{5CADDDDC-7E64-4F67-B3D4-FA40717665F2}"/>
    <cellStyle name="Comma 8 6 6" xfId="436" xr:uid="{00000000-0005-0000-0000-0000280A0000}"/>
    <cellStyle name="Comma 8 6 6 2" xfId="3225" xr:uid="{90F45889-3C60-4FB9-9FF1-21E6616F0D90}"/>
    <cellStyle name="Comma 8 6 6 2 2" xfId="8828" xr:uid="{819ECEA1-FA01-45C4-9615-FB3765D8074F}"/>
    <cellStyle name="Comma 8 6 6 2 2 2" xfId="20056" xr:uid="{8CF317B3-3F60-4060-B56E-B97B40C95A37}"/>
    <cellStyle name="Comma 8 6 6 2 2 2 2" xfId="42523" xr:uid="{6F50CA83-E9D5-4B4C-86D9-FC26CCD4490B}"/>
    <cellStyle name="Comma 8 6 6 2 2 3" xfId="31296" xr:uid="{6C5307DC-B2BF-44B3-A5DF-877B777D3646}"/>
    <cellStyle name="Comma 8 6 6 2 3" xfId="14453" xr:uid="{6FFE09C6-75E2-4B8D-BFD3-4CE2C69A9B69}"/>
    <cellStyle name="Comma 8 6 6 2 3 2" xfId="36920" xr:uid="{1AB2D294-EF58-4B9D-88F7-2A727A90AAE6}"/>
    <cellStyle name="Comma 8 6 6 2 4" xfId="25693" xr:uid="{B0665DAD-0786-4D98-94D3-FFBF51F6CF71}"/>
    <cellStyle name="Comma 8 6 6 3" xfId="6039" xr:uid="{B86D76CB-49AA-470F-A695-5A689D77D646}"/>
    <cellStyle name="Comma 8 6 6 3 2" xfId="17267" xr:uid="{9FF37752-C7C2-4C2F-8859-05BF98CCBE06}"/>
    <cellStyle name="Comma 8 6 6 3 2 2" xfId="39734" xr:uid="{E3BC094D-0A2E-4AFE-B57D-A5050BE6D5CA}"/>
    <cellStyle name="Comma 8 6 6 3 3" xfId="28507" xr:uid="{2316A7F5-88BB-442D-B663-65E7673DBB34}"/>
    <cellStyle name="Comma 8 6 6 4" xfId="11664" xr:uid="{B1C4B24C-B05C-4A63-8B33-049F3F5120EF}"/>
    <cellStyle name="Comma 8 6 6 4 2" xfId="34131" xr:uid="{6C472CF7-F1C9-4A9C-ACBB-36B99389307A}"/>
    <cellStyle name="Comma 8 6 6 5" xfId="22904" xr:uid="{735B23B3-0E66-4245-9FB2-F46FA44D35D8}"/>
    <cellStyle name="Comma 8 6 7" xfId="2949" xr:uid="{4780CE67-2B88-4FDD-86A8-7BAD38F2DDA9}"/>
    <cellStyle name="Comma 8 6 7 2" xfId="8552" xr:uid="{33BF99A9-8C23-455D-9A75-6ED85260EF81}"/>
    <cellStyle name="Comma 8 6 7 2 2" xfId="19780" xr:uid="{2004AE2E-0BE1-450F-AA49-0C41A8F45EE7}"/>
    <cellStyle name="Comma 8 6 7 2 2 2" xfId="42247" xr:uid="{605A6CCB-6400-406E-9B92-04F8D94BF3D1}"/>
    <cellStyle name="Comma 8 6 7 2 3" xfId="31020" xr:uid="{129FB1B2-9E34-4862-86D9-9474194CD0FD}"/>
    <cellStyle name="Comma 8 6 7 3" xfId="14177" xr:uid="{67D799BE-007B-4BD8-AB92-1679E9C1F184}"/>
    <cellStyle name="Comma 8 6 7 3 2" xfId="36644" xr:uid="{18CFD76B-6D41-4B74-85C6-37E2FA25B3F3}"/>
    <cellStyle name="Comma 8 6 7 4" xfId="25417" xr:uid="{98B960F2-512A-435A-8356-AFE997DC071E}"/>
    <cellStyle name="Comma 8 6 8" xfId="5764" xr:uid="{4BC5D5F7-1F8A-4FC1-9877-E4FDAAFD7462}"/>
    <cellStyle name="Comma 8 6 8 2" xfId="16992" xr:uid="{E7E5518E-B48E-4F39-8E7A-778F6AB4842F}"/>
    <cellStyle name="Comma 8 6 8 2 2" xfId="39459" xr:uid="{394CA988-79F9-4CE0-8409-17CCEFA14808}"/>
    <cellStyle name="Comma 8 6 8 3" xfId="28232" xr:uid="{1F61B95B-2511-479E-A01F-759E514216F3}"/>
    <cellStyle name="Comma 8 6 9" xfId="11388" xr:uid="{A81A4620-3AAE-4E78-8899-9AB277AE42C9}"/>
    <cellStyle name="Comma 8 6 9 2" xfId="33856" xr:uid="{BF888BA1-47CB-4F0A-BFDE-21CCB61CF953}"/>
    <cellStyle name="Comma 8 7" xfId="584" xr:uid="{00000000-0005-0000-0000-0000290A0000}"/>
    <cellStyle name="Comma 8 7 2" xfId="1122" xr:uid="{00000000-0005-0000-0000-00002A0A0000}"/>
    <cellStyle name="Comma 8 7 2 2" xfId="2202" xr:uid="{00000000-0005-0000-0000-00002B0A0000}"/>
    <cellStyle name="Comma 8 7 2 2 2" xfId="4991" xr:uid="{17F22FE3-2C17-4EE2-9752-B54A4A1A6D5C}"/>
    <cellStyle name="Comma 8 7 2 2 2 2" xfId="10594" xr:uid="{FE4546F2-AD46-4CC6-BBC5-022F39432825}"/>
    <cellStyle name="Comma 8 7 2 2 2 2 2" xfId="21822" xr:uid="{FF96D2A8-8EDD-4B70-B727-4C79EE852B91}"/>
    <cellStyle name="Comma 8 7 2 2 2 2 2 2" xfId="44289" xr:uid="{9D59AA2A-D363-4E4B-AC90-83C8B3EBDC18}"/>
    <cellStyle name="Comma 8 7 2 2 2 2 3" xfId="33062" xr:uid="{CE2B5CDB-BC60-4A06-8ACE-851030590622}"/>
    <cellStyle name="Comma 8 7 2 2 2 3" xfId="16219" xr:uid="{8B626E9F-F663-436B-A65D-0F3F8980CF71}"/>
    <cellStyle name="Comma 8 7 2 2 2 3 2" xfId="38686" xr:uid="{32E61E34-E9C3-47D2-BF95-6D15E24E0782}"/>
    <cellStyle name="Comma 8 7 2 2 2 4" xfId="27459" xr:uid="{ADC2D1A5-8501-46B8-95A7-97A2A282DAEA}"/>
    <cellStyle name="Comma 8 7 2 2 3" xfId="7805" xr:uid="{1F87D3AD-5026-4426-A4F6-86424EB10B78}"/>
    <cellStyle name="Comma 8 7 2 2 3 2" xfId="19033" xr:uid="{8EB30525-796D-4087-BFB8-277089B83547}"/>
    <cellStyle name="Comma 8 7 2 2 3 2 2" xfId="41500" xr:uid="{A2A5C666-3FE7-4AAF-8994-9C304BC4D871}"/>
    <cellStyle name="Comma 8 7 2 2 3 3" xfId="30273" xr:uid="{9EB45D7D-7352-4375-A812-968578EFF46E}"/>
    <cellStyle name="Comma 8 7 2 2 4" xfId="13430" xr:uid="{2416E5D2-A52E-4434-B083-EA766B7BC43A}"/>
    <cellStyle name="Comma 8 7 2 2 4 2" xfId="35897" xr:uid="{A18264D3-DC5D-4D82-A5D5-B463C4C9AFE4}"/>
    <cellStyle name="Comma 8 7 2 2 5" xfId="24670" xr:uid="{0EA6B45A-1C5F-468C-85A2-2942BFC76EB2}"/>
    <cellStyle name="Comma 8 7 2 3" xfId="3911" xr:uid="{7D0E9FBD-B7CD-4002-8B54-8875A6A9C453}"/>
    <cellStyle name="Comma 8 7 2 3 2" xfId="9514" xr:uid="{C4CCA0DD-FF9D-4D7A-9F54-E2AECF3C6BA6}"/>
    <cellStyle name="Comma 8 7 2 3 2 2" xfId="20742" xr:uid="{734A2B18-AEB6-4D20-B386-7590FFEE2C4B}"/>
    <cellStyle name="Comma 8 7 2 3 2 2 2" xfId="43209" xr:uid="{12FEDDB0-D5B4-46E5-9D46-1ABEA811A68C}"/>
    <cellStyle name="Comma 8 7 2 3 2 3" xfId="31982" xr:uid="{46236AFF-C93A-4B8E-B60D-246185847282}"/>
    <cellStyle name="Comma 8 7 2 3 3" xfId="15139" xr:uid="{AE6A12BC-2EFA-48AE-A39E-D2CD42CA507A}"/>
    <cellStyle name="Comma 8 7 2 3 3 2" xfId="37606" xr:uid="{7A37F1D9-F47A-4585-806B-6F4D23B13AED}"/>
    <cellStyle name="Comma 8 7 2 3 4" xfId="26379" xr:uid="{E888A9D7-7031-4256-AF4A-596BC74AD8AC}"/>
    <cellStyle name="Comma 8 7 2 4" xfId="6725" xr:uid="{10C4D59F-93D4-4CD8-B03B-7CA79A488E56}"/>
    <cellStyle name="Comma 8 7 2 4 2" xfId="17953" xr:uid="{2FDF9F9D-C6C3-4A63-938E-73E68C0EBE26}"/>
    <cellStyle name="Comma 8 7 2 4 2 2" xfId="40420" xr:uid="{6BA0B4E0-2630-461A-A97D-7594E86FDAC9}"/>
    <cellStyle name="Comma 8 7 2 4 3" xfId="29193" xr:uid="{30EF90FB-4BDF-485B-9D92-7EBEEACED231}"/>
    <cellStyle name="Comma 8 7 2 5" xfId="12350" xr:uid="{6C83624B-0F5C-4842-A8A0-F01AEED6D7C4}"/>
    <cellStyle name="Comma 8 7 2 5 2" xfId="34817" xr:uid="{53F40A7B-9C58-4B48-B0CC-203B36F2553E}"/>
    <cellStyle name="Comma 8 7 2 6" xfId="23590" xr:uid="{9B33A46A-06C8-4D0E-9DA5-8005BD5E8139}"/>
    <cellStyle name="Comma 8 7 3" xfId="1664" xr:uid="{00000000-0005-0000-0000-00002C0A0000}"/>
    <cellStyle name="Comma 8 7 3 2" xfId="4453" xr:uid="{28161DDF-43AF-4089-A704-FEBA95A40703}"/>
    <cellStyle name="Comma 8 7 3 2 2" xfId="10056" xr:uid="{85E32DE9-5EE6-44E4-87EE-0BD78F10D526}"/>
    <cellStyle name="Comma 8 7 3 2 2 2" xfId="21284" xr:uid="{B1C63B4F-129E-407B-B98F-A53BB6E63F98}"/>
    <cellStyle name="Comma 8 7 3 2 2 2 2" xfId="43751" xr:uid="{B25D28C1-BF53-464B-BB5C-6AA101970404}"/>
    <cellStyle name="Comma 8 7 3 2 2 3" xfId="32524" xr:uid="{E3CE5750-3EC8-46D3-9758-FB7A4392B981}"/>
    <cellStyle name="Comma 8 7 3 2 3" xfId="15681" xr:uid="{1AAF26C6-C9C1-4615-BFE4-53A3B038790D}"/>
    <cellStyle name="Comma 8 7 3 2 3 2" xfId="38148" xr:uid="{01A9A76F-B022-43E4-8D26-A482336943A5}"/>
    <cellStyle name="Comma 8 7 3 2 4" xfId="26921" xr:uid="{5A033A1B-B340-4A98-9B60-A0427988D941}"/>
    <cellStyle name="Comma 8 7 3 3" xfId="7267" xr:uid="{64BCE957-5D0D-4DE5-A006-32332C6F488C}"/>
    <cellStyle name="Comma 8 7 3 3 2" xfId="18495" xr:uid="{79D4F2CD-26C2-4F93-9214-335662A02457}"/>
    <cellStyle name="Comma 8 7 3 3 2 2" xfId="40962" xr:uid="{AABE92DE-BE46-4C07-AC60-393A42C68D43}"/>
    <cellStyle name="Comma 8 7 3 3 3" xfId="29735" xr:uid="{D03CB699-9150-4274-A894-B4DF164C6F99}"/>
    <cellStyle name="Comma 8 7 3 4" xfId="12892" xr:uid="{C0A41F8C-0451-4F5E-A676-F6EC3F5FDBFB}"/>
    <cellStyle name="Comma 8 7 3 4 2" xfId="35359" xr:uid="{2F518213-3081-4DC3-8C25-4173DE1DB800}"/>
    <cellStyle name="Comma 8 7 3 5" xfId="24132" xr:uid="{96CD7D70-24C8-4A31-9FE0-8EFBFBF46FA5}"/>
    <cellStyle name="Comma 8 7 4" xfId="3373" xr:uid="{95AFF670-4800-4B17-B2D1-207A2D2B4255}"/>
    <cellStyle name="Comma 8 7 4 2" xfId="8976" xr:uid="{6CC92727-35DB-4D5B-83FE-21C2B5D56982}"/>
    <cellStyle name="Comma 8 7 4 2 2" xfId="20204" xr:uid="{2E0CE29F-6C14-4038-A95F-670AE93CB095}"/>
    <cellStyle name="Comma 8 7 4 2 2 2" xfId="42671" xr:uid="{295AFD0D-B20D-4294-9EA0-2C38E795FFF5}"/>
    <cellStyle name="Comma 8 7 4 2 3" xfId="31444" xr:uid="{967FD909-8CE9-40FE-A47A-6217CB112BDB}"/>
    <cellStyle name="Comma 8 7 4 3" xfId="14601" xr:uid="{49D2069D-4A49-45F0-BD2E-D33C0C6F7303}"/>
    <cellStyle name="Comma 8 7 4 3 2" xfId="37068" xr:uid="{23589FC4-C3A6-4CE7-AFA8-34E64F3B9198}"/>
    <cellStyle name="Comma 8 7 4 4" xfId="25841" xr:uid="{63E2F236-2DAA-4382-B782-A5BA23B088B6}"/>
    <cellStyle name="Comma 8 7 5" xfId="6187" xr:uid="{2B3DD455-F575-48F6-90B4-0EF35B6D7528}"/>
    <cellStyle name="Comma 8 7 5 2" xfId="17415" xr:uid="{BE4D375E-9A52-4D15-845F-2D2B762D51BE}"/>
    <cellStyle name="Comma 8 7 5 2 2" xfId="39882" xr:uid="{1E1529AF-B4C9-4225-8CF9-5449D79E8057}"/>
    <cellStyle name="Comma 8 7 5 3" xfId="28655" xr:uid="{BBB508D3-90F5-44CA-BA58-7E2B99B35FDC}"/>
    <cellStyle name="Comma 8 7 6" xfId="11812" xr:uid="{8546B35A-ECAB-45D4-BF21-2987501A819B}"/>
    <cellStyle name="Comma 8 7 6 2" xfId="34279" xr:uid="{ADB30B03-0183-4497-90E6-601A45E15B99}"/>
    <cellStyle name="Comma 8 7 7" xfId="23052" xr:uid="{E73F4AED-B540-4994-A235-D3C4B55291DD}"/>
    <cellStyle name="Comma 8 8" xfId="855" xr:uid="{00000000-0005-0000-0000-00002D0A0000}"/>
    <cellStyle name="Comma 8 8 2" xfId="1935" xr:uid="{00000000-0005-0000-0000-00002E0A0000}"/>
    <cellStyle name="Comma 8 8 2 2" xfId="4724" xr:uid="{6F3C86F4-179C-49C9-B041-90DFA32A28E4}"/>
    <cellStyle name="Comma 8 8 2 2 2" xfId="10327" xr:uid="{75B68381-9A20-42D5-B59B-C69C889C4FEB}"/>
    <cellStyle name="Comma 8 8 2 2 2 2" xfId="21555" xr:uid="{ABA834C3-8C9C-4095-BCDB-C694167FBCF4}"/>
    <cellStyle name="Comma 8 8 2 2 2 2 2" xfId="44022" xr:uid="{4CB832E2-E171-4D63-B8B3-CEE296CBFC5C}"/>
    <cellStyle name="Comma 8 8 2 2 2 3" xfId="32795" xr:uid="{6EFB414B-5608-41BD-8F10-50CBD11A0C62}"/>
    <cellStyle name="Comma 8 8 2 2 3" xfId="15952" xr:uid="{B6CF8FC6-511D-4174-A9BD-944518224CE3}"/>
    <cellStyle name="Comma 8 8 2 2 3 2" xfId="38419" xr:uid="{E4E4D0BF-8FA1-41F3-BB05-F8D1C57486CA}"/>
    <cellStyle name="Comma 8 8 2 2 4" xfId="27192" xr:uid="{03358BFE-4EEF-45C2-850B-10D95304617D}"/>
    <cellStyle name="Comma 8 8 2 3" xfId="7538" xr:uid="{5CA39C94-68F5-4B2F-9552-F4826D0BD3DF}"/>
    <cellStyle name="Comma 8 8 2 3 2" xfId="18766" xr:uid="{D5CA3A77-D03A-4DD4-BC4E-442FB611D86B}"/>
    <cellStyle name="Comma 8 8 2 3 2 2" xfId="41233" xr:uid="{EE01BA04-0A23-4E91-B052-4AC9BD909C4A}"/>
    <cellStyle name="Comma 8 8 2 3 3" xfId="30006" xr:uid="{69AAD11F-1BCE-4617-95F1-B8897A9F2BE2}"/>
    <cellStyle name="Comma 8 8 2 4" xfId="13163" xr:uid="{750AE13A-7437-4AB5-B75B-42AEB86F16CE}"/>
    <cellStyle name="Comma 8 8 2 4 2" xfId="35630" xr:uid="{D086041E-A230-48D1-9506-57D75FD448D3}"/>
    <cellStyle name="Comma 8 8 2 5" xfId="24403" xr:uid="{C17488AC-BA05-47EC-A458-5F27922F27CB}"/>
    <cellStyle name="Comma 8 8 3" xfId="3644" xr:uid="{30537B6E-2803-41D4-AB94-4D023A805BA4}"/>
    <cellStyle name="Comma 8 8 3 2" xfId="9247" xr:uid="{AD2F0DDA-9624-4BDE-B547-67727626E1BE}"/>
    <cellStyle name="Comma 8 8 3 2 2" xfId="20475" xr:uid="{39461EA7-4092-4316-B21D-3114511ADE23}"/>
    <cellStyle name="Comma 8 8 3 2 2 2" xfId="42942" xr:uid="{37FF36AB-8DD0-44FF-B6D2-EA085B75224F}"/>
    <cellStyle name="Comma 8 8 3 2 3" xfId="31715" xr:uid="{D0BE6823-404B-49DD-A5F5-F1BF0F8EE912}"/>
    <cellStyle name="Comma 8 8 3 3" xfId="14872" xr:uid="{F7FC6FAD-BA8B-40C4-91F6-CF82D9E379B9}"/>
    <cellStyle name="Comma 8 8 3 3 2" xfId="37339" xr:uid="{B2700D80-BF58-4B13-AE00-F846796644B9}"/>
    <cellStyle name="Comma 8 8 3 4" xfId="26112" xr:uid="{6CA99B38-33CC-4E71-BB2D-8014594F04F4}"/>
    <cellStyle name="Comma 8 8 4" xfId="6458" xr:uid="{CF7114FD-F201-4700-92D6-9A9BF6E1D471}"/>
    <cellStyle name="Comma 8 8 4 2" xfId="17686" xr:uid="{972ACA75-7232-4E3B-8EB4-3020160BA119}"/>
    <cellStyle name="Comma 8 8 4 2 2" xfId="40153" xr:uid="{91768B4F-8160-474C-81DC-B6E4C8010846}"/>
    <cellStyle name="Comma 8 8 4 3" xfId="28926" xr:uid="{7B0084B6-2040-4975-9250-56A15D615CB0}"/>
    <cellStyle name="Comma 8 8 5" xfId="12083" xr:uid="{D506C88F-03AE-45A4-BB39-A03B0676B0F8}"/>
    <cellStyle name="Comma 8 8 5 2" xfId="34550" xr:uid="{D8D43E28-1481-4509-9C6A-73D4DA56C4D7}"/>
    <cellStyle name="Comma 8 8 6" xfId="23323" xr:uid="{2F54F120-AC34-4FE8-8241-13BEA26149DA}"/>
    <cellStyle name="Comma 8 9" xfId="1397" xr:uid="{00000000-0005-0000-0000-00002F0A0000}"/>
    <cellStyle name="Comma 8 9 2" xfId="4186" xr:uid="{336B56F1-EA26-47CD-843D-49D996F040BA}"/>
    <cellStyle name="Comma 8 9 2 2" xfId="9789" xr:uid="{B7E310C0-7A84-43E1-BF4B-F51F5BA3ED9F}"/>
    <cellStyle name="Comma 8 9 2 2 2" xfId="21017" xr:uid="{39215687-7E03-443D-9D0D-E9B79A61FB76}"/>
    <cellStyle name="Comma 8 9 2 2 2 2" xfId="43484" xr:uid="{94DD6A59-982F-44C2-893B-1EDF5F960A6E}"/>
    <cellStyle name="Comma 8 9 2 2 3" xfId="32257" xr:uid="{FA754D70-FEDB-4E0D-B425-41A434861F22}"/>
    <cellStyle name="Comma 8 9 2 3" xfId="15414" xr:uid="{9EFFAFBB-FA06-42A0-A040-70DB71AC9202}"/>
    <cellStyle name="Comma 8 9 2 3 2" xfId="37881" xr:uid="{25C08F2F-3531-437D-9885-27CA1037CA2C}"/>
    <cellStyle name="Comma 8 9 2 4" xfId="26654" xr:uid="{6D523EAA-3855-476B-AA47-17F58034ECE2}"/>
    <cellStyle name="Comma 8 9 3" xfId="7000" xr:uid="{F92C2F80-DA54-43A9-A2B5-52CD6105462C}"/>
    <cellStyle name="Comma 8 9 3 2" xfId="18228" xr:uid="{0FEF3A97-FAA4-4615-9B57-07B49555D781}"/>
    <cellStyle name="Comma 8 9 3 2 2" xfId="40695" xr:uid="{C2B40132-E3A0-4A63-9955-7B30DFF1EE02}"/>
    <cellStyle name="Comma 8 9 3 3" xfId="29468" xr:uid="{D9B9BD0D-E83B-4E91-A8DA-62A22FD4F647}"/>
    <cellStyle name="Comma 8 9 4" xfId="12625" xr:uid="{7E789F27-083C-4863-B115-5F05D9FD632A}"/>
    <cellStyle name="Comma 8 9 4 2" xfId="35092" xr:uid="{EB8C117A-184F-47DE-8823-485FE39AB193}"/>
    <cellStyle name="Comma 8 9 5" xfId="23865" xr:uid="{26125F21-9907-49A4-848E-AD09E89B9A14}"/>
    <cellStyle name="Comma 80" xfId="2789" xr:uid="{00000000-0005-0000-0000-0000300A0000}"/>
    <cellStyle name="Comma 80 2" xfId="5578" xr:uid="{3837A291-8487-4C77-A08C-0D5CF444A4D4}"/>
    <cellStyle name="Comma 80 2 2" xfId="11181" xr:uid="{DBDE514C-4CF8-4F12-9FF1-2C54943398FC}"/>
    <cellStyle name="Comma 80 2 2 2" xfId="22409" xr:uid="{05D2A184-55FF-48F7-84A2-3C8D1C64C3C5}"/>
    <cellStyle name="Comma 80 2 2 2 2" xfId="44876" xr:uid="{37BB26A9-2A71-480D-9B10-32727A72A722}"/>
    <cellStyle name="Comma 80 2 2 3" xfId="33649" xr:uid="{712992AF-0AE4-4ABF-923C-5EB835A33C0F}"/>
    <cellStyle name="Comma 80 2 3" xfId="16806" xr:uid="{1BEC37B8-4770-4D84-B336-8CCC7A76CF86}"/>
    <cellStyle name="Comma 80 2 3 2" xfId="39273" xr:uid="{1F46E573-643F-4266-80B1-841004E59A11}"/>
    <cellStyle name="Comma 80 2 4" xfId="28046" xr:uid="{9A167A0B-419B-4845-BCD5-4D912DA2324C}"/>
    <cellStyle name="Comma 80 3" xfId="8392" xr:uid="{892C41FB-4AA1-48E6-94F1-E165235C2C71}"/>
    <cellStyle name="Comma 80 3 2" xfId="19620" xr:uid="{FA960A6C-0258-49DB-8DE9-AAD99266BEF4}"/>
    <cellStyle name="Comma 80 3 2 2" xfId="42087" xr:uid="{1F95166E-3EDD-4986-BEF5-CC6E9398C3CD}"/>
    <cellStyle name="Comma 80 3 3" xfId="30860" xr:uid="{E8CCF2E2-CFF6-4319-A4BA-3758E213A0D6}"/>
    <cellStyle name="Comma 80 4" xfId="14017" xr:uid="{49152305-3071-4297-982D-01F88FE740EC}"/>
    <cellStyle name="Comma 80 4 2" xfId="36484" xr:uid="{BF2DF394-9739-44B3-96E0-758DC3315593}"/>
    <cellStyle name="Comma 80 5" xfId="25257" xr:uid="{03A0EE34-B748-4A5B-A645-AE42C0F100FE}"/>
    <cellStyle name="Comma 81" xfId="2788" xr:uid="{00000000-0005-0000-0000-0000310A0000}"/>
    <cellStyle name="Comma 81 2" xfId="5577" xr:uid="{F7E36846-83B3-49FD-A339-B0EB3389493F}"/>
    <cellStyle name="Comma 81 2 2" xfId="11180" xr:uid="{269EB30A-B6B5-48C2-A38E-59C9258660C4}"/>
    <cellStyle name="Comma 81 2 2 2" xfId="22408" xr:uid="{9940DC87-30C9-4CFC-982D-E58C77D04622}"/>
    <cellStyle name="Comma 81 2 2 2 2" xfId="44875" xr:uid="{661E496B-EDAC-4719-AAC4-4101BBD988BA}"/>
    <cellStyle name="Comma 81 2 2 3" xfId="33648" xr:uid="{D1E19FCB-A2AE-4F5F-A12F-047ACC22FAE4}"/>
    <cellStyle name="Comma 81 2 3" xfId="16805" xr:uid="{B5B3C7DC-E870-4B7C-B617-0612383C2E79}"/>
    <cellStyle name="Comma 81 2 3 2" xfId="39272" xr:uid="{186277E7-EA91-4600-ABD0-214178CC5A67}"/>
    <cellStyle name="Comma 81 2 4" xfId="28045" xr:uid="{01B1662D-DA7B-4EBD-B3FA-F607BF0D8F64}"/>
    <cellStyle name="Comma 81 3" xfId="8391" xr:uid="{65008A9A-1A69-4AF3-A0E8-23C543832669}"/>
    <cellStyle name="Comma 81 3 2" xfId="19619" xr:uid="{853848EF-337C-45AC-8E98-3932B8F9DEBE}"/>
    <cellStyle name="Comma 81 3 2 2" xfId="42086" xr:uid="{A5C59D82-8E7F-4B2D-8EA4-AD46B9637D2B}"/>
    <cellStyle name="Comma 81 3 3" xfId="30859" xr:uid="{6541388F-E7F5-423F-95B5-352B1EB13AFD}"/>
    <cellStyle name="Comma 81 4" xfId="14016" xr:uid="{A2FD8C74-D0A1-4887-8123-C630F8FEC1DE}"/>
    <cellStyle name="Comma 81 4 2" xfId="36483" xr:uid="{A26BE8DE-A2D3-4286-BC1A-B22AE472D668}"/>
    <cellStyle name="Comma 81 5" xfId="25256" xr:uid="{1BEDEE81-3964-4472-BF7E-B2F118AED341}"/>
    <cellStyle name="Comma 82" xfId="2790" xr:uid="{00000000-0005-0000-0000-0000320A0000}"/>
    <cellStyle name="Comma 82 2" xfId="5579" xr:uid="{A3145788-F624-498B-B474-6C423675F8F7}"/>
    <cellStyle name="Comma 82 2 2" xfId="11182" xr:uid="{8333CCB1-517C-4CBB-8FF2-E0604556CBBA}"/>
    <cellStyle name="Comma 82 2 2 2" xfId="22410" xr:uid="{7ED9B5DD-7718-49D8-8366-506CB76EC5D0}"/>
    <cellStyle name="Comma 82 2 2 2 2" xfId="44877" xr:uid="{2458B438-E116-498D-9686-1AA5F9551F91}"/>
    <cellStyle name="Comma 82 2 2 3" xfId="33650" xr:uid="{BAB8E055-87AD-4335-B766-A5B209CD2EA5}"/>
    <cellStyle name="Comma 82 2 3" xfId="16807" xr:uid="{E5152D66-6231-41D9-A070-853DA3177CD0}"/>
    <cellStyle name="Comma 82 2 3 2" xfId="39274" xr:uid="{C2F09B90-F666-404C-84BC-B93090F97E43}"/>
    <cellStyle name="Comma 82 2 4" xfId="28047" xr:uid="{3D08D4F3-D0DA-4D1D-AE77-8F80D6B54DDB}"/>
    <cellStyle name="Comma 82 3" xfId="8393" xr:uid="{4B395910-25E1-4713-8CDD-E873E8679E32}"/>
    <cellStyle name="Comma 82 3 2" xfId="19621" xr:uid="{FE1AAFA2-C674-497E-972B-FD5FB2C90D36}"/>
    <cellStyle name="Comma 82 3 2 2" xfId="42088" xr:uid="{B0D71E42-F40D-4B00-AEDF-DE23A1124552}"/>
    <cellStyle name="Comma 82 3 3" xfId="30861" xr:uid="{673752C6-F418-4B15-B5C2-5AD3D890E163}"/>
    <cellStyle name="Comma 82 4" xfId="14018" xr:uid="{7DDDAD4F-0742-42F0-AD91-41CA9F4E5BE7}"/>
    <cellStyle name="Comma 82 4 2" xfId="36485" xr:uid="{43F5F189-C3CD-4C3E-B0A1-81D1A95EDA5C}"/>
    <cellStyle name="Comma 82 5" xfId="25258" xr:uid="{DBE8BD95-FA6F-4F49-907F-54BDF6E6A196}"/>
    <cellStyle name="Comma 83" xfId="2791" xr:uid="{00000000-0005-0000-0000-0000330A0000}"/>
    <cellStyle name="Comma 83 2" xfId="5580" xr:uid="{AACE3004-CF72-4AB7-A228-A73D003954D9}"/>
    <cellStyle name="Comma 83 2 2" xfId="11183" xr:uid="{7A0B7342-FB53-4E32-8B60-EF97C819A2EA}"/>
    <cellStyle name="Comma 83 2 2 2" xfId="22411" xr:uid="{E69939A6-0DD0-4146-98BF-B89C187B5EFE}"/>
    <cellStyle name="Comma 83 2 2 2 2" xfId="44878" xr:uid="{F966725A-3B66-41EE-BD61-5145C6AEA6BD}"/>
    <cellStyle name="Comma 83 2 2 3" xfId="33651" xr:uid="{A97A8AC5-F3C2-49A7-9637-28318C3FB176}"/>
    <cellStyle name="Comma 83 2 3" xfId="16808" xr:uid="{4DD95BCC-C211-457F-9380-3F9F79985F9B}"/>
    <cellStyle name="Comma 83 2 3 2" xfId="39275" xr:uid="{957F4F8C-503A-4C2E-AE36-637D7EC84519}"/>
    <cellStyle name="Comma 83 2 4" xfId="28048" xr:uid="{096C6F70-C060-483B-B9ED-4202964710B2}"/>
    <cellStyle name="Comma 83 3" xfId="8394" xr:uid="{68305C69-6EF2-4E1F-BCE1-1B2A3410184B}"/>
    <cellStyle name="Comma 83 3 2" xfId="19622" xr:uid="{EEDD760C-66E0-4214-B1F4-63339F0FAE50}"/>
    <cellStyle name="Comma 83 3 2 2" xfId="42089" xr:uid="{A0CBDC5A-C839-440E-AB62-26E3A503DD53}"/>
    <cellStyle name="Comma 83 3 3" xfId="30862" xr:uid="{796DC346-00E9-48B1-A60F-6088B85C0571}"/>
    <cellStyle name="Comma 83 4" xfId="14019" xr:uid="{4BC9DA78-ECE9-4E8C-934F-E434782415A6}"/>
    <cellStyle name="Comma 83 4 2" xfId="36486" xr:uid="{6E01590B-6B68-4740-A770-AFA04CE564AE}"/>
    <cellStyle name="Comma 83 5" xfId="25259" xr:uid="{B20E6C0E-72BF-4183-82FE-ED3BCD3C430C}"/>
    <cellStyle name="Comma 84" xfId="2792" xr:uid="{00000000-0005-0000-0000-0000340A0000}"/>
    <cellStyle name="Comma 84 2" xfId="5581" xr:uid="{3EC0F142-34C7-4BA5-BF9F-9076C7DF6B4E}"/>
    <cellStyle name="Comma 84 2 2" xfId="11184" xr:uid="{1B56D15D-AF39-4A0B-A278-182562241C1C}"/>
    <cellStyle name="Comma 84 2 2 2" xfId="22412" xr:uid="{99361239-9425-4005-81B5-97C123DDB8C2}"/>
    <cellStyle name="Comma 84 2 2 2 2" xfId="44879" xr:uid="{725C5C85-634F-4936-AD9C-2D9A4AADBC2B}"/>
    <cellStyle name="Comma 84 2 2 3" xfId="33652" xr:uid="{1648905F-9AB2-4C08-8A25-E1C7BD2F6B3F}"/>
    <cellStyle name="Comma 84 2 3" xfId="16809" xr:uid="{75CC48A4-37B0-4EBF-BDEA-DAD604BA2327}"/>
    <cellStyle name="Comma 84 2 3 2" xfId="39276" xr:uid="{192E2527-DAF9-48F7-B780-89FB98C066BC}"/>
    <cellStyle name="Comma 84 2 4" xfId="28049" xr:uid="{AF82514A-116C-4271-A85F-36D7815F2D02}"/>
    <cellStyle name="Comma 84 3" xfId="8395" xr:uid="{6D296D94-DF66-455D-B6EB-DCADD207BAB5}"/>
    <cellStyle name="Comma 84 3 2" xfId="19623" xr:uid="{EA039CC9-3CE8-46F3-9335-6677398B0171}"/>
    <cellStyle name="Comma 84 3 2 2" xfId="42090" xr:uid="{45EAFEC2-F649-442D-8730-780B068323C3}"/>
    <cellStyle name="Comma 84 3 3" xfId="30863" xr:uid="{F90D7D76-BF90-4683-B225-F4C7F9382E97}"/>
    <cellStyle name="Comma 84 4" xfId="14020" xr:uid="{F3A4DD67-DA41-4297-B1C9-A313A5B6CDFC}"/>
    <cellStyle name="Comma 84 4 2" xfId="36487" xr:uid="{46CF64E7-9256-4025-9C8E-EEBF22EDD991}"/>
    <cellStyle name="Comma 84 5" xfId="25260" xr:uid="{D2B399D6-A823-40C8-B795-CCBB5E892387}"/>
    <cellStyle name="Comma 85" xfId="2793" xr:uid="{00000000-0005-0000-0000-0000350A0000}"/>
    <cellStyle name="Comma 85 2" xfId="5582" xr:uid="{D2374B8A-FCD0-41EC-9909-5A56BAB21D6F}"/>
    <cellStyle name="Comma 85 2 2" xfId="11185" xr:uid="{020AF3BA-F518-4C2D-88C9-AAE632B57F03}"/>
    <cellStyle name="Comma 85 2 2 2" xfId="22413" xr:uid="{C3502A09-19F7-401F-9D8F-BF414B4D74D1}"/>
    <cellStyle name="Comma 85 2 2 2 2" xfId="44880" xr:uid="{863A5280-6DCE-428C-8DDC-1D4DA8597CED}"/>
    <cellStyle name="Comma 85 2 2 3" xfId="33653" xr:uid="{80B094A8-72D8-4096-9B83-528618A4A8D7}"/>
    <cellStyle name="Comma 85 2 3" xfId="16810" xr:uid="{DB6150AF-4D81-439B-A098-6872F1618476}"/>
    <cellStyle name="Comma 85 2 3 2" xfId="39277" xr:uid="{F933419D-E431-4047-B60C-B679F1D8EFB2}"/>
    <cellStyle name="Comma 85 2 4" xfId="28050" xr:uid="{336614E7-0EC5-49C9-8B6E-1622660D1CEF}"/>
    <cellStyle name="Comma 85 3" xfId="8396" xr:uid="{20ADA146-2904-405D-8740-D6A40B47A210}"/>
    <cellStyle name="Comma 85 3 2" xfId="19624" xr:uid="{F13791E6-7824-4820-8277-B2B4AFF25A53}"/>
    <cellStyle name="Comma 85 3 2 2" xfId="42091" xr:uid="{683626DB-6940-4721-B720-313028826D3E}"/>
    <cellStyle name="Comma 85 3 3" xfId="30864" xr:uid="{150E52BB-D3B0-405E-8AE5-89FB181EA689}"/>
    <cellStyle name="Comma 85 4" xfId="14021" xr:uid="{DE7FBCC8-2B0E-4C10-937C-14353E164E65}"/>
    <cellStyle name="Comma 85 4 2" xfId="36488" xr:uid="{D909E797-691E-4685-8E43-5A7C3FACE0D9}"/>
    <cellStyle name="Comma 85 5" xfId="25261" xr:uid="{DC5BE8F0-1F1E-41F5-8142-74431408B844}"/>
    <cellStyle name="Comma 86" xfId="2794" xr:uid="{00000000-0005-0000-0000-0000360A0000}"/>
    <cellStyle name="Comma 86 2" xfId="5583" xr:uid="{BEB722C4-1A15-4E6B-A1A9-957EE3B661EF}"/>
    <cellStyle name="Comma 86 2 2" xfId="11186" xr:uid="{67D5BBCA-480F-44D5-8DF8-BD17CAC48770}"/>
    <cellStyle name="Comma 86 2 2 2" xfId="22414" xr:uid="{146C5C39-14C5-4DBD-A6B4-19FAAD266D18}"/>
    <cellStyle name="Comma 86 2 2 2 2" xfId="44881" xr:uid="{5A2917BA-AF34-48E6-BB34-481849C46716}"/>
    <cellStyle name="Comma 86 2 2 3" xfId="33654" xr:uid="{90DE0C20-324F-4298-A02A-84E6656A8BAA}"/>
    <cellStyle name="Comma 86 2 3" xfId="16811" xr:uid="{2852DF34-D99E-4E54-98CE-DAFA2F017941}"/>
    <cellStyle name="Comma 86 2 3 2" xfId="39278" xr:uid="{F50C1B08-F360-4A5B-8BBD-4171114D51D8}"/>
    <cellStyle name="Comma 86 2 4" xfId="28051" xr:uid="{16810A37-8007-4C99-9F96-040344F68680}"/>
    <cellStyle name="Comma 86 3" xfId="8397" xr:uid="{BD97A3E3-53BF-4430-BBE5-36BC5A54B8DA}"/>
    <cellStyle name="Comma 86 3 2" xfId="19625" xr:uid="{56FA41A1-AE65-4C47-8DC5-29704128583F}"/>
    <cellStyle name="Comma 86 3 2 2" xfId="42092" xr:uid="{FBEFB954-9B02-4D0F-A1B0-EAB9D1334A73}"/>
    <cellStyle name="Comma 86 3 3" xfId="30865" xr:uid="{F8E3154B-BC4F-4619-8463-F356E32B3A94}"/>
    <cellStyle name="Comma 86 4" xfId="14022" xr:uid="{AB60B27C-BD6C-4585-838E-3078B66E1F9B}"/>
    <cellStyle name="Comma 86 4 2" xfId="36489" xr:uid="{32CC2837-44CF-48D3-8DD6-02E2D6C40E0D}"/>
    <cellStyle name="Comma 86 5" xfId="25262" xr:uid="{5C7C4626-2EAC-47FB-9F60-1DE6DEEFDF3F}"/>
    <cellStyle name="Comma 87" xfId="2795" xr:uid="{00000000-0005-0000-0000-0000370A0000}"/>
    <cellStyle name="Comma 87 2" xfId="5584" xr:uid="{D50FB6FF-231D-4ACC-B0CB-5B23BCB6F88F}"/>
    <cellStyle name="Comma 87 2 2" xfId="11187" xr:uid="{2A957C94-6B74-4A04-B371-04521C3987DA}"/>
    <cellStyle name="Comma 87 2 2 2" xfId="22415" xr:uid="{15ED15E4-B203-4B3E-89AD-608EA7B91100}"/>
    <cellStyle name="Comma 87 2 2 2 2" xfId="44882" xr:uid="{34C239E1-CA53-41CA-A56A-A8701E2B85CE}"/>
    <cellStyle name="Comma 87 2 2 3" xfId="33655" xr:uid="{F3BB93E0-C0E5-421F-9B54-BA203486F815}"/>
    <cellStyle name="Comma 87 2 3" xfId="16812" xr:uid="{8640C0AA-1C49-4E74-8095-C0043A0C65C9}"/>
    <cellStyle name="Comma 87 2 3 2" xfId="39279" xr:uid="{1CD217B0-6284-4F58-9F2B-C5CDB4D02C97}"/>
    <cellStyle name="Comma 87 2 4" xfId="28052" xr:uid="{83AD7EAF-0E4F-4BF3-96A6-B94013284BB0}"/>
    <cellStyle name="Comma 87 3" xfId="8398" xr:uid="{16CA4FF8-EA4D-4050-BEA7-E1596DCDFEAB}"/>
    <cellStyle name="Comma 87 3 2" xfId="19626" xr:uid="{14327AA5-038F-45AB-A500-ADD59D49FF30}"/>
    <cellStyle name="Comma 87 3 2 2" xfId="42093" xr:uid="{F4FEBC90-A948-476A-9595-29E0114BED70}"/>
    <cellStyle name="Comma 87 3 3" xfId="30866" xr:uid="{63B2419B-D5DA-429B-B006-44574CB4A4EF}"/>
    <cellStyle name="Comma 87 4" xfId="14023" xr:uid="{16EB9BD3-76FC-4EA4-8826-D6B628B7EDF0}"/>
    <cellStyle name="Comma 87 4 2" xfId="36490" xr:uid="{7530FA59-CC62-4286-B487-6C5B8EF6C640}"/>
    <cellStyle name="Comma 87 5" xfId="25263" xr:uid="{1A8045DC-B90A-49FB-8853-F4F5D03B7F1C}"/>
    <cellStyle name="Comma 88" xfId="2796" xr:uid="{00000000-0005-0000-0000-0000380A0000}"/>
    <cellStyle name="Comma 88 2" xfId="5585" xr:uid="{2E3D5DC1-250D-49DD-83BD-D1B37C57A343}"/>
    <cellStyle name="Comma 88 2 2" xfId="11188" xr:uid="{1DF1C0CF-0F76-48BB-9203-F73D8051B4A7}"/>
    <cellStyle name="Comma 88 2 2 2" xfId="22416" xr:uid="{AF47258E-2A98-4AE7-8EB5-8A6E7FB55044}"/>
    <cellStyle name="Comma 88 2 2 2 2" xfId="44883" xr:uid="{330E06B0-0737-49E8-98A0-E51709441F3A}"/>
    <cellStyle name="Comma 88 2 2 3" xfId="33656" xr:uid="{21C6771A-3444-4866-8191-F826C05488CB}"/>
    <cellStyle name="Comma 88 2 3" xfId="16813" xr:uid="{FD9DD06E-99B9-4051-95A2-E5799A1EB15E}"/>
    <cellStyle name="Comma 88 2 3 2" xfId="39280" xr:uid="{773BF5A7-B100-4E6C-9BF1-B2A79A3FEEA4}"/>
    <cellStyle name="Comma 88 2 4" xfId="28053" xr:uid="{002803D1-546C-41D0-BB82-D2824408A608}"/>
    <cellStyle name="Comma 88 3" xfId="8399" xr:uid="{36EBBA1F-DA7F-4C69-8BEB-9B90BE05A601}"/>
    <cellStyle name="Comma 88 3 2" xfId="19627" xr:uid="{7271418E-7C2F-47CE-BA31-38731939FD27}"/>
    <cellStyle name="Comma 88 3 2 2" xfId="42094" xr:uid="{BD77A3EF-F8C2-4F37-888C-BFEA8FD2EE69}"/>
    <cellStyle name="Comma 88 3 3" xfId="30867" xr:uid="{A7C52BAC-4A50-4931-81F4-220A15BFCF55}"/>
    <cellStyle name="Comma 88 4" xfId="14024" xr:uid="{0180ECDF-2AD1-4F55-B041-13A01AAFD553}"/>
    <cellStyle name="Comma 88 4 2" xfId="36491" xr:uid="{7325E983-A7F4-4C02-AD14-6D2331BA833E}"/>
    <cellStyle name="Comma 88 5" xfId="25264" xr:uid="{FDF26E29-8FA4-4B95-9CF0-3770BE0ACDB2}"/>
    <cellStyle name="Comma 89" xfId="2797" xr:uid="{00000000-0005-0000-0000-0000390A0000}"/>
    <cellStyle name="Comma 89 2" xfId="5586" xr:uid="{0E9C0FE7-E43D-46A0-B228-D0343D5C403C}"/>
    <cellStyle name="Comma 89 2 2" xfId="11189" xr:uid="{EF3814B1-B92F-4CB9-81C5-20CFA5D467E5}"/>
    <cellStyle name="Comma 89 2 2 2" xfId="22417" xr:uid="{B834C063-B689-4452-85E2-F126A7B073DD}"/>
    <cellStyle name="Comma 89 2 2 2 2" xfId="44884" xr:uid="{3AE714BD-98D2-4BE0-B476-872AAE7DF59B}"/>
    <cellStyle name="Comma 89 2 2 3" xfId="33657" xr:uid="{71EB4BA4-C6EF-4BE9-8BA1-9CC45DAF0065}"/>
    <cellStyle name="Comma 89 2 3" xfId="16814" xr:uid="{BB68C246-BBDB-46A7-A522-A17EAB451F36}"/>
    <cellStyle name="Comma 89 2 3 2" xfId="39281" xr:uid="{73EA8BA0-1D36-4DE6-96BE-BF2731ABE1D7}"/>
    <cellStyle name="Comma 89 2 4" xfId="28054" xr:uid="{D2B2974C-4D5E-487C-B3E8-EC127632DFCB}"/>
    <cellStyle name="Comma 89 3" xfId="8400" xr:uid="{61645512-A6D5-4271-912E-0B5718683327}"/>
    <cellStyle name="Comma 89 3 2" xfId="19628" xr:uid="{BE1DDC7A-399B-4246-97D0-99533EE83389}"/>
    <cellStyle name="Comma 89 3 2 2" xfId="42095" xr:uid="{740FFA15-773B-4D7E-93E7-67CF1346396E}"/>
    <cellStyle name="Comma 89 3 3" xfId="30868" xr:uid="{456572A2-71E3-4681-82AB-E64FD539185D}"/>
    <cellStyle name="Comma 89 4" xfId="14025" xr:uid="{FD77392B-9708-420B-AECE-83000FCE864D}"/>
    <cellStyle name="Comma 89 4 2" xfId="36492" xr:uid="{46A18987-A732-4787-8FF6-E1423EBC6143}"/>
    <cellStyle name="Comma 89 5" xfId="25265" xr:uid="{68E0BB34-F435-4C4E-A8ED-B9C307C8BF12}"/>
    <cellStyle name="Comma 9" xfId="39" xr:uid="{00000000-0005-0000-0000-00003A0A0000}"/>
    <cellStyle name="Comma 9 10" xfId="319" xr:uid="{00000000-0005-0000-0000-00003B0A0000}"/>
    <cellStyle name="Comma 9 10 2" xfId="3108" xr:uid="{3ED8DB0C-2462-444D-BB39-1240922155FE}"/>
    <cellStyle name="Comma 9 10 2 2" xfId="8711" xr:uid="{1F6CEE01-1B28-4C67-805F-47443E9D0481}"/>
    <cellStyle name="Comma 9 10 2 2 2" xfId="19939" xr:uid="{8E9C728F-E785-4CF1-9F32-466B853042D0}"/>
    <cellStyle name="Comma 9 10 2 2 2 2" xfId="42406" xr:uid="{3DFF7106-8FCE-4F58-B871-39AC29487F75}"/>
    <cellStyle name="Comma 9 10 2 2 3" xfId="31179" xr:uid="{E9FA3E0D-B86C-4858-BB8B-9CE5C6170C66}"/>
    <cellStyle name="Comma 9 10 2 3" xfId="14336" xr:uid="{917C430B-5885-427E-8A87-E5D00CE37A93}"/>
    <cellStyle name="Comma 9 10 2 3 2" xfId="36803" xr:uid="{511880A3-0C24-4485-B2C1-8C08EE612806}"/>
    <cellStyle name="Comma 9 10 2 4" xfId="25576" xr:uid="{934642BD-688E-46EC-B223-4F7171FA6F65}"/>
    <cellStyle name="Comma 9 10 3" xfId="5922" xr:uid="{C490FFCC-2C30-4462-9DFA-B872B58D1089}"/>
    <cellStyle name="Comma 9 10 3 2" xfId="17150" xr:uid="{A1723701-3975-4352-97D9-663095E63C87}"/>
    <cellStyle name="Comma 9 10 3 2 2" xfId="39617" xr:uid="{DED5392B-4D69-4DE6-ABBB-6F900D21E0C5}"/>
    <cellStyle name="Comma 9 10 3 3" xfId="28390" xr:uid="{06480C0D-4CCB-46C9-A50C-F8146E1623FA}"/>
    <cellStyle name="Comma 9 10 4" xfId="11547" xr:uid="{BF6F3719-E25C-4DD3-A420-7117B69B15B4}"/>
    <cellStyle name="Comma 9 10 4 2" xfId="34014" xr:uid="{40D1F890-D814-4AE1-9EB6-8D28EB791A2D}"/>
    <cellStyle name="Comma 9 10 5" xfId="22787" xr:uid="{910999EA-1B6B-4F04-8BD0-C27300436918}"/>
    <cellStyle name="Comma 9 11" xfId="2832" xr:uid="{9B95F20C-D822-4E59-A007-D9A76C078910}"/>
    <cellStyle name="Comma 9 11 2" xfId="8435" xr:uid="{69855C77-358A-4D99-844D-7CC51D1683BD}"/>
    <cellStyle name="Comma 9 11 2 2" xfId="19663" xr:uid="{F70E8BA4-18C0-4F71-B61B-E3A0ED62139F}"/>
    <cellStyle name="Comma 9 11 2 2 2" xfId="42130" xr:uid="{40047E58-6687-4FAF-A72A-F7614FE73C3B}"/>
    <cellStyle name="Comma 9 11 2 3" xfId="30903" xr:uid="{4DF03373-F6C0-49E0-98E9-619034AD013F}"/>
    <cellStyle name="Comma 9 11 3" xfId="14060" xr:uid="{A267C3C2-A1D8-48D5-A0F6-5F1B371AC7C5}"/>
    <cellStyle name="Comma 9 11 3 2" xfId="36527" xr:uid="{C6A9F568-7E58-479F-BEF6-91C00628DE9B}"/>
    <cellStyle name="Comma 9 11 4" xfId="25300" xr:uid="{067B95E6-6DFE-45A6-92C0-468863035839}"/>
    <cellStyle name="Comma 9 12" xfId="5647" xr:uid="{0E1E1760-FDDE-4378-A257-BE35C48CBD1F}"/>
    <cellStyle name="Comma 9 12 2" xfId="16875" xr:uid="{19C4E932-9A53-4FBE-94D3-8D0F4BFC5987}"/>
    <cellStyle name="Comma 9 12 2 2" xfId="39342" xr:uid="{3F71BAC4-BCDF-4233-96FC-7D6B9F58CEA2}"/>
    <cellStyle name="Comma 9 12 3" xfId="28115" xr:uid="{D28CD33A-1CF7-4B58-991A-88BFDADB5443}"/>
    <cellStyle name="Comma 9 13" xfId="11271" xr:uid="{1FBB052C-BBBF-4AFA-B2A3-D70381E7B0AE}"/>
    <cellStyle name="Comma 9 13 2" xfId="33739" xr:uid="{B00CFBC8-E2DE-4FA0-B797-1B2327A13D2C}"/>
    <cellStyle name="Comma 9 14" xfId="22512" xr:uid="{40AA9A09-5A94-4E01-9756-186F29F36E4D}"/>
    <cellStyle name="Comma 9 2" xfId="52" xr:uid="{00000000-0005-0000-0000-00003C0A0000}"/>
    <cellStyle name="Comma 9 2 10" xfId="2845" xr:uid="{F1CD2BD3-8E90-4B16-97F9-100EAF12BFA6}"/>
    <cellStyle name="Comma 9 2 10 2" xfId="8448" xr:uid="{AB532DBE-A7D0-4B82-A95F-B978F28E1310}"/>
    <cellStyle name="Comma 9 2 10 2 2" xfId="19676" xr:uid="{34861D72-88C2-49DE-8846-39D1E88433F0}"/>
    <cellStyle name="Comma 9 2 10 2 2 2" xfId="42143" xr:uid="{F8EFEE69-D189-4B69-B7FA-6CC3804547D2}"/>
    <cellStyle name="Comma 9 2 10 2 3" xfId="30916" xr:uid="{E55EA3FC-F169-41F9-AD02-CDC1459CB435}"/>
    <cellStyle name="Comma 9 2 10 3" xfId="14073" xr:uid="{B0A6D1F3-E736-439D-A8A1-FD853CE8B655}"/>
    <cellStyle name="Comma 9 2 10 3 2" xfId="36540" xr:uid="{0F4EAE47-1AE5-4EF6-8BCC-28113372E5A2}"/>
    <cellStyle name="Comma 9 2 10 4" xfId="25313" xr:uid="{6B886C7A-812D-4240-B131-F0064C9751B4}"/>
    <cellStyle name="Comma 9 2 11" xfId="5660" xr:uid="{049063E8-EC06-40FB-85FD-53C626EFF4EA}"/>
    <cellStyle name="Comma 9 2 11 2" xfId="16888" xr:uid="{BD3FAD84-B154-4FDC-A869-9BA81EF5FAD2}"/>
    <cellStyle name="Comma 9 2 11 2 2" xfId="39355" xr:uid="{2DCED282-DA7D-452A-A3A3-1342AD8D7475}"/>
    <cellStyle name="Comma 9 2 11 3" xfId="28128" xr:uid="{B693B0BF-DCEA-4A4D-BB59-E60003692A84}"/>
    <cellStyle name="Comma 9 2 12" xfId="11284" xr:uid="{1F70817B-D7FD-416F-AA3E-361300710F3F}"/>
    <cellStyle name="Comma 9 2 12 2" xfId="33752" xr:uid="{A0EC2855-34E3-4C0B-89B4-F99365EC0812}"/>
    <cellStyle name="Comma 9 2 13" xfId="22525" xr:uid="{5C7D80DB-9C22-4811-99BA-164792A0E070}"/>
    <cellStyle name="Comma 9 2 2" xfId="81" xr:uid="{00000000-0005-0000-0000-00003D0A0000}"/>
    <cellStyle name="Comma 9 2 2 10" xfId="5689" xr:uid="{2DAB1E23-6F54-44EF-BE8B-E89BEE1158EA}"/>
    <cellStyle name="Comma 9 2 2 10 2" xfId="16917" xr:uid="{3E44646F-0B86-459B-A373-D3C27BFD76F5}"/>
    <cellStyle name="Comma 9 2 2 10 2 2" xfId="39384" xr:uid="{DDA425BF-0F7A-460B-A394-30D1A0DBAFEB}"/>
    <cellStyle name="Comma 9 2 2 10 3" xfId="28157" xr:uid="{76C496B7-653B-4330-B8A7-252DB9C74630}"/>
    <cellStyle name="Comma 9 2 2 11" xfId="11313" xr:uid="{1A8ADC5B-3B64-42ED-88F5-D93AF5B3FF2B}"/>
    <cellStyle name="Comma 9 2 2 11 2" xfId="33781" xr:uid="{51F240B1-3BE2-4946-B688-ACC533931E7F}"/>
    <cellStyle name="Comma 9 2 2 12" xfId="22554" xr:uid="{B3239734-03C6-4CDE-AC12-A3B76B71210D}"/>
    <cellStyle name="Comma 9 2 2 2" xfId="143" xr:uid="{00000000-0005-0000-0000-00003E0A0000}"/>
    <cellStyle name="Comma 9 2 2 2 10" xfId="11375" xr:uid="{B982BB93-A7C2-4184-8B5E-277F11405B55}"/>
    <cellStyle name="Comma 9 2 2 2 10 2" xfId="33843" xr:uid="{7CB7078D-8DB2-4949-9F71-893527133CD2}"/>
    <cellStyle name="Comma 9 2 2 2 11" xfId="22616" xr:uid="{6D69FFAA-EA57-4899-90C1-4726E341E45D}"/>
    <cellStyle name="Comma 9 2 2 2 2" xfId="269" xr:uid="{00000000-0005-0000-0000-00003F0A0000}"/>
    <cellStyle name="Comma 9 2 2 2 2 10" xfId="22742" xr:uid="{D419B0B3-B935-470D-8BE4-75A38E191410}"/>
    <cellStyle name="Comma 9 2 2 2 2 2" xfId="816" xr:uid="{00000000-0005-0000-0000-0000400A0000}"/>
    <cellStyle name="Comma 9 2 2 2 2 2 2" xfId="1354" xr:uid="{00000000-0005-0000-0000-0000410A0000}"/>
    <cellStyle name="Comma 9 2 2 2 2 2 2 2" xfId="2434" xr:uid="{00000000-0005-0000-0000-0000420A0000}"/>
    <cellStyle name="Comma 9 2 2 2 2 2 2 2 2" xfId="5223" xr:uid="{10C8C024-EF5C-48D2-A10D-9DA12F079461}"/>
    <cellStyle name="Comma 9 2 2 2 2 2 2 2 2 2" xfId="10826" xr:uid="{E5301F15-99DB-4AD8-9F70-B658A1E4C092}"/>
    <cellStyle name="Comma 9 2 2 2 2 2 2 2 2 2 2" xfId="22054" xr:uid="{F59097C4-4B89-45D2-8BA0-3B01D01B5F5B}"/>
    <cellStyle name="Comma 9 2 2 2 2 2 2 2 2 2 2 2" xfId="44521" xr:uid="{19AD2845-CF39-4D27-B41F-7FCBB715F3FE}"/>
    <cellStyle name="Comma 9 2 2 2 2 2 2 2 2 2 3" xfId="33294" xr:uid="{F0FCD214-A7BE-44CF-B6C3-E17558F188DA}"/>
    <cellStyle name="Comma 9 2 2 2 2 2 2 2 2 3" xfId="16451" xr:uid="{5497BF28-22DA-48E4-8C39-EC35B4D3BDA6}"/>
    <cellStyle name="Comma 9 2 2 2 2 2 2 2 2 3 2" xfId="38918" xr:uid="{C8EB424D-CA82-4BD1-8892-0D7D87FEBF0C}"/>
    <cellStyle name="Comma 9 2 2 2 2 2 2 2 2 4" xfId="27691" xr:uid="{F534E2A1-C6E4-47DB-B75A-E40FDC41EE1F}"/>
    <cellStyle name="Comma 9 2 2 2 2 2 2 2 3" xfId="8037" xr:uid="{1DE2345E-92A5-49AB-96D6-E4E75D406551}"/>
    <cellStyle name="Comma 9 2 2 2 2 2 2 2 3 2" xfId="19265" xr:uid="{7BC7F607-4E9D-479F-BCD8-47A9789ED8AE}"/>
    <cellStyle name="Comma 9 2 2 2 2 2 2 2 3 2 2" xfId="41732" xr:uid="{AAE21606-D040-4433-9F55-3D3A3531FFE0}"/>
    <cellStyle name="Comma 9 2 2 2 2 2 2 2 3 3" xfId="30505" xr:uid="{F14A6C50-6070-4C05-8344-950D2279E941}"/>
    <cellStyle name="Comma 9 2 2 2 2 2 2 2 4" xfId="13662" xr:uid="{6C5181AE-4D6C-40A3-BC34-B2DB642F6FBB}"/>
    <cellStyle name="Comma 9 2 2 2 2 2 2 2 4 2" xfId="36129" xr:uid="{CCCDC2E4-7C0C-4F01-A34B-CE63377AA8F1}"/>
    <cellStyle name="Comma 9 2 2 2 2 2 2 2 5" xfId="24902" xr:uid="{4F8F6E96-D4C1-46A6-8D7C-FD119349C495}"/>
    <cellStyle name="Comma 9 2 2 2 2 2 2 3" xfId="4143" xr:uid="{2225BB02-D3E6-4EB9-B633-3B686CA7109F}"/>
    <cellStyle name="Comma 9 2 2 2 2 2 2 3 2" xfId="9746" xr:uid="{1E2B9DBC-3176-4EF5-8D91-37EA0E8C90F3}"/>
    <cellStyle name="Comma 9 2 2 2 2 2 2 3 2 2" xfId="20974" xr:uid="{05F3BBFE-0861-4CD0-82C9-95CD0BB2E29B}"/>
    <cellStyle name="Comma 9 2 2 2 2 2 2 3 2 2 2" xfId="43441" xr:uid="{9C1921B8-CC98-4FE5-89D7-715D383EC93E}"/>
    <cellStyle name="Comma 9 2 2 2 2 2 2 3 2 3" xfId="32214" xr:uid="{BA98C9C9-45D3-4179-84EC-817F8B9B90D9}"/>
    <cellStyle name="Comma 9 2 2 2 2 2 2 3 3" xfId="15371" xr:uid="{6CDD4568-1AFC-425D-B26C-42F3A2238C0D}"/>
    <cellStyle name="Comma 9 2 2 2 2 2 2 3 3 2" xfId="37838" xr:uid="{7BDA8400-8FF8-4983-AD1D-F513572FABDB}"/>
    <cellStyle name="Comma 9 2 2 2 2 2 2 3 4" xfId="26611" xr:uid="{BA160F9D-0AD0-45DE-ACC6-C32C57D938E0}"/>
    <cellStyle name="Comma 9 2 2 2 2 2 2 4" xfId="6957" xr:uid="{ECDFCDB3-C2EB-4C3D-B6FD-F3683A3C8677}"/>
    <cellStyle name="Comma 9 2 2 2 2 2 2 4 2" xfId="18185" xr:uid="{DC60AF16-72B5-4BAE-93E9-A08F20B42A73}"/>
    <cellStyle name="Comma 9 2 2 2 2 2 2 4 2 2" xfId="40652" xr:uid="{681C31BD-40A9-4DAB-843F-1D8D1B6B087E}"/>
    <cellStyle name="Comma 9 2 2 2 2 2 2 4 3" xfId="29425" xr:uid="{4E3A2D59-7DE3-4225-826C-12FF5600391A}"/>
    <cellStyle name="Comma 9 2 2 2 2 2 2 5" xfId="12582" xr:uid="{BEF19D2C-C13A-4553-8769-43D013175A80}"/>
    <cellStyle name="Comma 9 2 2 2 2 2 2 5 2" xfId="35049" xr:uid="{926F1140-7AC9-4389-82D0-E0CE566838CC}"/>
    <cellStyle name="Comma 9 2 2 2 2 2 2 6" xfId="23822" xr:uid="{BDD84CE7-2FDA-4D00-8C09-5CB3C1E721E1}"/>
    <cellStyle name="Comma 9 2 2 2 2 2 3" xfId="1896" xr:uid="{00000000-0005-0000-0000-0000430A0000}"/>
    <cellStyle name="Comma 9 2 2 2 2 2 3 2" xfId="4685" xr:uid="{DEBC0D6C-CB38-4751-85B4-E06033882683}"/>
    <cellStyle name="Comma 9 2 2 2 2 2 3 2 2" xfId="10288" xr:uid="{44EB8DC9-BC1E-47FB-AA16-3411C6C3ECAF}"/>
    <cellStyle name="Comma 9 2 2 2 2 2 3 2 2 2" xfId="21516" xr:uid="{FCC5157D-A34D-4533-9CCA-CF49EF058AD1}"/>
    <cellStyle name="Comma 9 2 2 2 2 2 3 2 2 2 2" xfId="43983" xr:uid="{A76039E2-2A7D-49B3-9133-C09225A893C7}"/>
    <cellStyle name="Comma 9 2 2 2 2 2 3 2 2 3" xfId="32756" xr:uid="{4AAC1249-87BC-4D97-AF72-13355211EC75}"/>
    <cellStyle name="Comma 9 2 2 2 2 2 3 2 3" xfId="15913" xr:uid="{9D8642C7-4513-4C03-B621-5C0202BB5A69}"/>
    <cellStyle name="Comma 9 2 2 2 2 2 3 2 3 2" xfId="38380" xr:uid="{E9FF044D-8615-47DD-88DE-124306E42B45}"/>
    <cellStyle name="Comma 9 2 2 2 2 2 3 2 4" xfId="27153" xr:uid="{AD7FE182-969D-4A41-B39C-C6C95DCC1D3A}"/>
    <cellStyle name="Comma 9 2 2 2 2 2 3 3" xfId="7499" xr:uid="{0320D037-074E-4CAF-9449-FA4D66ED25AA}"/>
    <cellStyle name="Comma 9 2 2 2 2 2 3 3 2" xfId="18727" xr:uid="{4DCE7D7B-3A52-4617-8CB4-F4CE360C3145}"/>
    <cellStyle name="Comma 9 2 2 2 2 2 3 3 2 2" xfId="41194" xr:uid="{E608AE67-E14B-4CF8-9AC1-5564E245537E}"/>
    <cellStyle name="Comma 9 2 2 2 2 2 3 3 3" xfId="29967" xr:uid="{8E9BFD40-5431-4DE3-B468-44D64CD42152}"/>
    <cellStyle name="Comma 9 2 2 2 2 2 3 4" xfId="13124" xr:uid="{4E51109D-200E-4C0A-A4E0-9F0D3BD35512}"/>
    <cellStyle name="Comma 9 2 2 2 2 2 3 4 2" xfId="35591" xr:uid="{E789318D-2BAA-4DEC-A876-276123B6F8EB}"/>
    <cellStyle name="Comma 9 2 2 2 2 2 3 5" xfId="24364" xr:uid="{D8D0351B-6F49-4F9B-AE8B-7176A379648F}"/>
    <cellStyle name="Comma 9 2 2 2 2 2 4" xfId="3605" xr:uid="{94B114E0-8711-413C-B50D-F60DC000A4F8}"/>
    <cellStyle name="Comma 9 2 2 2 2 2 4 2" xfId="9208" xr:uid="{257C9BD2-9F68-48B2-9F09-D906B752B34A}"/>
    <cellStyle name="Comma 9 2 2 2 2 2 4 2 2" xfId="20436" xr:uid="{436B8DA4-D1DF-43A3-B468-2CC3F5C9E827}"/>
    <cellStyle name="Comma 9 2 2 2 2 2 4 2 2 2" xfId="42903" xr:uid="{642DBAEA-8A08-4CFB-9AD2-4602E631D289}"/>
    <cellStyle name="Comma 9 2 2 2 2 2 4 2 3" xfId="31676" xr:uid="{89F5A6F7-46FC-4A67-8346-68BEB5ADF3CA}"/>
    <cellStyle name="Comma 9 2 2 2 2 2 4 3" xfId="14833" xr:uid="{2CB8F69D-6BD7-452A-AF7C-4AFE001F6350}"/>
    <cellStyle name="Comma 9 2 2 2 2 2 4 3 2" xfId="37300" xr:uid="{8EA84045-9E32-4481-B7D1-43B57964E92B}"/>
    <cellStyle name="Comma 9 2 2 2 2 2 4 4" xfId="26073" xr:uid="{FC0EB292-99A0-4C0A-9A22-246CB5F526A5}"/>
    <cellStyle name="Comma 9 2 2 2 2 2 5" xfId="6419" xr:uid="{426D823C-6659-4124-BEC7-495DCCE3D71D}"/>
    <cellStyle name="Comma 9 2 2 2 2 2 5 2" xfId="17647" xr:uid="{77FBBBAA-000D-4557-AA53-0B553629EE59}"/>
    <cellStyle name="Comma 9 2 2 2 2 2 5 2 2" xfId="40114" xr:uid="{C8C250AD-64CF-42CD-A431-00C4FC872A43}"/>
    <cellStyle name="Comma 9 2 2 2 2 2 5 3" xfId="28887" xr:uid="{582C2DE4-9840-40DD-88D2-CC82017FA257}"/>
    <cellStyle name="Comma 9 2 2 2 2 2 6" xfId="12044" xr:uid="{C77AFE79-4332-4A05-BE76-7242C9C4F98F}"/>
    <cellStyle name="Comma 9 2 2 2 2 2 6 2" xfId="34511" xr:uid="{56C525ED-2EB8-41BA-B0A5-BDD83E66BD73}"/>
    <cellStyle name="Comma 9 2 2 2 2 2 7" xfId="23284" xr:uid="{063C1788-BE3E-4522-A88B-AC70C4113398}"/>
    <cellStyle name="Comma 9 2 2 2 2 3" xfId="1087" xr:uid="{00000000-0005-0000-0000-0000440A0000}"/>
    <cellStyle name="Comma 9 2 2 2 2 3 2" xfId="2167" xr:uid="{00000000-0005-0000-0000-0000450A0000}"/>
    <cellStyle name="Comma 9 2 2 2 2 3 2 2" xfId="4956" xr:uid="{A880138D-4E66-44C0-9F52-63E8F3045926}"/>
    <cellStyle name="Comma 9 2 2 2 2 3 2 2 2" xfId="10559" xr:uid="{64B5A551-DE94-4CC3-A8CC-E0FBEAF8ED0E}"/>
    <cellStyle name="Comma 9 2 2 2 2 3 2 2 2 2" xfId="21787" xr:uid="{29BD3EB8-8F10-461D-AA60-3F86E7FB7737}"/>
    <cellStyle name="Comma 9 2 2 2 2 3 2 2 2 2 2" xfId="44254" xr:uid="{8C826133-E03D-402B-9C9E-7CF7913776EF}"/>
    <cellStyle name="Comma 9 2 2 2 2 3 2 2 2 3" xfId="33027" xr:uid="{3E71F5BE-3E4F-4BB1-B674-605078292F69}"/>
    <cellStyle name="Comma 9 2 2 2 2 3 2 2 3" xfId="16184" xr:uid="{24CCFD34-5706-4BC0-A76F-078301F1BC6B}"/>
    <cellStyle name="Comma 9 2 2 2 2 3 2 2 3 2" xfId="38651" xr:uid="{BA535E15-2E03-453E-821F-D6E88275BCEF}"/>
    <cellStyle name="Comma 9 2 2 2 2 3 2 2 4" xfId="27424" xr:uid="{657C291B-6F32-4051-9DF4-32BEED04D251}"/>
    <cellStyle name="Comma 9 2 2 2 2 3 2 3" xfId="7770" xr:uid="{480E2B0C-2B61-4B8F-838E-C58413B626B5}"/>
    <cellStyle name="Comma 9 2 2 2 2 3 2 3 2" xfId="18998" xr:uid="{AF5128FF-970F-409A-B5D3-0A77128768BD}"/>
    <cellStyle name="Comma 9 2 2 2 2 3 2 3 2 2" xfId="41465" xr:uid="{25976501-FFFF-485D-823B-21B30105C905}"/>
    <cellStyle name="Comma 9 2 2 2 2 3 2 3 3" xfId="30238" xr:uid="{70BF81F3-F71B-42D4-B3C2-86AEB6D9C52A}"/>
    <cellStyle name="Comma 9 2 2 2 2 3 2 4" xfId="13395" xr:uid="{0DDA489F-69CE-41F8-8BE5-C6672AB97DDF}"/>
    <cellStyle name="Comma 9 2 2 2 2 3 2 4 2" xfId="35862" xr:uid="{65353DCC-54F1-4EBF-B689-F29565E62108}"/>
    <cellStyle name="Comma 9 2 2 2 2 3 2 5" xfId="24635" xr:uid="{4F3E7F8D-3265-493A-B5D6-58D9195784AD}"/>
    <cellStyle name="Comma 9 2 2 2 2 3 3" xfId="3876" xr:uid="{0F382D7A-74CE-4268-9418-4E38C0766D5A}"/>
    <cellStyle name="Comma 9 2 2 2 2 3 3 2" xfId="9479" xr:uid="{A3718ECE-3705-412A-BF7E-C794B0CEF1EA}"/>
    <cellStyle name="Comma 9 2 2 2 2 3 3 2 2" xfId="20707" xr:uid="{756B170A-8900-4445-9320-F36BBE24E1AD}"/>
    <cellStyle name="Comma 9 2 2 2 2 3 3 2 2 2" xfId="43174" xr:uid="{90FDBBFC-A179-4ABC-B674-4C2C8872D8BF}"/>
    <cellStyle name="Comma 9 2 2 2 2 3 3 2 3" xfId="31947" xr:uid="{CE2507FB-6FEF-45D5-A11A-1D62F7CA4CB0}"/>
    <cellStyle name="Comma 9 2 2 2 2 3 3 3" xfId="15104" xr:uid="{D2AB4515-8663-45C9-B57C-CD3BD5E5F419}"/>
    <cellStyle name="Comma 9 2 2 2 2 3 3 3 2" xfId="37571" xr:uid="{94BCC7B8-02BC-4BE8-A0CE-82C79CE32B40}"/>
    <cellStyle name="Comma 9 2 2 2 2 3 3 4" xfId="26344" xr:uid="{E27123C0-52A2-4AE1-B08D-A59DCD161EFB}"/>
    <cellStyle name="Comma 9 2 2 2 2 3 4" xfId="6690" xr:uid="{2D7988CF-2A07-4EFA-98C3-DC0885BE27AD}"/>
    <cellStyle name="Comma 9 2 2 2 2 3 4 2" xfId="17918" xr:uid="{AFDF0B0A-C9DE-422A-9ADA-C059273E7C9C}"/>
    <cellStyle name="Comma 9 2 2 2 2 3 4 2 2" xfId="40385" xr:uid="{7DAF28E9-417F-4F7E-8BF2-A252F3FED84A}"/>
    <cellStyle name="Comma 9 2 2 2 2 3 4 3" xfId="29158" xr:uid="{E7086B7A-474B-49B0-B1C1-8FAB66543284}"/>
    <cellStyle name="Comma 9 2 2 2 2 3 5" xfId="12315" xr:uid="{0A8B42A5-0846-4A88-B346-5F819835A2E7}"/>
    <cellStyle name="Comma 9 2 2 2 2 3 5 2" xfId="34782" xr:uid="{32990C6B-A88C-46CF-9213-C09E5B1D8871}"/>
    <cellStyle name="Comma 9 2 2 2 2 3 6" xfId="23555" xr:uid="{84172CEC-63B8-4CD4-9672-FBE851AD4B42}"/>
    <cellStyle name="Comma 9 2 2 2 2 4" xfId="1629" xr:uid="{00000000-0005-0000-0000-0000460A0000}"/>
    <cellStyle name="Comma 9 2 2 2 2 4 2" xfId="4418" xr:uid="{021822A9-FE69-4FC8-A55F-B0CA71A8A5FE}"/>
    <cellStyle name="Comma 9 2 2 2 2 4 2 2" xfId="10021" xr:uid="{20DB44AE-BAD4-46E4-9FC3-E9E7B50CE248}"/>
    <cellStyle name="Comma 9 2 2 2 2 4 2 2 2" xfId="21249" xr:uid="{68EB6F94-F0CF-4475-8A95-B24CE9E64294}"/>
    <cellStyle name="Comma 9 2 2 2 2 4 2 2 2 2" xfId="43716" xr:uid="{D8921823-0CF0-439B-A7FD-93163EB8CE28}"/>
    <cellStyle name="Comma 9 2 2 2 2 4 2 2 3" xfId="32489" xr:uid="{0B2D5DCE-42BF-40AA-8645-FDCCD2904DFB}"/>
    <cellStyle name="Comma 9 2 2 2 2 4 2 3" xfId="15646" xr:uid="{CBD20FE1-6434-45DA-85A9-4477C34F3F68}"/>
    <cellStyle name="Comma 9 2 2 2 2 4 2 3 2" xfId="38113" xr:uid="{9D40674D-7176-4607-9957-A98DD62ED452}"/>
    <cellStyle name="Comma 9 2 2 2 2 4 2 4" xfId="26886" xr:uid="{C0F1DE20-8D6F-47BE-B361-78237EBDAB93}"/>
    <cellStyle name="Comma 9 2 2 2 2 4 3" xfId="7232" xr:uid="{6A4051F4-D103-49E4-81A7-EB3785247BA3}"/>
    <cellStyle name="Comma 9 2 2 2 2 4 3 2" xfId="18460" xr:uid="{35467C16-1CB3-4473-95B4-250E8F2DEFE3}"/>
    <cellStyle name="Comma 9 2 2 2 2 4 3 2 2" xfId="40927" xr:uid="{DC03934D-02CB-4A1A-B0A2-A4C742213CB5}"/>
    <cellStyle name="Comma 9 2 2 2 2 4 3 3" xfId="29700" xr:uid="{50896E58-3943-46B8-8EB7-13D67DACB568}"/>
    <cellStyle name="Comma 9 2 2 2 2 4 4" xfId="12857" xr:uid="{10F440B2-F3D8-428C-80FC-3169E3C1C5ED}"/>
    <cellStyle name="Comma 9 2 2 2 2 4 4 2" xfId="35324" xr:uid="{036388F4-2171-4E8B-8FC9-85C4C6E7E824}"/>
    <cellStyle name="Comma 9 2 2 2 2 4 5" xfId="24097" xr:uid="{058A9F40-162C-4577-9BC5-39A6F9B5783A}"/>
    <cellStyle name="Comma 9 2 2 2 2 5" xfId="2710" xr:uid="{00000000-0005-0000-0000-0000470A0000}"/>
    <cellStyle name="Comma 9 2 2 2 2 5 2" xfId="5499" xr:uid="{18AAF44A-15F8-4345-B8C5-C0F4A59F9E90}"/>
    <cellStyle name="Comma 9 2 2 2 2 5 2 2" xfId="11102" xr:uid="{9DF94B26-3739-4E19-8ED7-94BE56706356}"/>
    <cellStyle name="Comma 9 2 2 2 2 5 2 2 2" xfId="22330" xr:uid="{2B7CAD16-6D69-402B-A492-B0469C92F90C}"/>
    <cellStyle name="Comma 9 2 2 2 2 5 2 2 2 2" xfId="44797" xr:uid="{DD87332C-33DC-418A-81CD-25F97DB23ECF}"/>
    <cellStyle name="Comma 9 2 2 2 2 5 2 2 3" xfId="33570" xr:uid="{509320FC-9019-41BB-8056-8A6372A21E35}"/>
    <cellStyle name="Comma 9 2 2 2 2 5 2 3" xfId="16727" xr:uid="{182AE4DC-BDC1-4B7B-B726-060024702361}"/>
    <cellStyle name="Comma 9 2 2 2 2 5 2 3 2" xfId="39194" xr:uid="{CD22EEB8-8655-4B04-9C87-6D797A024493}"/>
    <cellStyle name="Comma 9 2 2 2 2 5 2 4" xfId="27967" xr:uid="{C2802ED5-94B5-4BCB-A3B3-B3B6FFEF8F99}"/>
    <cellStyle name="Comma 9 2 2 2 2 5 3" xfId="8313" xr:uid="{B5DAF5E0-759B-4BEE-BAB4-365E7EBF1A80}"/>
    <cellStyle name="Comma 9 2 2 2 2 5 3 2" xfId="19541" xr:uid="{02963F0C-6BAF-483A-BE58-DBBA24AB3A8A}"/>
    <cellStyle name="Comma 9 2 2 2 2 5 3 2 2" xfId="42008" xr:uid="{0C5D7366-CA50-4455-8C10-4D340F4EB924}"/>
    <cellStyle name="Comma 9 2 2 2 2 5 3 3" xfId="30781" xr:uid="{494F0AC4-CFC4-410D-A309-AE86D34385BA}"/>
    <cellStyle name="Comma 9 2 2 2 2 5 4" xfId="13938" xr:uid="{6575EF9C-6940-42E4-8100-85096E2730BA}"/>
    <cellStyle name="Comma 9 2 2 2 2 5 4 2" xfId="36405" xr:uid="{F0C555B0-20DD-4F73-B356-F581448F6B65}"/>
    <cellStyle name="Comma 9 2 2 2 2 5 5" xfId="25178" xr:uid="{0F2C3DBC-05B3-4E69-BC4D-528667FE54CA}"/>
    <cellStyle name="Comma 9 2 2 2 2 6" xfId="549" xr:uid="{00000000-0005-0000-0000-0000480A0000}"/>
    <cellStyle name="Comma 9 2 2 2 2 6 2" xfId="3338" xr:uid="{B231986C-E578-4886-A49C-AA4FD96E95AF}"/>
    <cellStyle name="Comma 9 2 2 2 2 6 2 2" xfId="8941" xr:uid="{56A6D4EE-23DB-40C0-9909-6EB8CE85AD6B}"/>
    <cellStyle name="Comma 9 2 2 2 2 6 2 2 2" xfId="20169" xr:uid="{C8F4228E-9A9C-4E49-B5AA-687B87BD8DDB}"/>
    <cellStyle name="Comma 9 2 2 2 2 6 2 2 2 2" xfId="42636" xr:uid="{BD81FFE4-2E28-4FE2-AD63-903D7DD16B91}"/>
    <cellStyle name="Comma 9 2 2 2 2 6 2 2 3" xfId="31409" xr:uid="{524166FE-C3BC-4449-A70B-D8A35D13C658}"/>
    <cellStyle name="Comma 9 2 2 2 2 6 2 3" xfId="14566" xr:uid="{D4CA0D2E-AC41-48DE-8603-729FFF9B5A76}"/>
    <cellStyle name="Comma 9 2 2 2 2 6 2 3 2" xfId="37033" xr:uid="{DD307E9D-2128-4E69-9935-1535AC07B322}"/>
    <cellStyle name="Comma 9 2 2 2 2 6 2 4" xfId="25806" xr:uid="{17F9AB0E-5AF0-494D-8B47-F964000720A4}"/>
    <cellStyle name="Comma 9 2 2 2 2 6 3" xfId="6152" xr:uid="{933BA124-C130-40A4-BAC5-741F98AE4828}"/>
    <cellStyle name="Comma 9 2 2 2 2 6 3 2" xfId="17380" xr:uid="{B18AB19B-99C7-4B11-91F8-83E989DFA743}"/>
    <cellStyle name="Comma 9 2 2 2 2 6 3 2 2" xfId="39847" xr:uid="{E2C0AC5C-C286-4878-94DE-2A80DC8BC1C2}"/>
    <cellStyle name="Comma 9 2 2 2 2 6 3 3" xfId="28620" xr:uid="{5AB80D97-624B-4589-AA44-74AB9613CF45}"/>
    <cellStyle name="Comma 9 2 2 2 2 6 4" xfId="11777" xr:uid="{85FD9DB6-9F3A-4E36-B95E-77901669025C}"/>
    <cellStyle name="Comma 9 2 2 2 2 6 4 2" xfId="34244" xr:uid="{3857CBA5-C474-4536-9E9F-690842954098}"/>
    <cellStyle name="Comma 9 2 2 2 2 6 5" xfId="23017" xr:uid="{D9FBDEBD-88E3-4973-8E7B-CC060D61F632}"/>
    <cellStyle name="Comma 9 2 2 2 2 7" xfId="3062" xr:uid="{C347E589-D285-44A9-976A-9AC74D6C0FDD}"/>
    <cellStyle name="Comma 9 2 2 2 2 7 2" xfId="8665" xr:uid="{1E3C8F29-4F81-405A-8E39-ABD135E147F9}"/>
    <cellStyle name="Comma 9 2 2 2 2 7 2 2" xfId="19893" xr:uid="{74F4B204-55DD-4536-8896-8F17E5B89349}"/>
    <cellStyle name="Comma 9 2 2 2 2 7 2 2 2" xfId="42360" xr:uid="{43CB1DE8-F32E-49FD-9E2E-3BD60656E936}"/>
    <cellStyle name="Comma 9 2 2 2 2 7 2 3" xfId="31133" xr:uid="{044F71BC-8BF2-4153-B4E3-2D3BA2F13E93}"/>
    <cellStyle name="Comma 9 2 2 2 2 7 3" xfId="14290" xr:uid="{D7CCFECA-B9B1-4EE0-A14A-769BED30972B}"/>
    <cellStyle name="Comma 9 2 2 2 2 7 3 2" xfId="36757" xr:uid="{AE153D64-FCDD-49EE-BA35-20EB62415E64}"/>
    <cellStyle name="Comma 9 2 2 2 2 7 4" xfId="25530" xr:uid="{B72A0065-9D9E-4808-9059-A9C38B70E65E}"/>
    <cellStyle name="Comma 9 2 2 2 2 8" xfId="5877" xr:uid="{D6692BFD-C65D-4F01-9461-49EF4C5F1BAA}"/>
    <cellStyle name="Comma 9 2 2 2 2 8 2" xfId="17105" xr:uid="{09761067-51C7-454C-8B93-D665E7840CCC}"/>
    <cellStyle name="Comma 9 2 2 2 2 8 2 2" xfId="39572" xr:uid="{2EBBC1F8-6992-415E-A678-ACC2E1ADDC38}"/>
    <cellStyle name="Comma 9 2 2 2 2 8 3" xfId="28345" xr:uid="{9A28D7A0-7528-434F-8579-17688236FA17}"/>
    <cellStyle name="Comma 9 2 2 2 2 9" xfId="11501" xr:uid="{A0B21EE0-EBE1-42CF-A187-0B9AD615F452}"/>
    <cellStyle name="Comma 9 2 2 2 2 9 2" xfId="33969" xr:uid="{8DD42E0C-C629-4E76-956A-A7089D7C4A9F}"/>
    <cellStyle name="Comma 9 2 2 2 3" xfId="690" xr:uid="{00000000-0005-0000-0000-0000490A0000}"/>
    <cellStyle name="Comma 9 2 2 2 3 2" xfId="1228" xr:uid="{00000000-0005-0000-0000-00004A0A0000}"/>
    <cellStyle name="Comma 9 2 2 2 3 2 2" xfId="2308" xr:uid="{00000000-0005-0000-0000-00004B0A0000}"/>
    <cellStyle name="Comma 9 2 2 2 3 2 2 2" xfId="5097" xr:uid="{E10D5754-D949-4BBC-87B1-AFF341830B5F}"/>
    <cellStyle name="Comma 9 2 2 2 3 2 2 2 2" xfId="10700" xr:uid="{B5861FF9-199C-42F6-B33C-2A9485FA430F}"/>
    <cellStyle name="Comma 9 2 2 2 3 2 2 2 2 2" xfId="21928" xr:uid="{03D9882C-BFD6-4032-AF8D-AF9C1069CAA2}"/>
    <cellStyle name="Comma 9 2 2 2 3 2 2 2 2 2 2" xfId="44395" xr:uid="{12C26900-911B-4B0C-822F-663F06121F5A}"/>
    <cellStyle name="Comma 9 2 2 2 3 2 2 2 2 3" xfId="33168" xr:uid="{32AF542C-7938-4893-AD2E-56FE295DC19B}"/>
    <cellStyle name="Comma 9 2 2 2 3 2 2 2 3" xfId="16325" xr:uid="{BFDDA501-AF32-481C-BDB2-BB6CC5167820}"/>
    <cellStyle name="Comma 9 2 2 2 3 2 2 2 3 2" xfId="38792" xr:uid="{86D83CA4-1FC7-461E-9855-4D5D6452C91F}"/>
    <cellStyle name="Comma 9 2 2 2 3 2 2 2 4" xfId="27565" xr:uid="{049F3BD2-C38C-4594-9EE7-30AB709B5655}"/>
    <cellStyle name="Comma 9 2 2 2 3 2 2 3" xfId="7911" xr:uid="{A9E375F3-2B14-455A-8E93-57DCD0585666}"/>
    <cellStyle name="Comma 9 2 2 2 3 2 2 3 2" xfId="19139" xr:uid="{9A677D1A-0BBC-422E-8914-2178A796A390}"/>
    <cellStyle name="Comma 9 2 2 2 3 2 2 3 2 2" xfId="41606" xr:uid="{95E38BEC-7B85-4F8E-8DC9-A480DE952C92}"/>
    <cellStyle name="Comma 9 2 2 2 3 2 2 3 3" xfId="30379" xr:uid="{E2AB3A25-6973-4AA0-9401-32BFDC4C9264}"/>
    <cellStyle name="Comma 9 2 2 2 3 2 2 4" xfId="13536" xr:uid="{BC9725B3-6AAE-438F-8EB3-77CC2217558A}"/>
    <cellStyle name="Comma 9 2 2 2 3 2 2 4 2" xfId="36003" xr:uid="{2EF5AC1B-7854-4397-BE93-606ECDD44466}"/>
    <cellStyle name="Comma 9 2 2 2 3 2 2 5" xfId="24776" xr:uid="{9292AD16-239A-4D5E-AA7C-56E8849AD407}"/>
    <cellStyle name="Comma 9 2 2 2 3 2 3" xfId="4017" xr:uid="{5FA80BC9-ECE0-432E-87E3-A51A26D958F5}"/>
    <cellStyle name="Comma 9 2 2 2 3 2 3 2" xfId="9620" xr:uid="{1433E382-3897-469B-A941-252B2621C170}"/>
    <cellStyle name="Comma 9 2 2 2 3 2 3 2 2" xfId="20848" xr:uid="{7F7E1B54-5C32-4DF1-8DB9-A10675701839}"/>
    <cellStyle name="Comma 9 2 2 2 3 2 3 2 2 2" xfId="43315" xr:uid="{C1B21AD5-77EA-49C0-8C64-C1129A3792BD}"/>
    <cellStyle name="Comma 9 2 2 2 3 2 3 2 3" xfId="32088" xr:uid="{1A57049B-34ED-4369-9124-F5F012C98A6B}"/>
    <cellStyle name="Comma 9 2 2 2 3 2 3 3" xfId="15245" xr:uid="{A185FA99-1B01-4B10-B6E2-75804ADB472A}"/>
    <cellStyle name="Comma 9 2 2 2 3 2 3 3 2" xfId="37712" xr:uid="{5E4A5604-CE49-4AAC-B796-D90B7DCB7762}"/>
    <cellStyle name="Comma 9 2 2 2 3 2 3 4" xfId="26485" xr:uid="{B7B1199C-032E-4834-85C9-71299317309C}"/>
    <cellStyle name="Comma 9 2 2 2 3 2 4" xfId="6831" xr:uid="{5373649E-996A-4066-AF7D-BFE297890029}"/>
    <cellStyle name="Comma 9 2 2 2 3 2 4 2" xfId="18059" xr:uid="{81468C80-B510-45D3-BF82-8BD6FD974CB6}"/>
    <cellStyle name="Comma 9 2 2 2 3 2 4 2 2" xfId="40526" xr:uid="{31978438-BD84-4FF8-A7CF-44240AEC1EB6}"/>
    <cellStyle name="Comma 9 2 2 2 3 2 4 3" xfId="29299" xr:uid="{041D5B5D-5462-4CC6-8863-BEBD13AE3124}"/>
    <cellStyle name="Comma 9 2 2 2 3 2 5" xfId="12456" xr:uid="{D36FAEB1-2E45-43F7-B7E4-AC5748DE4778}"/>
    <cellStyle name="Comma 9 2 2 2 3 2 5 2" xfId="34923" xr:uid="{90016880-4E8A-40B2-BFB0-94D271C420B8}"/>
    <cellStyle name="Comma 9 2 2 2 3 2 6" xfId="23696" xr:uid="{6FCAA954-DA03-4069-B71B-8E22250B34A3}"/>
    <cellStyle name="Comma 9 2 2 2 3 3" xfId="1770" xr:uid="{00000000-0005-0000-0000-00004C0A0000}"/>
    <cellStyle name="Comma 9 2 2 2 3 3 2" xfId="4559" xr:uid="{9CBE2C75-B3CF-4B36-930B-8215E5F8C81E}"/>
    <cellStyle name="Comma 9 2 2 2 3 3 2 2" xfId="10162" xr:uid="{0B28E4DD-C55D-4B0A-A82C-0900D39020EC}"/>
    <cellStyle name="Comma 9 2 2 2 3 3 2 2 2" xfId="21390" xr:uid="{5FB905E2-69F7-4B9F-9249-713A66C04DC9}"/>
    <cellStyle name="Comma 9 2 2 2 3 3 2 2 2 2" xfId="43857" xr:uid="{BF9DC449-F41D-46D5-B0DD-E5488BBEDBE2}"/>
    <cellStyle name="Comma 9 2 2 2 3 3 2 2 3" xfId="32630" xr:uid="{5D72B778-C73B-4FC4-9D94-887309349220}"/>
    <cellStyle name="Comma 9 2 2 2 3 3 2 3" xfId="15787" xr:uid="{4063D39C-D4C6-4D74-91ED-16FED1A05C35}"/>
    <cellStyle name="Comma 9 2 2 2 3 3 2 3 2" xfId="38254" xr:uid="{DCED748A-6AEA-4F31-A5EB-C73E9B3206E9}"/>
    <cellStyle name="Comma 9 2 2 2 3 3 2 4" xfId="27027" xr:uid="{C7D37173-F01E-4B75-9B6A-9D0C0591D1EE}"/>
    <cellStyle name="Comma 9 2 2 2 3 3 3" xfId="7373" xr:uid="{03876601-1C01-412D-B7CC-50B9B1687400}"/>
    <cellStyle name="Comma 9 2 2 2 3 3 3 2" xfId="18601" xr:uid="{F44603D4-DBD0-42D2-A911-4A27BA31E071}"/>
    <cellStyle name="Comma 9 2 2 2 3 3 3 2 2" xfId="41068" xr:uid="{A930D672-3FA1-4C53-8E50-FA7CF2294E5E}"/>
    <cellStyle name="Comma 9 2 2 2 3 3 3 3" xfId="29841" xr:uid="{7C9B7B8C-DBE0-4F57-AE77-792C11FF32CE}"/>
    <cellStyle name="Comma 9 2 2 2 3 3 4" xfId="12998" xr:uid="{AE432123-EE11-43D3-B811-01E61778F25A}"/>
    <cellStyle name="Comma 9 2 2 2 3 3 4 2" xfId="35465" xr:uid="{01972B50-297B-44FC-B859-6642DB8AF5FD}"/>
    <cellStyle name="Comma 9 2 2 2 3 3 5" xfId="24238" xr:uid="{7F4093C9-D82A-4A99-B355-46D35B19F0EB}"/>
    <cellStyle name="Comma 9 2 2 2 3 4" xfId="3479" xr:uid="{CC152FC8-74B3-4397-93ED-7EA00B13E48B}"/>
    <cellStyle name="Comma 9 2 2 2 3 4 2" xfId="9082" xr:uid="{49F55C3C-78B2-4373-B808-C6DC3133AD68}"/>
    <cellStyle name="Comma 9 2 2 2 3 4 2 2" xfId="20310" xr:uid="{DFDF5803-0E48-4E43-A2C6-F626A94C4ADC}"/>
    <cellStyle name="Comma 9 2 2 2 3 4 2 2 2" xfId="42777" xr:uid="{5732E9D3-7D0D-4245-A5E5-C6A0F8BE7376}"/>
    <cellStyle name="Comma 9 2 2 2 3 4 2 3" xfId="31550" xr:uid="{975AC974-20C9-432B-A1C4-6D111EEDEE9F}"/>
    <cellStyle name="Comma 9 2 2 2 3 4 3" xfId="14707" xr:uid="{6B07F92B-B010-49AE-92FC-FC386A670375}"/>
    <cellStyle name="Comma 9 2 2 2 3 4 3 2" xfId="37174" xr:uid="{4EE90DAF-5576-491E-9C14-CC7510257DF1}"/>
    <cellStyle name="Comma 9 2 2 2 3 4 4" xfId="25947" xr:uid="{A02ACD5B-4268-4108-B916-770E991ED065}"/>
    <cellStyle name="Comma 9 2 2 2 3 5" xfId="6293" xr:uid="{1B7E585E-8EB7-4D12-B1E3-4B3A01880E5F}"/>
    <cellStyle name="Comma 9 2 2 2 3 5 2" xfId="17521" xr:uid="{C8D691C5-1FA7-4226-B0FB-E80559548840}"/>
    <cellStyle name="Comma 9 2 2 2 3 5 2 2" xfId="39988" xr:uid="{06CF8B4E-FA18-48B4-A793-95C78BEE45C1}"/>
    <cellStyle name="Comma 9 2 2 2 3 5 3" xfId="28761" xr:uid="{102A0AC0-3832-40A3-A15E-4248E51CE080}"/>
    <cellStyle name="Comma 9 2 2 2 3 6" xfId="11918" xr:uid="{9BE5D9CC-3959-4C92-9BC5-00C11E4BD419}"/>
    <cellStyle name="Comma 9 2 2 2 3 6 2" xfId="34385" xr:uid="{4AD14D2F-569E-4244-93A2-9483AFA69DA3}"/>
    <cellStyle name="Comma 9 2 2 2 3 7" xfId="23158" xr:uid="{60C5DCFC-9D8A-45D1-B37E-941FF84B64AE}"/>
    <cellStyle name="Comma 9 2 2 2 4" xfId="961" xr:uid="{00000000-0005-0000-0000-00004D0A0000}"/>
    <cellStyle name="Comma 9 2 2 2 4 2" xfId="2041" xr:uid="{00000000-0005-0000-0000-00004E0A0000}"/>
    <cellStyle name="Comma 9 2 2 2 4 2 2" xfId="4830" xr:uid="{7FC12A9D-D577-4130-A37F-12EC3E6D5F0D}"/>
    <cellStyle name="Comma 9 2 2 2 4 2 2 2" xfId="10433" xr:uid="{43E2DEBE-B3B3-49D1-8C56-99D43FD73EE9}"/>
    <cellStyle name="Comma 9 2 2 2 4 2 2 2 2" xfId="21661" xr:uid="{DB09B27F-A5DE-4EFC-8F35-2F0FB0396A5B}"/>
    <cellStyle name="Comma 9 2 2 2 4 2 2 2 2 2" xfId="44128" xr:uid="{FC777C87-01D5-4ABC-AB9B-92B9DA0B8204}"/>
    <cellStyle name="Comma 9 2 2 2 4 2 2 2 3" xfId="32901" xr:uid="{CB989F95-55D1-4856-8F00-199F822C2A43}"/>
    <cellStyle name="Comma 9 2 2 2 4 2 2 3" xfId="16058" xr:uid="{32DA3D49-EC85-484A-876D-38F2D8B5F184}"/>
    <cellStyle name="Comma 9 2 2 2 4 2 2 3 2" xfId="38525" xr:uid="{54D09776-BD94-43FF-A097-15BA3D61727F}"/>
    <cellStyle name="Comma 9 2 2 2 4 2 2 4" xfId="27298" xr:uid="{6E17A5A9-5F7F-43D8-BB76-5DB7EC1E83D5}"/>
    <cellStyle name="Comma 9 2 2 2 4 2 3" xfId="7644" xr:uid="{84C03768-DD66-43F6-BCE5-C9E50799D7A5}"/>
    <cellStyle name="Comma 9 2 2 2 4 2 3 2" xfId="18872" xr:uid="{09C9467E-8065-4BCB-9B6E-40521E6CCF00}"/>
    <cellStyle name="Comma 9 2 2 2 4 2 3 2 2" xfId="41339" xr:uid="{375743DD-46DC-412B-9958-E9932DC9BDDF}"/>
    <cellStyle name="Comma 9 2 2 2 4 2 3 3" xfId="30112" xr:uid="{2E9D2B7B-87C7-49CB-A537-6983AB8D7F5A}"/>
    <cellStyle name="Comma 9 2 2 2 4 2 4" xfId="13269" xr:uid="{68660617-3C8C-4398-9F24-6FCF94059867}"/>
    <cellStyle name="Comma 9 2 2 2 4 2 4 2" xfId="35736" xr:uid="{1256456D-1773-47F9-8D90-CC3BA6639FB2}"/>
    <cellStyle name="Comma 9 2 2 2 4 2 5" xfId="24509" xr:uid="{D6BFA163-F907-49C5-9C88-A260C151E0F2}"/>
    <cellStyle name="Comma 9 2 2 2 4 3" xfId="3750" xr:uid="{23080741-9F56-4EF5-AFEC-4E3F1102886E}"/>
    <cellStyle name="Comma 9 2 2 2 4 3 2" xfId="9353" xr:uid="{AFBA4D75-878A-4286-B039-2465E8107C3B}"/>
    <cellStyle name="Comma 9 2 2 2 4 3 2 2" xfId="20581" xr:uid="{EFD302CD-9564-4077-B01E-0125A6BA6DDC}"/>
    <cellStyle name="Comma 9 2 2 2 4 3 2 2 2" xfId="43048" xr:uid="{42134308-5892-46CC-B1ED-7BBD7F85BEFC}"/>
    <cellStyle name="Comma 9 2 2 2 4 3 2 3" xfId="31821" xr:uid="{7AA8AB3B-AF15-4DE9-B025-46A772A50E55}"/>
    <cellStyle name="Comma 9 2 2 2 4 3 3" xfId="14978" xr:uid="{70ED8E24-3AD4-499E-AC0E-741DEEF4FD95}"/>
    <cellStyle name="Comma 9 2 2 2 4 3 3 2" xfId="37445" xr:uid="{A822F157-A478-4664-8416-C680BC789F7A}"/>
    <cellStyle name="Comma 9 2 2 2 4 3 4" xfId="26218" xr:uid="{7B4E2791-B600-45F1-A69F-2A03D564BD86}"/>
    <cellStyle name="Comma 9 2 2 2 4 4" xfId="6564" xr:uid="{056C78F9-2D96-4218-849F-B9984EED53AD}"/>
    <cellStyle name="Comma 9 2 2 2 4 4 2" xfId="17792" xr:uid="{D08B9303-38F7-444C-B715-D34F0218944A}"/>
    <cellStyle name="Comma 9 2 2 2 4 4 2 2" xfId="40259" xr:uid="{E2A53CE6-F47A-4784-98B9-72012A8BB127}"/>
    <cellStyle name="Comma 9 2 2 2 4 4 3" xfId="29032" xr:uid="{70FC191A-F537-4A25-87A2-C82D582B65F3}"/>
    <cellStyle name="Comma 9 2 2 2 4 5" xfId="12189" xr:uid="{F4A40F74-C2BE-4FC4-BF64-E22DEE1CD5B4}"/>
    <cellStyle name="Comma 9 2 2 2 4 5 2" xfId="34656" xr:uid="{531B6E76-EB2C-4B05-ADB7-668A9CDFDC32}"/>
    <cellStyle name="Comma 9 2 2 2 4 6" xfId="23429" xr:uid="{84B39C2B-9A84-461B-86AC-DB53EB7EB6F3}"/>
    <cellStyle name="Comma 9 2 2 2 5" xfId="1503" xr:uid="{00000000-0005-0000-0000-00004F0A0000}"/>
    <cellStyle name="Comma 9 2 2 2 5 2" xfId="4292" xr:uid="{E3C4A09B-8549-426D-8466-197119B91C26}"/>
    <cellStyle name="Comma 9 2 2 2 5 2 2" xfId="9895" xr:uid="{948DDEC9-D7BB-40C6-88AB-4414F6496FF7}"/>
    <cellStyle name="Comma 9 2 2 2 5 2 2 2" xfId="21123" xr:uid="{CE6ED78F-7F52-4853-9074-391E2D57E14D}"/>
    <cellStyle name="Comma 9 2 2 2 5 2 2 2 2" xfId="43590" xr:uid="{38E4E5D3-174C-4913-BF62-4A8961A3F38E}"/>
    <cellStyle name="Comma 9 2 2 2 5 2 2 3" xfId="32363" xr:uid="{F6D6FB1F-A8FF-476E-BE13-880F53032FB8}"/>
    <cellStyle name="Comma 9 2 2 2 5 2 3" xfId="15520" xr:uid="{59FF1527-7340-48E4-95B2-26A9870F9275}"/>
    <cellStyle name="Comma 9 2 2 2 5 2 3 2" xfId="37987" xr:uid="{360C2342-160B-4DFE-8996-D6CD62973646}"/>
    <cellStyle name="Comma 9 2 2 2 5 2 4" xfId="26760" xr:uid="{D0C69819-E0DD-4FF4-9DAA-A7A1DD490981}"/>
    <cellStyle name="Comma 9 2 2 2 5 3" xfId="7106" xr:uid="{E6A50AE2-23DE-45A7-9A82-B7150E8C8C87}"/>
    <cellStyle name="Comma 9 2 2 2 5 3 2" xfId="18334" xr:uid="{3D1DF04B-179E-4313-B6A1-FA0D5D1386CB}"/>
    <cellStyle name="Comma 9 2 2 2 5 3 2 2" xfId="40801" xr:uid="{0A47D6FE-5C76-4A73-80F6-4AC43A66F2BA}"/>
    <cellStyle name="Comma 9 2 2 2 5 3 3" xfId="29574" xr:uid="{D7739752-D4A0-4E52-A210-514FA05E3E7B}"/>
    <cellStyle name="Comma 9 2 2 2 5 4" xfId="12731" xr:uid="{E7C62C11-E8FE-4ECD-BD94-576B44E73AFE}"/>
    <cellStyle name="Comma 9 2 2 2 5 4 2" xfId="35198" xr:uid="{6921CA84-CBCC-48B7-BD12-C750AA0CDB12}"/>
    <cellStyle name="Comma 9 2 2 2 5 5" xfId="23971" xr:uid="{43376A20-C47B-4F71-84BC-0D2AB205D4A5}"/>
    <cellStyle name="Comma 9 2 2 2 6" xfId="2584" xr:uid="{00000000-0005-0000-0000-0000500A0000}"/>
    <cellStyle name="Comma 9 2 2 2 6 2" xfId="5373" xr:uid="{47EFB424-480B-4F68-AD06-BD4CBED04006}"/>
    <cellStyle name="Comma 9 2 2 2 6 2 2" xfId="10976" xr:uid="{4BD97E1A-E962-4A1A-95DB-DB028C4EF0C0}"/>
    <cellStyle name="Comma 9 2 2 2 6 2 2 2" xfId="22204" xr:uid="{01A267DE-2212-48C4-BE30-07A3C79E40B6}"/>
    <cellStyle name="Comma 9 2 2 2 6 2 2 2 2" xfId="44671" xr:uid="{4E20CCD2-D82E-4551-A0CB-E8E53C6FFE01}"/>
    <cellStyle name="Comma 9 2 2 2 6 2 2 3" xfId="33444" xr:uid="{CD890D9A-D2A0-427F-BAD5-E043132C20A0}"/>
    <cellStyle name="Comma 9 2 2 2 6 2 3" xfId="16601" xr:uid="{F0580B23-538E-4CED-9EA7-54CE0E10E5C9}"/>
    <cellStyle name="Comma 9 2 2 2 6 2 3 2" xfId="39068" xr:uid="{227EC420-3005-4516-80C7-FC2555F0682F}"/>
    <cellStyle name="Comma 9 2 2 2 6 2 4" xfId="27841" xr:uid="{06846E7E-C51E-4661-B70E-C3DDEC4F75BC}"/>
    <cellStyle name="Comma 9 2 2 2 6 3" xfId="8187" xr:uid="{48D44661-6C8A-45F8-910A-BEB8EB7B4836}"/>
    <cellStyle name="Comma 9 2 2 2 6 3 2" xfId="19415" xr:uid="{6DC53774-3A01-4BF5-A742-0ED68D87F9D1}"/>
    <cellStyle name="Comma 9 2 2 2 6 3 2 2" xfId="41882" xr:uid="{913686F2-8AB6-4231-B1E5-A0FB488B78C7}"/>
    <cellStyle name="Comma 9 2 2 2 6 3 3" xfId="30655" xr:uid="{5C048F27-20C6-4678-A484-277EE2EA4172}"/>
    <cellStyle name="Comma 9 2 2 2 6 4" xfId="13812" xr:uid="{4ED7E9F8-10BA-421D-BDBA-9E0F1EBFFC1C}"/>
    <cellStyle name="Comma 9 2 2 2 6 4 2" xfId="36279" xr:uid="{D2145099-4DD9-41B3-9B43-469C80975DC4}"/>
    <cellStyle name="Comma 9 2 2 2 6 5" xfId="25052" xr:uid="{C909E0A6-0838-4E49-9413-08EA89D332A4}"/>
    <cellStyle name="Comma 9 2 2 2 7" xfId="423" xr:uid="{00000000-0005-0000-0000-0000510A0000}"/>
    <cellStyle name="Comma 9 2 2 2 7 2" xfId="3212" xr:uid="{4CCF612A-E89F-4174-BCCD-6731C4E52C36}"/>
    <cellStyle name="Comma 9 2 2 2 7 2 2" xfId="8815" xr:uid="{74758474-79C6-4589-873A-C4C9B9BE1E88}"/>
    <cellStyle name="Comma 9 2 2 2 7 2 2 2" xfId="20043" xr:uid="{8AF13E87-157A-4D3D-9159-3915E1145B43}"/>
    <cellStyle name="Comma 9 2 2 2 7 2 2 2 2" xfId="42510" xr:uid="{2F8BF62B-E131-41B5-A899-A2CE4BF811B1}"/>
    <cellStyle name="Comma 9 2 2 2 7 2 2 3" xfId="31283" xr:uid="{4BA15D8D-48EF-433F-9CF1-9458DCB18184}"/>
    <cellStyle name="Comma 9 2 2 2 7 2 3" xfId="14440" xr:uid="{E54EBA8A-48A7-4E14-8985-5D0555DFA6DE}"/>
    <cellStyle name="Comma 9 2 2 2 7 2 3 2" xfId="36907" xr:uid="{1CB21FB4-338C-45CB-800F-9586A785E1EB}"/>
    <cellStyle name="Comma 9 2 2 2 7 2 4" xfId="25680" xr:uid="{F5D87B48-58D4-423A-B0A7-61F195E41F0C}"/>
    <cellStyle name="Comma 9 2 2 2 7 3" xfId="6026" xr:uid="{E4C06C5A-2CE4-4996-8DBA-A45F10592EC7}"/>
    <cellStyle name="Comma 9 2 2 2 7 3 2" xfId="17254" xr:uid="{25F8E3ED-100C-4421-BFD4-912B113CA2FA}"/>
    <cellStyle name="Comma 9 2 2 2 7 3 2 2" xfId="39721" xr:uid="{27D9356C-5A03-4442-96A0-927EE17D5A83}"/>
    <cellStyle name="Comma 9 2 2 2 7 3 3" xfId="28494" xr:uid="{5B0BA791-1102-4918-8A7D-98DA16FE7501}"/>
    <cellStyle name="Comma 9 2 2 2 7 4" xfId="11651" xr:uid="{CF383072-29D2-4C53-8ADB-0A1068E0E0A8}"/>
    <cellStyle name="Comma 9 2 2 2 7 4 2" xfId="34118" xr:uid="{D7238493-B463-416D-87FE-985B7014D5C4}"/>
    <cellStyle name="Comma 9 2 2 2 7 5" xfId="22891" xr:uid="{D353B349-93FB-4E8D-AE8E-2E9EE0015299}"/>
    <cellStyle name="Comma 9 2 2 2 8" xfId="2936" xr:uid="{AF3F7612-EAF1-460A-BBC1-B95DDE853C32}"/>
    <cellStyle name="Comma 9 2 2 2 8 2" xfId="8539" xr:uid="{C79697D6-4F02-41A1-BC2B-44BD72481D42}"/>
    <cellStyle name="Comma 9 2 2 2 8 2 2" xfId="19767" xr:uid="{49423F76-8586-46E1-A75C-BA7455C910BB}"/>
    <cellStyle name="Comma 9 2 2 2 8 2 2 2" xfId="42234" xr:uid="{28D304D1-2945-476E-9AAD-3C83BD848E0A}"/>
    <cellStyle name="Comma 9 2 2 2 8 2 3" xfId="31007" xr:uid="{5CC41BE4-01CF-4CFC-9AF6-0ECBF6827D61}"/>
    <cellStyle name="Comma 9 2 2 2 8 3" xfId="14164" xr:uid="{D2652543-2598-4D9C-A323-06DE49744C5A}"/>
    <cellStyle name="Comma 9 2 2 2 8 3 2" xfId="36631" xr:uid="{3E5AE192-A009-4AD9-985A-BC3AF73F006C}"/>
    <cellStyle name="Comma 9 2 2 2 8 4" xfId="25404" xr:uid="{4E5D3B22-D95E-4DB5-A529-E03973439D2C}"/>
    <cellStyle name="Comma 9 2 2 2 9" xfId="5751" xr:uid="{2D66D7DC-C41D-47B5-AA0A-C4141327AC15}"/>
    <cellStyle name="Comma 9 2 2 2 9 2" xfId="16979" xr:uid="{49DC8110-370C-4B94-8EDA-7D1FF0E7A0BF}"/>
    <cellStyle name="Comma 9 2 2 2 9 2 2" xfId="39446" xr:uid="{C7851D5A-C36B-4275-A57A-51E563211C81}"/>
    <cellStyle name="Comma 9 2 2 2 9 3" xfId="28219" xr:uid="{865245B0-717A-4FDD-8B6B-5271F6173DCF}"/>
    <cellStyle name="Comma 9 2 2 3" xfId="205" xr:uid="{00000000-0005-0000-0000-0000520A0000}"/>
    <cellStyle name="Comma 9 2 2 3 10" xfId="22678" xr:uid="{368F2666-D9EB-4D57-B73B-8169EDE343AC}"/>
    <cellStyle name="Comma 9 2 2 3 2" xfId="752" xr:uid="{00000000-0005-0000-0000-0000530A0000}"/>
    <cellStyle name="Comma 9 2 2 3 2 2" xfId="1290" xr:uid="{00000000-0005-0000-0000-0000540A0000}"/>
    <cellStyle name="Comma 9 2 2 3 2 2 2" xfId="2370" xr:uid="{00000000-0005-0000-0000-0000550A0000}"/>
    <cellStyle name="Comma 9 2 2 3 2 2 2 2" xfId="5159" xr:uid="{194C5BE5-2D03-4AD7-83AC-EBF725B1B8D5}"/>
    <cellStyle name="Comma 9 2 2 3 2 2 2 2 2" xfId="10762" xr:uid="{E7796420-73D9-4DE9-B748-D5E9CD7165B7}"/>
    <cellStyle name="Comma 9 2 2 3 2 2 2 2 2 2" xfId="21990" xr:uid="{0F039E9A-4B64-4EB1-8F02-81819BE0715D}"/>
    <cellStyle name="Comma 9 2 2 3 2 2 2 2 2 2 2" xfId="44457" xr:uid="{4D57AD0A-39F0-4AB9-A791-86323BCB18C6}"/>
    <cellStyle name="Comma 9 2 2 3 2 2 2 2 2 3" xfId="33230" xr:uid="{C8DFEA53-8855-47F2-9579-0E5DE254118A}"/>
    <cellStyle name="Comma 9 2 2 3 2 2 2 2 3" xfId="16387" xr:uid="{70BEB4C5-3452-46E7-A89E-7C5FB13BE0DF}"/>
    <cellStyle name="Comma 9 2 2 3 2 2 2 2 3 2" xfId="38854" xr:uid="{1ED6158C-5A51-409F-B8F2-E2BD631C861C}"/>
    <cellStyle name="Comma 9 2 2 3 2 2 2 2 4" xfId="27627" xr:uid="{FB679DA4-CB90-4C5D-8C49-AFF1F1E70175}"/>
    <cellStyle name="Comma 9 2 2 3 2 2 2 3" xfId="7973" xr:uid="{6796FDE5-2389-45F3-88FF-D4FCB7CC4FE2}"/>
    <cellStyle name="Comma 9 2 2 3 2 2 2 3 2" xfId="19201" xr:uid="{1608623F-17D8-4C33-A507-ABF26FDEE409}"/>
    <cellStyle name="Comma 9 2 2 3 2 2 2 3 2 2" xfId="41668" xr:uid="{3E8FBE33-8A82-48B1-8595-35162B86976A}"/>
    <cellStyle name="Comma 9 2 2 3 2 2 2 3 3" xfId="30441" xr:uid="{867450C8-0858-413C-AA45-800AB890730F}"/>
    <cellStyle name="Comma 9 2 2 3 2 2 2 4" xfId="13598" xr:uid="{1953B06D-8DB1-4755-BB8E-141AF6E1CA7C}"/>
    <cellStyle name="Comma 9 2 2 3 2 2 2 4 2" xfId="36065" xr:uid="{7F46F23B-30D8-4630-B52D-BE8E1CD71B23}"/>
    <cellStyle name="Comma 9 2 2 3 2 2 2 5" xfId="24838" xr:uid="{0383AD52-2AD9-4668-861A-5A900596DB14}"/>
    <cellStyle name="Comma 9 2 2 3 2 2 3" xfId="4079" xr:uid="{EA910E34-9DAE-4BA4-9D47-A5F308933884}"/>
    <cellStyle name="Comma 9 2 2 3 2 2 3 2" xfId="9682" xr:uid="{9C4DE0E0-80DD-427D-A1D7-2039B2FA723F}"/>
    <cellStyle name="Comma 9 2 2 3 2 2 3 2 2" xfId="20910" xr:uid="{53A98DF4-C25C-4D5F-85A4-4D505B7CF528}"/>
    <cellStyle name="Comma 9 2 2 3 2 2 3 2 2 2" xfId="43377" xr:uid="{907956DF-023B-4FBE-812F-C44B948FC2BE}"/>
    <cellStyle name="Comma 9 2 2 3 2 2 3 2 3" xfId="32150" xr:uid="{5F60D219-DE83-46C5-A43C-2DE115EA7C0E}"/>
    <cellStyle name="Comma 9 2 2 3 2 2 3 3" xfId="15307" xr:uid="{63A553DC-B7AF-4CCC-A1D9-6C3CA169CFCB}"/>
    <cellStyle name="Comma 9 2 2 3 2 2 3 3 2" xfId="37774" xr:uid="{8EFEAC0C-B707-40F7-9745-0E40264124D5}"/>
    <cellStyle name="Comma 9 2 2 3 2 2 3 4" xfId="26547" xr:uid="{6F4673D6-1471-4974-92DF-5960D7C19AFC}"/>
    <cellStyle name="Comma 9 2 2 3 2 2 4" xfId="6893" xr:uid="{4E4E2C6F-2A5E-4CB1-9417-471923D81587}"/>
    <cellStyle name="Comma 9 2 2 3 2 2 4 2" xfId="18121" xr:uid="{FC9967B9-BA82-4E3C-8795-D49F08F423F6}"/>
    <cellStyle name="Comma 9 2 2 3 2 2 4 2 2" xfId="40588" xr:uid="{8D15778D-C54D-403C-A09E-F8B7A66A5341}"/>
    <cellStyle name="Comma 9 2 2 3 2 2 4 3" xfId="29361" xr:uid="{3730B6D9-E925-4C3B-8DE1-BAE2D3268F1B}"/>
    <cellStyle name="Comma 9 2 2 3 2 2 5" xfId="12518" xr:uid="{8512B947-0475-49DE-A7CF-9F898E4BDB54}"/>
    <cellStyle name="Comma 9 2 2 3 2 2 5 2" xfId="34985" xr:uid="{88A2331F-F353-45D8-A30C-480400E42825}"/>
    <cellStyle name="Comma 9 2 2 3 2 2 6" xfId="23758" xr:uid="{325609F1-EA05-4762-829D-A695F17B6989}"/>
    <cellStyle name="Comma 9 2 2 3 2 3" xfId="1832" xr:uid="{00000000-0005-0000-0000-0000560A0000}"/>
    <cellStyle name="Comma 9 2 2 3 2 3 2" xfId="4621" xr:uid="{82A87E2A-E268-41B8-91E3-DE4CBB0DC68C}"/>
    <cellStyle name="Comma 9 2 2 3 2 3 2 2" xfId="10224" xr:uid="{EE80343C-9899-409F-8D70-2E1634FE11A7}"/>
    <cellStyle name="Comma 9 2 2 3 2 3 2 2 2" xfId="21452" xr:uid="{EF29F354-A027-4E03-AD47-ADDDCAEA4370}"/>
    <cellStyle name="Comma 9 2 2 3 2 3 2 2 2 2" xfId="43919" xr:uid="{815D8584-22EE-4925-A348-FEA0C904BF0F}"/>
    <cellStyle name="Comma 9 2 2 3 2 3 2 2 3" xfId="32692" xr:uid="{A31B8CBF-6079-4CD3-9D66-EEA2AECC7616}"/>
    <cellStyle name="Comma 9 2 2 3 2 3 2 3" xfId="15849" xr:uid="{262C2D34-CE63-4759-8CCF-1DAAFAA21FC0}"/>
    <cellStyle name="Comma 9 2 2 3 2 3 2 3 2" xfId="38316" xr:uid="{66FBF48B-9D34-47AC-918A-72C8D264D42D}"/>
    <cellStyle name="Comma 9 2 2 3 2 3 2 4" xfId="27089" xr:uid="{22860CB0-F08E-4D72-AF5F-90B8B0BBA027}"/>
    <cellStyle name="Comma 9 2 2 3 2 3 3" xfId="7435" xr:uid="{1D3FC391-A0C7-40A5-A29E-530C55635952}"/>
    <cellStyle name="Comma 9 2 2 3 2 3 3 2" xfId="18663" xr:uid="{AA30AF93-4D6E-40F0-977A-3C2398915A05}"/>
    <cellStyle name="Comma 9 2 2 3 2 3 3 2 2" xfId="41130" xr:uid="{15A25596-5BE5-43ED-BB30-26388BB9A8FB}"/>
    <cellStyle name="Comma 9 2 2 3 2 3 3 3" xfId="29903" xr:uid="{60C9ED7E-231D-4209-ADB3-27B06143431B}"/>
    <cellStyle name="Comma 9 2 2 3 2 3 4" xfId="13060" xr:uid="{7CF52B51-BA2B-4FC2-9E64-DA909BE4316C}"/>
    <cellStyle name="Comma 9 2 2 3 2 3 4 2" xfId="35527" xr:uid="{1D53D205-3CCD-4352-8F93-788FE73A7769}"/>
    <cellStyle name="Comma 9 2 2 3 2 3 5" xfId="24300" xr:uid="{D78AF5ED-9005-4217-9857-EA79456ADCEB}"/>
    <cellStyle name="Comma 9 2 2 3 2 4" xfId="3541" xr:uid="{A5E7D209-5699-418A-9518-29FECD3EE55B}"/>
    <cellStyle name="Comma 9 2 2 3 2 4 2" xfId="9144" xr:uid="{96A9A620-3546-4B98-99F5-F718388985D1}"/>
    <cellStyle name="Comma 9 2 2 3 2 4 2 2" xfId="20372" xr:uid="{99234F58-6880-4F9F-8717-BF9D9EB17F2F}"/>
    <cellStyle name="Comma 9 2 2 3 2 4 2 2 2" xfId="42839" xr:uid="{B044B9FE-6A06-436C-960B-4B44327F6DD5}"/>
    <cellStyle name="Comma 9 2 2 3 2 4 2 3" xfId="31612" xr:uid="{489481FE-B94B-476A-AD21-4369CDD6DED1}"/>
    <cellStyle name="Comma 9 2 2 3 2 4 3" xfId="14769" xr:uid="{84C9EC97-BC8B-4B0D-A79C-1C1D8BDB9575}"/>
    <cellStyle name="Comma 9 2 2 3 2 4 3 2" xfId="37236" xr:uid="{A283F3FC-2C18-40AA-901C-0F80AAEB0AE9}"/>
    <cellStyle name="Comma 9 2 2 3 2 4 4" xfId="26009" xr:uid="{836276FB-AC28-461D-B1E8-891BF660E178}"/>
    <cellStyle name="Comma 9 2 2 3 2 5" xfId="6355" xr:uid="{8C9D4F9C-6F0E-4AA4-B057-4B25F3F52486}"/>
    <cellStyle name="Comma 9 2 2 3 2 5 2" xfId="17583" xr:uid="{C3D86121-890D-4620-9DC6-4D7D30743EB7}"/>
    <cellStyle name="Comma 9 2 2 3 2 5 2 2" xfId="40050" xr:uid="{5411CEC8-316B-40F8-9F3C-65EA0EEB2969}"/>
    <cellStyle name="Comma 9 2 2 3 2 5 3" xfId="28823" xr:uid="{53CAA00D-7C9C-4C0A-83F4-5A83F6E5FEED}"/>
    <cellStyle name="Comma 9 2 2 3 2 6" xfId="11980" xr:uid="{B5ACA7E5-0C03-4518-B43F-825E7C4DD525}"/>
    <cellStyle name="Comma 9 2 2 3 2 6 2" xfId="34447" xr:uid="{89C73BC7-6946-4A1E-99BC-559BC044BAAC}"/>
    <cellStyle name="Comma 9 2 2 3 2 7" xfId="23220" xr:uid="{2B826231-2934-4AF2-A34E-B399D8B5253C}"/>
    <cellStyle name="Comma 9 2 2 3 3" xfId="1023" xr:uid="{00000000-0005-0000-0000-0000570A0000}"/>
    <cellStyle name="Comma 9 2 2 3 3 2" xfId="2103" xr:uid="{00000000-0005-0000-0000-0000580A0000}"/>
    <cellStyle name="Comma 9 2 2 3 3 2 2" xfId="4892" xr:uid="{47F28BDC-575D-4870-BE65-EB75949E504D}"/>
    <cellStyle name="Comma 9 2 2 3 3 2 2 2" xfId="10495" xr:uid="{93F0588C-9F29-4CF7-AA85-BB32425EC336}"/>
    <cellStyle name="Comma 9 2 2 3 3 2 2 2 2" xfId="21723" xr:uid="{A3C4182D-10E0-4193-86B0-EF288AEFE52A}"/>
    <cellStyle name="Comma 9 2 2 3 3 2 2 2 2 2" xfId="44190" xr:uid="{F378A2EB-82D3-4781-9DAC-1DA6D4C37FEB}"/>
    <cellStyle name="Comma 9 2 2 3 3 2 2 2 3" xfId="32963" xr:uid="{580CB475-4257-4D49-B3D1-B06AADF9FD4C}"/>
    <cellStyle name="Comma 9 2 2 3 3 2 2 3" xfId="16120" xr:uid="{B6FAC838-0845-47F2-A520-B3BA7D98586B}"/>
    <cellStyle name="Comma 9 2 2 3 3 2 2 3 2" xfId="38587" xr:uid="{220B1D88-E0AA-4722-B870-C72A8359641D}"/>
    <cellStyle name="Comma 9 2 2 3 3 2 2 4" xfId="27360" xr:uid="{AE125971-C4DF-4DBD-BB43-FA61570622F0}"/>
    <cellStyle name="Comma 9 2 2 3 3 2 3" xfId="7706" xr:uid="{7ABDBD3F-1BC8-41B0-BCF9-5CE2F5F8B5C5}"/>
    <cellStyle name="Comma 9 2 2 3 3 2 3 2" xfId="18934" xr:uid="{13C0E1E6-5CC4-431F-A352-8E95A679F545}"/>
    <cellStyle name="Comma 9 2 2 3 3 2 3 2 2" xfId="41401" xr:uid="{05EE682F-7B3E-4CB9-A565-30A4332F0FD0}"/>
    <cellStyle name="Comma 9 2 2 3 3 2 3 3" xfId="30174" xr:uid="{A6F3A248-A140-4D12-AFA7-028530B8F2AF}"/>
    <cellStyle name="Comma 9 2 2 3 3 2 4" xfId="13331" xr:uid="{8C8E3E7B-072E-4CB4-AF1B-28426E2EC180}"/>
    <cellStyle name="Comma 9 2 2 3 3 2 4 2" xfId="35798" xr:uid="{873E1F1D-811C-4513-B009-C96E983083E6}"/>
    <cellStyle name="Comma 9 2 2 3 3 2 5" xfId="24571" xr:uid="{9CF9CAD0-CA16-482E-8CF7-7320965F2984}"/>
    <cellStyle name="Comma 9 2 2 3 3 3" xfId="3812" xr:uid="{4E703834-89C5-4799-BCD8-0B5267174CCE}"/>
    <cellStyle name="Comma 9 2 2 3 3 3 2" xfId="9415" xr:uid="{79DB5B07-C825-470E-A2D4-806985F56C64}"/>
    <cellStyle name="Comma 9 2 2 3 3 3 2 2" xfId="20643" xr:uid="{DF9E8CD2-07F7-4A1B-9091-667961D886E8}"/>
    <cellStyle name="Comma 9 2 2 3 3 3 2 2 2" xfId="43110" xr:uid="{BE2A3DDF-E780-4B5F-9067-ABD3772C86E4}"/>
    <cellStyle name="Comma 9 2 2 3 3 3 2 3" xfId="31883" xr:uid="{E577686C-6F18-46AE-AA96-9E17625BAC4C}"/>
    <cellStyle name="Comma 9 2 2 3 3 3 3" xfId="15040" xr:uid="{7F35B4FA-BC07-46A0-A1F4-D442F172E298}"/>
    <cellStyle name="Comma 9 2 2 3 3 3 3 2" xfId="37507" xr:uid="{E1F0561B-AF67-46AF-902C-D73D2ECD2711}"/>
    <cellStyle name="Comma 9 2 2 3 3 3 4" xfId="26280" xr:uid="{E15F2E51-4151-46CE-8141-0E6AEB904F05}"/>
    <cellStyle name="Comma 9 2 2 3 3 4" xfId="6626" xr:uid="{0C9CB805-16E9-466B-AD1B-C296200AF314}"/>
    <cellStyle name="Comma 9 2 2 3 3 4 2" xfId="17854" xr:uid="{DB8493C3-F70A-4595-9E31-95DDCC93253F}"/>
    <cellStyle name="Comma 9 2 2 3 3 4 2 2" xfId="40321" xr:uid="{6E1928DB-74D3-481F-AF05-BE597C3BBB13}"/>
    <cellStyle name="Comma 9 2 2 3 3 4 3" xfId="29094" xr:uid="{44D4D0A1-0388-4BA8-9D23-83652C596E74}"/>
    <cellStyle name="Comma 9 2 2 3 3 5" xfId="12251" xr:uid="{3018DD64-2603-414E-A640-D61D6BD8BEF9}"/>
    <cellStyle name="Comma 9 2 2 3 3 5 2" xfId="34718" xr:uid="{568A004E-A29D-457D-AC1B-22ADF42A0836}"/>
    <cellStyle name="Comma 9 2 2 3 3 6" xfId="23491" xr:uid="{3D68AB5F-8638-43B2-8A42-269D6AA5B447}"/>
    <cellStyle name="Comma 9 2 2 3 4" xfId="1565" xr:uid="{00000000-0005-0000-0000-0000590A0000}"/>
    <cellStyle name="Comma 9 2 2 3 4 2" xfId="4354" xr:uid="{3334FEF1-3519-4003-8902-A2680B69C983}"/>
    <cellStyle name="Comma 9 2 2 3 4 2 2" xfId="9957" xr:uid="{8939928D-0E45-4C0E-8BB4-47B548A18F33}"/>
    <cellStyle name="Comma 9 2 2 3 4 2 2 2" xfId="21185" xr:uid="{CC1FF523-1B7B-4377-A257-E66BEA311844}"/>
    <cellStyle name="Comma 9 2 2 3 4 2 2 2 2" xfId="43652" xr:uid="{8A3A53A1-EBB3-470F-AEAB-5FBBCEA5EDB8}"/>
    <cellStyle name="Comma 9 2 2 3 4 2 2 3" xfId="32425" xr:uid="{989853EF-7160-48BB-AC52-6B8AC2CAB4E6}"/>
    <cellStyle name="Comma 9 2 2 3 4 2 3" xfId="15582" xr:uid="{5BE5F8B4-E403-4D61-B67E-2BAB22B2497A}"/>
    <cellStyle name="Comma 9 2 2 3 4 2 3 2" xfId="38049" xr:uid="{B1E55DB3-4285-4F88-97EE-526EB064017E}"/>
    <cellStyle name="Comma 9 2 2 3 4 2 4" xfId="26822" xr:uid="{E5C1695A-6D9D-4AC5-98A5-03DB30521B10}"/>
    <cellStyle name="Comma 9 2 2 3 4 3" xfId="7168" xr:uid="{FF1C6FD9-B815-4221-98C3-1C6FAEB6B94B}"/>
    <cellStyle name="Comma 9 2 2 3 4 3 2" xfId="18396" xr:uid="{B51A7C73-7451-4878-9FC9-A6D6CDA81B0F}"/>
    <cellStyle name="Comma 9 2 2 3 4 3 2 2" xfId="40863" xr:uid="{82EA70B2-49A6-43C3-9CD0-91827C02DDDD}"/>
    <cellStyle name="Comma 9 2 2 3 4 3 3" xfId="29636" xr:uid="{D2089F2C-989A-4FA3-AB36-968EAD880B60}"/>
    <cellStyle name="Comma 9 2 2 3 4 4" xfId="12793" xr:uid="{A58FDEEE-A60A-457A-934D-3FD69E244155}"/>
    <cellStyle name="Comma 9 2 2 3 4 4 2" xfId="35260" xr:uid="{7A847886-2846-4FB1-9FFD-95D8BD32EE84}"/>
    <cellStyle name="Comma 9 2 2 3 4 5" xfId="24033" xr:uid="{65DEDBA2-2C8B-4279-B27D-B29F65BEFA3D}"/>
    <cellStyle name="Comma 9 2 2 3 5" xfId="2646" xr:uid="{00000000-0005-0000-0000-00005A0A0000}"/>
    <cellStyle name="Comma 9 2 2 3 5 2" xfId="5435" xr:uid="{9459DBA9-328A-4677-8A98-E5E9F5C82094}"/>
    <cellStyle name="Comma 9 2 2 3 5 2 2" xfId="11038" xr:uid="{D6F552D6-F438-4355-BF54-43DE748748B5}"/>
    <cellStyle name="Comma 9 2 2 3 5 2 2 2" xfId="22266" xr:uid="{3BC070E3-7940-4260-AF49-B99C1A94DA06}"/>
    <cellStyle name="Comma 9 2 2 3 5 2 2 2 2" xfId="44733" xr:uid="{F06224A6-6F2C-4332-9793-B1595EA2FE98}"/>
    <cellStyle name="Comma 9 2 2 3 5 2 2 3" xfId="33506" xr:uid="{1020554C-DD3D-438B-92A8-FAD01A810EC9}"/>
    <cellStyle name="Comma 9 2 2 3 5 2 3" xfId="16663" xr:uid="{6BF5F81B-7F60-439A-98EB-45BB26519E24}"/>
    <cellStyle name="Comma 9 2 2 3 5 2 3 2" xfId="39130" xr:uid="{32B1382B-9FBB-4C19-9D66-02A0004C5913}"/>
    <cellStyle name="Comma 9 2 2 3 5 2 4" xfId="27903" xr:uid="{B0DC4F2B-F7EB-4516-B8B8-C3630788EE1C}"/>
    <cellStyle name="Comma 9 2 2 3 5 3" xfId="8249" xr:uid="{F8122B3C-7CD0-4187-B0ED-25F3086F4EEC}"/>
    <cellStyle name="Comma 9 2 2 3 5 3 2" xfId="19477" xr:uid="{49D944D6-E9EA-46BD-BB6F-29E206F3980F}"/>
    <cellStyle name="Comma 9 2 2 3 5 3 2 2" xfId="41944" xr:uid="{060F7519-7D03-4994-90D6-AB78D8871E73}"/>
    <cellStyle name="Comma 9 2 2 3 5 3 3" xfId="30717" xr:uid="{6C9BEFC9-9BC6-4090-ABBC-CDC89272D232}"/>
    <cellStyle name="Comma 9 2 2 3 5 4" xfId="13874" xr:uid="{615E8B99-E901-4D1B-A43F-9701B2BA4D1E}"/>
    <cellStyle name="Comma 9 2 2 3 5 4 2" xfId="36341" xr:uid="{7951E995-0322-4DAF-93E3-C8269FF411E5}"/>
    <cellStyle name="Comma 9 2 2 3 5 5" xfId="25114" xr:uid="{D00B4E67-90D6-4175-BF23-7D7D02B6A3D4}"/>
    <cellStyle name="Comma 9 2 2 3 6" xfId="485" xr:uid="{00000000-0005-0000-0000-00005B0A0000}"/>
    <cellStyle name="Comma 9 2 2 3 6 2" xfId="3274" xr:uid="{8332B540-435A-42F9-86F6-33BEA601B32B}"/>
    <cellStyle name="Comma 9 2 2 3 6 2 2" xfId="8877" xr:uid="{8BC7D9A0-5ABB-4838-99EA-F47112F78C8A}"/>
    <cellStyle name="Comma 9 2 2 3 6 2 2 2" xfId="20105" xr:uid="{E94174FC-CE7C-475D-BC30-D89B4DFCAFBE}"/>
    <cellStyle name="Comma 9 2 2 3 6 2 2 2 2" xfId="42572" xr:uid="{62DE185B-B796-4574-AAFF-1F0E5A50F9D6}"/>
    <cellStyle name="Comma 9 2 2 3 6 2 2 3" xfId="31345" xr:uid="{1A1D2CDA-E943-44F1-B790-B858D55D8F73}"/>
    <cellStyle name="Comma 9 2 2 3 6 2 3" xfId="14502" xr:uid="{FACCD6A7-F881-4DE0-A2DF-565643A75969}"/>
    <cellStyle name="Comma 9 2 2 3 6 2 3 2" xfId="36969" xr:uid="{DE47FF8D-8F5D-4722-A112-5D32FC67BC97}"/>
    <cellStyle name="Comma 9 2 2 3 6 2 4" xfId="25742" xr:uid="{D7558A6C-4F79-4F2A-85DA-8B13974E59C3}"/>
    <cellStyle name="Comma 9 2 2 3 6 3" xfId="6088" xr:uid="{B3C98888-C4D6-47A1-925F-75CEA643EB7E}"/>
    <cellStyle name="Comma 9 2 2 3 6 3 2" xfId="17316" xr:uid="{A00D7FE5-FC4D-4317-ABE1-9EAED73ED00A}"/>
    <cellStyle name="Comma 9 2 2 3 6 3 2 2" xfId="39783" xr:uid="{0493E52C-9805-422F-A0D6-A2F6AF47AF8D}"/>
    <cellStyle name="Comma 9 2 2 3 6 3 3" xfId="28556" xr:uid="{4F568688-CF78-4B5D-842E-B34E21BA115B}"/>
    <cellStyle name="Comma 9 2 2 3 6 4" xfId="11713" xr:uid="{6B8D69E5-6F91-43C2-A34F-7BAFDDFBDE98}"/>
    <cellStyle name="Comma 9 2 2 3 6 4 2" xfId="34180" xr:uid="{23345180-B867-4469-BE06-B1910D6C3F01}"/>
    <cellStyle name="Comma 9 2 2 3 6 5" xfId="22953" xr:uid="{8DA8C1C9-BEC1-4A81-BDD7-73C2FF447322}"/>
    <cellStyle name="Comma 9 2 2 3 7" xfId="2998" xr:uid="{DCB0FEE1-4393-4397-92A5-6866FD447242}"/>
    <cellStyle name="Comma 9 2 2 3 7 2" xfId="8601" xr:uid="{94365D8E-3FA3-44F9-9E17-1073BFB7CF95}"/>
    <cellStyle name="Comma 9 2 2 3 7 2 2" xfId="19829" xr:uid="{7B678F6A-DC16-442C-8D9E-A753527866BE}"/>
    <cellStyle name="Comma 9 2 2 3 7 2 2 2" xfId="42296" xr:uid="{FB26E1A5-A473-4626-BCE2-31464AD202B9}"/>
    <cellStyle name="Comma 9 2 2 3 7 2 3" xfId="31069" xr:uid="{8EB4FD18-3A99-40BB-967C-6A77DD17BBB2}"/>
    <cellStyle name="Comma 9 2 2 3 7 3" xfId="14226" xr:uid="{AAA74808-051E-422A-B66B-F9E3DAEDC9E1}"/>
    <cellStyle name="Comma 9 2 2 3 7 3 2" xfId="36693" xr:uid="{65D209C7-CCB6-4CF5-A7E2-102E0B5C63C1}"/>
    <cellStyle name="Comma 9 2 2 3 7 4" xfId="25466" xr:uid="{737891E6-39BC-40D6-B862-BC3587B54CBF}"/>
    <cellStyle name="Comma 9 2 2 3 8" xfId="5813" xr:uid="{2F9E805D-C3AF-481F-99BD-BB32F914B0D2}"/>
    <cellStyle name="Comma 9 2 2 3 8 2" xfId="17041" xr:uid="{4C69D434-ED0D-4FD8-B3DD-142D6C9E8ED5}"/>
    <cellStyle name="Comma 9 2 2 3 8 2 2" xfId="39508" xr:uid="{95376E1D-47EE-4D18-A9D4-358B6EA3AD0D}"/>
    <cellStyle name="Comma 9 2 2 3 8 3" xfId="28281" xr:uid="{01A761BA-211F-4934-91F2-90F7AA79A6AF}"/>
    <cellStyle name="Comma 9 2 2 3 9" xfId="11437" xr:uid="{E151D304-9C1A-48E6-8E76-6E6C581FCCD3}"/>
    <cellStyle name="Comma 9 2 2 3 9 2" xfId="33905" xr:uid="{83CA262A-E490-4CFB-9815-9873E0FC8691}"/>
    <cellStyle name="Comma 9 2 2 4" xfId="628" xr:uid="{00000000-0005-0000-0000-00005C0A0000}"/>
    <cellStyle name="Comma 9 2 2 4 2" xfId="1166" xr:uid="{00000000-0005-0000-0000-00005D0A0000}"/>
    <cellStyle name="Comma 9 2 2 4 2 2" xfId="2246" xr:uid="{00000000-0005-0000-0000-00005E0A0000}"/>
    <cellStyle name="Comma 9 2 2 4 2 2 2" xfId="5035" xr:uid="{6CED2F35-5741-44F0-AD09-1EE19265F44B}"/>
    <cellStyle name="Comma 9 2 2 4 2 2 2 2" xfId="10638" xr:uid="{AE187D90-1A0D-44E3-8AFC-26EAF77CB8B3}"/>
    <cellStyle name="Comma 9 2 2 4 2 2 2 2 2" xfId="21866" xr:uid="{E3697FB1-491B-4BDF-9CE7-2C9ACA23B484}"/>
    <cellStyle name="Comma 9 2 2 4 2 2 2 2 2 2" xfId="44333" xr:uid="{525B09F0-335D-4B0E-AE1D-A0FB040D73B8}"/>
    <cellStyle name="Comma 9 2 2 4 2 2 2 2 3" xfId="33106" xr:uid="{252F0BE6-4DEF-4034-8B31-CF006E69EBB4}"/>
    <cellStyle name="Comma 9 2 2 4 2 2 2 3" xfId="16263" xr:uid="{604B47FC-FDE9-43C7-B45D-86DFEF34B449}"/>
    <cellStyle name="Comma 9 2 2 4 2 2 2 3 2" xfId="38730" xr:uid="{B9D0CE96-BCCC-40D5-B2E1-B7CCE079A5CA}"/>
    <cellStyle name="Comma 9 2 2 4 2 2 2 4" xfId="27503" xr:uid="{80013E53-8450-4E09-9B44-B31F52228FB3}"/>
    <cellStyle name="Comma 9 2 2 4 2 2 3" xfId="7849" xr:uid="{6C32EE8C-C17D-439F-A886-F3015EED8D0B}"/>
    <cellStyle name="Comma 9 2 2 4 2 2 3 2" xfId="19077" xr:uid="{B1416F6D-F643-4D54-AD52-57D60E4EBFD7}"/>
    <cellStyle name="Comma 9 2 2 4 2 2 3 2 2" xfId="41544" xr:uid="{54475885-D087-4566-86A0-EEB06ACBB0C8}"/>
    <cellStyle name="Comma 9 2 2 4 2 2 3 3" xfId="30317" xr:uid="{FE56AB13-1907-4B44-B76F-E97D180C7DE2}"/>
    <cellStyle name="Comma 9 2 2 4 2 2 4" xfId="13474" xr:uid="{86E80DF5-273A-45DF-B7A2-1B4E767B986D}"/>
    <cellStyle name="Comma 9 2 2 4 2 2 4 2" xfId="35941" xr:uid="{BE8CFC93-154E-4669-B330-30D67C4918DE}"/>
    <cellStyle name="Comma 9 2 2 4 2 2 5" xfId="24714" xr:uid="{313E211C-2F8D-49A9-87C4-162663F9C28A}"/>
    <cellStyle name="Comma 9 2 2 4 2 3" xfId="3955" xr:uid="{D85E85B0-F75E-43C3-8F41-A5862D63BF0D}"/>
    <cellStyle name="Comma 9 2 2 4 2 3 2" xfId="9558" xr:uid="{A37C2308-7F19-42FB-93A8-050ABA08EEDC}"/>
    <cellStyle name="Comma 9 2 2 4 2 3 2 2" xfId="20786" xr:uid="{FC67ED06-F2A9-492D-8100-B08D371990E2}"/>
    <cellStyle name="Comma 9 2 2 4 2 3 2 2 2" xfId="43253" xr:uid="{94AA0F57-A986-4E63-953D-EDD58B1DFB63}"/>
    <cellStyle name="Comma 9 2 2 4 2 3 2 3" xfId="32026" xr:uid="{05D7B38B-B5E0-4539-B99E-31223159706B}"/>
    <cellStyle name="Comma 9 2 2 4 2 3 3" xfId="15183" xr:uid="{32548CA3-CDF7-42A0-9682-6DB157A9AA2E}"/>
    <cellStyle name="Comma 9 2 2 4 2 3 3 2" xfId="37650" xr:uid="{99B45027-FD9D-4B6D-B3DA-5FC81CEDD3A6}"/>
    <cellStyle name="Comma 9 2 2 4 2 3 4" xfId="26423" xr:uid="{ADEC168A-7F7A-4DF6-B0CB-0FAD194F30B9}"/>
    <cellStyle name="Comma 9 2 2 4 2 4" xfId="6769" xr:uid="{1EC97E75-793E-4970-992F-A85BEC5FAF17}"/>
    <cellStyle name="Comma 9 2 2 4 2 4 2" xfId="17997" xr:uid="{AA97FF82-21BE-4C74-8435-01574EC42F84}"/>
    <cellStyle name="Comma 9 2 2 4 2 4 2 2" xfId="40464" xr:uid="{D54BCEA0-C443-4143-90E7-A6DD5256C18C}"/>
    <cellStyle name="Comma 9 2 2 4 2 4 3" xfId="29237" xr:uid="{D5E557DD-1709-4612-9A02-55C817DD551F}"/>
    <cellStyle name="Comma 9 2 2 4 2 5" xfId="12394" xr:uid="{0B578F98-CAA0-40EF-9DD5-269F4E2E6C1A}"/>
    <cellStyle name="Comma 9 2 2 4 2 5 2" xfId="34861" xr:uid="{39B5EB47-2A84-451E-95E6-CBC512AA22CF}"/>
    <cellStyle name="Comma 9 2 2 4 2 6" xfId="23634" xr:uid="{EF1739A6-D3B2-48A0-A16E-AD48DA69E3D0}"/>
    <cellStyle name="Comma 9 2 2 4 3" xfId="1708" xr:uid="{00000000-0005-0000-0000-00005F0A0000}"/>
    <cellStyle name="Comma 9 2 2 4 3 2" xfId="4497" xr:uid="{2E6509C0-8A48-42BC-9558-D49C1EDA30C6}"/>
    <cellStyle name="Comma 9 2 2 4 3 2 2" xfId="10100" xr:uid="{9C6844C8-DB12-4BA2-89D5-9997CCB4E7DC}"/>
    <cellStyle name="Comma 9 2 2 4 3 2 2 2" xfId="21328" xr:uid="{1A01A195-E32F-4242-AE57-A0C11B63C9A5}"/>
    <cellStyle name="Comma 9 2 2 4 3 2 2 2 2" xfId="43795" xr:uid="{E2F2A36B-AF0F-4770-999A-39DC5D5EC1FE}"/>
    <cellStyle name="Comma 9 2 2 4 3 2 2 3" xfId="32568" xr:uid="{325556AF-2832-4794-BA2E-03E6F594F880}"/>
    <cellStyle name="Comma 9 2 2 4 3 2 3" xfId="15725" xr:uid="{296647AC-2BFF-4724-8F80-C3351994178D}"/>
    <cellStyle name="Comma 9 2 2 4 3 2 3 2" xfId="38192" xr:uid="{AD22F867-DBE0-46D7-90A7-D0ED9F9EF0E5}"/>
    <cellStyle name="Comma 9 2 2 4 3 2 4" xfId="26965" xr:uid="{6595F878-4906-4788-B81B-5384D2707EA8}"/>
    <cellStyle name="Comma 9 2 2 4 3 3" xfId="7311" xr:uid="{47A3BA34-E56C-4284-9D31-C477056DAFB9}"/>
    <cellStyle name="Comma 9 2 2 4 3 3 2" xfId="18539" xr:uid="{052179AC-34B3-476E-9287-808842C7AA94}"/>
    <cellStyle name="Comma 9 2 2 4 3 3 2 2" xfId="41006" xr:uid="{D1A423ED-BF7D-44EC-9A57-3ACC3A18D2C4}"/>
    <cellStyle name="Comma 9 2 2 4 3 3 3" xfId="29779" xr:uid="{117439EF-7870-4D89-B942-37260FD180E9}"/>
    <cellStyle name="Comma 9 2 2 4 3 4" xfId="12936" xr:uid="{EA673F90-AB7E-4BAF-A74E-38A3E176DBDF}"/>
    <cellStyle name="Comma 9 2 2 4 3 4 2" xfId="35403" xr:uid="{FAFAD814-117D-447E-85C4-7D7DAB315551}"/>
    <cellStyle name="Comma 9 2 2 4 3 5" xfId="24176" xr:uid="{F5F8D722-43EE-408F-A264-C72277D3AF7C}"/>
    <cellStyle name="Comma 9 2 2 4 4" xfId="3417" xr:uid="{46ABC238-0CD3-47DE-9CCA-E25EAAE9610D}"/>
    <cellStyle name="Comma 9 2 2 4 4 2" xfId="9020" xr:uid="{FF4FC53D-AC70-4833-BBC4-79A2F7D1650C}"/>
    <cellStyle name="Comma 9 2 2 4 4 2 2" xfId="20248" xr:uid="{3F34F3D0-01F3-4245-A5D8-DC7927595CEC}"/>
    <cellStyle name="Comma 9 2 2 4 4 2 2 2" xfId="42715" xr:uid="{00B0A967-5060-4DDA-8C14-4DE94CA3397F}"/>
    <cellStyle name="Comma 9 2 2 4 4 2 3" xfId="31488" xr:uid="{1FD9B5CE-E9E0-43F3-B22A-33571F352AC7}"/>
    <cellStyle name="Comma 9 2 2 4 4 3" xfId="14645" xr:uid="{2980157E-AD21-433A-ACE7-B8266B920F34}"/>
    <cellStyle name="Comma 9 2 2 4 4 3 2" xfId="37112" xr:uid="{AF9B8D58-5392-41C9-931C-885ACD4BCC9F}"/>
    <cellStyle name="Comma 9 2 2 4 4 4" xfId="25885" xr:uid="{71181615-5A57-4AE0-B487-9AB7767C3830}"/>
    <cellStyle name="Comma 9 2 2 4 5" xfId="6231" xr:uid="{0FE7FE9D-DD66-4481-B984-D1F5F81DC0C0}"/>
    <cellStyle name="Comma 9 2 2 4 5 2" xfId="17459" xr:uid="{1FC99BFE-A7A0-4C30-B50B-E28AF3D95337}"/>
    <cellStyle name="Comma 9 2 2 4 5 2 2" xfId="39926" xr:uid="{FF0900B2-9EC1-4F15-A556-478BB83C0D3F}"/>
    <cellStyle name="Comma 9 2 2 4 5 3" xfId="28699" xr:uid="{BAD5680F-41AD-4525-AE79-420AD25F115A}"/>
    <cellStyle name="Comma 9 2 2 4 6" xfId="11856" xr:uid="{851C0DDA-A6AA-4641-A497-F2CB6EA0788A}"/>
    <cellStyle name="Comma 9 2 2 4 6 2" xfId="34323" xr:uid="{125F4894-15D7-40B9-8FBD-F39889EC6059}"/>
    <cellStyle name="Comma 9 2 2 4 7" xfId="23096" xr:uid="{BD4F4E4B-3237-47F5-BDBC-11BFEC2392BA}"/>
    <cellStyle name="Comma 9 2 2 5" xfId="899" xr:uid="{00000000-0005-0000-0000-0000600A0000}"/>
    <cellStyle name="Comma 9 2 2 5 2" xfId="1979" xr:uid="{00000000-0005-0000-0000-0000610A0000}"/>
    <cellStyle name="Comma 9 2 2 5 2 2" xfId="4768" xr:uid="{8DF7F6DE-6D00-4740-A585-8DAB157DCA6E}"/>
    <cellStyle name="Comma 9 2 2 5 2 2 2" xfId="10371" xr:uid="{7C3073DF-4E59-43B8-B392-4E2B2EF64A8A}"/>
    <cellStyle name="Comma 9 2 2 5 2 2 2 2" xfId="21599" xr:uid="{31939214-BDD2-4D7D-8891-F7D1616DEC0F}"/>
    <cellStyle name="Comma 9 2 2 5 2 2 2 2 2" xfId="44066" xr:uid="{FB048D36-9BCE-4CFC-9C6B-410BE59F57A0}"/>
    <cellStyle name="Comma 9 2 2 5 2 2 2 3" xfId="32839" xr:uid="{D773E212-BDC4-4069-89B8-49BE46C14015}"/>
    <cellStyle name="Comma 9 2 2 5 2 2 3" xfId="15996" xr:uid="{75F3CE7D-8407-4BF9-BAC4-8815E615A96D}"/>
    <cellStyle name="Comma 9 2 2 5 2 2 3 2" xfId="38463" xr:uid="{E8A41529-2D14-4BFD-8237-0EF7B74F0A1E}"/>
    <cellStyle name="Comma 9 2 2 5 2 2 4" xfId="27236" xr:uid="{F1BC937D-8AB5-42D5-8DCB-0E768A4D5BCF}"/>
    <cellStyle name="Comma 9 2 2 5 2 3" xfId="7582" xr:uid="{32E09544-0783-4794-9E85-527DCC07E18C}"/>
    <cellStyle name="Comma 9 2 2 5 2 3 2" xfId="18810" xr:uid="{E43F5DC0-9A45-4CB6-A423-5FC80D05F5F6}"/>
    <cellStyle name="Comma 9 2 2 5 2 3 2 2" xfId="41277" xr:uid="{A3DBD296-F7C1-426F-A39B-1B9D60B7A480}"/>
    <cellStyle name="Comma 9 2 2 5 2 3 3" xfId="30050" xr:uid="{534CC3A4-1EAE-4BEF-9127-2245F9CBFB5D}"/>
    <cellStyle name="Comma 9 2 2 5 2 4" xfId="13207" xr:uid="{9412A6AE-87AD-4DD6-92FB-7E8ABA7463DF}"/>
    <cellStyle name="Comma 9 2 2 5 2 4 2" xfId="35674" xr:uid="{20FEEC05-FFEC-4249-9B90-B825DC83939A}"/>
    <cellStyle name="Comma 9 2 2 5 2 5" xfId="24447" xr:uid="{FADC7F9C-4C6B-4699-A625-05A072B18DE8}"/>
    <cellStyle name="Comma 9 2 2 5 3" xfId="3688" xr:uid="{6062452C-8DDB-47DC-BAEF-3C432BCE1413}"/>
    <cellStyle name="Comma 9 2 2 5 3 2" xfId="9291" xr:uid="{1E7CEDD8-1803-4CE4-AAC8-4A8327A8D0D2}"/>
    <cellStyle name="Comma 9 2 2 5 3 2 2" xfId="20519" xr:uid="{54B385C5-A023-4B39-93D7-DF7281DB0C32}"/>
    <cellStyle name="Comma 9 2 2 5 3 2 2 2" xfId="42986" xr:uid="{71B94C59-CDB7-40C4-B6D5-14CC63CBBFA7}"/>
    <cellStyle name="Comma 9 2 2 5 3 2 3" xfId="31759" xr:uid="{4AE6794E-4589-4656-A009-FEF3DFCB1C54}"/>
    <cellStyle name="Comma 9 2 2 5 3 3" xfId="14916" xr:uid="{67CCDB7B-7ED2-48DD-A73B-11FB1AE6E1BF}"/>
    <cellStyle name="Comma 9 2 2 5 3 3 2" xfId="37383" xr:uid="{7139D14A-29A2-4077-81F4-CF90A1A627A1}"/>
    <cellStyle name="Comma 9 2 2 5 3 4" xfId="26156" xr:uid="{0F04D6AA-E4E5-40EE-87E3-8BCCC16A919D}"/>
    <cellStyle name="Comma 9 2 2 5 4" xfId="6502" xr:uid="{537551DC-3A98-4618-B205-76325DF84FCC}"/>
    <cellStyle name="Comma 9 2 2 5 4 2" xfId="17730" xr:uid="{85449A38-A968-4E82-ABB0-CB9D33F041EC}"/>
    <cellStyle name="Comma 9 2 2 5 4 2 2" xfId="40197" xr:uid="{4354CE5E-758C-4DC5-861F-8DBB1EAC45EF}"/>
    <cellStyle name="Comma 9 2 2 5 4 3" xfId="28970" xr:uid="{D737DA2E-1830-46F9-AFEE-B29D0BE941E6}"/>
    <cellStyle name="Comma 9 2 2 5 5" xfId="12127" xr:uid="{2A5C4B61-9801-46D9-8B1A-A470D5DE7087}"/>
    <cellStyle name="Comma 9 2 2 5 5 2" xfId="34594" xr:uid="{19742768-706B-408D-90E1-F90B3D785470}"/>
    <cellStyle name="Comma 9 2 2 5 6" xfId="23367" xr:uid="{D4F2272E-BF62-43A5-8B61-D380D6E14E00}"/>
    <cellStyle name="Comma 9 2 2 6" xfId="1441" xr:uid="{00000000-0005-0000-0000-0000620A0000}"/>
    <cellStyle name="Comma 9 2 2 6 2" xfId="4230" xr:uid="{FC7C94FD-52C9-4E3C-A2DC-555674B39295}"/>
    <cellStyle name="Comma 9 2 2 6 2 2" xfId="9833" xr:uid="{C006735A-31CA-444D-8C66-76C693796035}"/>
    <cellStyle name="Comma 9 2 2 6 2 2 2" xfId="21061" xr:uid="{097963CF-E06D-4BD5-AA2F-6A7B23C2ED72}"/>
    <cellStyle name="Comma 9 2 2 6 2 2 2 2" xfId="43528" xr:uid="{B78226FB-C511-4CBB-A714-CABF0355972E}"/>
    <cellStyle name="Comma 9 2 2 6 2 2 3" xfId="32301" xr:uid="{F9C8A2AF-217F-4CB5-ACF9-D81DC91050D5}"/>
    <cellStyle name="Comma 9 2 2 6 2 3" xfId="15458" xr:uid="{77103687-F30E-4519-BE90-650D2B328BD0}"/>
    <cellStyle name="Comma 9 2 2 6 2 3 2" xfId="37925" xr:uid="{4320379F-515A-42B1-90A3-A0F00C107861}"/>
    <cellStyle name="Comma 9 2 2 6 2 4" xfId="26698" xr:uid="{65C1DF26-3235-459C-967E-EB15CE64A6D5}"/>
    <cellStyle name="Comma 9 2 2 6 3" xfId="7044" xr:uid="{062AF1EA-14E4-493C-ACA2-DFBC444898AC}"/>
    <cellStyle name="Comma 9 2 2 6 3 2" xfId="18272" xr:uid="{B2415478-4E41-4379-A6E0-41C7F0B3D722}"/>
    <cellStyle name="Comma 9 2 2 6 3 2 2" xfId="40739" xr:uid="{6378E589-A18C-4F66-B4A9-73150A7D4056}"/>
    <cellStyle name="Comma 9 2 2 6 3 3" xfId="29512" xr:uid="{D08FF0F2-214C-42C1-ABB4-1A456F60AB5D}"/>
    <cellStyle name="Comma 9 2 2 6 4" xfId="12669" xr:uid="{3BD63AD3-FD61-4726-9746-3AA1814BFBBF}"/>
    <cellStyle name="Comma 9 2 2 6 4 2" xfId="35136" xr:uid="{C82A8C80-B3E6-4E91-B9CE-C263C561F538}"/>
    <cellStyle name="Comma 9 2 2 6 5" xfId="23909" xr:uid="{293A0BB5-1CB4-4EC2-9B39-04AE5817477F}"/>
    <cellStyle name="Comma 9 2 2 7" xfId="2522" xr:uid="{00000000-0005-0000-0000-0000630A0000}"/>
    <cellStyle name="Comma 9 2 2 7 2" xfId="5311" xr:uid="{4337D4A3-5A90-4CD2-85EC-33413CA5A80B}"/>
    <cellStyle name="Comma 9 2 2 7 2 2" xfId="10914" xr:uid="{5457812F-F6A2-45D5-B574-3D69999CA34F}"/>
    <cellStyle name="Comma 9 2 2 7 2 2 2" xfId="22142" xr:uid="{495F7BBD-1EC4-4811-A499-3288D2AC1792}"/>
    <cellStyle name="Comma 9 2 2 7 2 2 2 2" xfId="44609" xr:uid="{5B610576-FDDC-48E9-AA1A-C10B5BE41055}"/>
    <cellStyle name="Comma 9 2 2 7 2 2 3" xfId="33382" xr:uid="{069F7290-C5AB-4F98-90CD-86C5F1450CC3}"/>
    <cellStyle name="Comma 9 2 2 7 2 3" xfId="16539" xr:uid="{C12A8041-2B43-433D-8FAE-4303DDB865E1}"/>
    <cellStyle name="Comma 9 2 2 7 2 3 2" xfId="39006" xr:uid="{597D59F6-6DBA-40DD-A71B-801FDB3CB036}"/>
    <cellStyle name="Comma 9 2 2 7 2 4" xfId="27779" xr:uid="{F272C2F1-D6CB-4D31-84D4-345428159EF1}"/>
    <cellStyle name="Comma 9 2 2 7 3" xfId="8125" xr:uid="{2ED5621C-A230-490B-925F-977CF3CB31ED}"/>
    <cellStyle name="Comma 9 2 2 7 3 2" xfId="19353" xr:uid="{B1EC6FDE-3561-46E8-A333-21DBB855A2E8}"/>
    <cellStyle name="Comma 9 2 2 7 3 2 2" xfId="41820" xr:uid="{3802F603-50D2-4229-B29F-FA9765AA9EF3}"/>
    <cellStyle name="Comma 9 2 2 7 3 3" xfId="30593" xr:uid="{E0EB1F3D-35DB-4FAF-ABC0-1B859627C88F}"/>
    <cellStyle name="Comma 9 2 2 7 4" xfId="13750" xr:uid="{A3ACDCC5-0CCC-4701-A480-6E75C79DCCB2}"/>
    <cellStyle name="Comma 9 2 2 7 4 2" xfId="36217" xr:uid="{9D622FE8-E152-4265-9EDA-E087362B8D9F}"/>
    <cellStyle name="Comma 9 2 2 7 5" xfId="24990" xr:uid="{9988C810-DD23-4932-ACCD-11F5E9E50853}"/>
    <cellStyle name="Comma 9 2 2 8" xfId="361" xr:uid="{00000000-0005-0000-0000-0000640A0000}"/>
    <cellStyle name="Comma 9 2 2 8 2" xfId="3150" xr:uid="{F603FD91-64A4-414F-9CAA-53925C7293C3}"/>
    <cellStyle name="Comma 9 2 2 8 2 2" xfId="8753" xr:uid="{A05776E6-97EA-4A95-BB92-99ABB4625F6F}"/>
    <cellStyle name="Comma 9 2 2 8 2 2 2" xfId="19981" xr:uid="{CB146F79-2CA6-48BA-AF51-55609BFDC339}"/>
    <cellStyle name="Comma 9 2 2 8 2 2 2 2" xfId="42448" xr:uid="{A3C93A6C-E4AA-4F55-B6E4-0EA36909BD3D}"/>
    <cellStyle name="Comma 9 2 2 8 2 2 3" xfId="31221" xr:uid="{6611F0AF-3BB6-49DA-80B8-319EB36FBD0B}"/>
    <cellStyle name="Comma 9 2 2 8 2 3" xfId="14378" xr:uid="{2722059E-C150-4DD5-8168-3B211BA22499}"/>
    <cellStyle name="Comma 9 2 2 8 2 3 2" xfId="36845" xr:uid="{A5350310-6ACD-41E5-821B-3FDF200E2CE3}"/>
    <cellStyle name="Comma 9 2 2 8 2 4" xfId="25618" xr:uid="{8AAD27BD-2E55-4F4C-A83F-B9F2EF03FDB4}"/>
    <cellStyle name="Comma 9 2 2 8 3" xfId="5964" xr:uid="{53139AAE-D35D-4CD3-9D02-7D4C69D1C1AD}"/>
    <cellStyle name="Comma 9 2 2 8 3 2" xfId="17192" xr:uid="{3CC51471-191B-490F-96AC-2A0011A128E8}"/>
    <cellStyle name="Comma 9 2 2 8 3 2 2" xfId="39659" xr:uid="{46BC810E-BFC2-402F-9449-D83138BFA74F}"/>
    <cellStyle name="Comma 9 2 2 8 3 3" xfId="28432" xr:uid="{3E3F792C-E644-41F5-BB56-529C86B4E946}"/>
    <cellStyle name="Comma 9 2 2 8 4" xfId="11589" xr:uid="{8D00FF16-33A7-4D68-8D56-73F76ECD7B2A}"/>
    <cellStyle name="Comma 9 2 2 8 4 2" xfId="34056" xr:uid="{0C3EAF84-305C-46F6-A805-7A377B1742E2}"/>
    <cellStyle name="Comma 9 2 2 8 5" xfId="22829" xr:uid="{E1E3D585-6199-4EF4-A12A-3C4F9128D6E6}"/>
    <cellStyle name="Comma 9 2 2 9" xfId="2874" xr:uid="{0C6E21F8-FACE-46D1-919E-AD70FAEF8605}"/>
    <cellStyle name="Comma 9 2 2 9 2" xfId="8477" xr:uid="{6E3023A0-7F23-4C87-A00B-27C8327ABE9B}"/>
    <cellStyle name="Comma 9 2 2 9 2 2" xfId="19705" xr:uid="{5D44BC2D-1BC9-4FD1-8552-23EF9A149C09}"/>
    <cellStyle name="Comma 9 2 2 9 2 2 2" xfId="42172" xr:uid="{116701FA-E35E-4212-929F-083A5D12856C}"/>
    <cellStyle name="Comma 9 2 2 9 2 3" xfId="30945" xr:uid="{6A55A7A2-6D1A-42B0-B8A3-8914F10C4621}"/>
    <cellStyle name="Comma 9 2 2 9 3" xfId="14102" xr:uid="{EE1B99B0-C697-4D83-A4A4-5EDB95ABE0F4}"/>
    <cellStyle name="Comma 9 2 2 9 3 2" xfId="36569" xr:uid="{81D0D723-7D21-4C85-920E-8F1B5B679CED}"/>
    <cellStyle name="Comma 9 2 2 9 4" xfId="25342" xr:uid="{32CDFA4F-EBC7-4BAD-82E5-58D9A2C4D881}"/>
    <cellStyle name="Comma 9 2 3" xfId="111" xr:uid="{00000000-0005-0000-0000-0000650A0000}"/>
    <cellStyle name="Comma 9 2 3 10" xfId="11343" xr:uid="{058131B4-0AF6-47B1-A716-FC96CAF78BE9}"/>
    <cellStyle name="Comma 9 2 3 10 2" xfId="33811" xr:uid="{BC7CCFC3-FB16-45D3-9E23-62A97AC00601}"/>
    <cellStyle name="Comma 9 2 3 11" xfId="22584" xr:uid="{5ADC8E9A-0EC0-4F90-8CE1-C2D5F98E3518}"/>
    <cellStyle name="Comma 9 2 3 2" xfId="237" xr:uid="{00000000-0005-0000-0000-0000660A0000}"/>
    <cellStyle name="Comma 9 2 3 2 10" xfId="22710" xr:uid="{87BEE070-68D4-4C77-BA5D-83EC8825DE03}"/>
    <cellStyle name="Comma 9 2 3 2 2" xfId="784" xr:uid="{00000000-0005-0000-0000-0000670A0000}"/>
    <cellStyle name="Comma 9 2 3 2 2 2" xfId="1322" xr:uid="{00000000-0005-0000-0000-0000680A0000}"/>
    <cellStyle name="Comma 9 2 3 2 2 2 2" xfId="2402" xr:uid="{00000000-0005-0000-0000-0000690A0000}"/>
    <cellStyle name="Comma 9 2 3 2 2 2 2 2" xfId="5191" xr:uid="{5C45796A-8BB2-41D5-B5AF-64FCAAF7F9A9}"/>
    <cellStyle name="Comma 9 2 3 2 2 2 2 2 2" xfId="10794" xr:uid="{90815ED0-8466-4059-8A52-363C4C86EA9C}"/>
    <cellStyle name="Comma 9 2 3 2 2 2 2 2 2 2" xfId="22022" xr:uid="{538FF9DF-0FD5-4FB2-9CEC-D8C1A7E9361A}"/>
    <cellStyle name="Comma 9 2 3 2 2 2 2 2 2 2 2" xfId="44489" xr:uid="{BDEEC432-4060-4D9A-8C9C-2E87CDE6F590}"/>
    <cellStyle name="Comma 9 2 3 2 2 2 2 2 2 3" xfId="33262" xr:uid="{7247A715-1F96-42B6-A47F-D5A28618EAAE}"/>
    <cellStyle name="Comma 9 2 3 2 2 2 2 2 3" xfId="16419" xr:uid="{732F89F4-4337-4344-A2C9-E1EF4DC8586A}"/>
    <cellStyle name="Comma 9 2 3 2 2 2 2 2 3 2" xfId="38886" xr:uid="{8FC05828-BFC3-40EA-A50B-478190C06C62}"/>
    <cellStyle name="Comma 9 2 3 2 2 2 2 2 4" xfId="27659" xr:uid="{48CFD945-5182-4573-B216-DD4D4ADC9EC0}"/>
    <cellStyle name="Comma 9 2 3 2 2 2 2 3" xfId="8005" xr:uid="{9C1DB815-AE2C-46FB-A600-7F292A700EC6}"/>
    <cellStyle name="Comma 9 2 3 2 2 2 2 3 2" xfId="19233" xr:uid="{05275D18-6530-4C8C-A3BD-D883BD09F694}"/>
    <cellStyle name="Comma 9 2 3 2 2 2 2 3 2 2" xfId="41700" xr:uid="{910B873E-1E6B-4064-978F-77966A5BA043}"/>
    <cellStyle name="Comma 9 2 3 2 2 2 2 3 3" xfId="30473" xr:uid="{4583265C-6B2F-40DA-AA7B-01A3CFD774A7}"/>
    <cellStyle name="Comma 9 2 3 2 2 2 2 4" xfId="13630" xr:uid="{00C1C892-A907-4C04-888B-8E9B619C94CE}"/>
    <cellStyle name="Comma 9 2 3 2 2 2 2 4 2" xfId="36097" xr:uid="{5566CA65-D0E7-4393-AAE2-27D3858F56FE}"/>
    <cellStyle name="Comma 9 2 3 2 2 2 2 5" xfId="24870" xr:uid="{CB114B9C-82C3-4320-A589-E7B0B7DA1EBE}"/>
    <cellStyle name="Comma 9 2 3 2 2 2 3" xfId="4111" xr:uid="{12B81C26-5A7B-4247-8E9B-D95C4F83180D}"/>
    <cellStyle name="Comma 9 2 3 2 2 2 3 2" xfId="9714" xr:uid="{1925A655-D54A-47FE-A8E2-D7ED67064146}"/>
    <cellStyle name="Comma 9 2 3 2 2 2 3 2 2" xfId="20942" xr:uid="{ED995A14-FD38-4DB6-B95A-8FCB3A4AFEB4}"/>
    <cellStyle name="Comma 9 2 3 2 2 2 3 2 2 2" xfId="43409" xr:uid="{9751A952-0E29-48E8-B532-3839C672E171}"/>
    <cellStyle name="Comma 9 2 3 2 2 2 3 2 3" xfId="32182" xr:uid="{080DA464-D654-4EBD-BC3A-3D593D99833C}"/>
    <cellStyle name="Comma 9 2 3 2 2 2 3 3" xfId="15339" xr:uid="{DC33BFBE-48C7-4D0F-9D3B-8983AF15F9B6}"/>
    <cellStyle name="Comma 9 2 3 2 2 2 3 3 2" xfId="37806" xr:uid="{047A5B2D-7BB8-4BAE-94E8-3BE7FA822B54}"/>
    <cellStyle name="Comma 9 2 3 2 2 2 3 4" xfId="26579" xr:uid="{3BDA1234-5F7A-4FE1-BBED-95F11279565B}"/>
    <cellStyle name="Comma 9 2 3 2 2 2 4" xfId="6925" xr:uid="{E0CC69A6-4D2D-4139-883A-AB5D8D147AC3}"/>
    <cellStyle name="Comma 9 2 3 2 2 2 4 2" xfId="18153" xr:uid="{CE9573A7-D386-4FCF-B3D4-D9CF2DFB8F81}"/>
    <cellStyle name="Comma 9 2 3 2 2 2 4 2 2" xfId="40620" xr:uid="{18C7D9EF-64AE-45AC-8E12-C4D88EE6003B}"/>
    <cellStyle name="Comma 9 2 3 2 2 2 4 3" xfId="29393" xr:uid="{EDA5C716-7518-4AAA-98FE-507C189EC13D}"/>
    <cellStyle name="Comma 9 2 3 2 2 2 5" xfId="12550" xr:uid="{D45AA959-E250-4A6F-B68F-1C505D43555C}"/>
    <cellStyle name="Comma 9 2 3 2 2 2 5 2" xfId="35017" xr:uid="{22ADAD64-604D-437F-8A72-A38890D0654A}"/>
    <cellStyle name="Comma 9 2 3 2 2 2 6" xfId="23790" xr:uid="{41746139-056F-413B-BCE3-6E8CDE4920BE}"/>
    <cellStyle name="Comma 9 2 3 2 2 3" xfId="1864" xr:uid="{00000000-0005-0000-0000-00006A0A0000}"/>
    <cellStyle name="Comma 9 2 3 2 2 3 2" xfId="4653" xr:uid="{9620BFF8-AE66-4347-AE12-0F63F3B674C9}"/>
    <cellStyle name="Comma 9 2 3 2 2 3 2 2" xfId="10256" xr:uid="{A7E03883-1EE2-4ADF-AAF8-F05EF5C909E6}"/>
    <cellStyle name="Comma 9 2 3 2 2 3 2 2 2" xfId="21484" xr:uid="{D033B934-2F47-4D97-9F2B-375F78C5928C}"/>
    <cellStyle name="Comma 9 2 3 2 2 3 2 2 2 2" xfId="43951" xr:uid="{1A8BEC1D-0355-4F4E-B30A-111011AE5506}"/>
    <cellStyle name="Comma 9 2 3 2 2 3 2 2 3" xfId="32724" xr:uid="{8CB135F8-70A9-4CDA-8BD4-D3E436F766DC}"/>
    <cellStyle name="Comma 9 2 3 2 2 3 2 3" xfId="15881" xr:uid="{E858C9ED-1787-4883-9F5B-76672CC7B238}"/>
    <cellStyle name="Comma 9 2 3 2 2 3 2 3 2" xfId="38348" xr:uid="{CDFB07C9-AB8B-42B8-824E-57C67756B0C8}"/>
    <cellStyle name="Comma 9 2 3 2 2 3 2 4" xfId="27121" xr:uid="{A1E6BA82-8377-41FD-9B28-1BC693437E08}"/>
    <cellStyle name="Comma 9 2 3 2 2 3 3" xfId="7467" xr:uid="{ABA9FC43-CEE2-4316-8603-4058FB22B625}"/>
    <cellStyle name="Comma 9 2 3 2 2 3 3 2" xfId="18695" xr:uid="{6681A2A0-735E-404B-BFD8-A5DA2D999D3E}"/>
    <cellStyle name="Comma 9 2 3 2 2 3 3 2 2" xfId="41162" xr:uid="{DE3CAA55-EF46-4971-A0E4-E30E869C1D62}"/>
    <cellStyle name="Comma 9 2 3 2 2 3 3 3" xfId="29935" xr:uid="{E4A48B80-06BB-4680-8A97-EAFD3636D85E}"/>
    <cellStyle name="Comma 9 2 3 2 2 3 4" xfId="13092" xr:uid="{BC2193FD-5476-4DA2-BF6A-8BF41C3F7A6E}"/>
    <cellStyle name="Comma 9 2 3 2 2 3 4 2" xfId="35559" xr:uid="{067B1897-0D48-4B99-849A-5E7357408FC7}"/>
    <cellStyle name="Comma 9 2 3 2 2 3 5" xfId="24332" xr:uid="{0BA18237-4182-4035-9F9F-D08EE6C13DE6}"/>
    <cellStyle name="Comma 9 2 3 2 2 4" xfId="3573" xr:uid="{8A1625B7-D9CA-497D-B75B-CB38768840EA}"/>
    <cellStyle name="Comma 9 2 3 2 2 4 2" xfId="9176" xr:uid="{08833204-6739-4B4A-A347-9E3C19657514}"/>
    <cellStyle name="Comma 9 2 3 2 2 4 2 2" xfId="20404" xr:uid="{5BE0CEF6-0732-4011-9108-7E4228C00EA3}"/>
    <cellStyle name="Comma 9 2 3 2 2 4 2 2 2" xfId="42871" xr:uid="{359C58F4-BBCB-4311-A377-E2BD0B74A504}"/>
    <cellStyle name="Comma 9 2 3 2 2 4 2 3" xfId="31644" xr:uid="{62FCD0A9-0861-4FBD-A794-62583F04F83E}"/>
    <cellStyle name="Comma 9 2 3 2 2 4 3" xfId="14801" xr:uid="{689045D1-117B-44C6-8BBE-8E4E63699A64}"/>
    <cellStyle name="Comma 9 2 3 2 2 4 3 2" xfId="37268" xr:uid="{880990A0-E639-47E4-8A5B-8A16CF2FBBDC}"/>
    <cellStyle name="Comma 9 2 3 2 2 4 4" xfId="26041" xr:uid="{CBAE03EF-70C6-4A4E-99E0-07B2A040F4A3}"/>
    <cellStyle name="Comma 9 2 3 2 2 5" xfId="6387" xr:uid="{B0CAF8DD-F3F2-401A-876D-EE8711419DE1}"/>
    <cellStyle name="Comma 9 2 3 2 2 5 2" xfId="17615" xr:uid="{FBB6D77B-7282-4EDB-88A8-372B708EEE33}"/>
    <cellStyle name="Comma 9 2 3 2 2 5 2 2" xfId="40082" xr:uid="{0AAADD70-9766-4F52-A138-7249B1935536}"/>
    <cellStyle name="Comma 9 2 3 2 2 5 3" xfId="28855" xr:uid="{06830650-7827-4EDF-84D2-648104F6174D}"/>
    <cellStyle name="Comma 9 2 3 2 2 6" xfId="12012" xr:uid="{B14C63BF-941F-4576-916D-294C31C8C157}"/>
    <cellStyle name="Comma 9 2 3 2 2 6 2" xfId="34479" xr:uid="{A390BDC0-07B0-462A-8FBE-E93649EE113A}"/>
    <cellStyle name="Comma 9 2 3 2 2 7" xfId="23252" xr:uid="{2394AE32-273E-4B4F-BAB1-5508941262C6}"/>
    <cellStyle name="Comma 9 2 3 2 3" xfId="1055" xr:uid="{00000000-0005-0000-0000-00006B0A0000}"/>
    <cellStyle name="Comma 9 2 3 2 3 2" xfId="2135" xr:uid="{00000000-0005-0000-0000-00006C0A0000}"/>
    <cellStyle name="Comma 9 2 3 2 3 2 2" xfId="4924" xr:uid="{3B35E534-D293-469E-B5E3-607202FD87C2}"/>
    <cellStyle name="Comma 9 2 3 2 3 2 2 2" xfId="10527" xr:uid="{59EF6ACD-96A1-44EF-986A-592725E7B9AC}"/>
    <cellStyle name="Comma 9 2 3 2 3 2 2 2 2" xfId="21755" xr:uid="{23308BB2-5B82-4B35-AC4C-A9DCE1BC442B}"/>
    <cellStyle name="Comma 9 2 3 2 3 2 2 2 2 2" xfId="44222" xr:uid="{0DA9700E-E979-4239-81DF-AD6D3AD85A46}"/>
    <cellStyle name="Comma 9 2 3 2 3 2 2 2 3" xfId="32995" xr:uid="{8DDE1C94-F097-4628-891C-D6C7D8E86C2B}"/>
    <cellStyle name="Comma 9 2 3 2 3 2 2 3" xfId="16152" xr:uid="{EE95C8EC-2515-4E8B-9921-C9158A1F6959}"/>
    <cellStyle name="Comma 9 2 3 2 3 2 2 3 2" xfId="38619" xr:uid="{2B606270-0BE3-4BC4-A0EF-08C0E87B98D4}"/>
    <cellStyle name="Comma 9 2 3 2 3 2 2 4" xfId="27392" xr:uid="{8DC5B1BA-0DA3-49A7-B006-982DC1F1532D}"/>
    <cellStyle name="Comma 9 2 3 2 3 2 3" xfId="7738" xr:uid="{9DEE7309-D2F3-4B91-A630-26CEB2B10AF8}"/>
    <cellStyle name="Comma 9 2 3 2 3 2 3 2" xfId="18966" xr:uid="{51BC9126-AF54-4000-AEA8-BF7AA7B7A8FA}"/>
    <cellStyle name="Comma 9 2 3 2 3 2 3 2 2" xfId="41433" xr:uid="{4291F400-E911-4973-9088-AA725C93DACD}"/>
    <cellStyle name="Comma 9 2 3 2 3 2 3 3" xfId="30206" xr:uid="{5945DD54-8733-4C81-98E4-EC740E254AAB}"/>
    <cellStyle name="Comma 9 2 3 2 3 2 4" xfId="13363" xr:uid="{CF8E6C42-48A9-4C02-BA00-599CD8603CD9}"/>
    <cellStyle name="Comma 9 2 3 2 3 2 4 2" xfId="35830" xr:uid="{1BC928D6-1CC9-4E1A-9795-76E9BA4FF1DF}"/>
    <cellStyle name="Comma 9 2 3 2 3 2 5" xfId="24603" xr:uid="{9DB11E92-1854-485B-998B-A2982C205634}"/>
    <cellStyle name="Comma 9 2 3 2 3 3" xfId="3844" xr:uid="{BEC80DA2-8284-46DD-8CB1-EB60B17E8134}"/>
    <cellStyle name="Comma 9 2 3 2 3 3 2" xfId="9447" xr:uid="{7E8899B0-4554-4999-B52F-C24F04132419}"/>
    <cellStyle name="Comma 9 2 3 2 3 3 2 2" xfId="20675" xr:uid="{D7421235-CBE0-41C1-BF15-CCDC4D166FA4}"/>
    <cellStyle name="Comma 9 2 3 2 3 3 2 2 2" xfId="43142" xr:uid="{B32ED6D3-A016-4F32-BE8C-77D11EE3BF4B}"/>
    <cellStyle name="Comma 9 2 3 2 3 3 2 3" xfId="31915" xr:uid="{CB397A8E-CC1D-4DED-AD7B-C03606B8AEAD}"/>
    <cellStyle name="Comma 9 2 3 2 3 3 3" xfId="15072" xr:uid="{F0E48592-966A-4E33-83A1-61A360B8A19E}"/>
    <cellStyle name="Comma 9 2 3 2 3 3 3 2" xfId="37539" xr:uid="{93C7A0F4-3B04-4A68-A4A4-BACC127FAEB8}"/>
    <cellStyle name="Comma 9 2 3 2 3 3 4" xfId="26312" xr:uid="{4AA2689F-749B-4E39-A7E4-048D089A9F7C}"/>
    <cellStyle name="Comma 9 2 3 2 3 4" xfId="6658" xr:uid="{0E799FF0-437B-432C-AE54-2C2A923BD7C2}"/>
    <cellStyle name="Comma 9 2 3 2 3 4 2" xfId="17886" xr:uid="{12BEDB02-0FC1-4FA3-BA44-B1ACAB888129}"/>
    <cellStyle name="Comma 9 2 3 2 3 4 2 2" xfId="40353" xr:uid="{BFFE6FE7-7A5F-44C0-97BC-D3C173B5874D}"/>
    <cellStyle name="Comma 9 2 3 2 3 4 3" xfId="29126" xr:uid="{AAAC0AD8-5FF5-4A95-B997-485E499831A3}"/>
    <cellStyle name="Comma 9 2 3 2 3 5" xfId="12283" xr:uid="{1F200544-7215-4CC1-8323-F7E40AE288BC}"/>
    <cellStyle name="Comma 9 2 3 2 3 5 2" xfId="34750" xr:uid="{86E5BD94-FA54-4299-831F-BEDF4A0E4BC9}"/>
    <cellStyle name="Comma 9 2 3 2 3 6" xfId="23523" xr:uid="{4555C9F8-036E-42B5-B19B-0389C488E207}"/>
    <cellStyle name="Comma 9 2 3 2 4" xfId="1597" xr:uid="{00000000-0005-0000-0000-00006D0A0000}"/>
    <cellStyle name="Comma 9 2 3 2 4 2" xfId="4386" xr:uid="{6106E673-FE9B-4FE0-B490-17C5121D7B60}"/>
    <cellStyle name="Comma 9 2 3 2 4 2 2" xfId="9989" xr:uid="{E55C92F5-7835-4DCD-835B-1092ED6A0313}"/>
    <cellStyle name="Comma 9 2 3 2 4 2 2 2" xfId="21217" xr:uid="{257C0D69-F583-4A5D-A584-6E66B97C9953}"/>
    <cellStyle name="Comma 9 2 3 2 4 2 2 2 2" xfId="43684" xr:uid="{63A9286B-F047-47B6-A519-036EB548F7E8}"/>
    <cellStyle name="Comma 9 2 3 2 4 2 2 3" xfId="32457" xr:uid="{F6D8D3E5-54BB-4F0F-B75B-499B5325F13D}"/>
    <cellStyle name="Comma 9 2 3 2 4 2 3" xfId="15614" xr:uid="{870EEB4F-A7BA-4658-B511-DC87CF78BCDD}"/>
    <cellStyle name="Comma 9 2 3 2 4 2 3 2" xfId="38081" xr:uid="{C61962B2-03E0-453A-9ACA-67E89626FFAA}"/>
    <cellStyle name="Comma 9 2 3 2 4 2 4" xfId="26854" xr:uid="{0DAAB6F4-4947-4047-8A14-A2C2C94E96F3}"/>
    <cellStyle name="Comma 9 2 3 2 4 3" xfId="7200" xr:uid="{34D1EB75-0445-4E6D-B3D8-84200F913CF1}"/>
    <cellStyle name="Comma 9 2 3 2 4 3 2" xfId="18428" xr:uid="{3D12E63A-9153-4040-A9B6-16D6926A543C}"/>
    <cellStyle name="Comma 9 2 3 2 4 3 2 2" xfId="40895" xr:uid="{5A71FDEA-7F63-4CB8-AED1-81E8840DF53D}"/>
    <cellStyle name="Comma 9 2 3 2 4 3 3" xfId="29668" xr:uid="{00C698AE-9179-4320-95EA-B7477C3783D3}"/>
    <cellStyle name="Comma 9 2 3 2 4 4" xfId="12825" xr:uid="{787B9B86-C103-488B-A3A8-06AD35F992D1}"/>
    <cellStyle name="Comma 9 2 3 2 4 4 2" xfId="35292" xr:uid="{61F84377-0D9D-4754-A8DE-7F56200FF08B}"/>
    <cellStyle name="Comma 9 2 3 2 4 5" xfId="24065" xr:uid="{B0A597CE-2C5C-433C-AFBA-ED93E6F611CB}"/>
    <cellStyle name="Comma 9 2 3 2 5" xfId="2678" xr:uid="{00000000-0005-0000-0000-00006E0A0000}"/>
    <cellStyle name="Comma 9 2 3 2 5 2" xfId="5467" xr:uid="{C36B3396-87F1-4FB8-BDAF-0D53F1A4513E}"/>
    <cellStyle name="Comma 9 2 3 2 5 2 2" xfId="11070" xr:uid="{EE7C4443-B7E9-4B23-81B1-CC1D9C3B06B5}"/>
    <cellStyle name="Comma 9 2 3 2 5 2 2 2" xfId="22298" xr:uid="{D1863942-B53D-4D79-A759-0258ECF9C3A7}"/>
    <cellStyle name="Comma 9 2 3 2 5 2 2 2 2" xfId="44765" xr:uid="{66ECC87B-D219-45BF-ACF0-039A1E59EC68}"/>
    <cellStyle name="Comma 9 2 3 2 5 2 2 3" xfId="33538" xr:uid="{76D37C65-B1EC-4ABB-87B2-C29334FE523A}"/>
    <cellStyle name="Comma 9 2 3 2 5 2 3" xfId="16695" xr:uid="{CE306BE1-A3FB-4C9E-BBE9-99F298B1704A}"/>
    <cellStyle name="Comma 9 2 3 2 5 2 3 2" xfId="39162" xr:uid="{1556244F-273D-4240-B406-8C647DE318C8}"/>
    <cellStyle name="Comma 9 2 3 2 5 2 4" xfId="27935" xr:uid="{440F2DD1-A4C1-49BC-9867-74CA94A19A11}"/>
    <cellStyle name="Comma 9 2 3 2 5 3" xfId="8281" xr:uid="{429300EB-D230-442C-A356-34526B923F15}"/>
    <cellStyle name="Comma 9 2 3 2 5 3 2" xfId="19509" xr:uid="{A5E29CFF-C29E-4BF9-8A09-258AC2D07010}"/>
    <cellStyle name="Comma 9 2 3 2 5 3 2 2" xfId="41976" xr:uid="{77E932F5-9813-498E-9CCD-1E51F93D99B8}"/>
    <cellStyle name="Comma 9 2 3 2 5 3 3" xfId="30749" xr:uid="{1C711C6F-F57B-44BA-90CD-2B9A88C0E6A7}"/>
    <cellStyle name="Comma 9 2 3 2 5 4" xfId="13906" xr:uid="{509F2573-2FA1-48FE-AA20-F494D9664FC6}"/>
    <cellStyle name="Comma 9 2 3 2 5 4 2" xfId="36373" xr:uid="{39CDA291-2967-4FA7-8A2F-B03C064F197F}"/>
    <cellStyle name="Comma 9 2 3 2 5 5" xfId="25146" xr:uid="{C5752786-8EE0-4B25-999E-3E07D4987888}"/>
    <cellStyle name="Comma 9 2 3 2 6" xfId="517" xr:uid="{00000000-0005-0000-0000-00006F0A0000}"/>
    <cellStyle name="Comma 9 2 3 2 6 2" xfId="3306" xr:uid="{F04182BF-4003-4235-A5DE-F5DB06784D2B}"/>
    <cellStyle name="Comma 9 2 3 2 6 2 2" xfId="8909" xr:uid="{53080490-6836-442B-826D-F6A4672F9878}"/>
    <cellStyle name="Comma 9 2 3 2 6 2 2 2" xfId="20137" xr:uid="{5FEED5CD-411A-4E47-B5B4-1FF5B083C14F}"/>
    <cellStyle name="Comma 9 2 3 2 6 2 2 2 2" xfId="42604" xr:uid="{F56071A8-F109-46EC-B376-3DEDE750C1DA}"/>
    <cellStyle name="Comma 9 2 3 2 6 2 2 3" xfId="31377" xr:uid="{A88D294A-D6AC-4B78-B464-034F3C47B8F0}"/>
    <cellStyle name="Comma 9 2 3 2 6 2 3" xfId="14534" xr:uid="{D1F816DD-4A20-4C15-A75F-2322B208EE17}"/>
    <cellStyle name="Comma 9 2 3 2 6 2 3 2" xfId="37001" xr:uid="{3764EFF1-305F-4410-ADF9-9029798885C2}"/>
    <cellStyle name="Comma 9 2 3 2 6 2 4" xfId="25774" xr:uid="{9E95A3A3-478F-4FDF-A85A-203B180CEF50}"/>
    <cellStyle name="Comma 9 2 3 2 6 3" xfId="6120" xr:uid="{A89DCB98-FCA1-4D1A-99E0-854458450DBC}"/>
    <cellStyle name="Comma 9 2 3 2 6 3 2" xfId="17348" xr:uid="{B814A62D-6840-42B6-A7AB-72445AECE764}"/>
    <cellStyle name="Comma 9 2 3 2 6 3 2 2" xfId="39815" xr:uid="{865F97D0-1C30-49A1-B93B-69CCD06F5923}"/>
    <cellStyle name="Comma 9 2 3 2 6 3 3" xfId="28588" xr:uid="{46537673-714A-47AD-8A9E-E769875F136B}"/>
    <cellStyle name="Comma 9 2 3 2 6 4" xfId="11745" xr:uid="{C73A441C-F5C6-49FF-A70A-85BF5782B3AB}"/>
    <cellStyle name="Comma 9 2 3 2 6 4 2" xfId="34212" xr:uid="{49973DE2-BC8E-487E-8B32-105D5A0A156F}"/>
    <cellStyle name="Comma 9 2 3 2 6 5" xfId="22985" xr:uid="{EF72C79F-23FB-4FA4-8346-3F1EB5824C37}"/>
    <cellStyle name="Comma 9 2 3 2 7" xfId="3030" xr:uid="{69AF93EE-C79D-4046-A6A2-BB95441A7EC0}"/>
    <cellStyle name="Comma 9 2 3 2 7 2" xfId="8633" xr:uid="{B41F57A9-A68C-46CB-8DCC-E62F05808736}"/>
    <cellStyle name="Comma 9 2 3 2 7 2 2" xfId="19861" xr:uid="{13703325-26CD-4AC2-A343-3E6D9B209063}"/>
    <cellStyle name="Comma 9 2 3 2 7 2 2 2" xfId="42328" xr:uid="{021B73D1-15A7-4D63-B6C3-7D553F344AE0}"/>
    <cellStyle name="Comma 9 2 3 2 7 2 3" xfId="31101" xr:uid="{BC7E4E20-7367-40A1-AFA0-C3DE9EAEB0C6}"/>
    <cellStyle name="Comma 9 2 3 2 7 3" xfId="14258" xr:uid="{22024539-99BF-437E-A6D9-CA449EC04995}"/>
    <cellStyle name="Comma 9 2 3 2 7 3 2" xfId="36725" xr:uid="{873D5C03-F9B8-4621-8C9D-3AC377ED482F}"/>
    <cellStyle name="Comma 9 2 3 2 7 4" xfId="25498" xr:uid="{51D6995E-D3B0-4E6D-B675-B857AB45B624}"/>
    <cellStyle name="Comma 9 2 3 2 8" xfId="5845" xr:uid="{4D20FDD2-CAAE-47C4-A619-99EAF09E4792}"/>
    <cellStyle name="Comma 9 2 3 2 8 2" xfId="17073" xr:uid="{14E39E88-0AC0-4EBA-83DA-53D574499E48}"/>
    <cellStyle name="Comma 9 2 3 2 8 2 2" xfId="39540" xr:uid="{4E109B26-E0A7-4C47-BE93-F974C962C8A7}"/>
    <cellStyle name="Comma 9 2 3 2 8 3" xfId="28313" xr:uid="{7D51A84A-6F85-4F9C-AFDC-65FB7554A021}"/>
    <cellStyle name="Comma 9 2 3 2 9" xfId="11469" xr:uid="{2DDA87C9-1B2A-48D3-A1CD-2AE0C20244AE}"/>
    <cellStyle name="Comma 9 2 3 2 9 2" xfId="33937" xr:uid="{26DB6085-952C-4E29-B0A9-01B2B0A60225}"/>
    <cellStyle name="Comma 9 2 3 3" xfId="658" xr:uid="{00000000-0005-0000-0000-0000700A0000}"/>
    <cellStyle name="Comma 9 2 3 3 2" xfId="1196" xr:uid="{00000000-0005-0000-0000-0000710A0000}"/>
    <cellStyle name="Comma 9 2 3 3 2 2" xfId="2276" xr:uid="{00000000-0005-0000-0000-0000720A0000}"/>
    <cellStyle name="Comma 9 2 3 3 2 2 2" xfId="5065" xr:uid="{FD0FD255-A1DF-4854-97DE-5E75001300B9}"/>
    <cellStyle name="Comma 9 2 3 3 2 2 2 2" xfId="10668" xr:uid="{4DC2C19E-0B8D-4438-B74A-7971356317D4}"/>
    <cellStyle name="Comma 9 2 3 3 2 2 2 2 2" xfId="21896" xr:uid="{8766C491-8A08-46A2-B20C-1E669BAC47D2}"/>
    <cellStyle name="Comma 9 2 3 3 2 2 2 2 2 2" xfId="44363" xr:uid="{235EF767-D8AF-4B2C-83CC-1DD9C6E2D843}"/>
    <cellStyle name="Comma 9 2 3 3 2 2 2 2 3" xfId="33136" xr:uid="{9014C1AD-123C-43A2-88FB-26B71212669B}"/>
    <cellStyle name="Comma 9 2 3 3 2 2 2 3" xfId="16293" xr:uid="{5CD30E03-BE28-41CE-96A8-36B19D6886C0}"/>
    <cellStyle name="Comma 9 2 3 3 2 2 2 3 2" xfId="38760" xr:uid="{08D7F958-B423-47F5-8045-16796AD41B53}"/>
    <cellStyle name="Comma 9 2 3 3 2 2 2 4" xfId="27533" xr:uid="{A3A39C86-DC08-4EA6-B6E8-E3E1D25C7575}"/>
    <cellStyle name="Comma 9 2 3 3 2 2 3" xfId="7879" xr:uid="{86416B3F-CB51-4D35-815B-11E423924CA3}"/>
    <cellStyle name="Comma 9 2 3 3 2 2 3 2" xfId="19107" xr:uid="{65CFA466-BB8D-4291-9369-0BB7048EBD32}"/>
    <cellStyle name="Comma 9 2 3 3 2 2 3 2 2" xfId="41574" xr:uid="{574CD397-A9DD-423F-950C-5A89ECDF93F7}"/>
    <cellStyle name="Comma 9 2 3 3 2 2 3 3" xfId="30347" xr:uid="{326E0198-D08C-43D4-ABDE-4CFC3108862C}"/>
    <cellStyle name="Comma 9 2 3 3 2 2 4" xfId="13504" xr:uid="{F7A164A2-8569-4808-8A2B-15BE424B2364}"/>
    <cellStyle name="Comma 9 2 3 3 2 2 4 2" xfId="35971" xr:uid="{44376A0C-EF14-4FEC-BDEA-8A815AE1E236}"/>
    <cellStyle name="Comma 9 2 3 3 2 2 5" xfId="24744" xr:uid="{FAD2DD32-4113-42E2-93D7-7AB1A53A075F}"/>
    <cellStyle name="Comma 9 2 3 3 2 3" xfId="3985" xr:uid="{CA36F489-CDF0-4034-BD88-762DAE8CA06D}"/>
    <cellStyle name="Comma 9 2 3 3 2 3 2" xfId="9588" xr:uid="{9496528B-0E60-4D98-B695-8BA1E908A35E}"/>
    <cellStyle name="Comma 9 2 3 3 2 3 2 2" xfId="20816" xr:uid="{A0B8A3F4-8680-47A4-B06F-0DB8359F60CB}"/>
    <cellStyle name="Comma 9 2 3 3 2 3 2 2 2" xfId="43283" xr:uid="{49C2BF56-162F-4009-AB66-18E717628E26}"/>
    <cellStyle name="Comma 9 2 3 3 2 3 2 3" xfId="32056" xr:uid="{E1ABD251-CF87-48BC-A6DE-80085B7E2ACC}"/>
    <cellStyle name="Comma 9 2 3 3 2 3 3" xfId="15213" xr:uid="{ED73E167-5689-44FC-955C-29D19F7FF4A8}"/>
    <cellStyle name="Comma 9 2 3 3 2 3 3 2" xfId="37680" xr:uid="{FB14EC18-B22C-45F8-B410-06C1CC437275}"/>
    <cellStyle name="Comma 9 2 3 3 2 3 4" xfId="26453" xr:uid="{6CA47071-4614-433A-B191-59169EE647C6}"/>
    <cellStyle name="Comma 9 2 3 3 2 4" xfId="6799" xr:uid="{A3883663-6717-47AD-BAF5-1008699E17C3}"/>
    <cellStyle name="Comma 9 2 3 3 2 4 2" xfId="18027" xr:uid="{D3D46E11-6B67-4533-822B-71BB3E6D098C}"/>
    <cellStyle name="Comma 9 2 3 3 2 4 2 2" xfId="40494" xr:uid="{E24844A4-8F5D-4624-B861-E0A3C5010EA4}"/>
    <cellStyle name="Comma 9 2 3 3 2 4 3" xfId="29267" xr:uid="{6EF570ED-9C99-45A0-88A8-481902BCDBFE}"/>
    <cellStyle name="Comma 9 2 3 3 2 5" xfId="12424" xr:uid="{BB96E8B9-1615-4D3A-AF4E-B65B97BF7DD1}"/>
    <cellStyle name="Comma 9 2 3 3 2 5 2" xfId="34891" xr:uid="{27CE01C5-8EE5-4879-9BA9-23CAF95628BF}"/>
    <cellStyle name="Comma 9 2 3 3 2 6" xfId="23664" xr:uid="{0A555B57-E750-4F30-B39E-5F220001384B}"/>
    <cellStyle name="Comma 9 2 3 3 3" xfId="1738" xr:uid="{00000000-0005-0000-0000-0000730A0000}"/>
    <cellStyle name="Comma 9 2 3 3 3 2" xfId="4527" xr:uid="{546FCA68-FA17-4B5B-B3CF-4CA1FD8839BC}"/>
    <cellStyle name="Comma 9 2 3 3 3 2 2" xfId="10130" xr:uid="{7EFC1224-EA61-45DD-82C4-139DA3639C06}"/>
    <cellStyle name="Comma 9 2 3 3 3 2 2 2" xfId="21358" xr:uid="{92010CC8-9B03-4372-9417-87191E1E657F}"/>
    <cellStyle name="Comma 9 2 3 3 3 2 2 2 2" xfId="43825" xr:uid="{E811C2FF-1680-4D94-AB6F-D3F42C556CE4}"/>
    <cellStyle name="Comma 9 2 3 3 3 2 2 3" xfId="32598" xr:uid="{30EE72A8-4548-420C-A43F-6127DD373C7B}"/>
    <cellStyle name="Comma 9 2 3 3 3 2 3" xfId="15755" xr:uid="{8594C19A-9C03-48DA-B9A8-D91602C0E38A}"/>
    <cellStyle name="Comma 9 2 3 3 3 2 3 2" xfId="38222" xr:uid="{F193C8B9-F076-4515-8707-FAE7B9A9CB8F}"/>
    <cellStyle name="Comma 9 2 3 3 3 2 4" xfId="26995" xr:uid="{88CE42A9-0A80-4589-9497-23F3C343D443}"/>
    <cellStyle name="Comma 9 2 3 3 3 3" xfId="7341" xr:uid="{77AD198B-EEF0-4939-B5A0-A5CDE4A839FB}"/>
    <cellStyle name="Comma 9 2 3 3 3 3 2" xfId="18569" xr:uid="{79EBFF2F-DA89-4822-81C5-367CE5D23535}"/>
    <cellStyle name="Comma 9 2 3 3 3 3 2 2" xfId="41036" xr:uid="{2FC9EA01-F179-4B6F-B5A5-97A450DC61E9}"/>
    <cellStyle name="Comma 9 2 3 3 3 3 3" xfId="29809" xr:uid="{8841A8FD-782B-4158-8472-CD456EA9CE84}"/>
    <cellStyle name="Comma 9 2 3 3 3 4" xfId="12966" xr:uid="{6E98BB92-6BAE-4197-B3D2-C899D051A012}"/>
    <cellStyle name="Comma 9 2 3 3 3 4 2" xfId="35433" xr:uid="{61534270-813C-459F-BBC6-72CE3DF0B359}"/>
    <cellStyle name="Comma 9 2 3 3 3 5" xfId="24206" xr:uid="{D5CC896D-B0CB-48A6-8114-F7BE2A386076}"/>
    <cellStyle name="Comma 9 2 3 3 4" xfId="3447" xr:uid="{168D4038-3352-4975-88DF-C70F2A6FECAB}"/>
    <cellStyle name="Comma 9 2 3 3 4 2" xfId="9050" xr:uid="{7886C516-7274-4AF7-8CBD-3E7C78DA80F1}"/>
    <cellStyle name="Comma 9 2 3 3 4 2 2" xfId="20278" xr:uid="{7646F76D-B6EA-4CEB-A64F-EE347F25AD15}"/>
    <cellStyle name="Comma 9 2 3 3 4 2 2 2" xfId="42745" xr:uid="{D1C50001-5BEB-488C-B1ED-591205D9046C}"/>
    <cellStyle name="Comma 9 2 3 3 4 2 3" xfId="31518" xr:uid="{2998F7A3-B85F-4459-A21F-B96AEE229972}"/>
    <cellStyle name="Comma 9 2 3 3 4 3" xfId="14675" xr:uid="{5C335162-4026-44E5-A93B-2D50C7CCCF5E}"/>
    <cellStyle name="Comma 9 2 3 3 4 3 2" xfId="37142" xr:uid="{1A02A2A7-ADD6-409C-831C-4057B760E263}"/>
    <cellStyle name="Comma 9 2 3 3 4 4" xfId="25915" xr:uid="{D1A53C3F-4173-469A-B2B7-4CCBC95524BF}"/>
    <cellStyle name="Comma 9 2 3 3 5" xfId="6261" xr:uid="{5D7DAA61-87D0-4289-A97D-6BA67FC73932}"/>
    <cellStyle name="Comma 9 2 3 3 5 2" xfId="17489" xr:uid="{EA0BBD1F-BCC0-4DD0-8E51-D8CBD9ABA6B9}"/>
    <cellStyle name="Comma 9 2 3 3 5 2 2" xfId="39956" xr:uid="{47D46D4B-4EF5-4186-AD57-EDA5A2BE148E}"/>
    <cellStyle name="Comma 9 2 3 3 5 3" xfId="28729" xr:uid="{AE406EB6-94C2-47C0-98F2-FF22BE764F24}"/>
    <cellStyle name="Comma 9 2 3 3 6" xfId="11886" xr:uid="{84437487-05EC-4D33-8E62-B4266ADE16FD}"/>
    <cellStyle name="Comma 9 2 3 3 6 2" xfId="34353" xr:uid="{81D0EF7F-953D-47CA-A60C-EB69739A1E88}"/>
    <cellStyle name="Comma 9 2 3 3 7" xfId="23126" xr:uid="{7C4FFA4D-3AF4-42A2-BE63-B01B8F319F84}"/>
    <cellStyle name="Comma 9 2 3 4" xfId="929" xr:uid="{00000000-0005-0000-0000-0000740A0000}"/>
    <cellStyle name="Comma 9 2 3 4 2" xfId="2009" xr:uid="{00000000-0005-0000-0000-0000750A0000}"/>
    <cellStyle name="Comma 9 2 3 4 2 2" xfId="4798" xr:uid="{5B0DE692-E8F4-4196-9809-371C4189F6CE}"/>
    <cellStyle name="Comma 9 2 3 4 2 2 2" xfId="10401" xr:uid="{3A8C31B6-D9FE-433C-9176-35745341AEE2}"/>
    <cellStyle name="Comma 9 2 3 4 2 2 2 2" xfId="21629" xr:uid="{DF18A9BD-4232-4124-853D-0591A1987C14}"/>
    <cellStyle name="Comma 9 2 3 4 2 2 2 2 2" xfId="44096" xr:uid="{F52DD0C8-98AD-4EB0-9927-8CC96147987C}"/>
    <cellStyle name="Comma 9 2 3 4 2 2 2 3" xfId="32869" xr:uid="{02DA0349-A2EA-4E49-A295-F959BEE4687C}"/>
    <cellStyle name="Comma 9 2 3 4 2 2 3" xfId="16026" xr:uid="{0E0BE61B-C718-441B-9A85-C6CCC1448B34}"/>
    <cellStyle name="Comma 9 2 3 4 2 2 3 2" xfId="38493" xr:uid="{7A0FCCC2-0F59-4B2D-9348-AE026342EDB0}"/>
    <cellStyle name="Comma 9 2 3 4 2 2 4" xfId="27266" xr:uid="{6D858D54-83A2-4135-B05B-531CEBD0751D}"/>
    <cellStyle name="Comma 9 2 3 4 2 3" xfId="7612" xr:uid="{2854A50D-EA86-4B30-A06A-72652A8A2566}"/>
    <cellStyle name="Comma 9 2 3 4 2 3 2" xfId="18840" xr:uid="{626D4311-13FE-4030-83C5-A121032B3701}"/>
    <cellStyle name="Comma 9 2 3 4 2 3 2 2" xfId="41307" xr:uid="{2D987EDC-055D-4D01-90D1-5F11E15D2897}"/>
    <cellStyle name="Comma 9 2 3 4 2 3 3" xfId="30080" xr:uid="{0A3A8774-EA7C-49FF-9756-2FD086864CBE}"/>
    <cellStyle name="Comma 9 2 3 4 2 4" xfId="13237" xr:uid="{5F60C8A8-8884-40D6-A066-89500681EF31}"/>
    <cellStyle name="Comma 9 2 3 4 2 4 2" xfId="35704" xr:uid="{FD54F79E-7146-49AF-809F-72BCC888CEB9}"/>
    <cellStyle name="Comma 9 2 3 4 2 5" xfId="24477" xr:uid="{8310ED01-75B7-4D03-9FE0-AE4F0B447680}"/>
    <cellStyle name="Comma 9 2 3 4 3" xfId="3718" xr:uid="{B6CC800E-EEED-4298-B4FF-12CDC366C0A1}"/>
    <cellStyle name="Comma 9 2 3 4 3 2" xfId="9321" xr:uid="{565E3AB3-4099-4085-81B9-7DD1E428FFA5}"/>
    <cellStyle name="Comma 9 2 3 4 3 2 2" xfId="20549" xr:uid="{C5ECF99E-9B15-4B21-B1B6-80BF25E91BCF}"/>
    <cellStyle name="Comma 9 2 3 4 3 2 2 2" xfId="43016" xr:uid="{DB6AF632-A7CB-4F29-B9D9-B70521FB2118}"/>
    <cellStyle name="Comma 9 2 3 4 3 2 3" xfId="31789" xr:uid="{D389513D-DAD6-474B-AA1F-C21375E09D46}"/>
    <cellStyle name="Comma 9 2 3 4 3 3" xfId="14946" xr:uid="{BEC91162-26AF-4655-B90A-8C35168025F2}"/>
    <cellStyle name="Comma 9 2 3 4 3 3 2" xfId="37413" xr:uid="{BF4EA315-C672-42DC-AB61-150E40FA5E04}"/>
    <cellStyle name="Comma 9 2 3 4 3 4" xfId="26186" xr:uid="{A2FC6B4A-0A7C-4CD3-90B0-A09B51A01B8E}"/>
    <cellStyle name="Comma 9 2 3 4 4" xfId="6532" xr:uid="{8030F02C-DEA3-49AF-8BD0-68510D0FD5DE}"/>
    <cellStyle name="Comma 9 2 3 4 4 2" xfId="17760" xr:uid="{A162CC4B-97AB-497E-AD6B-274779FC3800}"/>
    <cellStyle name="Comma 9 2 3 4 4 2 2" xfId="40227" xr:uid="{EDB6573C-E7F7-4036-900C-3A967D4ECAFC}"/>
    <cellStyle name="Comma 9 2 3 4 4 3" xfId="29000" xr:uid="{FB077487-6E51-46AD-BE56-64E39B271196}"/>
    <cellStyle name="Comma 9 2 3 4 5" xfId="12157" xr:uid="{CB335C79-8769-4891-B2A4-859637631CA3}"/>
    <cellStyle name="Comma 9 2 3 4 5 2" xfId="34624" xr:uid="{BB5DA00B-7B89-418A-9C5F-85685DA3BDAA}"/>
    <cellStyle name="Comma 9 2 3 4 6" xfId="23397" xr:uid="{57A61461-AA89-41C2-8A75-C59772B17CB5}"/>
    <cellStyle name="Comma 9 2 3 5" xfId="1471" xr:uid="{00000000-0005-0000-0000-0000760A0000}"/>
    <cellStyle name="Comma 9 2 3 5 2" xfId="4260" xr:uid="{C051CBB2-18AD-468C-A737-4C2C450AEB2A}"/>
    <cellStyle name="Comma 9 2 3 5 2 2" xfId="9863" xr:uid="{F8D0C94A-3D5B-4DEB-ABC5-C8D2CDAE9851}"/>
    <cellStyle name="Comma 9 2 3 5 2 2 2" xfId="21091" xr:uid="{9CDD7A95-46CD-40EF-921D-EB15CB707FCA}"/>
    <cellStyle name="Comma 9 2 3 5 2 2 2 2" xfId="43558" xr:uid="{BE391F57-1C5E-4B5B-BF39-DC191957221D}"/>
    <cellStyle name="Comma 9 2 3 5 2 2 3" xfId="32331" xr:uid="{7987A0C3-BF9A-4951-BA91-BD360E5462CC}"/>
    <cellStyle name="Comma 9 2 3 5 2 3" xfId="15488" xr:uid="{8F88F398-9B1C-426B-B2C3-5E1E990FBE27}"/>
    <cellStyle name="Comma 9 2 3 5 2 3 2" xfId="37955" xr:uid="{05EAB66E-3BCF-4C2D-9AE3-74B38EFB50E7}"/>
    <cellStyle name="Comma 9 2 3 5 2 4" xfId="26728" xr:uid="{C7FD3225-D6C2-4F62-8CBE-C41726ED3BFB}"/>
    <cellStyle name="Comma 9 2 3 5 3" xfId="7074" xr:uid="{D00DF29C-5711-4172-ADD5-C1794667DDC2}"/>
    <cellStyle name="Comma 9 2 3 5 3 2" xfId="18302" xr:uid="{1FBB7064-923A-4725-BA92-F143C9ABD3AE}"/>
    <cellStyle name="Comma 9 2 3 5 3 2 2" xfId="40769" xr:uid="{24FCA497-523C-41D5-9BD3-C9DD2BC5D5E7}"/>
    <cellStyle name="Comma 9 2 3 5 3 3" xfId="29542" xr:uid="{2DE4604C-5AAA-4454-9EFD-B30AA53D03D5}"/>
    <cellStyle name="Comma 9 2 3 5 4" xfId="12699" xr:uid="{62C10DE3-3F59-4E25-8DF7-88C1BC22C434}"/>
    <cellStyle name="Comma 9 2 3 5 4 2" xfId="35166" xr:uid="{5F7EFF6A-113A-4F25-A729-521CC0785CC1}"/>
    <cellStyle name="Comma 9 2 3 5 5" xfId="23939" xr:uid="{BE61292D-33F5-43C8-8949-D52877E7DCA4}"/>
    <cellStyle name="Comma 9 2 3 6" xfId="2552" xr:uid="{00000000-0005-0000-0000-0000770A0000}"/>
    <cellStyle name="Comma 9 2 3 6 2" xfId="5341" xr:uid="{BBBF5D7C-066D-44FA-A085-2294C2BCEE17}"/>
    <cellStyle name="Comma 9 2 3 6 2 2" xfId="10944" xr:uid="{5724244B-01C0-427B-8F14-9EFAFB57FA68}"/>
    <cellStyle name="Comma 9 2 3 6 2 2 2" xfId="22172" xr:uid="{7067BB01-E026-4975-B72E-3896E6CF30A6}"/>
    <cellStyle name="Comma 9 2 3 6 2 2 2 2" xfId="44639" xr:uid="{5B9391C1-C60A-4F28-91D0-8B99A37C0B0C}"/>
    <cellStyle name="Comma 9 2 3 6 2 2 3" xfId="33412" xr:uid="{17A8F6C2-5778-49F8-A475-4416BFCF0C92}"/>
    <cellStyle name="Comma 9 2 3 6 2 3" xfId="16569" xr:uid="{B101B646-B0EB-4924-AADB-3AB2A9C2CAA9}"/>
    <cellStyle name="Comma 9 2 3 6 2 3 2" xfId="39036" xr:uid="{B4A58267-AE00-4F26-88BE-3B9786018B7C}"/>
    <cellStyle name="Comma 9 2 3 6 2 4" xfId="27809" xr:uid="{D1A476A0-AAF9-4966-B348-B98ADC508D6C}"/>
    <cellStyle name="Comma 9 2 3 6 3" xfId="8155" xr:uid="{132BA17C-8807-4906-A2C4-8D3E28807EE6}"/>
    <cellStyle name="Comma 9 2 3 6 3 2" xfId="19383" xr:uid="{76B29FB8-F46B-47AF-80FA-D7B6352F361A}"/>
    <cellStyle name="Comma 9 2 3 6 3 2 2" xfId="41850" xr:uid="{667CA5B0-6D01-4152-98A6-542B27DF3CC5}"/>
    <cellStyle name="Comma 9 2 3 6 3 3" xfId="30623" xr:uid="{DDF7A3CE-0425-4B19-936E-93770585F4D9}"/>
    <cellStyle name="Comma 9 2 3 6 4" xfId="13780" xr:uid="{A106188F-0038-4DB5-B1DD-6A848743391E}"/>
    <cellStyle name="Comma 9 2 3 6 4 2" xfId="36247" xr:uid="{A2E7B296-1831-4584-876D-CFB042847944}"/>
    <cellStyle name="Comma 9 2 3 6 5" xfId="25020" xr:uid="{7569A216-9324-4D61-A525-83E1ACD03956}"/>
    <cellStyle name="Comma 9 2 3 7" xfId="391" xr:uid="{00000000-0005-0000-0000-0000780A0000}"/>
    <cellStyle name="Comma 9 2 3 7 2" xfId="3180" xr:uid="{E4F992C1-3C20-4BFF-9949-D6DC892AF0F8}"/>
    <cellStyle name="Comma 9 2 3 7 2 2" xfId="8783" xr:uid="{38409327-353A-47B2-B84B-6B0C3DA0C688}"/>
    <cellStyle name="Comma 9 2 3 7 2 2 2" xfId="20011" xr:uid="{14800D1A-2409-4761-8E25-C596D9393431}"/>
    <cellStyle name="Comma 9 2 3 7 2 2 2 2" xfId="42478" xr:uid="{CA315ED4-C56B-4ACC-B077-843E4F6862F3}"/>
    <cellStyle name="Comma 9 2 3 7 2 2 3" xfId="31251" xr:uid="{B1DA1F70-681C-4DBC-A7EE-830B90CEE46F}"/>
    <cellStyle name="Comma 9 2 3 7 2 3" xfId="14408" xr:uid="{62DF20B4-58A3-4231-AF21-5AC9988DE9F8}"/>
    <cellStyle name="Comma 9 2 3 7 2 3 2" xfId="36875" xr:uid="{9EA45A99-3F03-44CD-AD20-D4E23D161C12}"/>
    <cellStyle name="Comma 9 2 3 7 2 4" xfId="25648" xr:uid="{96E9B182-5D2C-4813-AFBE-F129EB4F12F6}"/>
    <cellStyle name="Comma 9 2 3 7 3" xfId="5994" xr:uid="{0F8C209D-CA51-4D86-88F7-B891D035E436}"/>
    <cellStyle name="Comma 9 2 3 7 3 2" xfId="17222" xr:uid="{4712ED4B-FFD6-49C8-8412-16C736BDA647}"/>
    <cellStyle name="Comma 9 2 3 7 3 2 2" xfId="39689" xr:uid="{EA189356-E7D0-45FE-9C91-E26BE3B5195E}"/>
    <cellStyle name="Comma 9 2 3 7 3 3" xfId="28462" xr:uid="{C9746A48-22D6-461C-AD94-9BB69B159D44}"/>
    <cellStyle name="Comma 9 2 3 7 4" xfId="11619" xr:uid="{D433374C-DDAC-4623-AA68-C4630A5EFA3B}"/>
    <cellStyle name="Comma 9 2 3 7 4 2" xfId="34086" xr:uid="{35FB9B18-F732-46B0-8618-0FF805A1C622}"/>
    <cellStyle name="Comma 9 2 3 7 5" xfId="22859" xr:uid="{F58EBBDC-D885-4943-949D-8D4377CAC73D}"/>
    <cellStyle name="Comma 9 2 3 8" xfId="2904" xr:uid="{E18D8155-DD25-4182-B546-972425F38FE0}"/>
    <cellStyle name="Comma 9 2 3 8 2" xfId="8507" xr:uid="{83CB131A-359F-412B-83E8-A73BFFE7D161}"/>
    <cellStyle name="Comma 9 2 3 8 2 2" xfId="19735" xr:uid="{57238DC8-E5B5-4E53-970A-60CA1083A4BF}"/>
    <cellStyle name="Comma 9 2 3 8 2 2 2" xfId="42202" xr:uid="{04A9BD7F-DA9C-43C5-90F0-DDF83205E0BC}"/>
    <cellStyle name="Comma 9 2 3 8 2 3" xfId="30975" xr:uid="{01B7457F-E75C-45D5-8D3E-CD8319190AEF}"/>
    <cellStyle name="Comma 9 2 3 8 3" xfId="14132" xr:uid="{4D150A3C-26C2-47FD-8909-A7A5BC15AE0A}"/>
    <cellStyle name="Comma 9 2 3 8 3 2" xfId="36599" xr:uid="{B51C2225-2C18-485F-B22E-0CA7E52B214B}"/>
    <cellStyle name="Comma 9 2 3 8 4" xfId="25372" xr:uid="{72427C1B-8921-41EB-B609-A9D5F54267AF}"/>
    <cellStyle name="Comma 9 2 3 9" xfId="5719" xr:uid="{8FD991DD-23C6-4B1A-857F-342F3F9BBF6F}"/>
    <cellStyle name="Comma 9 2 3 9 2" xfId="16947" xr:uid="{A3D0295F-B10F-442F-8D3C-8769A582F736}"/>
    <cellStyle name="Comma 9 2 3 9 2 2" xfId="39414" xr:uid="{EB1CA2FD-1F88-405A-9046-BBF4A5E2FDC9}"/>
    <cellStyle name="Comma 9 2 3 9 3" xfId="28187" xr:uid="{6338EB0B-E141-4E60-B670-A12562698E94}"/>
    <cellStyle name="Comma 9 2 4" xfId="173" xr:uid="{00000000-0005-0000-0000-0000790A0000}"/>
    <cellStyle name="Comma 9 2 4 10" xfId="22646" xr:uid="{1A00D728-381B-419A-A6AE-031A76F4D11E}"/>
    <cellStyle name="Comma 9 2 4 2" xfId="720" xr:uid="{00000000-0005-0000-0000-00007A0A0000}"/>
    <cellStyle name="Comma 9 2 4 2 2" xfId="1258" xr:uid="{00000000-0005-0000-0000-00007B0A0000}"/>
    <cellStyle name="Comma 9 2 4 2 2 2" xfId="2338" xr:uid="{00000000-0005-0000-0000-00007C0A0000}"/>
    <cellStyle name="Comma 9 2 4 2 2 2 2" xfId="5127" xr:uid="{181DAA42-9059-4136-A929-72EA2B175998}"/>
    <cellStyle name="Comma 9 2 4 2 2 2 2 2" xfId="10730" xr:uid="{B984E5C7-78FE-42CA-BD11-5FF3CA901045}"/>
    <cellStyle name="Comma 9 2 4 2 2 2 2 2 2" xfId="21958" xr:uid="{D0407D57-02FD-485B-B86A-36343332E02D}"/>
    <cellStyle name="Comma 9 2 4 2 2 2 2 2 2 2" xfId="44425" xr:uid="{AD86D439-AA87-46FA-9805-BCC0033DE235}"/>
    <cellStyle name="Comma 9 2 4 2 2 2 2 2 3" xfId="33198" xr:uid="{E9910076-1951-4B37-B9D9-D9F71A5621CB}"/>
    <cellStyle name="Comma 9 2 4 2 2 2 2 3" xfId="16355" xr:uid="{5F7BFB60-5670-48FE-BB1E-237E4613F0AA}"/>
    <cellStyle name="Comma 9 2 4 2 2 2 2 3 2" xfId="38822" xr:uid="{FE84B0EE-FFFA-4032-A605-6EC328CC0B55}"/>
    <cellStyle name="Comma 9 2 4 2 2 2 2 4" xfId="27595" xr:uid="{5F8CC09B-6B27-43FF-BE66-91B723516240}"/>
    <cellStyle name="Comma 9 2 4 2 2 2 3" xfId="7941" xr:uid="{9D2531CC-43CD-4088-94E6-66B258EDB198}"/>
    <cellStyle name="Comma 9 2 4 2 2 2 3 2" xfId="19169" xr:uid="{EC7B3386-9FD5-44F7-9598-265287B56B0A}"/>
    <cellStyle name="Comma 9 2 4 2 2 2 3 2 2" xfId="41636" xr:uid="{46897914-E29F-4AC0-A618-697E56517C82}"/>
    <cellStyle name="Comma 9 2 4 2 2 2 3 3" xfId="30409" xr:uid="{1261C5A8-A822-4BDD-989E-8B445E5A86CE}"/>
    <cellStyle name="Comma 9 2 4 2 2 2 4" xfId="13566" xr:uid="{78C464E4-8BDD-4AA5-8A5E-8F08789BC41C}"/>
    <cellStyle name="Comma 9 2 4 2 2 2 4 2" xfId="36033" xr:uid="{2AA7B22A-7C2D-4098-978E-DA6AD4ACAD95}"/>
    <cellStyle name="Comma 9 2 4 2 2 2 5" xfId="24806" xr:uid="{C848E805-82B8-434C-952C-9BF25B03FB39}"/>
    <cellStyle name="Comma 9 2 4 2 2 3" xfId="4047" xr:uid="{115F9A4F-3991-4B80-B046-03F4470DC051}"/>
    <cellStyle name="Comma 9 2 4 2 2 3 2" xfId="9650" xr:uid="{8D991395-F3D8-4679-AF9A-7D34A0CBD247}"/>
    <cellStyle name="Comma 9 2 4 2 2 3 2 2" xfId="20878" xr:uid="{8B1A8B66-1022-4752-8DA5-93F7F3010A06}"/>
    <cellStyle name="Comma 9 2 4 2 2 3 2 2 2" xfId="43345" xr:uid="{CCC3985C-9389-4C71-A997-18C464A099E1}"/>
    <cellStyle name="Comma 9 2 4 2 2 3 2 3" xfId="32118" xr:uid="{235DEB3A-41C2-401F-B33B-469E63E62F8D}"/>
    <cellStyle name="Comma 9 2 4 2 2 3 3" xfId="15275" xr:uid="{A3D48582-C5BA-4E1F-B075-B5ECBAF238FA}"/>
    <cellStyle name="Comma 9 2 4 2 2 3 3 2" xfId="37742" xr:uid="{5FFA8BC0-09A1-4B25-A0D1-0EF74793D6DF}"/>
    <cellStyle name="Comma 9 2 4 2 2 3 4" xfId="26515" xr:uid="{7C272830-347D-490B-ADFE-2C0013997AA6}"/>
    <cellStyle name="Comma 9 2 4 2 2 4" xfId="6861" xr:uid="{C504DA39-467D-4911-924C-0EA6ECF4240A}"/>
    <cellStyle name="Comma 9 2 4 2 2 4 2" xfId="18089" xr:uid="{DAF9E024-2EB7-4405-9200-78BE0BEEB6DA}"/>
    <cellStyle name="Comma 9 2 4 2 2 4 2 2" xfId="40556" xr:uid="{126D9F59-54DC-4669-956F-BF9AB42BD616}"/>
    <cellStyle name="Comma 9 2 4 2 2 4 3" xfId="29329" xr:uid="{8D98B53F-7BE0-4156-AA41-C708B8A83865}"/>
    <cellStyle name="Comma 9 2 4 2 2 5" xfId="12486" xr:uid="{63292C27-CC5B-4D61-98D3-F3322AAEF605}"/>
    <cellStyle name="Comma 9 2 4 2 2 5 2" xfId="34953" xr:uid="{390153D0-02A4-4206-925E-94377EE02C45}"/>
    <cellStyle name="Comma 9 2 4 2 2 6" xfId="23726" xr:uid="{1D1DE62F-F08D-4E70-8AFC-41F29D88040B}"/>
    <cellStyle name="Comma 9 2 4 2 3" xfId="1800" xr:uid="{00000000-0005-0000-0000-00007D0A0000}"/>
    <cellStyle name="Comma 9 2 4 2 3 2" xfId="4589" xr:uid="{877D73FE-430D-440B-B83A-CE2B9112150E}"/>
    <cellStyle name="Comma 9 2 4 2 3 2 2" xfId="10192" xr:uid="{D5AFF64A-50DE-432C-8543-8AF904F97DE0}"/>
    <cellStyle name="Comma 9 2 4 2 3 2 2 2" xfId="21420" xr:uid="{D87D4448-9929-4B7C-A21A-908439C33E5B}"/>
    <cellStyle name="Comma 9 2 4 2 3 2 2 2 2" xfId="43887" xr:uid="{1DA6A45E-9683-43CD-8F52-64BBF75B8AB9}"/>
    <cellStyle name="Comma 9 2 4 2 3 2 2 3" xfId="32660" xr:uid="{9C2BB58E-BE17-4052-90AD-9417895B055B}"/>
    <cellStyle name="Comma 9 2 4 2 3 2 3" xfId="15817" xr:uid="{61369CDE-D09B-4CF4-AE6D-17654E628C6C}"/>
    <cellStyle name="Comma 9 2 4 2 3 2 3 2" xfId="38284" xr:uid="{B66FB43E-1FAB-461A-A723-0DBCCEC627E7}"/>
    <cellStyle name="Comma 9 2 4 2 3 2 4" xfId="27057" xr:uid="{8790859D-43FA-45AB-A4E9-103ACB618297}"/>
    <cellStyle name="Comma 9 2 4 2 3 3" xfId="7403" xr:uid="{4FCBA2F2-7F53-4F00-A856-E3B035112939}"/>
    <cellStyle name="Comma 9 2 4 2 3 3 2" xfId="18631" xr:uid="{C0C697A2-C5AF-4B8C-BE22-3917DCCE54DE}"/>
    <cellStyle name="Comma 9 2 4 2 3 3 2 2" xfId="41098" xr:uid="{AED74F5F-FE84-4CEB-AF1C-3D99C79B2CBC}"/>
    <cellStyle name="Comma 9 2 4 2 3 3 3" xfId="29871" xr:uid="{973A3EC6-6DB0-414F-B655-94B21AF25FE9}"/>
    <cellStyle name="Comma 9 2 4 2 3 4" xfId="13028" xr:uid="{7FA7714E-8EBA-4110-A1AA-D3B35D81B1A1}"/>
    <cellStyle name="Comma 9 2 4 2 3 4 2" xfId="35495" xr:uid="{3CB93270-52B9-48CF-BF98-5188B5D2CD0E}"/>
    <cellStyle name="Comma 9 2 4 2 3 5" xfId="24268" xr:uid="{6A0FDB12-2B87-46E1-BAAF-49C3A57E2CEE}"/>
    <cellStyle name="Comma 9 2 4 2 4" xfId="3509" xr:uid="{95E6D164-1B65-4CCC-B124-56C043D6BE20}"/>
    <cellStyle name="Comma 9 2 4 2 4 2" xfId="9112" xr:uid="{690DB0E6-FC3D-4441-B27E-586AF4F5A583}"/>
    <cellStyle name="Comma 9 2 4 2 4 2 2" xfId="20340" xr:uid="{5B2A4943-E320-4D44-8BBC-216758D2C6C3}"/>
    <cellStyle name="Comma 9 2 4 2 4 2 2 2" xfId="42807" xr:uid="{AA95A9A9-0758-4A1B-A67E-83027C09D775}"/>
    <cellStyle name="Comma 9 2 4 2 4 2 3" xfId="31580" xr:uid="{F71FDDA9-A953-46C8-951D-D6D90439359D}"/>
    <cellStyle name="Comma 9 2 4 2 4 3" xfId="14737" xr:uid="{DDC6FD99-5A84-4DCD-9B63-FCAE99764B01}"/>
    <cellStyle name="Comma 9 2 4 2 4 3 2" xfId="37204" xr:uid="{14EC94D1-64CD-438D-987A-AFBBAC2FAA96}"/>
    <cellStyle name="Comma 9 2 4 2 4 4" xfId="25977" xr:uid="{7FB8CADF-F2CC-4EDF-B80B-AB4492B8D873}"/>
    <cellStyle name="Comma 9 2 4 2 5" xfId="6323" xr:uid="{7F620489-8689-4153-B056-57131E63F1B8}"/>
    <cellStyle name="Comma 9 2 4 2 5 2" xfId="17551" xr:uid="{2DA13920-3E88-4080-AED9-A95A298DC472}"/>
    <cellStyle name="Comma 9 2 4 2 5 2 2" xfId="40018" xr:uid="{EDBDFFA3-D4DF-4B09-95B6-50523A84E8A7}"/>
    <cellStyle name="Comma 9 2 4 2 5 3" xfId="28791" xr:uid="{CBCB7800-E635-44CD-95B8-AA49DAB8FC75}"/>
    <cellStyle name="Comma 9 2 4 2 6" xfId="11948" xr:uid="{AC194D0B-C057-432E-9DE6-C706E6A3C9FD}"/>
    <cellStyle name="Comma 9 2 4 2 6 2" xfId="34415" xr:uid="{958C9323-92B9-4305-A6FF-E01CF4DC35CB}"/>
    <cellStyle name="Comma 9 2 4 2 7" xfId="23188" xr:uid="{085579A0-DEAB-4A43-82CE-1536B69C9755}"/>
    <cellStyle name="Comma 9 2 4 3" xfId="991" xr:uid="{00000000-0005-0000-0000-00007E0A0000}"/>
    <cellStyle name="Comma 9 2 4 3 2" xfId="2071" xr:uid="{00000000-0005-0000-0000-00007F0A0000}"/>
    <cellStyle name="Comma 9 2 4 3 2 2" xfId="4860" xr:uid="{45AE9F2C-CB33-4567-B2E5-2CA10DCD01E1}"/>
    <cellStyle name="Comma 9 2 4 3 2 2 2" xfId="10463" xr:uid="{F7F46168-84FD-46E1-978F-191682602276}"/>
    <cellStyle name="Comma 9 2 4 3 2 2 2 2" xfId="21691" xr:uid="{44096686-826F-4536-8222-09FD7BC08731}"/>
    <cellStyle name="Comma 9 2 4 3 2 2 2 2 2" xfId="44158" xr:uid="{029FDB26-12B8-4FB7-A2EF-CF128AB2FDC3}"/>
    <cellStyle name="Comma 9 2 4 3 2 2 2 3" xfId="32931" xr:uid="{53C6636B-E06D-4D8A-83E3-99FEB559117E}"/>
    <cellStyle name="Comma 9 2 4 3 2 2 3" xfId="16088" xr:uid="{112B8EF0-968C-4275-BF9A-1C4957364CF6}"/>
    <cellStyle name="Comma 9 2 4 3 2 2 3 2" xfId="38555" xr:uid="{C0A665CC-7BEC-43D9-B3E4-65FF816D3C79}"/>
    <cellStyle name="Comma 9 2 4 3 2 2 4" xfId="27328" xr:uid="{140FD4E7-681D-4E8C-B6B0-32A6E2BDC1AF}"/>
    <cellStyle name="Comma 9 2 4 3 2 3" xfId="7674" xr:uid="{65377217-6F4B-40AD-A3AF-AD539DDD8804}"/>
    <cellStyle name="Comma 9 2 4 3 2 3 2" xfId="18902" xr:uid="{6C7DB037-61E5-4A31-A46E-376BBE988596}"/>
    <cellStyle name="Comma 9 2 4 3 2 3 2 2" xfId="41369" xr:uid="{0341E672-D34D-4580-8D29-4EC4F499BE56}"/>
    <cellStyle name="Comma 9 2 4 3 2 3 3" xfId="30142" xr:uid="{B81569DE-99B4-4C21-8222-980F294143DF}"/>
    <cellStyle name="Comma 9 2 4 3 2 4" xfId="13299" xr:uid="{CBA4542E-4609-45AE-A007-D9EF1652C956}"/>
    <cellStyle name="Comma 9 2 4 3 2 4 2" xfId="35766" xr:uid="{8BFD87A9-7DC4-4CEB-BCB6-A34FECD82B3B}"/>
    <cellStyle name="Comma 9 2 4 3 2 5" xfId="24539" xr:uid="{73672914-16AC-46E3-96FE-EA3C8987A225}"/>
    <cellStyle name="Comma 9 2 4 3 3" xfId="3780" xr:uid="{0B570A48-AA2A-4586-AD9D-56944183B573}"/>
    <cellStyle name="Comma 9 2 4 3 3 2" xfId="9383" xr:uid="{D215570B-543B-4BAB-AF23-3038B6ADB050}"/>
    <cellStyle name="Comma 9 2 4 3 3 2 2" xfId="20611" xr:uid="{15482305-06FC-41A0-98D4-E0CF19BA0F3C}"/>
    <cellStyle name="Comma 9 2 4 3 3 2 2 2" xfId="43078" xr:uid="{E6AABEA1-66F4-4271-A7CA-040982E574E2}"/>
    <cellStyle name="Comma 9 2 4 3 3 2 3" xfId="31851" xr:uid="{627F305F-C4BD-421E-9E11-99867E23BFE5}"/>
    <cellStyle name="Comma 9 2 4 3 3 3" xfId="15008" xr:uid="{2C68D641-6AF5-4033-AD66-5FB9C312D5E7}"/>
    <cellStyle name="Comma 9 2 4 3 3 3 2" xfId="37475" xr:uid="{41E51FC4-B6E5-46CE-AE8C-8EBBF4C46D70}"/>
    <cellStyle name="Comma 9 2 4 3 3 4" xfId="26248" xr:uid="{225919A2-E331-463E-86BC-FDF174D62084}"/>
    <cellStyle name="Comma 9 2 4 3 4" xfId="6594" xr:uid="{52D848F9-E479-4C09-9759-070FF710F6FF}"/>
    <cellStyle name="Comma 9 2 4 3 4 2" xfId="17822" xr:uid="{35FEF4CB-6FF8-4E48-8D25-0B957BFF8C90}"/>
    <cellStyle name="Comma 9 2 4 3 4 2 2" xfId="40289" xr:uid="{F04A5E9C-359C-494B-837F-CE75658E0B23}"/>
    <cellStyle name="Comma 9 2 4 3 4 3" xfId="29062" xr:uid="{52B37F45-CE88-48BE-8CFC-E88B57975582}"/>
    <cellStyle name="Comma 9 2 4 3 5" xfId="12219" xr:uid="{B9820733-7047-44EF-AFE1-E1BDBA01BA7C}"/>
    <cellStyle name="Comma 9 2 4 3 5 2" xfId="34686" xr:uid="{EC75CB27-FB3E-40F0-A2FA-14173615DB78}"/>
    <cellStyle name="Comma 9 2 4 3 6" xfId="23459" xr:uid="{95CDDBA4-1EAF-48F8-82D5-E94C6E6872C0}"/>
    <cellStyle name="Comma 9 2 4 4" xfId="1533" xr:uid="{00000000-0005-0000-0000-0000800A0000}"/>
    <cellStyle name="Comma 9 2 4 4 2" xfId="4322" xr:uid="{6BFDC622-92E5-4370-9ACC-CA6EB8DC4C4E}"/>
    <cellStyle name="Comma 9 2 4 4 2 2" xfId="9925" xr:uid="{3995BF10-7992-4FF9-AA28-E134557C8547}"/>
    <cellStyle name="Comma 9 2 4 4 2 2 2" xfId="21153" xr:uid="{FE2A684C-3B4E-4A9B-AD07-4F69EE1B6228}"/>
    <cellStyle name="Comma 9 2 4 4 2 2 2 2" xfId="43620" xr:uid="{BE59F659-14FB-4CC8-AE3D-FD0F8942A0F5}"/>
    <cellStyle name="Comma 9 2 4 4 2 2 3" xfId="32393" xr:uid="{EF7E3A29-5F92-47F4-86BD-554C7FAEDAD4}"/>
    <cellStyle name="Comma 9 2 4 4 2 3" xfId="15550" xr:uid="{8AF74352-9E53-4F60-92BE-7E906E06916C}"/>
    <cellStyle name="Comma 9 2 4 4 2 3 2" xfId="38017" xr:uid="{5B1C69B3-1F6B-4E99-A5D5-AF806FE5173C}"/>
    <cellStyle name="Comma 9 2 4 4 2 4" xfId="26790" xr:uid="{45403BBF-60C3-4E39-9D98-5CFD9D6CE16F}"/>
    <cellStyle name="Comma 9 2 4 4 3" xfId="7136" xr:uid="{EBA0C968-DA20-4F93-A238-D5AA866D538A}"/>
    <cellStyle name="Comma 9 2 4 4 3 2" xfId="18364" xr:uid="{9653F487-E86B-4F2C-8A36-F832CCEB29C1}"/>
    <cellStyle name="Comma 9 2 4 4 3 2 2" xfId="40831" xr:uid="{4B06392B-EA49-4A3C-A3A2-2D34366ECDF8}"/>
    <cellStyle name="Comma 9 2 4 4 3 3" xfId="29604" xr:uid="{007F7E07-123F-48B3-BB7F-803DC4106E09}"/>
    <cellStyle name="Comma 9 2 4 4 4" xfId="12761" xr:uid="{93D8BE40-DDD8-4C19-8CB0-C99E1F3E1988}"/>
    <cellStyle name="Comma 9 2 4 4 4 2" xfId="35228" xr:uid="{A18CC9BC-90EE-4472-AC49-72B7A2BF0610}"/>
    <cellStyle name="Comma 9 2 4 4 5" xfId="24001" xr:uid="{A65FCABE-9749-4E23-ACD2-3D3BF7F51444}"/>
    <cellStyle name="Comma 9 2 4 5" xfId="2614" xr:uid="{00000000-0005-0000-0000-0000810A0000}"/>
    <cellStyle name="Comma 9 2 4 5 2" xfId="5403" xr:uid="{677E4948-E2F6-4285-8087-3B74B0525074}"/>
    <cellStyle name="Comma 9 2 4 5 2 2" xfId="11006" xr:uid="{168ECB7B-AB36-4882-BC5E-1E001FA60CAA}"/>
    <cellStyle name="Comma 9 2 4 5 2 2 2" xfId="22234" xr:uid="{D66E1DF1-4662-4CE2-A0BD-0DC3519DBCE1}"/>
    <cellStyle name="Comma 9 2 4 5 2 2 2 2" xfId="44701" xr:uid="{771ABACA-1329-4EE4-9A0E-F573CBA2F0FC}"/>
    <cellStyle name="Comma 9 2 4 5 2 2 3" xfId="33474" xr:uid="{A4AB4B7D-B1DD-44D7-A68A-E0A53DEEEC2A}"/>
    <cellStyle name="Comma 9 2 4 5 2 3" xfId="16631" xr:uid="{7269C626-8D39-4A97-A756-46AC456E0BCE}"/>
    <cellStyle name="Comma 9 2 4 5 2 3 2" xfId="39098" xr:uid="{48F49214-A2D1-4FA0-93B1-7FE36745DBBB}"/>
    <cellStyle name="Comma 9 2 4 5 2 4" xfId="27871" xr:uid="{6896CF79-B1A9-4C76-A9E7-81B3387E3246}"/>
    <cellStyle name="Comma 9 2 4 5 3" xfId="8217" xr:uid="{1B5FDBC9-418C-4715-9F2B-ED132B7F557B}"/>
    <cellStyle name="Comma 9 2 4 5 3 2" xfId="19445" xr:uid="{90EF69E8-80AE-472D-994C-E8210E6437CC}"/>
    <cellStyle name="Comma 9 2 4 5 3 2 2" xfId="41912" xr:uid="{8B312DB0-4ED6-49AA-BCB7-DF0106C45CF5}"/>
    <cellStyle name="Comma 9 2 4 5 3 3" xfId="30685" xr:uid="{6B106FB1-6723-429F-A1F1-ED6EF38268F6}"/>
    <cellStyle name="Comma 9 2 4 5 4" xfId="13842" xr:uid="{F08329D9-12AC-4F09-B4AB-1B8B9F924466}"/>
    <cellStyle name="Comma 9 2 4 5 4 2" xfId="36309" xr:uid="{02763563-DC22-4B38-BA27-9289B9C39EA6}"/>
    <cellStyle name="Comma 9 2 4 5 5" xfId="25082" xr:uid="{B56278F2-A4F5-4F13-8AC2-3CC960673F30}"/>
    <cellStyle name="Comma 9 2 4 6" xfId="453" xr:uid="{00000000-0005-0000-0000-0000820A0000}"/>
    <cellStyle name="Comma 9 2 4 6 2" xfId="3242" xr:uid="{4759900A-3461-4E6B-8A60-67B56FCF7B03}"/>
    <cellStyle name="Comma 9 2 4 6 2 2" xfId="8845" xr:uid="{D0896D61-E06A-4CB7-8859-7430EE354E37}"/>
    <cellStyle name="Comma 9 2 4 6 2 2 2" xfId="20073" xr:uid="{9E46CB8C-6928-4848-ABDB-A285A78895D6}"/>
    <cellStyle name="Comma 9 2 4 6 2 2 2 2" xfId="42540" xr:uid="{2B52CACA-D8DF-427F-946C-0321E116F7DD}"/>
    <cellStyle name="Comma 9 2 4 6 2 2 3" xfId="31313" xr:uid="{951B5644-9987-4E28-BCD7-E422FB0CFA00}"/>
    <cellStyle name="Comma 9 2 4 6 2 3" xfId="14470" xr:uid="{72DC2C55-2B38-4372-AF02-F7EB996FB655}"/>
    <cellStyle name="Comma 9 2 4 6 2 3 2" xfId="36937" xr:uid="{7C5542C8-06D1-44BE-9B2A-22252E71932F}"/>
    <cellStyle name="Comma 9 2 4 6 2 4" xfId="25710" xr:uid="{5E2C4154-E4C2-42C3-AD76-8186E599EB7B}"/>
    <cellStyle name="Comma 9 2 4 6 3" xfId="6056" xr:uid="{D5877FAE-B7BE-4D24-84EB-2F65F8C84F6F}"/>
    <cellStyle name="Comma 9 2 4 6 3 2" xfId="17284" xr:uid="{8C0F487D-5EE5-4ECD-9B2C-010D3D6070A1}"/>
    <cellStyle name="Comma 9 2 4 6 3 2 2" xfId="39751" xr:uid="{83ED1C68-D161-4C64-A3AB-EA13FFF28697}"/>
    <cellStyle name="Comma 9 2 4 6 3 3" xfId="28524" xr:uid="{9993DA76-B334-4D86-8D03-9DFAD032BFF3}"/>
    <cellStyle name="Comma 9 2 4 6 4" xfId="11681" xr:uid="{C7C53B30-974B-44B3-9345-493924D704DA}"/>
    <cellStyle name="Comma 9 2 4 6 4 2" xfId="34148" xr:uid="{0821AFBF-2BDC-40D9-BDA7-35FCE471DCDF}"/>
    <cellStyle name="Comma 9 2 4 6 5" xfId="22921" xr:uid="{43268046-10DA-4A46-A3C2-C6E77002EB78}"/>
    <cellStyle name="Comma 9 2 4 7" xfId="2966" xr:uid="{C880F73C-546C-4C87-9E76-822992849D0D}"/>
    <cellStyle name="Comma 9 2 4 7 2" xfId="8569" xr:uid="{D682F120-C285-47EE-9804-7A5CE4634208}"/>
    <cellStyle name="Comma 9 2 4 7 2 2" xfId="19797" xr:uid="{66B64132-5FBE-4CED-8BFC-E61B7155108B}"/>
    <cellStyle name="Comma 9 2 4 7 2 2 2" xfId="42264" xr:uid="{8FE505AE-C13B-42BB-B7D8-13A0415F3AE8}"/>
    <cellStyle name="Comma 9 2 4 7 2 3" xfId="31037" xr:uid="{3D993B5E-7C8D-4178-BDE3-030B64ED163A}"/>
    <cellStyle name="Comma 9 2 4 7 3" xfId="14194" xr:uid="{42EAEA40-01C7-4A87-A91E-4A0A2DEDEE4C}"/>
    <cellStyle name="Comma 9 2 4 7 3 2" xfId="36661" xr:uid="{7F0798B5-1FC8-4577-9F2F-58E06569D559}"/>
    <cellStyle name="Comma 9 2 4 7 4" xfId="25434" xr:uid="{4BAD73B2-79D4-48DF-9C8C-499A76311CBA}"/>
    <cellStyle name="Comma 9 2 4 8" xfId="5781" xr:uid="{C5D84D89-4758-4D62-8EAC-40769EF180B6}"/>
    <cellStyle name="Comma 9 2 4 8 2" xfId="17009" xr:uid="{A3B6940F-6BB4-458D-A22A-34446772B7EC}"/>
    <cellStyle name="Comma 9 2 4 8 2 2" xfId="39476" xr:uid="{05EA76B1-F2E0-4D72-9A35-1159246E8224}"/>
    <cellStyle name="Comma 9 2 4 8 3" xfId="28249" xr:uid="{1771B386-C7B8-48C1-B522-266570266BCF}"/>
    <cellStyle name="Comma 9 2 4 9" xfId="11405" xr:uid="{EF710786-74A7-446D-A085-1748177E5DF5}"/>
    <cellStyle name="Comma 9 2 4 9 2" xfId="33873" xr:uid="{E5F7454B-C024-4394-B9A8-468E3415161F}"/>
    <cellStyle name="Comma 9 2 5" xfId="599" xr:uid="{00000000-0005-0000-0000-0000830A0000}"/>
    <cellStyle name="Comma 9 2 5 2" xfId="1137" xr:uid="{00000000-0005-0000-0000-0000840A0000}"/>
    <cellStyle name="Comma 9 2 5 2 2" xfId="2217" xr:uid="{00000000-0005-0000-0000-0000850A0000}"/>
    <cellStyle name="Comma 9 2 5 2 2 2" xfId="5006" xr:uid="{F1377A84-2337-410B-B41A-337AACDD6851}"/>
    <cellStyle name="Comma 9 2 5 2 2 2 2" xfId="10609" xr:uid="{A790C721-4C8A-4F50-8BA2-3295B662D3EA}"/>
    <cellStyle name="Comma 9 2 5 2 2 2 2 2" xfId="21837" xr:uid="{D928FC2E-E09F-4AA4-8866-C18D5668AC16}"/>
    <cellStyle name="Comma 9 2 5 2 2 2 2 2 2" xfId="44304" xr:uid="{097D0E40-0E65-4F81-AB33-C3934F6222A1}"/>
    <cellStyle name="Comma 9 2 5 2 2 2 2 3" xfId="33077" xr:uid="{909C7F49-6B94-45A5-9A1A-6913D3724CE9}"/>
    <cellStyle name="Comma 9 2 5 2 2 2 3" xfId="16234" xr:uid="{2E49D2DD-6E2F-49A1-9420-00FE7AE781AF}"/>
    <cellStyle name="Comma 9 2 5 2 2 2 3 2" xfId="38701" xr:uid="{4AB45D7C-177B-4557-8EF9-9845D2426735}"/>
    <cellStyle name="Comma 9 2 5 2 2 2 4" xfId="27474" xr:uid="{59AB136C-0381-4D7E-B3CA-B06860B9FD3D}"/>
    <cellStyle name="Comma 9 2 5 2 2 3" xfId="7820" xr:uid="{B0389E07-6BEC-4EC5-8034-8526C045DF33}"/>
    <cellStyle name="Comma 9 2 5 2 2 3 2" xfId="19048" xr:uid="{D0DE8CCF-00BF-46D1-9242-090A4D185DA3}"/>
    <cellStyle name="Comma 9 2 5 2 2 3 2 2" xfId="41515" xr:uid="{5745F0D1-F67E-4C34-AF32-D696902275CA}"/>
    <cellStyle name="Comma 9 2 5 2 2 3 3" xfId="30288" xr:uid="{B6FA1ACB-3DC1-460C-A00D-599392BF73AD}"/>
    <cellStyle name="Comma 9 2 5 2 2 4" xfId="13445" xr:uid="{5A9F6A03-5D31-4E14-B4FD-D4B0E146B44C}"/>
    <cellStyle name="Comma 9 2 5 2 2 4 2" xfId="35912" xr:uid="{D531263D-2296-4703-B671-0C15943A3408}"/>
    <cellStyle name="Comma 9 2 5 2 2 5" xfId="24685" xr:uid="{482B5BE7-6557-430C-864F-017C77F92BF1}"/>
    <cellStyle name="Comma 9 2 5 2 3" xfId="3926" xr:uid="{0E649E3A-198D-43E7-8D3A-4EB726903093}"/>
    <cellStyle name="Comma 9 2 5 2 3 2" xfId="9529" xr:uid="{38D0F3F0-EE55-4582-A41E-DC5D278B9016}"/>
    <cellStyle name="Comma 9 2 5 2 3 2 2" xfId="20757" xr:uid="{7D0FE1DC-85F8-4F31-AFAA-86505610039F}"/>
    <cellStyle name="Comma 9 2 5 2 3 2 2 2" xfId="43224" xr:uid="{16BEFD0E-4E24-4391-B45F-A9B6E69A5302}"/>
    <cellStyle name="Comma 9 2 5 2 3 2 3" xfId="31997" xr:uid="{D398FE38-CC68-4039-A017-575968D19838}"/>
    <cellStyle name="Comma 9 2 5 2 3 3" xfId="15154" xr:uid="{4F79B152-14B9-4B3C-8ACC-59DDE0052693}"/>
    <cellStyle name="Comma 9 2 5 2 3 3 2" xfId="37621" xr:uid="{01C7A1CB-766C-42C7-92F0-63495A0D7986}"/>
    <cellStyle name="Comma 9 2 5 2 3 4" xfId="26394" xr:uid="{EF0E5791-9AAF-4D0B-89F4-3A9C0A2F1E60}"/>
    <cellStyle name="Comma 9 2 5 2 4" xfId="6740" xr:uid="{9FF1BFF5-D8E7-4716-8C2B-24E30CBC35F7}"/>
    <cellStyle name="Comma 9 2 5 2 4 2" xfId="17968" xr:uid="{22396876-E3D2-4285-9C0A-0E39242FF061}"/>
    <cellStyle name="Comma 9 2 5 2 4 2 2" xfId="40435" xr:uid="{429F3815-8C1B-4386-8753-54192C2F82F9}"/>
    <cellStyle name="Comma 9 2 5 2 4 3" xfId="29208" xr:uid="{D11D6F66-629E-484E-AA0E-D963ED0F26AD}"/>
    <cellStyle name="Comma 9 2 5 2 5" xfId="12365" xr:uid="{07B6253C-E4F6-4F25-96BF-EB045CC1BEE7}"/>
    <cellStyle name="Comma 9 2 5 2 5 2" xfId="34832" xr:uid="{D0D47255-15CA-4A5D-A2B3-0649C0CB42F5}"/>
    <cellStyle name="Comma 9 2 5 2 6" xfId="23605" xr:uid="{37B99209-3125-4A7C-B7ED-DD040E53D5B8}"/>
    <cellStyle name="Comma 9 2 5 3" xfId="1679" xr:uid="{00000000-0005-0000-0000-0000860A0000}"/>
    <cellStyle name="Comma 9 2 5 3 2" xfId="4468" xr:uid="{E1312253-E6E1-405F-84CF-BB0816C7B595}"/>
    <cellStyle name="Comma 9 2 5 3 2 2" xfId="10071" xr:uid="{47CD63F9-4B93-48CC-8328-8BBAFF855A24}"/>
    <cellStyle name="Comma 9 2 5 3 2 2 2" xfId="21299" xr:uid="{27F9A993-A66D-44BD-A5FB-BE7161B4AD5C}"/>
    <cellStyle name="Comma 9 2 5 3 2 2 2 2" xfId="43766" xr:uid="{DF3DC578-5555-48C8-91DD-231490B7C4FF}"/>
    <cellStyle name="Comma 9 2 5 3 2 2 3" xfId="32539" xr:uid="{91EC1BAF-9C28-4B0A-A80A-3B10CA1574D5}"/>
    <cellStyle name="Comma 9 2 5 3 2 3" xfId="15696" xr:uid="{D6A49BF1-10B3-4F54-A555-F65AC2085BEA}"/>
    <cellStyle name="Comma 9 2 5 3 2 3 2" xfId="38163" xr:uid="{B8B59943-C2DA-4A27-BF58-1997E03792A7}"/>
    <cellStyle name="Comma 9 2 5 3 2 4" xfId="26936" xr:uid="{7D44CEC8-8E68-43B7-82C2-F693BC89FC8D}"/>
    <cellStyle name="Comma 9 2 5 3 3" xfId="7282" xr:uid="{799CAD24-11F9-4A50-AEDA-C981BD7D7E84}"/>
    <cellStyle name="Comma 9 2 5 3 3 2" xfId="18510" xr:uid="{19F7A504-3CD5-42A2-952A-0B99DB885C8D}"/>
    <cellStyle name="Comma 9 2 5 3 3 2 2" xfId="40977" xr:uid="{792DD961-3B52-4E28-97F2-F93A7B76F77C}"/>
    <cellStyle name="Comma 9 2 5 3 3 3" xfId="29750" xr:uid="{C5B1DDDC-A6C8-4632-9801-9EB54F45294F}"/>
    <cellStyle name="Comma 9 2 5 3 4" xfId="12907" xr:uid="{E0007E71-8020-4CF0-8FDC-7EF8CD4B4007}"/>
    <cellStyle name="Comma 9 2 5 3 4 2" xfId="35374" xr:uid="{66071CB8-0EB5-4201-B75A-0A6B2D5BC972}"/>
    <cellStyle name="Comma 9 2 5 3 5" xfId="24147" xr:uid="{F86839C5-695E-4645-9F77-E4D91428F08F}"/>
    <cellStyle name="Comma 9 2 5 4" xfId="3388" xr:uid="{7318CC66-140D-4D2A-9C2B-9FA14E4E57B7}"/>
    <cellStyle name="Comma 9 2 5 4 2" xfId="8991" xr:uid="{C5778492-AAD7-48E5-B9BC-C6D526252ABA}"/>
    <cellStyle name="Comma 9 2 5 4 2 2" xfId="20219" xr:uid="{92E4B3CD-B520-4724-BD84-026C0BC2C910}"/>
    <cellStyle name="Comma 9 2 5 4 2 2 2" xfId="42686" xr:uid="{E7009711-0A01-4078-AB6F-0CFE28693FD4}"/>
    <cellStyle name="Comma 9 2 5 4 2 3" xfId="31459" xr:uid="{F1E6D41D-C2FF-4CBE-84E2-DA17B7227F7A}"/>
    <cellStyle name="Comma 9 2 5 4 3" xfId="14616" xr:uid="{2D292F31-F7CA-4DAD-B7C3-3D2B108B6C4A}"/>
    <cellStyle name="Comma 9 2 5 4 3 2" xfId="37083" xr:uid="{75133D18-6CAA-4694-AECB-DC0A114E17B0}"/>
    <cellStyle name="Comma 9 2 5 4 4" xfId="25856" xr:uid="{D9E70616-43FA-48A8-BB78-93A64C4FB994}"/>
    <cellStyle name="Comma 9 2 5 5" xfId="6202" xr:uid="{ADA9ABF1-6FCA-4219-8516-31147B9B3AB3}"/>
    <cellStyle name="Comma 9 2 5 5 2" xfId="17430" xr:uid="{EA9E6B15-B803-481E-AE49-9D882FCD45A3}"/>
    <cellStyle name="Comma 9 2 5 5 2 2" xfId="39897" xr:uid="{705D1F20-6DF1-4BAA-9586-B5F2172E2F62}"/>
    <cellStyle name="Comma 9 2 5 5 3" xfId="28670" xr:uid="{CD17A3FC-DDBD-4940-A1D7-8856FDA54D02}"/>
    <cellStyle name="Comma 9 2 5 6" xfId="11827" xr:uid="{182303FF-C7BC-4EF5-97EE-72BB2F279481}"/>
    <cellStyle name="Comma 9 2 5 6 2" xfId="34294" xr:uid="{5B728BE5-A0EC-4252-B596-8D28D58EDBF7}"/>
    <cellStyle name="Comma 9 2 5 7" xfId="23067" xr:uid="{BC565344-9350-49D6-B0B4-6C5A48554B07}"/>
    <cellStyle name="Comma 9 2 6" xfId="870" xr:uid="{00000000-0005-0000-0000-0000870A0000}"/>
    <cellStyle name="Comma 9 2 6 2" xfId="1950" xr:uid="{00000000-0005-0000-0000-0000880A0000}"/>
    <cellStyle name="Comma 9 2 6 2 2" xfId="4739" xr:uid="{B48BA23A-8095-48E5-9423-7DCD66728C11}"/>
    <cellStyle name="Comma 9 2 6 2 2 2" xfId="10342" xr:uid="{FAD17E08-F07D-48BD-88FF-F621D9AA216D}"/>
    <cellStyle name="Comma 9 2 6 2 2 2 2" xfId="21570" xr:uid="{CE0F45D1-1FE5-419A-8436-7933BA464DD3}"/>
    <cellStyle name="Comma 9 2 6 2 2 2 2 2" xfId="44037" xr:uid="{A55CC40C-DBEB-4D87-AAD2-8AA672A73354}"/>
    <cellStyle name="Comma 9 2 6 2 2 2 3" xfId="32810" xr:uid="{B85CB061-7E1F-4F83-99C7-BEB0A5FD79B7}"/>
    <cellStyle name="Comma 9 2 6 2 2 3" xfId="15967" xr:uid="{03EFE7E0-0872-44D0-9FF4-2DF670E7BFED}"/>
    <cellStyle name="Comma 9 2 6 2 2 3 2" xfId="38434" xr:uid="{FD9895AF-AEDF-4DA4-A8DA-725534989282}"/>
    <cellStyle name="Comma 9 2 6 2 2 4" xfId="27207" xr:uid="{6A494C91-417E-4A5E-BBF8-93F86EDE0B9C}"/>
    <cellStyle name="Comma 9 2 6 2 3" xfId="7553" xr:uid="{3C518150-3EFA-462D-B503-643A4AF78FA6}"/>
    <cellStyle name="Comma 9 2 6 2 3 2" xfId="18781" xr:uid="{E26BC805-0356-44ED-8E55-E9434ED2879B}"/>
    <cellStyle name="Comma 9 2 6 2 3 2 2" xfId="41248" xr:uid="{0DCFC4D5-4B64-4E06-86F7-2536E39C1C09}"/>
    <cellStyle name="Comma 9 2 6 2 3 3" xfId="30021" xr:uid="{44C4AEA7-BEF8-4D40-829F-E9C9DB5A1C4E}"/>
    <cellStyle name="Comma 9 2 6 2 4" xfId="13178" xr:uid="{D3B8F60A-F66E-4C33-9198-726A8F8F70CD}"/>
    <cellStyle name="Comma 9 2 6 2 4 2" xfId="35645" xr:uid="{B5DE2659-BB24-4087-B128-4E71F56A93A3}"/>
    <cellStyle name="Comma 9 2 6 2 5" xfId="24418" xr:uid="{C1AAFA8D-2585-4716-AD6C-F44E7E90961E}"/>
    <cellStyle name="Comma 9 2 6 3" xfId="3659" xr:uid="{209DEF80-6EBD-4D1C-AF6A-703A8C06088B}"/>
    <cellStyle name="Comma 9 2 6 3 2" xfId="9262" xr:uid="{62DE966F-0B35-41C1-8E08-843AB3CAC09E}"/>
    <cellStyle name="Comma 9 2 6 3 2 2" xfId="20490" xr:uid="{C96674A9-6B28-43E6-90D0-6D098485E0A9}"/>
    <cellStyle name="Comma 9 2 6 3 2 2 2" xfId="42957" xr:uid="{28C7166D-A54C-45B1-8E89-84767ED68FF9}"/>
    <cellStyle name="Comma 9 2 6 3 2 3" xfId="31730" xr:uid="{FE9BD067-25B6-432A-B9ED-4E90C925325D}"/>
    <cellStyle name="Comma 9 2 6 3 3" xfId="14887" xr:uid="{36FE19B8-98F6-428B-AF8C-B0C7457F0770}"/>
    <cellStyle name="Comma 9 2 6 3 3 2" xfId="37354" xr:uid="{E49BEA73-C3E9-4060-82D5-4A0A1A7353EA}"/>
    <cellStyle name="Comma 9 2 6 3 4" xfId="26127" xr:uid="{DC85992F-199D-4063-9A50-22D07ECB180C}"/>
    <cellStyle name="Comma 9 2 6 4" xfId="6473" xr:uid="{B3696A75-CE3A-41D8-9F96-11D014C8D32D}"/>
    <cellStyle name="Comma 9 2 6 4 2" xfId="17701" xr:uid="{9335B7C0-1D45-4EC3-BCD4-9CA0907A6DCC}"/>
    <cellStyle name="Comma 9 2 6 4 2 2" xfId="40168" xr:uid="{9A637CC7-92FA-4FC8-BF3C-4124C7ACA9D3}"/>
    <cellStyle name="Comma 9 2 6 4 3" xfId="28941" xr:uid="{E5FF6D34-E832-43C7-9E41-D80DDA097012}"/>
    <cellStyle name="Comma 9 2 6 5" xfId="12098" xr:uid="{5155943E-2AC4-4991-926E-3AAAEE0D6B5D}"/>
    <cellStyle name="Comma 9 2 6 5 2" xfId="34565" xr:uid="{6A683ACD-1849-4A17-A2EA-5E112FBF90D7}"/>
    <cellStyle name="Comma 9 2 6 6" xfId="23338" xr:uid="{039B62EE-7D72-4CBA-AF39-4DCE51ED119E}"/>
    <cellStyle name="Comma 9 2 7" xfId="1412" xr:uid="{00000000-0005-0000-0000-0000890A0000}"/>
    <cellStyle name="Comma 9 2 7 2" xfId="4201" xr:uid="{81F4939A-EEBA-42BA-BD6C-694F8E3782C1}"/>
    <cellStyle name="Comma 9 2 7 2 2" xfId="9804" xr:uid="{C29A7077-BEFD-4BAC-B25D-41E7FDC54306}"/>
    <cellStyle name="Comma 9 2 7 2 2 2" xfId="21032" xr:uid="{2FB1E485-F5BB-4D74-8693-B941F614F938}"/>
    <cellStyle name="Comma 9 2 7 2 2 2 2" xfId="43499" xr:uid="{F73FF3C4-28CA-4B8D-8787-043F8471E84C}"/>
    <cellStyle name="Comma 9 2 7 2 2 3" xfId="32272" xr:uid="{8674D702-8A37-41FB-AC44-B99AA478E740}"/>
    <cellStyle name="Comma 9 2 7 2 3" xfId="15429" xr:uid="{D1F09008-90B3-4AAE-9529-2BAD959CB415}"/>
    <cellStyle name="Comma 9 2 7 2 3 2" xfId="37896" xr:uid="{807DBB7C-C0AD-49FD-9E76-F472BA8F917A}"/>
    <cellStyle name="Comma 9 2 7 2 4" xfId="26669" xr:uid="{BA4BDBA6-4BD7-4507-86EB-B73B7315B8FF}"/>
    <cellStyle name="Comma 9 2 7 3" xfId="7015" xr:uid="{3D40A907-5039-416A-84A1-21024D647222}"/>
    <cellStyle name="Comma 9 2 7 3 2" xfId="18243" xr:uid="{463A1F5A-E74C-44C0-9A49-3A232DA15673}"/>
    <cellStyle name="Comma 9 2 7 3 2 2" xfId="40710" xr:uid="{5BB3BF1B-9A74-4CB2-AC3A-8E0825CEFC82}"/>
    <cellStyle name="Comma 9 2 7 3 3" xfId="29483" xr:uid="{28A359AE-3F3D-4555-AB8E-B4768C06A95F}"/>
    <cellStyle name="Comma 9 2 7 4" xfId="12640" xr:uid="{9CBD436A-BB23-4199-B339-1DFDBBBB0412}"/>
    <cellStyle name="Comma 9 2 7 4 2" xfId="35107" xr:uid="{C37A20E9-3D36-4362-BA6B-6CD67DC7FC95}"/>
    <cellStyle name="Comma 9 2 7 5" xfId="23880" xr:uid="{F6C0504E-6811-4CFF-B8E7-FDCB07C28554}"/>
    <cellStyle name="Comma 9 2 8" xfId="2493" xr:uid="{00000000-0005-0000-0000-00008A0A0000}"/>
    <cellStyle name="Comma 9 2 8 2" xfId="5282" xr:uid="{56CB64E0-C7B8-4BE7-AE1A-40DA884CBDEF}"/>
    <cellStyle name="Comma 9 2 8 2 2" xfId="10885" xr:uid="{5DFDAE3D-E4AE-4CA3-B987-473E38FD0694}"/>
    <cellStyle name="Comma 9 2 8 2 2 2" xfId="22113" xr:uid="{D25EE822-5F0C-4E81-AF6A-355AB5DA0F8C}"/>
    <cellStyle name="Comma 9 2 8 2 2 2 2" xfId="44580" xr:uid="{260940F3-890A-446F-A66C-7EB8A44DBD28}"/>
    <cellStyle name="Comma 9 2 8 2 2 3" xfId="33353" xr:uid="{BAD8B144-190B-4632-A508-11CEBDE25851}"/>
    <cellStyle name="Comma 9 2 8 2 3" xfId="16510" xr:uid="{C9FE9720-57B3-4FA2-8E0D-8D42BFB8DF99}"/>
    <cellStyle name="Comma 9 2 8 2 3 2" xfId="38977" xr:uid="{D8835E4D-F1DB-43A0-92E7-B7E654E9CC51}"/>
    <cellStyle name="Comma 9 2 8 2 4" xfId="27750" xr:uid="{C440643E-7D7B-4857-A35D-1AEFF365601F}"/>
    <cellStyle name="Comma 9 2 8 3" xfId="8096" xr:uid="{699A6E77-4214-4293-8B5D-F3355D1CA0A3}"/>
    <cellStyle name="Comma 9 2 8 3 2" xfId="19324" xr:uid="{574B5948-8C3A-4079-BFBD-E36A8F72FA89}"/>
    <cellStyle name="Comma 9 2 8 3 2 2" xfId="41791" xr:uid="{D64BDB0F-B4D9-41C1-9486-F244377F0A04}"/>
    <cellStyle name="Comma 9 2 8 3 3" xfId="30564" xr:uid="{904147A0-1DCF-4D61-98AA-DE009F46A0CE}"/>
    <cellStyle name="Comma 9 2 8 4" xfId="13721" xr:uid="{6FB59EC8-0F34-4A8F-9D8E-26497D2B0117}"/>
    <cellStyle name="Comma 9 2 8 4 2" xfId="36188" xr:uid="{08064AB9-0936-415C-AEB3-AD7BA1337FE4}"/>
    <cellStyle name="Comma 9 2 8 5" xfId="24961" xr:uid="{E3A0C25F-53C3-42DA-B6CA-DBBCCB3ABF59}"/>
    <cellStyle name="Comma 9 2 9" xfId="332" xr:uid="{00000000-0005-0000-0000-00008B0A0000}"/>
    <cellStyle name="Comma 9 2 9 2" xfId="3121" xr:uid="{11E0CFD5-F44A-43F5-86B1-75E14823E148}"/>
    <cellStyle name="Comma 9 2 9 2 2" xfId="8724" xr:uid="{445787D1-A51E-484A-A580-57A07F596AE5}"/>
    <cellStyle name="Comma 9 2 9 2 2 2" xfId="19952" xr:uid="{BFF3D008-443A-4E24-B1E2-777AB6881D35}"/>
    <cellStyle name="Comma 9 2 9 2 2 2 2" xfId="42419" xr:uid="{4FB721B5-9646-41DC-B026-58FD69663C18}"/>
    <cellStyle name="Comma 9 2 9 2 2 3" xfId="31192" xr:uid="{99F5D888-4828-4A17-A952-7D2EFE19D2AB}"/>
    <cellStyle name="Comma 9 2 9 2 3" xfId="14349" xr:uid="{7EDB5281-965B-48DC-A63E-801D6191B790}"/>
    <cellStyle name="Comma 9 2 9 2 3 2" xfId="36816" xr:uid="{9D2F14E5-F5A6-423D-A0D6-DA7859ECF2F1}"/>
    <cellStyle name="Comma 9 2 9 2 4" xfId="25589" xr:uid="{D09374AA-E966-4DE8-BDC0-193E8D3E1F0F}"/>
    <cellStyle name="Comma 9 2 9 3" xfId="5935" xr:uid="{2344914B-05C8-49E6-BD1E-477BCCC6AAF9}"/>
    <cellStyle name="Comma 9 2 9 3 2" xfId="17163" xr:uid="{BF0FC65F-9C76-49C8-8608-1F3758F79757}"/>
    <cellStyle name="Comma 9 2 9 3 2 2" xfId="39630" xr:uid="{D4941629-4979-4203-BB5E-E7A1E4FF25C8}"/>
    <cellStyle name="Comma 9 2 9 3 3" xfId="28403" xr:uid="{48BD560E-A998-4A5C-B775-C99FA5E096A5}"/>
    <cellStyle name="Comma 9 2 9 4" xfId="11560" xr:uid="{FE88D542-9459-49BA-8E01-84264F1CD954}"/>
    <cellStyle name="Comma 9 2 9 4 2" xfId="34027" xr:uid="{802FAE5B-8B7C-4B6C-A96B-E3755F5879C0}"/>
    <cellStyle name="Comma 9 2 9 5" xfId="22800" xr:uid="{6F418B76-3F11-4632-B85F-8AD5BE116BEB}"/>
    <cellStyle name="Comma 9 3" xfId="66" xr:uid="{00000000-0005-0000-0000-00008C0A0000}"/>
    <cellStyle name="Comma 9 3 10" xfId="5674" xr:uid="{672236B8-2E54-4F51-88D1-832AB8D210DB}"/>
    <cellStyle name="Comma 9 3 10 2" xfId="16902" xr:uid="{AF868754-831B-4E44-9AF7-B6EB6199A5D8}"/>
    <cellStyle name="Comma 9 3 10 2 2" xfId="39369" xr:uid="{FB6A3E82-02DC-4320-996F-788D2E13680E}"/>
    <cellStyle name="Comma 9 3 10 3" xfId="28142" xr:uid="{C4836F19-54EE-4FAF-937A-0B98B634E745}"/>
    <cellStyle name="Comma 9 3 11" xfId="11298" xr:uid="{CF244FE3-4F73-439B-9A2F-8AECBCC697C3}"/>
    <cellStyle name="Comma 9 3 11 2" xfId="33766" xr:uid="{E722AD6C-F0D6-4354-B20C-F177C1C5B80C}"/>
    <cellStyle name="Comma 9 3 12" xfId="22539" xr:uid="{6D30095D-A7F4-4AC0-9AA4-B76F92C6AEC9}"/>
    <cellStyle name="Comma 9 3 2" xfId="128" xr:uid="{00000000-0005-0000-0000-00008D0A0000}"/>
    <cellStyle name="Comma 9 3 2 10" xfId="11360" xr:uid="{52CDE301-1A0E-4079-AFE9-C203F529101C}"/>
    <cellStyle name="Comma 9 3 2 10 2" xfId="33828" xr:uid="{2BCDDBB8-8E34-4A30-A857-406BC02A61B5}"/>
    <cellStyle name="Comma 9 3 2 11" xfId="22601" xr:uid="{E7C45053-E57C-4E85-92A5-45542ABA0FB9}"/>
    <cellStyle name="Comma 9 3 2 2" xfId="254" xr:uid="{00000000-0005-0000-0000-00008E0A0000}"/>
    <cellStyle name="Comma 9 3 2 2 10" xfId="22727" xr:uid="{A0640E88-C219-4237-A3FC-622707EA6197}"/>
    <cellStyle name="Comma 9 3 2 2 2" xfId="801" xr:uid="{00000000-0005-0000-0000-00008F0A0000}"/>
    <cellStyle name="Comma 9 3 2 2 2 2" xfId="1339" xr:uid="{00000000-0005-0000-0000-0000900A0000}"/>
    <cellStyle name="Comma 9 3 2 2 2 2 2" xfId="2419" xr:uid="{00000000-0005-0000-0000-0000910A0000}"/>
    <cellStyle name="Comma 9 3 2 2 2 2 2 2" xfId="5208" xr:uid="{64CCD30F-008A-4E95-B0C2-37EE41476A40}"/>
    <cellStyle name="Comma 9 3 2 2 2 2 2 2 2" xfId="10811" xr:uid="{C953BD63-E9ED-4E4F-AE48-FF70046B001A}"/>
    <cellStyle name="Comma 9 3 2 2 2 2 2 2 2 2" xfId="22039" xr:uid="{E825E534-6051-49DC-BBFB-CEDD57358DFE}"/>
    <cellStyle name="Comma 9 3 2 2 2 2 2 2 2 2 2" xfId="44506" xr:uid="{83226823-5288-4ECF-91EE-874900D30223}"/>
    <cellStyle name="Comma 9 3 2 2 2 2 2 2 2 3" xfId="33279" xr:uid="{707EC29F-1C26-44FE-9F72-F320F88B51CC}"/>
    <cellStyle name="Comma 9 3 2 2 2 2 2 2 3" xfId="16436" xr:uid="{7F24735B-6BB1-4C0D-971C-402A8C0FA6D0}"/>
    <cellStyle name="Comma 9 3 2 2 2 2 2 2 3 2" xfId="38903" xr:uid="{D57E05AA-36CF-4CC6-A96F-84A2EDE22DA8}"/>
    <cellStyle name="Comma 9 3 2 2 2 2 2 2 4" xfId="27676" xr:uid="{397C088F-F59F-49ED-8B64-9E0DA941A36B}"/>
    <cellStyle name="Comma 9 3 2 2 2 2 2 3" xfId="8022" xr:uid="{02A1C742-8FAF-45DC-8A54-0EED9EE3C530}"/>
    <cellStyle name="Comma 9 3 2 2 2 2 2 3 2" xfId="19250" xr:uid="{B68B40D6-A9BF-47EA-9EA5-580B3C723AB3}"/>
    <cellStyle name="Comma 9 3 2 2 2 2 2 3 2 2" xfId="41717" xr:uid="{61164515-7FB3-4CB1-BA71-414CA9B0C01B}"/>
    <cellStyle name="Comma 9 3 2 2 2 2 2 3 3" xfId="30490" xr:uid="{A1567B42-D7C0-4F4F-B516-F62BA6FA54D5}"/>
    <cellStyle name="Comma 9 3 2 2 2 2 2 4" xfId="13647" xr:uid="{BF156AFA-FCC4-408B-A9F4-CC2C7F9D756A}"/>
    <cellStyle name="Comma 9 3 2 2 2 2 2 4 2" xfId="36114" xr:uid="{41EF7B17-7D05-47FD-92A2-C7E6C04C7705}"/>
    <cellStyle name="Comma 9 3 2 2 2 2 2 5" xfId="24887" xr:uid="{A5B3DB39-2462-469D-BFB7-4E55D3BC967B}"/>
    <cellStyle name="Comma 9 3 2 2 2 2 3" xfId="4128" xr:uid="{8AFF0DFE-14D4-4FC9-8701-04AF700BFA90}"/>
    <cellStyle name="Comma 9 3 2 2 2 2 3 2" xfId="9731" xr:uid="{D768A187-A518-4AC6-A9EA-BB79E64E0A47}"/>
    <cellStyle name="Comma 9 3 2 2 2 2 3 2 2" xfId="20959" xr:uid="{F690E602-3BA4-41ED-9522-3A365C8EF08D}"/>
    <cellStyle name="Comma 9 3 2 2 2 2 3 2 2 2" xfId="43426" xr:uid="{3067A4FF-31A9-4E88-B92E-BF22ECF132F5}"/>
    <cellStyle name="Comma 9 3 2 2 2 2 3 2 3" xfId="32199" xr:uid="{25CB601E-887E-49C3-93DD-D689839939F4}"/>
    <cellStyle name="Comma 9 3 2 2 2 2 3 3" xfId="15356" xr:uid="{AEFBF2A3-4896-4EBA-A88A-75595E297033}"/>
    <cellStyle name="Comma 9 3 2 2 2 2 3 3 2" xfId="37823" xr:uid="{DE26110F-D2DF-44E9-8900-7FBE970D5F08}"/>
    <cellStyle name="Comma 9 3 2 2 2 2 3 4" xfId="26596" xr:uid="{E17BC03E-A989-4F51-8969-8E6FE4D007A6}"/>
    <cellStyle name="Comma 9 3 2 2 2 2 4" xfId="6942" xr:uid="{7DDE20C5-239A-401A-A9ED-DD6764098CD3}"/>
    <cellStyle name="Comma 9 3 2 2 2 2 4 2" xfId="18170" xr:uid="{AA6E4336-6786-49E1-B3FC-7780DEB34627}"/>
    <cellStyle name="Comma 9 3 2 2 2 2 4 2 2" xfId="40637" xr:uid="{D8C48E53-1A6E-4AAA-873E-EDF5ECD6DDD2}"/>
    <cellStyle name="Comma 9 3 2 2 2 2 4 3" xfId="29410" xr:uid="{6BCDE813-A8D4-454C-A31E-49819AE504CB}"/>
    <cellStyle name="Comma 9 3 2 2 2 2 5" xfId="12567" xr:uid="{93730B34-003A-46FC-894D-25C980015CF1}"/>
    <cellStyle name="Comma 9 3 2 2 2 2 5 2" xfId="35034" xr:uid="{3AD7899F-B201-4B41-8184-54C4A0E73E93}"/>
    <cellStyle name="Comma 9 3 2 2 2 2 6" xfId="23807" xr:uid="{B29FF994-13DF-4312-B8F5-3C5C59A37EA7}"/>
    <cellStyle name="Comma 9 3 2 2 2 3" xfId="1881" xr:uid="{00000000-0005-0000-0000-0000920A0000}"/>
    <cellStyle name="Comma 9 3 2 2 2 3 2" xfId="4670" xr:uid="{C7D9EE13-31DE-493A-A79F-3B69ABDB7DD9}"/>
    <cellStyle name="Comma 9 3 2 2 2 3 2 2" xfId="10273" xr:uid="{2465F83B-599D-4553-856D-F1A48AD5EB7F}"/>
    <cellStyle name="Comma 9 3 2 2 2 3 2 2 2" xfId="21501" xr:uid="{3A3B45D9-618D-49FE-9ADE-39626F8E543E}"/>
    <cellStyle name="Comma 9 3 2 2 2 3 2 2 2 2" xfId="43968" xr:uid="{3E5D74A0-B4D9-4B86-A773-E4D101ECC6E6}"/>
    <cellStyle name="Comma 9 3 2 2 2 3 2 2 3" xfId="32741" xr:uid="{792DFE4A-36C8-41AF-8C5D-4ABBB9EF6A49}"/>
    <cellStyle name="Comma 9 3 2 2 2 3 2 3" xfId="15898" xr:uid="{02D04BFD-FECB-443E-8861-A9065769836E}"/>
    <cellStyle name="Comma 9 3 2 2 2 3 2 3 2" xfId="38365" xr:uid="{DF140BFE-FA89-4DF8-AA48-6249E4985F57}"/>
    <cellStyle name="Comma 9 3 2 2 2 3 2 4" xfId="27138" xr:uid="{4C455EC6-865B-47A2-96F4-F4CA9903608E}"/>
    <cellStyle name="Comma 9 3 2 2 2 3 3" xfId="7484" xr:uid="{7EA986E5-61FD-414C-9981-F2C510C9DDA5}"/>
    <cellStyle name="Comma 9 3 2 2 2 3 3 2" xfId="18712" xr:uid="{5893395A-7607-4A96-AD6A-D868AC6AD115}"/>
    <cellStyle name="Comma 9 3 2 2 2 3 3 2 2" xfId="41179" xr:uid="{2B260681-5D22-4CC0-A92A-11E3DD3148F0}"/>
    <cellStyle name="Comma 9 3 2 2 2 3 3 3" xfId="29952" xr:uid="{0AC2AD38-C813-4F9A-BEB2-C5C160712B28}"/>
    <cellStyle name="Comma 9 3 2 2 2 3 4" xfId="13109" xr:uid="{424AF21F-22D3-42FC-8484-303228EE72D7}"/>
    <cellStyle name="Comma 9 3 2 2 2 3 4 2" xfId="35576" xr:uid="{C5E6F114-7546-4A91-941E-E51D24F18234}"/>
    <cellStyle name="Comma 9 3 2 2 2 3 5" xfId="24349" xr:uid="{E781A537-95EB-4167-90CB-6FA6B1501CA5}"/>
    <cellStyle name="Comma 9 3 2 2 2 4" xfId="3590" xr:uid="{0132F0FB-70C8-448B-BA8D-3712C050EC90}"/>
    <cellStyle name="Comma 9 3 2 2 2 4 2" xfId="9193" xr:uid="{58655E3E-71C9-48D4-8EEA-26255AC2A289}"/>
    <cellStyle name="Comma 9 3 2 2 2 4 2 2" xfId="20421" xr:uid="{94E6576E-CEB2-4A71-91CE-7182361927B1}"/>
    <cellStyle name="Comma 9 3 2 2 2 4 2 2 2" xfId="42888" xr:uid="{91C2C131-E4EC-4CE9-B85F-BCB48A80CA84}"/>
    <cellStyle name="Comma 9 3 2 2 2 4 2 3" xfId="31661" xr:uid="{D51D8983-8E8A-4DED-8D32-C7C806D4C28B}"/>
    <cellStyle name="Comma 9 3 2 2 2 4 3" xfId="14818" xr:uid="{2AB664E7-16EF-4074-84B0-A8E65F8663E5}"/>
    <cellStyle name="Comma 9 3 2 2 2 4 3 2" xfId="37285" xr:uid="{26BC818F-DF4C-4B31-946E-A54A566C50DF}"/>
    <cellStyle name="Comma 9 3 2 2 2 4 4" xfId="26058" xr:uid="{60B6619C-DA70-46F4-A233-D2B50FC80841}"/>
    <cellStyle name="Comma 9 3 2 2 2 5" xfId="6404" xr:uid="{4F0EB1A7-C5AC-4A0A-AF90-E5E03DBA0CCE}"/>
    <cellStyle name="Comma 9 3 2 2 2 5 2" xfId="17632" xr:uid="{693A21B0-5A35-4270-8146-16DE1B0F4823}"/>
    <cellStyle name="Comma 9 3 2 2 2 5 2 2" xfId="40099" xr:uid="{5F0C4553-2E57-4ACB-9CC2-B4591DAEF831}"/>
    <cellStyle name="Comma 9 3 2 2 2 5 3" xfId="28872" xr:uid="{9CA8B8E4-C5C8-459D-A804-EEFF383DB957}"/>
    <cellStyle name="Comma 9 3 2 2 2 6" xfId="12029" xr:uid="{2F96E2C5-0E48-49D5-A6E3-7002425A8787}"/>
    <cellStyle name="Comma 9 3 2 2 2 6 2" xfId="34496" xr:uid="{2D7CF816-5FBA-49B8-9F19-55A9C5B5572B}"/>
    <cellStyle name="Comma 9 3 2 2 2 7" xfId="23269" xr:uid="{0A06895A-47FA-4FD6-9440-90FD7047ABD5}"/>
    <cellStyle name="Comma 9 3 2 2 3" xfId="1072" xr:uid="{00000000-0005-0000-0000-0000930A0000}"/>
    <cellStyle name="Comma 9 3 2 2 3 2" xfId="2152" xr:uid="{00000000-0005-0000-0000-0000940A0000}"/>
    <cellStyle name="Comma 9 3 2 2 3 2 2" xfId="4941" xr:uid="{62A277CA-335B-4107-955B-42F0E72B66DD}"/>
    <cellStyle name="Comma 9 3 2 2 3 2 2 2" xfId="10544" xr:uid="{AB4441A9-D01B-4E54-A514-F9B175B404DF}"/>
    <cellStyle name="Comma 9 3 2 2 3 2 2 2 2" xfId="21772" xr:uid="{3C0B2902-C333-49FC-A45E-9244F62C1301}"/>
    <cellStyle name="Comma 9 3 2 2 3 2 2 2 2 2" xfId="44239" xr:uid="{D7A99FEA-6A32-4FF4-8E17-F29A30412DAA}"/>
    <cellStyle name="Comma 9 3 2 2 3 2 2 2 3" xfId="33012" xr:uid="{BBCF9A50-2087-4261-8268-C37355F5FC87}"/>
    <cellStyle name="Comma 9 3 2 2 3 2 2 3" xfId="16169" xr:uid="{185FFDBB-6E19-43DB-B96A-45B4E8BF9B37}"/>
    <cellStyle name="Comma 9 3 2 2 3 2 2 3 2" xfId="38636" xr:uid="{79F74383-0B88-42AC-8DB6-A583221F0626}"/>
    <cellStyle name="Comma 9 3 2 2 3 2 2 4" xfId="27409" xr:uid="{3B6480C4-B34D-4BCC-B4D6-0D6B9481B160}"/>
    <cellStyle name="Comma 9 3 2 2 3 2 3" xfId="7755" xr:uid="{6C91C01F-800A-4957-9242-B5CB6AA934DA}"/>
    <cellStyle name="Comma 9 3 2 2 3 2 3 2" xfId="18983" xr:uid="{C06ACC86-0B06-4AC9-9644-FAD2806E8A33}"/>
    <cellStyle name="Comma 9 3 2 2 3 2 3 2 2" xfId="41450" xr:uid="{8E8D76C2-D159-4331-988F-B7574593BE0A}"/>
    <cellStyle name="Comma 9 3 2 2 3 2 3 3" xfId="30223" xr:uid="{01C6632D-EFB0-4F56-9932-AF959C929E32}"/>
    <cellStyle name="Comma 9 3 2 2 3 2 4" xfId="13380" xr:uid="{AFD1B863-AD7F-44F6-9904-6E8282890013}"/>
    <cellStyle name="Comma 9 3 2 2 3 2 4 2" xfId="35847" xr:uid="{0822B12A-1849-4234-A224-9AEC2BF46CF9}"/>
    <cellStyle name="Comma 9 3 2 2 3 2 5" xfId="24620" xr:uid="{961470A4-17B8-400B-93E9-91F5D8C81341}"/>
    <cellStyle name="Comma 9 3 2 2 3 3" xfId="3861" xr:uid="{31DF8395-42B8-429E-A15E-18A04A786483}"/>
    <cellStyle name="Comma 9 3 2 2 3 3 2" xfId="9464" xr:uid="{15C72FD3-3363-4D96-9ADE-B19770E5094C}"/>
    <cellStyle name="Comma 9 3 2 2 3 3 2 2" xfId="20692" xr:uid="{8130E984-DA8E-4ED4-B4B4-C0795CBB37E3}"/>
    <cellStyle name="Comma 9 3 2 2 3 3 2 2 2" xfId="43159" xr:uid="{A15B4A54-AD9B-48F5-92A8-CD3AE499202A}"/>
    <cellStyle name="Comma 9 3 2 2 3 3 2 3" xfId="31932" xr:uid="{18BBFBA8-1CFC-4CA4-9417-A4347CE8E85B}"/>
    <cellStyle name="Comma 9 3 2 2 3 3 3" xfId="15089" xr:uid="{16CE55D7-1E6B-4C53-8EAF-4A58CBD9CA8F}"/>
    <cellStyle name="Comma 9 3 2 2 3 3 3 2" xfId="37556" xr:uid="{68A5DA66-606A-4860-A2AF-E9307DB09ECE}"/>
    <cellStyle name="Comma 9 3 2 2 3 3 4" xfId="26329" xr:uid="{84ED0E6E-810B-4777-9CD0-AFF37A89BF2A}"/>
    <cellStyle name="Comma 9 3 2 2 3 4" xfId="6675" xr:uid="{7697E1BB-B184-411C-BFDE-14EF7A595BC4}"/>
    <cellStyle name="Comma 9 3 2 2 3 4 2" xfId="17903" xr:uid="{8AEE016C-F41A-45B1-A472-D3EA7EB69EFA}"/>
    <cellStyle name="Comma 9 3 2 2 3 4 2 2" xfId="40370" xr:uid="{0FAE94FF-C754-4CDF-B76D-6725F9A93A57}"/>
    <cellStyle name="Comma 9 3 2 2 3 4 3" xfId="29143" xr:uid="{AB08D0C7-A505-4EEC-BFE2-34CBE20EF87C}"/>
    <cellStyle name="Comma 9 3 2 2 3 5" xfId="12300" xr:uid="{1F57AB90-350E-4B70-B62C-3EE2A59FF796}"/>
    <cellStyle name="Comma 9 3 2 2 3 5 2" xfId="34767" xr:uid="{FD8B17EE-D6FD-4EE3-BBC6-ED4DD3C7C6F5}"/>
    <cellStyle name="Comma 9 3 2 2 3 6" xfId="23540" xr:uid="{7AB6EE56-C4E2-42B9-B294-04FE1B0797C1}"/>
    <cellStyle name="Comma 9 3 2 2 4" xfId="1614" xr:uid="{00000000-0005-0000-0000-0000950A0000}"/>
    <cellStyle name="Comma 9 3 2 2 4 2" xfId="4403" xr:uid="{A98EBB75-9630-41A0-8667-7755FC0A9CE0}"/>
    <cellStyle name="Comma 9 3 2 2 4 2 2" xfId="10006" xr:uid="{E25BBD81-D344-4CE1-8BF8-4789B156825A}"/>
    <cellStyle name="Comma 9 3 2 2 4 2 2 2" xfId="21234" xr:uid="{2E77C7CC-1A61-49CA-85E1-294F864132D3}"/>
    <cellStyle name="Comma 9 3 2 2 4 2 2 2 2" xfId="43701" xr:uid="{69FA708B-CA6F-48C7-8643-0B271FF81A83}"/>
    <cellStyle name="Comma 9 3 2 2 4 2 2 3" xfId="32474" xr:uid="{C66A18F2-CE60-49B1-8599-7AEE27342039}"/>
    <cellStyle name="Comma 9 3 2 2 4 2 3" xfId="15631" xr:uid="{D640FD01-7F6D-4420-BC76-241A9309E06F}"/>
    <cellStyle name="Comma 9 3 2 2 4 2 3 2" xfId="38098" xr:uid="{0E6341FF-B5F2-43C1-AE74-6144DDA56F8D}"/>
    <cellStyle name="Comma 9 3 2 2 4 2 4" xfId="26871" xr:uid="{CE1B7FBA-9301-4835-B02B-F63C53481A35}"/>
    <cellStyle name="Comma 9 3 2 2 4 3" xfId="7217" xr:uid="{104A4A67-BE0B-42F6-BA30-0DEB1F779890}"/>
    <cellStyle name="Comma 9 3 2 2 4 3 2" xfId="18445" xr:uid="{CFE8C11F-E9D2-470D-A425-561F260E077E}"/>
    <cellStyle name="Comma 9 3 2 2 4 3 2 2" xfId="40912" xr:uid="{32AD5230-33EC-415B-803A-A83BF9AF0E9D}"/>
    <cellStyle name="Comma 9 3 2 2 4 3 3" xfId="29685" xr:uid="{8172A42C-8632-4ABA-BF99-7BD516234859}"/>
    <cellStyle name="Comma 9 3 2 2 4 4" xfId="12842" xr:uid="{FEB109B5-5D35-465B-9DA8-A0A6A61A48B3}"/>
    <cellStyle name="Comma 9 3 2 2 4 4 2" xfId="35309" xr:uid="{D4A9D024-83B0-4073-881C-79848FED3640}"/>
    <cellStyle name="Comma 9 3 2 2 4 5" xfId="24082" xr:uid="{D6591739-EB96-4966-B4D6-160B7094DF83}"/>
    <cellStyle name="Comma 9 3 2 2 5" xfId="2695" xr:uid="{00000000-0005-0000-0000-0000960A0000}"/>
    <cellStyle name="Comma 9 3 2 2 5 2" xfId="5484" xr:uid="{EBE978D8-3B9B-464E-A1B1-6706DA9644EE}"/>
    <cellStyle name="Comma 9 3 2 2 5 2 2" xfId="11087" xr:uid="{4F3AC1D3-AA6F-40D2-9376-D9460A528AA6}"/>
    <cellStyle name="Comma 9 3 2 2 5 2 2 2" xfId="22315" xr:uid="{9460511F-095B-4A6E-8A13-8436B0974636}"/>
    <cellStyle name="Comma 9 3 2 2 5 2 2 2 2" xfId="44782" xr:uid="{8FF40668-661A-4320-90F8-8C2AA40FAC4C}"/>
    <cellStyle name="Comma 9 3 2 2 5 2 2 3" xfId="33555" xr:uid="{835C38D0-A206-4842-8DDC-FD73776F20F2}"/>
    <cellStyle name="Comma 9 3 2 2 5 2 3" xfId="16712" xr:uid="{2594A31D-259C-4BAC-8C21-D998783C2E58}"/>
    <cellStyle name="Comma 9 3 2 2 5 2 3 2" xfId="39179" xr:uid="{B0AFD173-D18C-43C2-BE3D-D041FCE188EA}"/>
    <cellStyle name="Comma 9 3 2 2 5 2 4" xfId="27952" xr:uid="{C78284F1-37C2-4C02-ABA5-6A7CB081474F}"/>
    <cellStyle name="Comma 9 3 2 2 5 3" xfId="8298" xr:uid="{35193331-269F-4D92-ABD3-C3DEA5A9C662}"/>
    <cellStyle name="Comma 9 3 2 2 5 3 2" xfId="19526" xr:uid="{EB7820A8-878E-4547-B9D0-E1511A77201C}"/>
    <cellStyle name="Comma 9 3 2 2 5 3 2 2" xfId="41993" xr:uid="{0EBBCD75-1D17-4F53-AC82-792372821EAD}"/>
    <cellStyle name="Comma 9 3 2 2 5 3 3" xfId="30766" xr:uid="{47CAFA48-31E3-431D-ACCE-FC4C2B57297C}"/>
    <cellStyle name="Comma 9 3 2 2 5 4" xfId="13923" xr:uid="{8EE6FD40-378C-4622-8319-985DB100027E}"/>
    <cellStyle name="Comma 9 3 2 2 5 4 2" xfId="36390" xr:uid="{5817A347-3C22-4048-9305-ACEFA83AAB98}"/>
    <cellStyle name="Comma 9 3 2 2 5 5" xfId="25163" xr:uid="{41DE16A8-B723-467F-92C5-07085B3A0F85}"/>
    <cellStyle name="Comma 9 3 2 2 6" xfId="534" xr:uid="{00000000-0005-0000-0000-0000970A0000}"/>
    <cellStyle name="Comma 9 3 2 2 6 2" xfId="3323" xr:uid="{DA3AE58F-CCC8-4B4D-9158-4007AC847FE1}"/>
    <cellStyle name="Comma 9 3 2 2 6 2 2" xfId="8926" xr:uid="{11CBC8A3-9559-4D8D-954B-D11489400A09}"/>
    <cellStyle name="Comma 9 3 2 2 6 2 2 2" xfId="20154" xr:uid="{3045D130-1CC0-4CC6-A180-94F48420A96C}"/>
    <cellStyle name="Comma 9 3 2 2 6 2 2 2 2" xfId="42621" xr:uid="{7D79AF46-8E7E-4F08-A60B-6A15CB606DA7}"/>
    <cellStyle name="Comma 9 3 2 2 6 2 2 3" xfId="31394" xr:uid="{31BD46B7-FA57-44ED-9874-768E635CAE98}"/>
    <cellStyle name="Comma 9 3 2 2 6 2 3" xfId="14551" xr:uid="{D58AFCB7-86CA-4F1B-AEFE-6E46A4AA95B8}"/>
    <cellStyle name="Comma 9 3 2 2 6 2 3 2" xfId="37018" xr:uid="{61160A27-D0F4-4880-8C04-2AD0057828DF}"/>
    <cellStyle name="Comma 9 3 2 2 6 2 4" xfId="25791" xr:uid="{E99EE4C8-A954-4C07-8A7A-E9A8CBAB5022}"/>
    <cellStyle name="Comma 9 3 2 2 6 3" xfId="6137" xr:uid="{83BB79FA-E956-4084-A6E9-3CADEA625DD8}"/>
    <cellStyle name="Comma 9 3 2 2 6 3 2" xfId="17365" xr:uid="{DBEA8F2C-F844-4374-AD5D-B9F847B699CC}"/>
    <cellStyle name="Comma 9 3 2 2 6 3 2 2" xfId="39832" xr:uid="{98DC46A0-162D-4EF6-9D7B-97F0ECCEB623}"/>
    <cellStyle name="Comma 9 3 2 2 6 3 3" xfId="28605" xr:uid="{227F2C87-8D3B-421E-800B-CC6D74154026}"/>
    <cellStyle name="Comma 9 3 2 2 6 4" xfId="11762" xr:uid="{F8524CF4-A3EE-443A-8562-F7BA4166177E}"/>
    <cellStyle name="Comma 9 3 2 2 6 4 2" xfId="34229" xr:uid="{BF8FD94C-7F1E-4237-9136-0021219C1DB0}"/>
    <cellStyle name="Comma 9 3 2 2 6 5" xfId="23002" xr:uid="{57449C1B-4220-4D33-92DD-5C9936460A0B}"/>
    <cellStyle name="Comma 9 3 2 2 7" xfId="3047" xr:uid="{2641EF84-6016-4A04-9370-F8E5CDFF6DFD}"/>
    <cellStyle name="Comma 9 3 2 2 7 2" xfId="8650" xr:uid="{F87E14BC-A386-4D5A-9C58-C8D0B5BAF368}"/>
    <cellStyle name="Comma 9 3 2 2 7 2 2" xfId="19878" xr:uid="{CF604DFA-16D9-4B71-B45D-41D90C246D28}"/>
    <cellStyle name="Comma 9 3 2 2 7 2 2 2" xfId="42345" xr:uid="{6D86F52A-795F-4C07-AE61-1DFC3A130052}"/>
    <cellStyle name="Comma 9 3 2 2 7 2 3" xfId="31118" xr:uid="{17FACA17-5766-4A3D-B405-62F2C80BC485}"/>
    <cellStyle name="Comma 9 3 2 2 7 3" xfId="14275" xr:uid="{9904CC3D-8CA8-4C6A-9EB6-3B6BF3B63B5F}"/>
    <cellStyle name="Comma 9 3 2 2 7 3 2" xfId="36742" xr:uid="{22470C4C-2DAC-4E46-AAE5-93D0FF69EE98}"/>
    <cellStyle name="Comma 9 3 2 2 7 4" xfId="25515" xr:uid="{027B3598-8A0F-49F9-9AEA-DF03163F199E}"/>
    <cellStyle name="Comma 9 3 2 2 8" xfId="5862" xr:uid="{01CF2C39-F6F3-4A04-8CA0-F3FA56C9D41E}"/>
    <cellStyle name="Comma 9 3 2 2 8 2" xfId="17090" xr:uid="{5DAF2A5A-B45D-4336-A824-F4EE36455663}"/>
    <cellStyle name="Comma 9 3 2 2 8 2 2" xfId="39557" xr:uid="{0A7B5E51-E19E-47E2-B0A6-771307B3BA8D}"/>
    <cellStyle name="Comma 9 3 2 2 8 3" xfId="28330" xr:uid="{814FEACD-FB20-44F3-A9E2-5A1A02C39EF9}"/>
    <cellStyle name="Comma 9 3 2 2 9" xfId="11486" xr:uid="{E569DDC7-E78B-4BC8-9CA5-F460178EA89B}"/>
    <cellStyle name="Comma 9 3 2 2 9 2" xfId="33954" xr:uid="{29774A90-C59E-42F3-99A3-5822EEFB1FCE}"/>
    <cellStyle name="Comma 9 3 2 3" xfId="675" xr:uid="{00000000-0005-0000-0000-0000980A0000}"/>
    <cellStyle name="Comma 9 3 2 3 2" xfId="1213" xr:uid="{00000000-0005-0000-0000-0000990A0000}"/>
    <cellStyle name="Comma 9 3 2 3 2 2" xfId="2293" xr:uid="{00000000-0005-0000-0000-00009A0A0000}"/>
    <cellStyle name="Comma 9 3 2 3 2 2 2" xfId="5082" xr:uid="{BBB78535-B46D-4673-833A-1058E6EE6AA1}"/>
    <cellStyle name="Comma 9 3 2 3 2 2 2 2" xfId="10685" xr:uid="{807D393E-A3E6-4754-8230-3DC3F660E5D0}"/>
    <cellStyle name="Comma 9 3 2 3 2 2 2 2 2" xfId="21913" xr:uid="{C78883FA-AAF9-4BBB-8DB5-F03440087145}"/>
    <cellStyle name="Comma 9 3 2 3 2 2 2 2 2 2" xfId="44380" xr:uid="{0290E4FB-98CD-4653-948D-35F399FF3FAB}"/>
    <cellStyle name="Comma 9 3 2 3 2 2 2 2 3" xfId="33153" xr:uid="{E913D066-CC11-4D05-9AFA-32839E2E51CF}"/>
    <cellStyle name="Comma 9 3 2 3 2 2 2 3" xfId="16310" xr:uid="{343DF2AD-B098-4EA3-8FD9-B35F355275CC}"/>
    <cellStyle name="Comma 9 3 2 3 2 2 2 3 2" xfId="38777" xr:uid="{7FB94C96-0020-4338-A690-9F1221D2C51C}"/>
    <cellStyle name="Comma 9 3 2 3 2 2 2 4" xfId="27550" xr:uid="{421AD83E-3FDC-4A55-B23A-2CEE4D124AD7}"/>
    <cellStyle name="Comma 9 3 2 3 2 2 3" xfId="7896" xr:uid="{F17AFBE8-C80E-4224-83EC-B9AB4AB0DF0C}"/>
    <cellStyle name="Comma 9 3 2 3 2 2 3 2" xfId="19124" xr:uid="{B5A1D043-B0C4-4CE4-A9A4-01D2BC19BA10}"/>
    <cellStyle name="Comma 9 3 2 3 2 2 3 2 2" xfId="41591" xr:uid="{A4181171-940D-4CE4-B0BB-7BC62A4258C8}"/>
    <cellStyle name="Comma 9 3 2 3 2 2 3 3" xfId="30364" xr:uid="{7E207E39-C324-45A8-8911-85DBED370B34}"/>
    <cellStyle name="Comma 9 3 2 3 2 2 4" xfId="13521" xr:uid="{F560582C-2570-41F2-AED1-406F0BF733E6}"/>
    <cellStyle name="Comma 9 3 2 3 2 2 4 2" xfId="35988" xr:uid="{AD2BB0D8-8A01-48C0-9887-CA1126148349}"/>
    <cellStyle name="Comma 9 3 2 3 2 2 5" xfId="24761" xr:uid="{FCBF0942-0B9B-47D5-BF07-399EEEF14C7F}"/>
    <cellStyle name="Comma 9 3 2 3 2 3" xfId="4002" xr:uid="{7CEF52EF-7F11-42C3-A4E4-5BDB435077F7}"/>
    <cellStyle name="Comma 9 3 2 3 2 3 2" xfId="9605" xr:uid="{46ED3DB9-7FA8-496F-9DDC-340DFAFCABE3}"/>
    <cellStyle name="Comma 9 3 2 3 2 3 2 2" xfId="20833" xr:uid="{391C8AB4-EF1F-4BAC-8D3B-8DD517AEE1F5}"/>
    <cellStyle name="Comma 9 3 2 3 2 3 2 2 2" xfId="43300" xr:uid="{E6FD5F70-AA20-4B56-80D3-193E1F590AAC}"/>
    <cellStyle name="Comma 9 3 2 3 2 3 2 3" xfId="32073" xr:uid="{4E3EA5FF-D7E0-4A2B-8D8D-92508B1EE05D}"/>
    <cellStyle name="Comma 9 3 2 3 2 3 3" xfId="15230" xr:uid="{390355B8-057D-469D-B1E6-8DB7B1C68D4E}"/>
    <cellStyle name="Comma 9 3 2 3 2 3 3 2" xfId="37697" xr:uid="{AA5800EC-A362-4451-B309-74C89F5450F1}"/>
    <cellStyle name="Comma 9 3 2 3 2 3 4" xfId="26470" xr:uid="{5D96EDC3-500C-4994-A3BF-66FCF8DF1EA3}"/>
    <cellStyle name="Comma 9 3 2 3 2 4" xfId="6816" xr:uid="{976CD6E6-515C-4F77-B27C-05114D0FB770}"/>
    <cellStyle name="Comma 9 3 2 3 2 4 2" xfId="18044" xr:uid="{682D22CA-B7F5-472B-AC33-8F79F6D5BB14}"/>
    <cellStyle name="Comma 9 3 2 3 2 4 2 2" xfId="40511" xr:uid="{45CBD5F9-8FCB-4600-AFC8-3A105CF09A32}"/>
    <cellStyle name="Comma 9 3 2 3 2 4 3" xfId="29284" xr:uid="{3DDE3E3B-25D0-4222-BDCA-3A172B984E58}"/>
    <cellStyle name="Comma 9 3 2 3 2 5" xfId="12441" xr:uid="{F50CC988-A04F-4FB4-AAEF-452D1F318E91}"/>
    <cellStyle name="Comma 9 3 2 3 2 5 2" xfId="34908" xr:uid="{933C981C-6079-4509-991F-7E88E19BEC20}"/>
    <cellStyle name="Comma 9 3 2 3 2 6" xfId="23681" xr:uid="{A14B29F3-5BDC-47DB-874F-43B2ABB11913}"/>
    <cellStyle name="Comma 9 3 2 3 3" xfId="1755" xr:uid="{00000000-0005-0000-0000-00009B0A0000}"/>
    <cellStyle name="Comma 9 3 2 3 3 2" xfId="4544" xr:uid="{C69986E5-A031-4000-A789-50963C4E993C}"/>
    <cellStyle name="Comma 9 3 2 3 3 2 2" xfId="10147" xr:uid="{B4A7210C-48FB-4D4E-89E1-ADC598420AEB}"/>
    <cellStyle name="Comma 9 3 2 3 3 2 2 2" xfId="21375" xr:uid="{B0E4C624-E6DE-463D-AB9B-81BEC2013113}"/>
    <cellStyle name="Comma 9 3 2 3 3 2 2 2 2" xfId="43842" xr:uid="{C535D207-9811-4BC4-85D7-60F648B62005}"/>
    <cellStyle name="Comma 9 3 2 3 3 2 2 3" xfId="32615" xr:uid="{D2802417-3A7A-4F2C-9518-A9D70255CD01}"/>
    <cellStyle name="Comma 9 3 2 3 3 2 3" xfId="15772" xr:uid="{E0A7B28B-2F02-484B-9F90-C287C5F4F936}"/>
    <cellStyle name="Comma 9 3 2 3 3 2 3 2" xfId="38239" xr:uid="{2B2C5F3B-16CA-4DEA-AA54-9610B337885F}"/>
    <cellStyle name="Comma 9 3 2 3 3 2 4" xfId="27012" xr:uid="{CD1713C0-3003-43C3-9E7E-C435AB263866}"/>
    <cellStyle name="Comma 9 3 2 3 3 3" xfId="7358" xr:uid="{AFE67DF9-86E5-4A59-8D70-4BAEE345643E}"/>
    <cellStyle name="Comma 9 3 2 3 3 3 2" xfId="18586" xr:uid="{CA7533E9-101E-4026-808C-5F6A90E42F2B}"/>
    <cellStyle name="Comma 9 3 2 3 3 3 2 2" xfId="41053" xr:uid="{67F1CD41-FA07-4B02-BDA7-11EA809B14CD}"/>
    <cellStyle name="Comma 9 3 2 3 3 3 3" xfId="29826" xr:uid="{6CDD3074-6642-49A9-85EF-A537245B520A}"/>
    <cellStyle name="Comma 9 3 2 3 3 4" xfId="12983" xr:uid="{426C372E-18AC-427F-9176-1BDB83395514}"/>
    <cellStyle name="Comma 9 3 2 3 3 4 2" xfId="35450" xr:uid="{AD0E6966-DD16-4520-8217-B0ED306ED5F4}"/>
    <cellStyle name="Comma 9 3 2 3 3 5" xfId="24223" xr:uid="{25E2BF2D-E46A-44FC-813A-C667BB550487}"/>
    <cellStyle name="Comma 9 3 2 3 4" xfId="3464" xr:uid="{31F6D606-E1F3-437B-980D-9F215A543F40}"/>
    <cellStyle name="Comma 9 3 2 3 4 2" xfId="9067" xr:uid="{D835F092-7ED6-48F1-8D83-541A1BCEE001}"/>
    <cellStyle name="Comma 9 3 2 3 4 2 2" xfId="20295" xr:uid="{24236156-8E11-4CF4-B31F-28237944829E}"/>
    <cellStyle name="Comma 9 3 2 3 4 2 2 2" xfId="42762" xr:uid="{B84A40DC-EEAE-440C-A94B-931979CAB03C}"/>
    <cellStyle name="Comma 9 3 2 3 4 2 3" xfId="31535" xr:uid="{65DE4639-6F01-4CD1-9F76-38E6DF525C07}"/>
    <cellStyle name="Comma 9 3 2 3 4 3" xfId="14692" xr:uid="{733EBCCF-0ADD-4DA1-8E80-77AAAC8BFD27}"/>
    <cellStyle name="Comma 9 3 2 3 4 3 2" xfId="37159" xr:uid="{58FFB56B-78A1-4BF1-AA55-D156FFEBB470}"/>
    <cellStyle name="Comma 9 3 2 3 4 4" xfId="25932" xr:uid="{8796E840-02C2-4CFD-8D34-D2BC3C88223F}"/>
    <cellStyle name="Comma 9 3 2 3 5" xfId="6278" xr:uid="{C9614258-7DBA-459E-A240-69415F7410E3}"/>
    <cellStyle name="Comma 9 3 2 3 5 2" xfId="17506" xr:uid="{868C0317-F52A-4EB2-9B8B-7CE6392CB387}"/>
    <cellStyle name="Comma 9 3 2 3 5 2 2" xfId="39973" xr:uid="{863CF982-210B-4666-B6CB-676BE60D22ED}"/>
    <cellStyle name="Comma 9 3 2 3 5 3" xfId="28746" xr:uid="{81999201-5107-4C2B-8839-71467F4C2A8E}"/>
    <cellStyle name="Comma 9 3 2 3 6" xfId="11903" xr:uid="{82ECCA30-7BAB-4336-941A-ED5CBAB1D11B}"/>
    <cellStyle name="Comma 9 3 2 3 6 2" xfId="34370" xr:uid="{A2685005-1E6B-465C-9A68-EC26BA8AC702}"/>
    <cellStyle name="Comma 9 3 2 3 7" xfId="23143" xr:uid="{60A6DF93-79A2-4CDB-BE1F-3266EB95F09C}"/>
    <cellStyle name="Comma 9 3 2 4" xfId="946" xr:uid="{00000000-0005-0000-0000-00009C0A0000}"/>
    <cellStyle name="Comma 9 3 2 4 2" xfId="2026" xr:uid="{00000000-0005-0000-0000-00009D0A0000}"/>
    <cellStyle name="Comma 9 3 2 4 2 2" xfId="4815" xr:uid="{389FEE9F-7DE8-4C02-9EE3-DD62F6F19BAD}"/>
    <cellStyle name="Comma 9 3 2 4 2 2 2" xfId="10418" xr:uid="{1359E789-A9E4-4801-9D45-B754201DE3C7}"/>
    <cellStyle name="Comma 9 3 2 4 2 2 2 2" xfId="21646" xr:uid="{44F20CA8-BDBF-4F37-ADE3-B136995BE140}"/>
    <cellStyle name="Comma 9 3 2 4 2 2 2 2 2" xfId="44113" xr:uid="{81BB6D71-7328-423E-BDC4-1786994FF11A}"/>
    <cellStyle name="Comma 9 3 2 4 2 2 2 3" xfId="32886" xr:uid="{AFC5C6CA-5B6D-44E9-9E65-64C398805B31}"/>
    <cellStyle name="Comma 9 3 2 4 2 2 3" xfId="16043" xr:uid="{8ECC5D25-3B76-4602-8C12-793EDF3D00FC}"/>
    <cellStyle name="Comma 9 3 2 4 2 2 3 2" xfId="38510" xr:uid="{07F7FAD6-C409-4AD2-AB3D-BCEB37675514}"/>
    <cellStyle name="Comma 9 3 2 4 2 2 4" xfId="27283" xr:uid="{21BB5684-38C9-4BA8-BC32-B190B51EBA15}"/>
    <cellStyle name="Comma 9 3 2 4 2 3" xfId="7629" xr:uid="{CE04FCBD-7B0A-456B-86C6-667F8CF71E5C}"/>
    <cellStyle name="Comma 9 3 2 4 2 3 2" xfId="18857" xr:uid="{A45B8F92-409A-4E40-AFE2-6FC65B9D6FA5}"/>
    <cellStyle name="Comma 9 3 2 4 2 3 2 2" xfId="41324" xr:uid="{A9F07F3B-9FE7-47C1-9F13-B5EF76A53AB8}"/>
    <cellStyle name="Comma 9 3 2 4 2 3 3" xfId="30097" xr:uid="{9B71F8D2-DB8F-4797-9CD5-B1300A0C4BC9}"/>
    <cellStyle name="Comma 9 3 2 4 2 4" xfId="13254" xr:uid="{C7CB41D3-8EEA-4ADD-932A-1DE9AF2D7088}"/>
    <cellStyle name="Comma 9 3 2 4 2 4 2" xfId="35721" xr:uid="{254C512E-AA05-438B-A952-FD4551A29A7A}"/>
    <cellStyle name="Comma 9 3 2 4 2 5" xfId="24494" xr:uid="{5AA8013F-887B-42DA-8F96-2340AFDA64D1}"/>
    <cellStyle name="Comma 9 3 2 4 3" xfId="3735" xr:uid="{4D2105BA-3A9F-435D-BF37-135B864A9A68}"/>
    <cellStyle name="Comma 9 3 2 4 3 2" xfId="9338" xr:uid="{82548310-B8A3-4FCD-AF02-D1DFB18C6A5C}"/>
    <cellStyle name="Comma 9 3 2 4 3 2 2" xfId="20566" xr:uid="{2B742BC5-5178-4CE7-933A-5EFBA36E02BC}"/>
    <cellStyle name="Comma 9 3 2 4 3 2 2 2" xfId="43033" xr:uid="{5E9D6779-A4EC-4B0C-A82E-1F69CFA911A0}"/>
    <cellStyle name="Comma 9 3 2 4 3 2 3" xfId="31806" xr:uid="{59E0250D-2B97-466C-8A81-98406FD67379}"/>
    <cellStyle name="Comma 9 3 2 4 3 3" xfId="14963" xr:uid="{22E66E67-69A4-456E-9DBD-F45AC4F2A388}"/>
    <cellStyle name="Comma 9 3 2 4 3 3 2" xfId="37430" xr:uid="{85982984-AFEB-4A4C-8DDE-A71C198CC9FF}"/>
    <cellStyle name="Comma 9 3 2 4 3 4" xfId="26203" xr:uid="{85EDC544-ED02-43C5-8720-78C362BBE779}"/>
    <cellStyle name="Comma 9 3 2 4 4" xfId="6549" xr:uid="{4C8E34C3-793D-452C-853B-BE62AEF1138C}"/>
    <cellStyle name="Comma 9 3 2 4 4 2" xfId="17777" xr:uid="{BEAE225C-E07C-44CE-9A87-2D03A8C18807}"/>
    <cellStyle name="Comma 9 3 2 4 4 2 2" xfId="40244" xr:uid="{99EE37F8-681C-47DD-A0E0-DF7BCC1962D8}"/>
    <cellStyle name="Comma 9 3 2 4 4 3" xfId="29017" xr:uid="{1ED1F69B-2143-45E4-8F82-D1AECA4A3B7C}"/>
    <cellStyle name="Comma 9 3 2 4 5" xfId="12174" xr:uid="{F2E79B29-6951-4147-87BE-62F92EFA6BE7}"/>
    <cellStyle name="Comma 9 3 2 4 5 2" xfId="34641" xr:uid="{036DF312-0B48-45F8-B154-837AC456AF35}"/>
    <cellStyle name="Comma 9 3 2 4 6" xfId="23414" xr:uid="{512062B5-F92E-4C59-8A68-8D83B34EFE32}"/>
    <cellStyle name="Comma 9 3 2 5" xfId="1488" xr:uid="{00000000-0005-0000-0000-00009E0A0000}"/>
    <cellStyle name="Comma 9 3 2 5 2" xfId="4277" xr:uid="{5B9CA0A7-3740-4FD4-A2B4-DE457653FB96}"/>
    <cellStyle name="Comma 9 3 2 5 2 2" xfId="9880" xr:uid="{934E25D7-0486-40CA-8F12-903EB061CD81}"/>
    <cellStyle name="Comma 9 3 2 5 2 2 2" xfId="21108" xr:uid="{B1DB2195-454C-4D6B-8BF8-D7F616494907}"/>
    <cellStyle name="Comma 9 3 2 5 2 2 2 2" xfId="43575" xr:uid="{132AD7F1-0EAD-43C5-9984-E8CB5B87EDAD}"/>
    <cellStyle name="Comma 9 3 2 5 2 2 3" xfId="32348" xr:uid="{004CC804-8535-4A43-AE79-9E069493C2D8}"/>
    <cellStyle name="Comma 9 3 2 5 2 3" xfId="15505" xr:uid="{70129232-3280-4D19-8AD3-97656C8EE701}"/>
    <cellStyle name="Comma 9 3 2 5 2 3 2" xfId="37972" xr:uid="{B3A86827-184E-42A1-9EA7-C7664B5A63F1}"/>
    <cellStyle name="Comma 9 3 2 5 2 4" xfId="26745" xr:uid="{80C2B670-1175-4488-BBBC-B5EA7B7DDA82}"/>
    <cellStyle name="Comma 9 3 2 5 3" xfId="7091" xr:uid="{20FEBF7A-8DCA-411C-B176-9E50B5C274AF}"/>
    <cellStyle name="Comma 9 3 2 5 3 2" xfId="18319" xr:uid="{577229CF-94F1-4578-92FA-C465021BDECA}"/>
    <cellStyle name="Comma 9 3 2 5 3 2 2" xfId="40786" xr:uid="{BD45EC4F-B56A-4445-8CE0-B9FB201AB305}"/>
    <cellStyle name="Comma 9 3 2 5 3 3" xfId="29559" xr:uid="{0EFB46E1-ABDD-4037-B232-CD89F103CE4A}"/>
    <cellStyle name="Comma 9 3 2 5 4" xfId="12716" xr:uid="{BC962A59-96DE-4CCE-8AC7-466B254512B6}"/>
    <cellStyle name="Comma 9 3 2 5 4 2" xfId="35183" xr:uid="{685571DA-9055-4C4A-A98A-D2F9944E3A7A}"/>
    <cellStyle name="Comma 9 3 2 5 5" xfId="23956" xr:uid="{D03718EA-1748-4857-9C06-25BB04EA87A0}"/>
    <cellStyle name="Comma 9 3 2 6" xfId="2569" xr:uid="{00000000-0005-0000-0000-00009F0A0000}"/>
    <cellStyle name="Comma 9 3 2 6 2" xfId="5358" xr:uid="{90A4B2E1-37A7-46F6-9C9C-1BAE2F06D6DA}"/>
    <cellStyle name="Comma 9 3 2 6 2 2" xfId="10961" xr:uid="{3BFD566D-D235-4F22-A006-35F7EDA3907E}"/>
    <cellStyle name="Comma 9 3 2 6 2 2 2" xfId="22189" xr:uid="{6999550F-220E-4AEC-852F-4B784D948D78}"/>
    <cellStyle name="Comma 9 3 2 6 2 2 2 2" xfId="44656" xr:uid="{A72F515F-B9A9-4FE6-B79F-7DB9D3779D9A}"/>
    <cellStyle name="Comma 9 3 2 6 2 2 3" xfId="33429" xr:uid="{07082230-55AA-41A4-AF90-BB46EEF46D79}"/>
    <cellStyle name="Comma 9 3 2 6 2 3" xfId="16586" xr:uid="{472ED64F-83B8-44C6-BC4C-E87CDFF9BF83}"/>
    <cellStyle name="Comma 9 3 2 6 2 3 2" xfId="39053" xr:uid="{0EC63621-EA71-4BA3-A9BD-0227C276B54A}"/>
    <cellStyle name="Comma 9 3 2 6 2 4" xfId="27826" xr:uid="{45B455E4-D2A8-4573-B7A3-2B178C04FF45}"/>
    <cellStyle name="Comma 9 3 2 6 3" xfId="8172" xr:uid="{DB78CEE9-3DE4-4A32-94AA-8C654801B6AE}"/>
    <cellStyle name="Comma 9 3 2 6 3 2" xfId="19400" xr:uid="{E2D7FC7C-B3EB-4556-8624-ACA03EC2F26A}"/>
    <cellStyle name="Comma 9 3 2 6 3 2 2" xfId="41867" xr:uid="{AB6E5537-E5F8-4B25-9241-1DBA7CAED557}"/>
    <cellStyle name="Comma 9 3 2 6 3 3" xfId="30640" xr:uid="{9B042EB8-882C-4880-B6EC-98A90EF6FA92}"/>
    <cellStyle name="Comma 9 3 2 6 4" xfId="13797" xr:uid="{C8C5A282-A432-4255-9DA8-BB65DEE06239}"/>
    <cellStyle name="Comma 9 3 2 6 4 2" xfId="36264" xr:uid="{09A19E65-4CE1-4A40-B9F9-B2DF8FA4A90D}"/>
    <cellStyle name="Comma 9 3 2 6 5" xfId="25037" xr:uid="{39D6248C-B91C-4190-B60E-762D4C048F17}"/>
    <cellStyle name="Comma 9 3 2 7" xfId="408" xr:uid="{00000000-0005-0000-0000-0000A00A0000}"/>
    <cellStyle name="Comma 9 3 2 7 2" xfId="3197" xr:uid="{2A34D3A0-DE2C-46A7-9617-4FEC2FB5D493}"/>
    <cellStyle name="Comma 9 3 2 7 2 2" xfId="8800" xr:uid="{10DBBBCA-B739-4CA5-B144-10E9DF44D481}"/>
    <cellStyle name="Comma 9 3 2 7 2 2 2" xfId="20028" xr:uid="{DF7E0548-80C2-4346-B2CC-BC591088D0AA}"/>
    <cellStyle name="Comma 9 3 2 7 2 2 2 2" xfId="42495" xr:uid="{F48038CA-2846-45AB-BB18-03143D9531C3}"/>
    <cellStyle name="Comma 9 3 2 7 2 2 3" xfId="31268" xr:uid="{C097318E-B413-4FD0-8917-88F7D4EAB0D6}"/>
    <cellStyle name="Comma 9 3 2 7 2 3" xfId="14425" xr:uid="{43BB609E-55EE-4D22-94DA-DFE87978FBAF}"/>
    <cellStyle name="Comma 9 3 2 7 2 3 2" xfId="36892" xr:uid="{266AE2F7-79F2-4B23-9A27-FF3DB5FF5EB9}"/>
    <cellStyle name="Comma 9 3 2 7 2 4" xfId="25665" xr:uid="{3E95932F-3880-4A88-B33D-B215AC2BA6F3}"/>
    <cellStyle name="Comma 9 3 2 7 3" xfId="6011" xr:uid="{C628E3E4-52DC-4E1D-A5BB-B7D107033388}"/>
    <cellStyle name="Comma 9 3 2 7 3 2" xfId="17239" xr:uid="{81EBCA66-0947-493E-A602-26FCBCDDBEAB}"/>
    <cellStyle name="Comma 9 3 2 7 3 2 2" xfId="39706" xr:uid="{BE128CA0-8F42-40EB-8047-F2214B9817B7}"/>
    <cellStyle name="Comma 9 3 2 7 3 3" xfId="28479" xr:uid="{75AECAF7-5010-4A02-9D0C-8E7353652668}"/>
    <cellStyle name="Comma 9 3 2 7 4" xfId="11636" xr:uid="{FEA0440A-1DE4-47DC-8522-9A82AC924F9F}"/>
    <cellStyle name="Comma 9 3 2 7 4 2" xfId="34103" xr:uid="{7F4A82F8-C627-4A90-861A-2B2E675AEC76}"/>
    <cellStyle name="Comma 9 3 2 7 5" xfId="22876" xr:uid="{BAD94F99-0A46-4B0A-B7B2-B9136E18B648}"/>
    <cellStyle name="Comma 9 3 2 8" xfId="2921" xr:uid="{EB031A3F-5BD2-4458-B3E0-AD9CA4DB29BC}"/>
    <cellStyle name="Comma 9 3 2 8 2" xfId="8524" xr:uid="{DBECC284-F426-43DC-B6C1-EB696E265E19}"/>
    <cellStyle name="Comma 9 3 2 8 2 2" xfId="19752" xr:uid="{B9BC6DE1-70D0-49D2-899D-355453F2E174}"/>
    <cellStyle name="Comma 9 3 2 8 2 2 2" xfId="42219" xr:uid="{D1B02864-A3CF-4FFB-A2A6-77CC8CFE897A}"/>
    <cellStyle name="Comma 9 3 2 8 2 3" xfId="30992" xr:uid="{4C82716C-AE92-47DE-8CCF-D1DC56A06FA2}"/>
    <cellStyle name="Comma 9 3 2 8 3" xfId="14149" xr:uid="{D51D2C31-1793-4A88-B612-5E8AC71D83DF}"/>
    <cellStyle name="Comma 9 3 2 8 3 2" xfId="36616" xr:uid="{03B18BEF-E035-4F90-8FCF-84FAA072E95E}"/>
    <cellStyle name="Comma 9 3 2 8 4" xfId="25389" xr:uid="{C8ABFF8A-AEDB-410D-97DD-2412F7DFE36B}"/>
    <cellStyle name="Comma 9 3 2 9" xfId="5736" xr:uid="{C7EFC267-7A2D-4D38-9D88-356F40AA536B}"/>
    <cellStyle name="Comma 9 3 2 9 2" xfId="16964" xr:uid="{92EF2FAE-0F49-4436-9453-5C598A73A1CB}"/>
    <cellStyle name="Comma 9 3 2 9 2 2" xfId="39431" xr:uid="{34FB4094-9630-4701-A3B5-6F8AFB55BB2B}"/>
    <cellStyle name="Comma 9 3 2 9 3" xfId="28204" xr:uid="{183BA6BA-012D-4B83-BF81-706288F3A67D}"/>
    <cellStyle name="Comma 9 3 3" xfId="190" xr:uid="{00000000-0005-0000-0000-0000A10A0000}"/>
    <cellStyle name="Comma 9 3 3 10" xfId="22663" xr:uid="{852B04B3-2F3E-4739-8CDD-BF64E32CD0B7}"/>
    <cellStyle name="Comma 9 3 3 2" xfId="737" xr:uid="{00000000-0005-0000-0000-0000A20A0000}"/>
    <cellStyle name="Comma 9 3 3 2 2" xfId="1275" xr:uid="{00000000-0005-0000-0000-0000A30A0000}"/>
    <cellStyle name="Comma 9 3 3 2 2 2" xfId="2355" xr:uid="{00000000-0005-0000-0000-0000A40A0000}"/>
    <cellStyle name="Comma 9 3 3 2 2 2 2" xfId="5144" xr:uid="{8D8D5F4F-4EAD-4A20-BA85-C5C35AFD5806}"/>
    <cellStyle name="Comma 9 3 3 2 2 2 2 2" xfId="10747" xr:uid="{71DDABA1-F118-4010-9F42-69D34F6B2E90}"/>
    <cellStyle name="Comma 9 3 3 2 2 2 2 2 2" xfId="21975" xr:uid="{D5D0F63E-19C9-4640-AA43-5C128F5EFE65}"/>
    <cellStyle name="Comma 9 3 3 2 2 2 2 2 2 2" xfId="44442" xr:uid="{70BDDA20-FB2F-40E2-A797-4853C44B1816}"/>
    <cellStyle name="Comma 9 3 3 2 2 2 2 2 3" xfId="33215" xr:uid="{17D96631-891F-474A-AB02-20FA13451B5B}"/>
    <cellStyle name="Comma 9 3 3 2 2 2 2 3" xfId="16372" xr:uid="{E1393D8B-F0FB-4CC1-9FFD-B68E1253792E}"/>
    <cellStyle name="Comma 9 3 3 2 2 2 2 3 2" xfId="38839" xr:uid="{3A2B74CA-D9D0-4109-9FBC-CFFB3957638D}"/>
    <cellStyle name="Comma 9 3 3 2 2 2 2 4" xfId="27612" xr:uid="{E4632572-BE2E-4334-9DE6-0A0833C6A9F7}"/>
    <cellStyle name="Comma 9 3 3 2 2 2 3" xfId="7958" xr:uid="{358E3AB9-D644-4BF4-973B-98A7B8074B65}"/>
    <cellStyle name="Comma 9 3 3 2 2 2 3 2" xfId="19186" xr:uid="{A0B83A2A-7D00-4D83-BB84-8B57C7D3FCBF}"/>
    <cellStyle name="Comma 9 3 3 2 2 2 3 2 2" xfId="41653" xr:uid="{2EFC0873-D6B9-44DF-9129-F3A505364636}"/>
    <cellStyle name="Comma 9 3 3 2 2 2 3 3" xfId="30426" xr:uid="{2A15025B-2165-40CD-BFD5-FC5EE711884B}"/>
    <cellStyle name="Comma 9 3 3 2 2 2 4" xfId="13583" xr:uid="{832000A5-D2D8-450E-9EB0-97252D297A25}"/>
    <cellStyle name="Comma 9 3 3 2 2 2 4 2" xfId="36050" xr:uid="{AD2C5E6A-D1E2-4D91-8797-2AEAA0443F5F}"/>
    <cellStyle name="Comma 9 3 3 2 2 2 5" xfId="24823" xr:uid="{5F16739D-F874-4D2C-A67E-37AB23BBE586}"/>
    <cellStyle name="Comma 9 3 3 2 2 3" xfId="4064" xr:uid="{3226D8BD-C85A-49F1-B65B-92C635DE2E80}"/>
    <cellStyle name="Comma 9 3 3 2 2 3 2" xfId="9667" xr:uid="{76AAEF26-1F6D-4EC5-8BB1-E56488236A7C}"/>
    <cellStyle name="Comma 9 3 3 2 2 3 2 2" xfId="20895" xr:uid="{A876C727-0B7C-405E-9F96-BC988D442B57}"/>
    <cellStyle name="Comma 9 3 3 2 2 3 2 2 2" xfId="43362" xr:uid="{AE6E238A-0CEF-4702-AE29-1D9F78ED1A98}"/>
    <cellStyle name="Comma 9 3 3 2 2 3 2 3" xfId="32135" xr:uid="{51BDD0BD-97C3-4229-8331-8F3B0742F07C}"/>
    <cellStyle name="Comma 9 3 3 2 2 3 3" xfId="15292" xr:uid="{42A5D260-85FA-49C2-BE96-6853D3D45BFC}"/>
    <cellStyle name="Comma 9 3 3 2 2 3 3 2" xfId="37759" xr:uid="{8127C3ED-BC9C-4C94-9CA0-B7977EE4D6DE}"/>
    <cellStyle name="Comma 9 3 3 2 2 3 4" xfId="26532" xr:uid="{D885AE44-E49B-4B81-80CD-A2B619284860}"/>
    <cellStyle name="Comma 9 3 3 2 2 4" xfId="6878" xr:uid="{74036D52-6ED1-49E5-9D8B-5D19C54EFD68}"/>
    <cellStyle name="Comma 9 3 3 2 2 4 2" xfId="18106" xr:uid="{C11C394F-394D-4B3C-A565-F687726C5A09}"/>
    <cellStyle name="Comma 9 3 3 2 2 4 2 2" xfId="40573" xr:uid="{E2387266-B65C-470D-9C82-17C3761C170E}"/>
    <cellStyle name="Comma 9 3 3 2 2 4 3" xfId="29346" xr:uid="{D4E1F64D-FCC6-4E10-B84D-083ACC46A6D9}"/>
    <cellStyle name="Comma 9 3 3 2 2 5" xfId="12503" xr:uid="{A0FA01B6-D4E8-4992-B749-90106D20D826}"/>
    <cellStyle name="Comma 9 3 3 2 2 5 2" xfId="34970" xr:uid="{BCCCA45B-5469-411D-BA19-F3CBD347D825}"/>
    <cellStyle name="Comma 9 3 3 2 2 6" xfId="23743" xr:uid="{2F9AF659-0C64-49A3-BCC1-B036C9F5D3F9}"/>
    <cellStyle name="Comma 9 3 3 2 3" xfId="1817" xr:uid="{00000000-0005-0000-0000-0000A50A0000}"/>
    <cellStyle name="Comma 9 3 3 2 3 2" xfId="4606" xr:uid="{2F37F1F7-37BF-4F23-81FA-E17D5FB144F1}"/>
    <cellStyle name="Comma 9 3 3 2 3 2 2" xfId="10209" xr:uid="{D3C43B28-0987-4600-B2DA-F28489ECC685}"/>
    <cellStyle name="Comma 9 3 3 2 3 2 2 2" xfId="21437" xr:uid="{6294D4FF-0914-4B4B-92DB-E36C486ED055}"/>
    <cellStyle name="Comma 9 3 3 2 3 2 2 2 2" xfId="43904" xr:uid="{7B0A6632-8EF8-4C55-829A-8D2F49CA76A7}"/>
    <cellStyle name="Comma 9 3 3 2 3 2 2 3" xfId="32677" xr:uid="{0BBAFB24-CDF1-4F8F-8D50-2B60671F6E31}"/>
    <cellStyle name="Comma 9 3 3 2 3 2 3" xfId="15834" xr:uid="{86A6693D-A8D7-4643-A485-F24598F105D8}"/>
    <cellStyle name="Comma 9 3 3 2 3 2 3 2" xfId="38301" xr:uid="{C9758F1E-0CBE-4200-BBEB-876461DEED56}"/>
    <cellStyle name="Comma 9 3 3 2 3 2 4" xfId="27074" xr:uid="{58616091-C2E7-4563-9650-4FE51251C48D}"/>
    <cellStyle name="Comma 9 3 3 2 3 3" xfId="7420" xr:uid="{78DF6CBB-199B-422E-A584-2EF29F716B56}"/>
    <cellStyle name="Comma 9 3 3 2 3 3 2" xfId="18648" xr:uid="{73E18D31-8842-4484-A65F-724D4F94A3E1}"/>
    <cellStyle name="Comma 9 3 3 2 3 3 2 2" xfId="41115" xr:uid="{E8B3ED45-6F5D-4851-8BF8-178C923BD798}"/>
    <cellStyle name="Comma 9 3 3 2 3 3 3" xfId="29888" xr:uid="{65348272-8BAA-44C0-910B-D7E0F5F12B00}"/>
    <cellStyle name="Comma 9 3 3 2 3 4" xfId="13045" xr:uid="{E4C4AD76-D237-4606-93C7-5D98321F2DC1}"/>
    <cellStyle name="Comma 9 3 3 2 3 4 2" xfId="35512" xr:uid="{D0AE06EF-F323-47C2-9908-9578B3ADB491}"/>
    <cellStyle name="Comma 9 3 3 2 3 5" xfId="24285" xr:uid="{EE4EC6B7-FA43-4C8B-ABD4-4673BA43C97C}"/>
    <cellStyle name="Comma 9 3 3 2 4" xfId="3526" xr:uid="{14350951-4552-44E0-B597-A7FCC67CF43C}"/>
    <cellStyle name="Comma 9 3 3 2 4 2" xfId="9129" xr:uid="{75B2C65E-0463-4350-A941-65D848C76DBA}"/>
    <cellStyle name="Comma 9 3 3 2 4 2 2" xfId="20357" xr:uid="{FCB25B3D-FF44-4919-B4E1-C3C1C1FEC6EC}"/>
    <cellStyle name="Comma 9 3 3 2 4 2 2 2" xfId="42824" xr:uid="{D78778BB-013D-4F25-9DD7-D909560EF7CF}"/>
    <cellStyle name="Comma 9 3 3 2 4 2 3" xfId="31597" xr:uid="{44F3FD5C-C611-4015-8612-55F0BA94B3B0}"/>
    <cellStyle name="Comma 9 3 3 2 4 3" xfId="14754" xr:uid="{3EBA892F-8BE6-4298-8C63-2B0D8688BBA9}"/>
    <cellStyle name="Comma 9 3 3 2 4 3 2" xfId="37221" xr:uid="{A3BCB997-710E-4CCC-B32A-11AC403950C2}"/>
    <cellStyle name="Comma 9 3 3 2 4 4" xfId="25994" xr:uid="{D0355C60-9FAD-4B86-9146-7186A0B5906B}"/>
    <cellStyle name="Comma 9 3 3 2 5" xfId="6340" xr:uid="{8854642A-C202-4E22-A1B6-D2D3B4B387B0}"/>
    <cellStyle name="Comma 9 3 3 2 5 2" xfId="17568" xr:uid="{3A1A3264-FE3B-4415-B5A9-D462278A8FA5}"/>
    <cellStyle name="Comma 9 3 3 2 5 2 2" xfId="40035" xr:uid="{A91A3F1B-074B-4A46-A62E-B3DE1A0BE2A2}"/>
    <cellStyle name="Comma 9 3 3 2 5 3" xfId="28808" xr:uid="{9FE9AD22-6C3C-4804-816E-AA864EEAEA11}"/>
    <cellStyle name="Comma 9 3 3 2 6" xfId="11965" xr:uid="{F894B248-C00B-406A-8791-987640472FE4}"/>
    <cellStyle name="Comma 9 3 3 2 6 2" xfId="34432" xr:uid="{7D2E16D6-DE67-4ACD-92AA-EF8F4D908FEF}"/>
    <cellStyle name="Comma 9 3 3 2 7" xfId="23205" xr:uid="{E89468CD-CE8D-4780-8AE7-C626CF6B074A}"/>
    <cellStyle name="Comma 9 3 3 3" xfId="1008" xr:uid="{00000000-0005-0000-0000-0000A60A0000}"/>
    <cellStyle name="Comma 9 3 3 3 2" xfId="2088" xr:uid="{00000000-0005-0000-0000-0000A70A0000}"/>
    <cellStyle name="Comma 9 3 3 3 2 2" xfId="4877" xr:uid="{38522F67-4BA6-4CD7-A6DB-DBAB427B5AD6}"/>
    <cellStyle name="Comma 9 3 3 3 2 2 2" xfId="10480" xr:uid="{C5A2D550-2C83-4ECD-AD8A-1F0C4899BCC1}"/>
    <cellStyle name="Comma 9 3 3 3 2 2 2 2" xfId="21708" xr:uid="{96A7EC25-798C-425B-B80E-8DE3EE3BE699}"/>
    <cellStyle name="Comma 9 3 3 3 2 2 2 2 2" xfId="44175" xr:uid="{B1F53462-5A6A-4A15-9193-A92ED227E7B8}"/>
    <cellStyle name="Comma 9 3 3 3 2 2 2 3" xfId="32948" xr:uid="{41EC8013-75A8-4EBD-ADF1-6D4C6407E005}"/>
    <cellStyle name="Comma 9 3 3 3 2 2 3" xfId="16105" xr:uid="{146DF491-099C-4474-BAA5-83DFF642FC74}"/>
    <cellStyle name="Comma 9 3 3 3 2 2 3 2" xfId="38572" xr:uid="{5E00AAAA-3A2A-47BA-9B17-7721A9416752}"/>
    <cellStyle name="Comma 9 3 3 3 2 2 4" xfId="27345" xr:uid="{F389AD59-3807-4A1A-BDBD-B376E4F5C3D8}"/>
    <cellStyle name="Comma 9 3 3 3 2 3" xfId="7691" xr:uid="{05DBDE4A-DC1A-4871-91AF-D3D8FD83E831}"/>
    <cellStyle name="Comma 9 3 3 3 2 3 2" xfId="18919" xr:uid="{7A955F4B-A85D-43DA-91A1-A6EDB40ADCCD}"/>
    <cellStyle name="Comma 9 3 3 3 2 3 2 2" xfId="41386" xr:uid="{75F2142F-7FA4-4259-8F8B-86EEA4CDE46F}"/>
    <cellStyle name="Comma 9 3 3 3 2 3 3" xfId="30159" xr:uid="{520FBD11-10BB-492B-AF83-5AFD6A2B68D7}"/>
    <cellStyle name="Comma 9 3 3 3 2 4" xfId="13316" xr:uid="{7A47445F-059E-4692-9F5E-7DC755B943B5}"/>
    <cellStyle name="Comma 9 3 3 3 2 4 2" xfId="35783" xr:uid="{A4011A9E-EB37-41D5-BF83-7136AA327321}"/>
    <cellStyle name="Comma 9 3 3 3 2 5" xfId="24556" xr:uid="{23BA080C-D204-4D1A-B973-967EC89CEE3C}"/>
    <cellStyle name="Comma 9 3 3 3 3" xfId="3797" xr:uid="{553AB275-4FF0-4A44-BBE0-C53BFBBF898B}"/>
    <cellStyle name="Comma 9 3 3 3 3 2" xfId="9400" xr:uid="{6CB5B0DE-BA87-4D06-BF23-799560895E62}"/>
    <cellStyle name="Comma 9 3 3 3 3 2 2" xfId="20628" xr:uid="{1CA45E4D-7435-4D8E-801C-9308B6B97E60}"/>
    <cellStyle name="Comma 9 3 3 3 3 2 2 2" xfId="43095" xr:uid="{79FF6F2A-E22D-494E-B9BC-1F15691F3B29}"/>
    <cellStyle name="Comma 9 3 3 3 3 2 3" xfId="31868" xr:uid="{46E2E40E-6AEC-44C2-AB6E-E5E2645669BA}"/>
    <cellStyle name="Comma 9 3 3 3 3 3" xfId="15025" xr:uid="{462C9A66-966B-4BD2-96C8-41FC976D89D8}"/>
    <cellStyle name="Comma 9 3 3 3 3 3 2" xfId="37492" xr:uid="{C270FF04-2305-40E5-AEBA-2004EED61D32}"/>
    <cellStyle name="Comma 9 3 3 3 3 4" xfId="26265" xr:uid="{C3A4D937-630E-4DE3-BDBE-46BCBB0936C0}"/>
    <cellStyle name="Comma 9 3 3 3 4" xfId="6611" xr:uid="{88293320-AED5-49FC-813B-2ACA1E317098}"/>
    <cellStyle name="Comma 9 3 3 3 4 2" xfId="17839" xr:uid="{FC50977A-16F5-48C4-9371-B9269B9E8D86}"/>
    <cellStyle name="Comma 9 3 3 3 4 2 2" xfId="40306" xr:uid="{CE7BD904-E9ED-4991-82D9-9A605C8062FE}"/>
    <cellStyle name="Comma 9 3 3 3 4 3" xfId="29079" xr:uid="{3B805276-FC2C-40CB-8808-9B7CB0FDCF0C}"/>
    <cellStyle name="Comma 9 3 3 3 5" xfId="12236" xr:uid="{83F1E677-3511-45CF-9737-BAA6F3BB6D01}"/>
    <cellStyle name="Comma 9 3 3 3 5 2" xfId="34703" xr:uid="{BEC69239-37DE-4E45-9A3F-4469F4F5DDCF}"/>
    <cellStyle name="Comma 9 3 3 3 6" xfId="23476" xr:uid="{0A6EC28E-32BF-4A17-B714-56717584DC83}"/>
    <cellStyle name="Comma 9 3 3 4" xfId="1550" xr:uid="{00000000-0005-0000-0000-0000A80A0000}"/>
    <cellStyle name="Comma 9 3 3 4 2" xfId="4339" xr:uid="{56B6A67A-79D3-4A16-9C6E-6094072BF2BC}"/>
    <cellStyle name="Comma 9 3 3 4 2 2" xfId="9942" xr:uid="{5307DBF2-543B-404C-8A15-4F1204A7FC9F}"/>
    <cellStyle name="Comma 9 3 3 4 2 2 2" xfId="21170" xr:uid="{0F791A04-3DFF-4F28-B382-5A954459030A}"/>
    <cellStyle name="Comma 9 3 3 4 2 2 2 2" xfId="43637" xr:uid="{17D7C1B2-2A91-49A7-B7DC-B3C72E1359F3}"/>
    <cellStyle name="Comma 9 3 3 4 2 2 3" xfId="32410" xr:uid="{60D72E02-87CA-44DC-A856-391270F1104B}"/>
    <cellStyle name="Comma 9 3 3 4 2 3" xfId="15567" xr:uid="{D00D3E5F-4B27-476C-8B37-636CBACC8799}"/>
    <cellStyle name="Comma 9 3 3 4 2 3 2" xfId="38034" xr:uid="{40CC9676-1315-40B6-ADFC-CBA2BF9D19A9}"/>
    <cellStyle name="Comma 9 3 3 4 2 4" xfId="26807" xr:uid="{8A4C7D48-6285-4275-9B55-F9431C110EBE}"/>
    <cellStyle name="Comma 9 3 3 4 3" xfId="7153" xr:uid="{D1F989DD-9141-4B74-99C0-2E9F375B2386}"/>
    <cellStyle name="Comma 9 3 3 4 3 2" xfId="18381" xr:uid="{06DA9950-460F-49D2-937B-39BEAB161BD9}"/>
    <cellStyle name="Comma 9 3 3 4 3 2 2" xfId="40848" xr:uid="{4DBD9E78-F5FF-45E4-AD79-6C96EBD7D5F3}"/>
    <cellStyle name="Comma 9 3 3 4 3 3" xfId="29621" xr:uid="{3E9A2BB9-6F36-4A7D-961F-4B6708C9F4B3}"/>
    <cellStyle name="Comma 9 3 3 4 4" xfId="12778" xr:uid="{1F1C3572-D9F2-4743-BD0C-31D7B7305D56}"/>
    <cellStyle name="Comma 9 3 3 4 4 2" xfId="35245" xr:uid="{B33BFEE7-1AAE-4C6B-873A-737F919658DD}"/>
    <cellStyle name="Comma 9 3 3 4 5" xfId="24018" xr:uid="{4F7677B5-F7F7-4959-A114-501FDC25A46D}"/>
    <cellStyle name="Comma 9 3 3 5" xfId="2631" xr:uid="{00000000-0005-0000-0000-0000A90A0000}"/>
    <cellStyle name="Comma 9 3 3 5 2" xfId="5420" xr:uid="{DA44B558-0BFD-4C97-85A5-46E31D24BD6B}"/>
    <cellStyle name="Comma 9 3 3 5 2 2" xfId="11023" xr:uid="{AF189F1A-C095-4790-920C-CAB7BAB81244}"/>
    <cellStyle name="Comma 9 3 3 5 2 2 2" xfId="22251" xr:uid="{D0646079-E7B0-4E29-9B87-2FDF4AD1BBFF}"/>
    <cellStyle name="Comma 9 3 3 5 2 2 2 2" xfId="44718" xr:uid="{DCE05EC0-4C63-41A3-8DEA-5204EA5A011E}"/>
    <cellStyle name="Comma 9 3 3 5 2 2 3" xfId="33491" xr:uid="{CB4F72DF-E548-4F0D-B47E-BB242BAE401E}"/>
    <cellStyle name="Comma 9 3 3 5 2 3" xfId="16648" xr:uid="{69A3B526-A72E-404E-A9F1-8AA0BC544BB3}"/>
    <cellStyle name="Comma 9 3 3 5 2 3 2" xfId="39115" xr:uid="{6CBA8C2C-70B7-48E8-81A9-9947C1E2B018}"/>
    <cellStyle name="Comma 9 3 3 5 2 4" xfId="27888" xr:uid="{EA4CFE23-C185-4B55-84D9-4D9BFA2AC14C}"/>
    <cellStyle name="Comma 9 3 3 5 3" xfId="8234" xr:uid="{EFADD28E-3F1C-41D5-B36C-6534352EAE53}"/>
    <cellStyle name="Comma 9 3 3 5 3 2" xfId="19462" xr:uid="{D86C6CA1-62AF-4196-BB64-E2E8BCA63923}"/>
    <cellStyle name="Comma 9 3 3 5 3 2 2" xfId="41929" xr:uid="{359860F0-E834-4743-8F9D-0C87034FC8C6}"/>
    <cellStyle name="Comma 9 3 3 5 3 3" xfId="30702" xr:uid="{C2ED8341-2014-4392-ACB0-6627BC2CF329}"/>
    <cellStyle name="Comma 9 3 3 5 4" xfId="13859" xr:uid="{1E6C7802-3CF6-4862-922D-523E95825A16}"/>
    <cellStyle name="Comma 9 3 3 5 4 2" xfId="36326" xr:uid="{ADA995E8-7815-4C2C-925C-B4FBD4CC6DAA}"/>
    <cellStyle name="Comma 9 3 3 5 5" xfId="25099" xr:uid="{EA51468C-C48C-4F72-96EF-DE9FD8DFC564}"/>
    <cellStyle name="Comma 9 3 3 6" xfId="470" xr:uid="{00000000-0005-0000-0000-0000AA0A0000}"/>
    <cellStyle name="Comma 9 3 3 6 2" xfId="3259" xr:uid="{C0B9A5A3-AF1D-4B74-81B4-2EE6871D2004}"/>
    <cellStyle name="Comma 9 3 3 6 2 2" xfId="8862" xr:uid="{E8300DE4-CC51-4D48-9D9B-D022F5110C30}"/>
    <cellStyle name="Comma 9 3 3 6 2 2 2" xfId="20090" xr:uid="{7EB3E2BE-7444-49AE-977A-F067712E2A0D}"/>
    <cellStyle name="Comma 9 3 3 6 2 2 2 2" xfId="42557" xr:uid="{D5597644-9452-4C77-B1D4-3B72C2B3BF1D}"/>
    <cellStyle name="Comma 9 3 3 6 2 2 3" xfId="31330" xr:uid="{E4530480-F9E3-40AF-9F02-C3F0C9DBDC19}"/>
    <cellStyle name="Comma 9 3 3 6 2 3" xfId="14487" xr:uid="{65E06AEC-2099-47F6-A905-7F4380F81313}"/>
    <cellStyle name="Comma 9 3 3 6 2 3 2" xfId="36954" xr:uid="{7A09E434-69B7-4981-805A-70A77F969C24}"/>
    <cellStyle name="Comma 9 3 3 6 2 4" xfId="25727" xr:uid="{CB36054C-B537-4B2B-A32E-FDE05F9A335D}"/>
    <cellStyle name="Comma 9 3 3 6 3" xfId="6073" xr:uid="{9C5515C6-BF87-4C51-B109-CC13335785AE}"/>
    <cellStyle name="Comma 9 3 3 6 3 2" xfId="17301" xr:uid="{4A9A7B59-3692-4EAD-BD84-C5EFB1A59DFB}"/>
    <cellStyle name="Comma 9 3 3 6 3 2 2" xfId="39768" xr:uid="{7121D8BE-51AF-4E09-B5DD-C14F58153CE5}"/>
    <cellStyle name="Comma 9 3 3 6 3 3" xfId="28541" xr:uid="{EDAB8453-E40A-4D36-9A9F-47BF3F2856DA}"/>
    <cellStyle name="Comma 9 3 3 6 4" xfId="11698" xr:uid="{E594EC6C-5676-469B-B152-1B21112FE247}"/>
    <cellStyle name="Comma 9 3 3 6 4 2" xfId="34165" xr:uid="{EC4B8638-2FDB-4AA5-ACF0-BDA52ED72B5D}"/>
    <cellStyle name="Comma 9 3 3 6 5" xfId="22938" xr:uid="{A2D2B246-8740-46A0-A20B-F312FEF69C0E}"/>
    <cellStyle name="Comma 9 3 3 7" xfId="2983" xr:uid="{0EAC5F71-CC9A-4727-B160-524CF3BC7E30}"/>
    <cellStyle name="Comma 9 3 3 7 2" xfId="8586" xr:uid="{CE1E6D4C-A333-4AD4-A530-1684DE3A2920}"/>
    <cellStyle name="Comma 9 3 3 7 2 2" xfId="19814" xr:uid="{BAA7D426-250A-4A16-BBE3-7010DEEDC361}"/>
    <cellStyle name="Comma 9 3 3 7 2 2 2" xfId="42281" xr:uid="{A480B357-B50A-4D6D-9C27-3FFB38502A01}"/>
    <cellStyle name="Comma 9 3 3 7 2 3" xfId="31054" xr:uid="{5EACF2EA-EED9-4867-BECC-8622889D74E1}"/>
    <cellStyle name="Comma 9 3 3 7 3" xfId="14211" xr:uid="{DA9A9903-748D-410D-998A-E5EE48502CA6}"/>
    <cellStyle name="Comma 9 3 3 7 3 2" xfId="36678" xr:uid="{5087A3F2-3D11-4A79-9604-4FED49527A44}"/>
    <cellStyle name="Comma 9 3 3 7 4" xfId="25451" xr:uid="{34C37E55-601B-4BAF-A888-EC08EA23166E}"/>
    <cellStyle name="Comma 9 3 3 8" xfId="5798" xr:uid="{BD725496-3EEB-440F-B1B8-B936D9F2DDBC}"/>
    <cellStyle name="Comma 9 3 3 8 2" xfId="17026" xr:uid="{9CDF97BE-9823-46F1-9A2B-3BE5E6F703D4}"/>
    <cellStyle name="Comma 9 3 3 8 2 2" xfId="39493" xr:uid="{1AA06CFE-5BB7-4CC5-88E1-AB74DCDDA74B}"/>
    <cellStyle name="Comma 9 3 3 8 3" xfId="28266" xr:uid="{5EF21090-E684-4E48-874B-6BD87DC5D27E}"/>
    <cellStyle name="Comma 9 3 3 9" xfId="11422" xr:uid="{DFA7A6EA-B521-4868-85F9-5ED5BC4256AA}"/>
    <cellStyle name="Comma 9 3 3 9 2" xfId="33890" xr:uid="{14C9A306-249C-452E-87EF-DB599DB7E434}"/>
    <cellStyle name="Comma 9 3 4" xfId="613" xr:uid="{00000000-0005-0000-0000-0000AB0A0000}"/>
    <cellStyle name="Comma 9 3 4 2" xfId="1151" xr:uid="{00000000-0005-0000-0000-0000AC0A0000}"/>
    <cellStyle name="Comma 9 3 4 2 2" xfId="2231" xr:uid="{00000000-0005-0000-0000-0000AD0A0000}"/>
    <cellStyle name="Comma 9 3 4 2 2 2" xfId="5020" xr:uid="{1397E20D-F282-4001-B86C-5282C03F4C96}"/>
    <cellStyle name="Comma 9 3 4 2 2 2 2" xfId="10623" xr:uid="{20C74779-3200-4811-B722-7EEA6407245A}"/>
    <cellStyle name="Comma 9 3 4 2 2 2 2 2" xfId="21851" xr:uid="{BD29072A-8E4B-4D23-BE93-C4D1F24FB9B6}"/>
    <cellStyle name="Comma 9 3 4 2 2 2 2 2 2" xfId="44318" xr:uid="{C26C99C5-9D0A-4C00-B8C4-B183AE059F5E}"/>
    <cellStyle name="Comma 9 3 4 2 2 2 2 3" xfId="33091" xr:uid="{14AEBB59-AFD3-42BE-948E-D49530BBE2A2}"/>
    <cellStyle name="Comma 9 3 4 2 2 2 3" xfId="16248" xr:uid="{8DA2C277-26D3-4FAC-B2F5-DD2B9D2CF97B}"/>
    <cellStyle name="Comma 9 3 4 2 2 2 3 2" xfId="38715" xr:uid="{9B95584F-FDEB-47FD-9362-D300FAB3D148}"/>
    <cellStyle name="Comma 9 3 4 2 2 2 4" xfId="27488" xr:uid="{2A958C08-ECFD-486C-B6DB-217A209B11EB}"/>
    <cellStyle name="Comma 9 3 4 2 2 3" xfId="7834" xr:uid="{5BBC64FC-C184-4C24-A6E0-406E00F62E30}"/>
    <cellStyle name="Comma 9 3 4 2 2 3 2" xfId="19062" xr:uid="{03455CDE-98B8-43C7-A72E-75B990049DCA}"/>
    <cellStyle name="Comma 9 3 4 2 2 3 2 2" xfId="41529" xr:uid="{678B5CCC-6784-4A9B-987B-CFFE414E6262}"/>
    <cellStyle name="Comma 9 3 4 2 2 3 3" xfId="30302" xr:uid="{A7FEC19F-053F-401D-938D-47B8C4BD19A0}"/>
    <cellStyle name="Comma 9 3 4 2 2 4" xfId="13459" xr:uid="{F865A686-B3B4-4320-B8FC-D9AA632AB531}"/>
    <cellStyle name="Comma 9 3 4 2 2 4 2" xfId="35926" xr:uid="{8872ECE7-5E5F-4E00-803A-816A4CCD4983}"/>
    <cellStyle name="Comma 9 3 4 2 2 5" xfId="24699" xr:uid="{B9B8E707-6D60-4559-936D-127D50A9376A}"/>
    <cellStyle name="Comma 9 3 4 2 3" xfId="3940" xr:uid="{7B9D93A5-85EE-43C7-9F6B-9B0F409B7766}"/>
    <cellStyle name="Comma 9 3 4 2 3 2" xfId="9543" xr:uid="{02538FE6-C8C5-49B1-BF89-F17F6DF08BD0}"/>
    <cellStyle name="Comma 9 3 4 2 3 2 2" xfId="20771" xr:uid="{AC1C14F4-A26D-4F94-A903-BA387A7CBE8D}"/>
    <cellStyle name="Comma 9 3 4 2 3 2 2 2" xfId="43238" xr:uid="{7E742390-F80C-4719-94F5-59C2924E8F5F}"/>
    <cellStyle name="Comma 9 3 4 2 3 2 3" xfId="32011" xr:uid="{83573DE0-D774-424A-A5BD-C0738C3F25A0}"/>
    <cellStyle name="Comma 9 3 4 2 3 3" xfId="15168" xr:uid="{E76E0575-C6AD-4CD9-8378-613174F92F02}"/>
    <cellStyle name="Comma 9 3 4 2 3 3 2" xfId="37635" xr:uid="{4423B1D9-EB52-45CA-966C-0079E79C63C0}"/>
    <cellStyle name="Comma 9 3 4 2 3 4" xfId="26408" xr:uid="{39B0E22C-5900-4848-A539-8400A510208C}"/>
    <cellStyle name="Comma 9 3 4 2 4" xfId="6754" xr:uid="{068EAD24-A023-451A-8109-AE6CC282D02F}"/>
    <cellStyle name="Comma 9 3 4 2 4 2" xfId="17982" xr:uid="{20559BB0-366B-45B3-A1F1-342CC4922C4A}"/>
    <cellStyle name="Comma 9 3 4 2 4 2 2" xfId="40449" xr:uid="{F3FBF9D4-E96E-468E-A4B3-538D496EDCF6}"/>
    <cellStyle name="Comma 9 3 4 2 4 3" xfId="29222" xr:uid="{70F567B2-0A72-4084-BD06-C5EA10462097}"/>
    <cellStyle name="Comma 9 3 4 2 5" xfId="12379" xr:uid="{95400977-7E77-44B1-B06C-8F75145DD641}"/>
    <cellStyle name="Comma 9 3 4 2 5 2" xfId="34846" xr:uid="{CC83EFA3-B423-4FDF-BFEA-1172195FEBF5}"/>
    <cellStyle name="Comma 9 3 4 2 6" xfId="23619" xr:uid="{B531B3F3-A162-433F-B56A-9FBE13D2F5AE}"/>
    <cellStyle name="Comma 9 3 4 3" xfId="1693" xr:uid="{00000000-0005-0000-0000-0000AE0A0000}"/>
    <cellStyle name="Comma 9 3 4 3 2" xfId="4482" xr:uid="{BF907F1B-44EB-443F-8423-68AAC381155B}"/>
    <cellStyle name="Comma 9 3 4 3 2 2" xfId="10085" xr:uid="{605BC90E-0487-4A72-8131-9137F0B0BC5E}"/>
    <cellStyle name="Comma 9 3 4 3 2 2 2" xfId="21313" xr:uid="{EA1AA21D-871A-45B7-9960-79B47ADD5414}"/>
    <cellStyle name="Comma 9 3 4 3 2 2 2 2" xfId="43780" xr:uid="{D0E32C69-C9B2-4580-A373-534823BB9C43}"/>
    <cellStyle name="Comma 9 3 4 3 2 2 3" xfId="32553" xr:uid="{83718393-0DE7-4F8E-A79E-08BF1B579EC8}"/>
    <cellStyle name="Comma 9 3 4 3 2 3" xfId="15710" xr:uid="{89C2CB24-7589-4C0F-BAD5-A0CDEE4F50E1}"/>
    <cellStyle name="Comma 9 3 4 3 2 3 2" xfId="38177" xr:uid="{05DE43CC-AD39-494E-8987-98BF6DAEE045}"/>
    <cellStyle name="Comma 9 3 4 3 2 4" xfId="26950" xr:uid="{A29AECEB-4A78-4AD5-BFD9-381C2E9084AA}"/>
    <cellStyle name="Comma 9 3 4 3 3" xfId="7296" xr:uid="{ADCFA0F3-5266-4A0B-824F-F1D9848AFD16}"/>
    <cellStyle name="Comma 9 3 4 3 3 2" xfId="18524" xr:uid="{7B697B17-872C-4514-AA43-36C7951629D7}"/>
    <cellStyle name="Comma 9 3 4 3 3 2 2" xfId="40991" xr:uid="{260A7AD6-9272-436A-81E7-96DFD4A2F70E}"/>
    <cellStyle name="Comma 9 3 4 3 3 3" xfId="29764" xr:uid="{B6473AF7-7799-4907-A400-239E18A67FA6}"/>
    <cellStyle name="Comma 9 3 4 3 4" xfId="12921" xr:uid="{B26225C4-B4DA-4101-B439-6916729D81DC}"/>
    <cellStyle name="Comma 9 3 4 3 4 2" xfId="35388" xr:uid="{61EA46C2-EA4E-4031-A565-F7ED6E083969}"/>
    <cellStyle name="Comma 9 3 4 3 5" xfId="24161" xr:uid="{1BC6BA86-4B06-4E1D-9530-36E261ED62AA}"/>
    <cellStyle name="Comma 9 3 4 4" xfId="3402" xr:uid="{A2D25F2C-5633-47F9-8F75-57B309EFA072}"/>
    <cellStyle name="Comma 9 3 4 4 2" xfId="9005" xr:uid="{39F36B02-6664-493C-95D4-5A3D15FCBB4A}"/>
    <cellStyle name="Comma 9 3 4 4 2 2" xfId="20233" xr:uid="{6CA9A869-312A-4DB5-9D58-DE10BB96F139}"/>
    <cellStyle name="Comma 9 3 4 4 2 2 2" xfId="42700" xr:uid="{94605B3C-E775-4A1C-8110-68775636CA6F}"/>
    <cellStyle name="Comma 9 3 4 4 2 3" xfId="31473" xr:uid="{4BC77974-057A-4C3B-846D-DF4B501B299F}"/>
    <cellStyle name="Comma 9 3 4 4 3" xfId="14630" xr:uid="{17EA11F7-CE24-4E84-AA6B-A953B5AB35FE}"/>
    <cellStyle name="Comma 9 3 4 4 3 2" xfId="37097" xr:uid="{2D636DF1-53C4-480D-8EF8-2F246F2C9603}"/>
    <cellStyle name="Comma 9 3 4 4 4" xfId="25870" xr:uid="{FDE334D4-6AC9-40A9-ACD8-25DE22F1C090}"/>
    <cellStyle name="Comma 9 3 4 5" xfId="6216" xr:uid="{3C4B91E9-599D-42BC-8EC3-3184032D323A}"/>
    <cellStyle name="Comma 9 3 4 5 2" xfId="17444" xr:uid="{60C0C692-553E-427C-AA00-0004DF545E88}"/>
    <cellStyle name="Comma 9 3 4 5 2 2" xfId="39911" xr:uid="{ADAADF59-F009-4876-9E73-324249125402}"/>
    <cellStyle name="Comma 9 3 4 5 3" xfId="28684" xr:uid="{14A5DB9D-6F81-4B6A-AF9B-9D10206AACF2}"/>
    <cellStyle name="Comma 9 3 4 6" xfId="11841" xr:uid="{C317B8EC-9BAF-4DE3-8A87-0ACB1F1B1D76}"/>
    <cellStyle name="Comma 9 3 4 6 2" xfId="34308" xr:uid="{27F0BA6D-5163-4229-847D-4371E8EE0842}"/>
    <cellStyle name="Comma 9 3 4 7" xfId="23081" xr:uid="{FDBBCFF9-0D4C-40D4-A7D3-4C77C78B3B5B}"/>
    <cellStyle name="Comma 9 3 5" xfId="884" xr:uid="{00000000-0005-0000-0000-0000AF0A0000}"/>
    <cellStyle name="Comma 9 3 5 2" xfId="1964" xr:uid="{00000000-0005-0000-0000-0000B00A0000}"/>
    <cellStyle name="Comma 9 3 5 2 2" xfId="4753" xr:uid="{9DD8F04F-60DD-4996-A03D-F4B77E0AA21B}"/>
    <cellStyle name="Comma 9 3 5 2 2 2" xfId="10356" xr:uid="{ECDD4F8A-1892-413E-95C5-10F4F1738583}"/>
    <cellStyle name="Comma 9 3 5 2 2 2 2" xfId="21584" xr:uid="{B651BAB5-4DAF-4AB9-8909-3F2B70D647E7}"/>
    <cellStyle name="Comma 9 3 5 2 2 2 2 2" xfId="44051" xr:uid="{CBA32EEE-0561-43C4-8E1A-6E4EBB69205F}"/>
    <cellStyle name="Comma 9 3 5 2 2 2 3" xfId="32824" xr:uid="{B796D138-0A2A-44E3-8D37-70FA243A4068}"/>
    <cellStyle name="Comma 9 3 5 2 2 3" xfId="15981" xr:uid="{E2BFADFA-F0D0-4A5D-A818-9F84A90DF2A5}"/>
    <cellStyle name="Comma 9 3 5 2 2 3 2" xfId="38448" xr:uid="{78DEED66-FDFF-48E3-A99C-775AA77A74DC}"/>
    <cellStyle name="Comma 9 3 5 2 2 4" xfId="27221" xr:uid="{F0BFCFF4-7C78-44CF-B53F-9AE52DB830C6}"/>
    <cellStyle name="Comma 9 3 5 2 3" xfId="7567" xr:uid="{A02F91C8-2423-4BBF-9413-CB9127086035}"/>
    <cellStyle name="Comma 9 3 5 2 3 2" xfId="18795" xr:uid="{4BB45ECF-4396-4FFD-B85B-B90CA9E50819}"/>
    <cellStyle name="Comma 9 3 5 2 3 2 2" xfId="41262" xr:uid="{EDF87D87-7D10-4CD2-AB6C-ECDF2B31B965}"/>
    <cellStyle name="Comma 9 3 5 2 3 3" xfId="30035" xr:uid="{F7617EFC-F65F-45AB-953A-3DDCD59E8878}"/>
    <cellStyle name="Comma 9 3 5 2 4" xfId="13192" xr:uid="{F3A06B2B-B15C-48A1-AE2E-AA4D9DDB3F13}"/>
    <cellStyle name="Comma 9 3 5 2 4 2" xfId="35659" xr:uid="{0308C775-568E-4630-8F0E-41F7E7326F1F}"/>
    <cellStyle name="Comma 9 3 5 2 5" xfId="24432" xr:uid="{D2593123-31E8-44E0-8DBE-0896FF286F4D}"/>
    <cellStyle name="Comma 9 3 5 3" xfId="3673" xr:uid="{0A6C4009-A21B-47DE-B166-F98799AD4600}"/>
    <cellStyle name="Comma 9 3 5 3 2" xfId="9276" xr:uid="{21322B38-0FDE-49FB-8B53-F06F68B2DD30}"/>
    <cellStyle name="Comma 9 3 5 3 2 2" xfId="20504" xr:uid="{521E5F81-57A4-4962-B1DE-DA53A471CEC2}"/>
    <cellStyle name="Comma 9 3 5 3 2 2 2" xfId="42971" xr:uid="{AE951BFD-9E51-4BA9-B3ED-D586E7D2BABC}"/>
    <cellStyle name="Comma 9 3 5 3 2 3" xfId="31744" xr:uid="{4012627C-4CC6-4239-93A5-E96D0D4E4BF8}"/>
    <cellStyle name="Comma 9 3 5 3 3" xfId="14901" xr:uid="{74176DA2-742C-45D1-BEF2-194CD7F0EAAB}"/>
    <cellStyle name="Comma 9 3 5 3 3 2" xfId="37368" xr:uid="{1A2508FF-376A-40B1-89DC-4B85FD802692}"/>
    <cellStyle name="Comma 9 3 5 3 4" xfId="26141" xr:uid="{E0E04B6F-A6B3-4143-9705-13DF3A52D6B7}"/>
    <cellStyle name="Comma 9 3 5 4" xfId="6487" xr:uid="{14949D57-AC1A-411F-832D-F0378B732153}"/>
    <cellStyle name="Comma 9 3 5 4 2" xfId="17715" xr:uid="{E0807A06-89A0-4BAE-AC3A-682EC079C79B}"/>
    <cellStyle name="Comma 9 3 5 4 2 2" xfId="40182" xr:uid="{E9FB7E81-7611-4B68-A291-7E2470D3AA8E}"/>
    <cellStyle name="Comma 9 3 5 4 3" xfId="28955" xr:uid="{5AF92662-6D7F-45A1-B42E-371EE1EBEF19}"/>
    <cellStyle name="Comma 9 3 5 5" xfId="12112" xr:uid="{4F7FA171-4D90-4FA5-9F87-972E6A9E0E31}"/>
    <cellStyle name="Comma 9 3 5 5 2" xfId="34579" xr:uid="{2A12FD37-81CE-403E-9636-F4E9B9CE84D2}"/>
    <cellStyle name="Comma 9 3 5 6" xfId="23352" xr:uid="{40FE8C29-140D-4BA1-A459-87E7885C7CD0}"/>
    <cellStyle name="Comma 9 3 6" xfId="1426" xr:uid="{00000000-0005-0000-0000-0000B10A0000}"/>
    <cellStyle name="Comma 9 3 6 2" xfId="4215" xr:uid="{0E618F10-F9B3-412D-9F40-27252F0B7CCC}"/>
    <cellStyle name="Comma 9 3 6 2 2" xfId="9818" xr:uid="{FD4F4406-2237-4A68-8580-58DD9EB420F1}"/>
    <cellStyle name="Comma 9 3 6 2 2 2" xfId="21046" xr:uid="{F1F1D050-BDCB-4159-BFEF-D6D488CAB264}"/>
    <cellStyle name="Comma 9 3 6 2 2 2 2" xfId="43513" xr:uid="{F2BD0295-714E-4AD4-A006-5B45B9AA1CB3}"/>
    <cellStyle name="Comma 9 3 6 2 2 3" xfId="32286" xr:uid="{BA15F384-8932-4DD6-8FDD-8F7AC3EF2E75}"/>
    <cellStyle name="Comma 9 3 6 2 3" xfId="15443" xr:uid="{8B5E71F6-00F0-4FCD-9F32-BC1DB65237A6}"/>
    <cellStyle name="Comma 9 3 6 2 3 2" xfId="37910" xr:uid="{F8F0B7D9-97E5-4370-A264-A98CD7DFB07C}"/>
    <cellStyle name="Comma 9 3 6 2 4" xfId="26683" xr:uid="{2FD30060-894F-4160-9B2A-7E6FE9C1CCCA}"/>
    <cellStyle name="Comma 9 3 6 3" xfId="7029" xr:uid="{B90440E2-6508-4CB5-BC62-B7B7E46FD238}"/>
    <cellStyle name="Comma 9 3 6 3 2" xfId="18257" xr:uid="{D96C4AAD-B792-4EE5-AC55-0701CCB4182D}"/>
    <cellStyle name="Comma 9 3 6 3 2 2" xfId="40724" xr:uid="{DD8C456A-87C3-43CC-8654-D877283BE260}"/>
    <cellStyle name="Comma 9 3 6 3 3" xfId="29497" xr:uid="{B27F3977-91A2-4CA3-B14F-D28BB7EADB4C}"/>
    <cellStyle name="Comma 9 3 6 4" xfId="12654" xr:uid="{95BF9B35-EAF3-4147-A39F-DF518CF1C7C4}"/>
    <cellStyle name="Comma 9 3 6 4 2" xfId="35121" xr:uid="{9B86B749-D988-4735-A461-0ED4C0914EED}"/>
    <cellStyle name="Comma 9 3 6 5" xfId="23894" xr:uid="{A2307ED1-A9D9-482F-B0AF-458A00AE3734}"/>
    <cellStyle name="Comma 9 3 7" xfId="2507" xr:uid="{00000000-0005-0000-0000-0000B20A0000}"/>
    <cellStyle name="Comma 9 3 7 2" xfId="5296" xr:uid="{39A25798-65DE-4397-BFC9-F882A10D7C40}"/>
    <cellStyle name="Comma 9 3 7 2 2" xfId="10899" xr:uid="{9D0622ED-56E0-4D83-B5C1-9EC29AF3B616}"/>
    <cellStyle name="Comma 9 3 7 2 2 2" xfId="22127" xr:uid="{BC5C85C2-2487-40B1-BD86-3B35FA03D957}"/>
    <cellStyle name="Comma 9 3 7 2 2 2 2" xfId="44594" xr:uid="{B8545DF8-E1D6-4112-8777-9AEBA268D52B}"/>
    <cellStyle name="Comma 9 3 7 2 2 3" xfId="33367" xr:uid="{238310A8-F04A-44C9-84D8-F29498082616}"/>
    <cellStyle name="Comma 9 3 7 2 3" xfId="16524" xr:uid="{38DDB55C-4BAE-4C46-87C0-2FECBB9AC98F}"/>
    <cellStyle name="Comma 9 3 7 2 3 2" xfId="38991" xr:uid="{AE5A7814-A868-40E7-86CB-7E2FF0944094}"/>
    <cellStyle name="Comma 9 3 7 2 4" xfId="27764" xr:uid="{6E2CA31F-520C-43D3-AF1E-B1E0A2C81DA6}"/>
    <cellStyle name="Comma 9 3 7 3" xfId="8110" xr:uid="{E5E6788F-B8A8-42E3-BAD8-FBB575C0C3DC}"/>
    <cellStyle name="Comma 9 3 7 3 2" xfId="19338" xr:uid="{1CD0BF92-1B15-4146-9AB6-103E3667B5C7}"/>
    <cellStyle name="Comma 9 3 7 3 2 2" xfId="41805" xr:uid="{2D007456-ACD2-461D-A68D-CBAE3E33F4D7}"/>
    <cellStyle name="Comma 9 3 7 3 3" xfId="30578" xr:uid="{00366071-2C51-4803-B505-7EE699B61DA4}"/>
    <cellStyle name="Comma 9 3 7 4" xfId="13735" xr:uid="{5E296B69-5BBA-471E-9B48-E7C8B3FAB646}"/>
    <cellStyle name="Comma 9 3 7 4 2" xfId="36202" xr:uid="{014F1124-623E-484E-804B-72C20AA35897}"/>
    <cellStyle name="Comma 9 3 7 5" xfId="24975" xr:uid="{2F3A6242-AD26-4036-B816-4B59B4A8CF12}"/>
    <cellStyle name="Comma 9 3 8" xfId="346" xr:uid="{00000000-0005-0000-0000-0000B30A0000}"/>
    <cellStyle name="Comma 9 3 8 2" xfId="3135" xr:uid="{4499153E-E5D9-4866-B28A-4004D2560729}"/>
    <cellStyle name="Comma 9 3 8 2 2" xfId="8738" xr:uid="{67B42318-4BF7-498C-BDD6-812ED8E99887}"/>
    <cellStyle name="Comma 9 3 8 2 2 2" xfId="19966" xr:uid="{DFFE7FF5-C579-445A-BA8F-274F5A661F99}"/>
    <cellStyle name="Comma 9 3 8 2 2 2 2" xfId="42433" xr:uid="{0601A26A-CFDC-4333-A00D-C2C851FD5857}"/>
    <cellStyle name="Comma 9 3 8 2 2 3" xfId="31206" xr:uid="{A5202F26-8316-40BC-8B56-1F063E44BB07}"/>
    <cellStyle name="Comma 9 3 8 2 3" xfId="14363" xr:uid="{14AB3A55-3E49-4A22-A131-74FB68210F39}"/>
    <cellStyle name="Comma 9 3 8 2 3 2" xfId="36830" xr:uid="{21096611-4BC2-44D0-BBA3-CE753936EE24}"/>
    <cellStyle name="Comma 9 3 8 2 4" xfId="25603" xr:uid="{0B5E5B61-F11B-4417-8276-1B7EE42A6510}"/>
    <cellStyle name="Comma 9 3 8 3" xfId="5949" xr:uid="{1CCA1432-7A99-47D3-B056-08A1C8C7DD9B}"/>
    <cellStyle name="Comma 9 3 8 3 2" xfId="17177" xr:uid="{B4297E7F-AD0B-4B90-9697-F931FC7165F9}"/>
    <cellStyle name="Comma 9 3 8 3 2 2" xfId="39644" xr:uid="{C4AB9009-BABF-4902-A409-F7DC86877A1C}"/>
    <cellStyle name="Comma 9 3 8 3 3" xfId="28417" xr:uid="{FC6028EC-9F5A-4B65-AB9B-B082081C73B5}"/>
    <cellStyle name="Comma 9 3 8 4" xfId="11574" xr:uid="{710DE020-AF8F-463A-B681-A669430EE716}"/>
    <cellStyle name="Comma 9 3 8 4 2" xfId="34041" xr:uid="{0BB510C8-19FC-40DB-B33A-698E4582DCA8}"/>
    <cellStyle name="Comma 9 3 8 5" xfId="22814" xr:uid="{A64AD629-0C15-45BB-9284-A9856A258C46}"/>
    <cellStyle name="Comma 9 3 9" xfId="2859" xr:uid="{4B115B40-5F3B-4F8A-B6F2-0B7151F57DA0}"/>
    <cellStyle name="Comma 9 3 9 2" xfId="8462" xr:uid="{C85C1B1A-ED63-429B-B264-C72211D188C6}"/>
    <cellStyle name="Comma 9 3 9 2 2" xfId="19690" xr:uid="{73254B79-C232-4B7D-8BDB-61404E6378F8}"/>
    <cellStyle name="Comma 9 3 9 2 2 2" xfId="42157" xr:uid="{3339BD7E-3052-41F7-BB31-6D94E9949285}"/>
    <cellStyle name="Comma 9 3 9 2 3" xfId="30930" xr:uid="{271A4960-B59A-4BB9-8476-AFCB225CB2CE}"/>
    <cellStyle name="Comma 9 3 9 3" xfId="14087" xr:uid="{106C5018-DF7E-436D-A25F-97653E0FE5D8}"/>
    <cellStyle name="Comma 9 3 9 3 2" xfId="36554" xr:uid="{E6675BEC-2C1F-4111-A130-97AF6196A9BA}"/>
    <cellStyle name="Comma 9 3 9 4" xfId="25327" xr:uid="{F455449F-68F2-4728-93FD-88AD7AA01761}"/>
    <cellStyle name="Comma 9 4" xfId="96" xr:uid="{00000000-0005-0000-0000-0000B40A0000}"/>
    <cellStyle name="Comma 9 4 10" xfId="11328" xr:uid="{A232AB95-40AE-4160-A317-C11327AAA6B4}"/>
    <cellStyle name="Comma 9 4 10 2" xfId="33796" xr:uid="{876C88AA-3DA5-4C79-BA85-DA69B536D827}"/>
    <cellStyle name="Comma 9 4 11" xfId="22569" xr:uid="{E388848B-E652-4E5D-AA85-B7939CB50A85}"/>
    <cellStyle name="Comma 9 4 2" xfId="222" xr:uid="{00000000-0005-0000-0000-0000B50A0000}"/>
    <cellStyle name="Comma 9 4 2 10" xfId="22695" xr:uid="{6EE2A570-AA24-409D-89FD-5C80AADDF03F}"/>
    <cellStyle name="Comma 9 4 2 2" xfId="769" xr:uid="{00000000-0005-0000-0000-0000B60A0000}"/>
    <cellStyle name="Comma 9 4 2 2 2" xfId="1307" xr:uid="{00000000-0005-0000-0000-0000B70A0000}"/>
    <cellStyle name="Comma 9 4 2 2 2 2" xfId="2387" xr:uid="{00000000-0005-0000-0000-0000B80A0000}"/>
    <cellStyle name="Comma 9 4 2 2 2 2 2" xfId="5176" xr:uid="{D7A1659A-5352-4E03-9363-3D08050F3EEA}"/>
    <cellStyle name="Comma 9 4 2 2 2 2 2 2" xfId="10779" xr:uid="{33E08DE6-2A01-4CCA-A9D0-13C7B8226866}"/>
    <cellStyle name="Comma 9 4 2 2 2 2 2 2 2" xfId="22007" xr:uid="{0BBAB718-64F6-473F-AA16-8F61548CB438}"/>
    <cellStyle name="Comma 9 4 2 2 2 2 2 2 2 2" xfId="44474" xr:uid="{30BE409B-9C03-4E00-8C52-54C887946398}"/>
    <cellStyle name="Comma 9 4 2 2 2 2 2 2 3" xfId="33247" xr:uid="{1D166356-2919-41AD-9543-BD7EE2F7AB14}"/>
    <cellStyle name="Comma 9 4 2 2 2 2 2 3" xfId="16404" xr:uid="{48D0108D-886D-47DA-AD92-34D93D5BEAE8}"/>
    <cellStyle name="Comma 9 4 2 2 2 2 2 3 2" xfId="38871" xr:uid="{4DB79059-4EEA-4B6A-957D-D6B2E6505E30}"/>
    <cellStyle name="Comma 9 4 2 2 2 2 2 4" xfId="27644" xr:uid="{4540249C-7486-4F33-9ED7-585D656433E2}"/>
    <cellStyle name="Comma 9 4 2 2 2 2 3" xfId="7990" xr:uid="{14651518-9758-4138-AB3F-E065894E6A7B}"/>
    <cellStyle name="Comma 9 4 2 2 2 2 3 2" xfId="19218" xr:uid="{6A4CC5C2-85FB-4B42-B407-692D4E245412}"/>
    <cellStyle name="Comma 9 4 2 2 2 2 3 2 2" xfId="41685" xr:uid="{E59CD8F1-AFB6-438E-AB01-ED94DEFEE5D1}"/>
    <cellStyle name="Comma 9 4 2 2 2 2 3 3" xfId="30458" xr:uid="{59BEB6A5-6730-4C89-99AB-91A8DA63E011}"/>
    <cellStyle name="Comma 9 4 2 2 2 2 4" xfId="13615" xr:uid="{479D8EC2-104E-407A-BB3F-804CA0FFA928}"/>
    <cellStyle name="Comma 9 4 2 2 2 2 4 2" xfId="36082" xr:uid="{518F2C92-02D6-4E78-808B-D729F6E35C02}"/>
    <cellStyle name="Comma 9 4 2 2 2 2 5" xfId="24855" xr:uid="{FB52D3DA-752D-41E3-B169-4E5BD5275541}"/>
    <cellStyle name="Comma 9 4 2 2 2 3" xfId="4096" xr:uid="{FF848027-596E-4620-9CA1-36DE4628BCC0}"/>
    <cellStyle name="Comma 9 4 2 2 2 3 2" xfId="9699" xr:uid="{DDBC5FC8-D650-44DA-83FD-95C95A089707}"/>
    <cellStyle name="Comma 9 4 2 2 2 3 2 2" xfId="20927" xr:uid="{987A1D46-FA3C-4E59-A1A2-7FCB4D556F57}"/>
    <cellStyle name="Comma 9 4 2 2 2 3 2 2 2" xfId="43394" xr:uid="{A7F39E29-938F-48A7-97BA-F228855B7AFF}"/>
    <cellStyle name="Comma 9 4 2 2 2 3 2 3" xfId="32167" xr:uid="{F3AF4AF3-C9C2-4E71-A76B-67748907B099}"/>
    <cellStyle name="Comma 9 4 2 2 2 3 3" xfId="15324" xr:uid="{E85BC38A-506E-425B-A7B8-0E146D9ED21D}"/>
    <cellStyle name="Comma 9 4 2 2 2 3 3 2" xfId="37791" xr:uid="{D1145C5C-4742-4A10-9852-EBD4E78E55DD}"/>
    <cellStyle name="Comma 9 4 2 2 2 3 4" xfId="26564" xr:uid="{349AB992-9A5F-4942-B0A3-437D7EC0D14C}"/>
    <cellStyle name="Comma 9 4 2 2 2 4" xfId="6910" xr:uid="{5B853722-A2AA-4A88-84F5-FCC207B5310A}"/>
    <cellStyle name="Comma 9 4 2 2 2 4 2" xfId="18138" xr:uid="{41A0570A-C2F2-4B82-B230-C88C9B1E629E}"/>
    <cellStyle name="Comma 9 4 2 2 2 4 2 2" xfId="40605" xr:uid="{5EDCB99F-7741-4385-B51C-29273BDB9577}"/>
    <cellStyle name="Comma 9 4 2 2 2 4 3" xfId="29378" xr:uid="{03C8079D-1996-40A4-AB20-5F948F8C572C}"/>
    <cellStyle name="Comma 9 4 2 2 2 5" xfId="12535" xr:uid="{F39C3B76-73E9-4678-9B22-88875C95EFE9}"/>
    <cellStyle name="Comma 9 4 2 2 2 5 2" xfId="35002" xr:uid="{C5DC5306-4CBA-4A3D-B164-3EFE33693FD9}"/>
    <cellStyle name="Comma 9 4 2 2 2 6" xfId="23775" xr:uid="{7ED7E818-0815-460E-87C2-D3F4D6967092}"/>
    <cellStyle name="Comma 9 4 2 2 3" xfId="1849" xr:uid="{00000000-0005-0000-0000-0000B90A0000}"/>
    <cellStyle name="Comma 9 4 2 2 3 2" xfId="4638" xr:uid="{2914810C-2915-41EF-A926-7A64C0CC0688}"/>
    <cellStyle name="Comma 9 4 2 2 3 2 2" xfId="10241" xr:uid="{2356281B-3A0E-4FFE-B91A-9C88C699F6D9}"/>
    <cellStyle name="Comma 9 4 2 2 3 2 2 2" xfId="21469" xr:uid="{0B83EF05-B845-4243-AE25-2E1EA7CB2F24}"/>
    <cellStyle name="Comma 9 4 2 2 3 2 2 2 2" xfId="43936" xr:uid="{6D385491-EBA7-4438-8A93-0FE3CB24E811}"/>
    <cellStyle name="Comma 9 4 2 2 3 2 2 3" xfId="32709" xr:uid="{37521F99-4A04-482D-A54B-18D1EFDA9CEB}"/>
    <cellStyle name="Comma 9 4 2 2 3 2 3" xfId="15866" xr:uid="{08489D7C-3483-4EFB-90B8-8EC1D1D822B9}"/>
    <cellStyle name="Comma 9 4 2 2 3 2 3 2" xfId="38333" xr:uid="{3D9C7570-9CE1-486F-B22B-728208C2BAC1}"/>
    <cellStyle name="Comma 9 4 2 2 3 2 4" xfId="27106" xr:uid="{574EEEEC-08B5-436D-A34F-8ABE50F71737}"/>
    <cellStyle name="Comma 9 4 2 2 3 3" xfId="7452" xr:uid="{79A91F00-A617-4C3D-AF3B-8EC6053FC353}"/>
    <cellStyle name="Comma 9 4 2 2 3 3 2" xfId="18680" xr:uid="{444A8637-CB66-4C40-AB1E-CCD36471C0B3}"/>
    <cellStyle name="Comma 9 4 2 2 3 3 2 2" xfId="41147" xr:uid="{6A080FA6-D65E-482E-9099-0473BC227394}"/>
    <cellStyle name="Comma 9 4 2 2 3 3 3" xfId="29920" xr:uid="{1B18DA3C-ACB0-489E-BAD1-0B25979DFBE1}"/>
    <cellStyle name="Comma 9 4 2 2 3 4" xfId="13077" xr:uid="{79D392C7-9E40-4281-87BC-4BCBAC2E8AFC}"/>
    <cellStyle name="Comma 9 4 2 2 3 4 2" xfId="35544" xr:uid="{8F8F1866-D2FD-488E-9C26-1B48C93F6953}"/>
    <cellStyle name="Comma 9 4 2 2 3 5" xfId="24317" xr:uid="{FD50F091-0940-434A-BB64-2E8FB31C318E}"/>
    <cellStyle name="Comma 9 4 2 2 4" xfId="3558" xr:uid="{3792527E-CA53-40A8-B1D8-D089A50588EB}"/>
    <cellStyle name="Comma 9 4 2 2 4 2" xfId="9161" xr:uid="{F96B7DAD-A417-42C1-A1D7-5034D4FD4E30}"/>
    <cellStyle name="Comma 9 4 2 2 4 2 2" xfId="20389" xr:uid="{6B60D372-E434-43E5-9FAD-B898A070CB77}"/>
    <cellStyle name="Comma 9 4 2 2 4 2 2 2" xfId="42856" xr:uid="{634B0C0C-0613-46A7-B1F4-374D4DD50966}"/>
    <cellStyle name="Comma 9 4 2 2 4 2 3" xfId="31629" xr:uid="{1BA0F92C-E8DC-419C-A1A4-6245FCCEA777}"/>
    <cellStyle name="Comma 9 4 2 2 4 3" xfId="14786" xr:uid="{634FFB1C-AD0E-4514-8491-94126A8DECCA}"/>
    <cellStyle name="Comma 9 4 2 2 4 3 2" xfId="37253" xr:uid="{F77A4FBC-248C-4F38-B9CD-1A2D4D5CC521}"/>
    <cellStyle name="Comma 9 4 2 2 4 4" xfId="26026" xr:uid="{C2E88979-F58A-4D00-867A-2982EC1239B3}"/>
    <cellStyle name="Comma 9 4 2 2 5" xfId="6372" xr:uid="{64478DAD-9746-4FBB-888D-7BA3D70FAB84}"/>
    <cellStyle name="Comma 9 4 2 2 5 2" xfId="17600" xr:uid="{2481D81B-0AD7-485D-9465-348A1ECC3C52}"/>
    <cellStyle name="Comma 9 4 2 2 5 2 2" xfId="40067" xr:uid="{F190CC97-B834-4CFC-B6D4-595149ABE9FA}"/>
    <cellStyle name="Comma 9 4 2 2 5 3" xfId="28840" xr:uid="{F68FAE82-1C16-438A-BAEA-6FD39DB999B6}"/>
    <cellStyle name="Comma 9 4 2 2 6" xfId="11997" xr:uid="{BF530127-FD0C-4865-B248-E84BC0C1E582}"/>
    <cellStyle name="Comma 9 4 2 2 6 2" xfId="34464" xr:uid="{0459E933-7912-41CD-8DA8-4B221B6785DF}"/>
    <cellStyle name="Comma 9 4 2 2 7" xfId="23237" xr:uid="{C01A8DF4-9A54-43CF-8F91-B7F87BA56610}"/>
    <cellStyle name="Comma 9 4 2 3" xfId="1040" xr:uid="{00000000-0005-0000-0000-0000BA0A0000}"/>
    <cellStyle name="Comma 9 4 2 3 2" xfId="2120" xr:uid="{00000000-0005-0000-0000-0000BB0A0000}"/>
    <cellStyle name="Comma 9 4 2 3 2 2" xfId="4909" xr:uid="{DCD89911-3DC4-4BC9-82BB-8FF92C8FA34E}"/>
    <cellStyle name="Comma 9 4 2 3 2 2 2" xfId="10512" xr:uid="{17125A5A-5056-4931-99C3-1920F15364BE}"/>
    <cellStyle name="Comma 9 4 2 3 2 2 2 2" xfId="21740" xr:uid="{59D82D2B-C06B-45C6-9FCC-3DAEEE641916}"/>
    <cellStyle name="Comma 9 4 2 3 2 2 2 2 2" xfId="44207" xr:uid="{8E4034EB-AE01-4DF3-B1F5-3F918AE49EB7}"/>
    <cellStyle name="Comma 9 4 2 3 2 2 2 3" xfId="32980" xr:uid="{CA4D50F0-F554-4ACE-B001-A46B05341E5D}"/>
    <cellStyle name="Comma 9 4 2 3 2 2 3" xfId="16137" xr:uid="{0774154F-D674-4D56-9352-3E2D1923A049}"/>
    <cellStyle name="Comma 9 4 2 3 2 2 3 2" xfId="38604" xr:uid="{3F9B1793-B846-40CC-9A1D-A35DB96B6692}"/>
    <cellStyle name="Comma 9 4 2 3 2 2 4" xfId="27377" xr:uid="{C136B4F5-871F-498D-99FF-7C1D22AD01B4}"/>
    <cellStyle name="Comma 9 4 2 3 2 3" xfId="7723" xr:uid="{2D37029D-CC2B-4216-82E7-1EF225B5CC8E}"/>
    <cellStyle name="Comma 9 4 2 3 2 3 2" xfId="18951" xr:uid="{3E6CF359-C4C9-4981-B7BF-5F04AB8D40C8}"/>
    <cellStyle name="Comma 9 4 2 3 2 3 2 2" xfId="41418" xr:uid="{1D30CCFC-7525-42E2-8553-C48337EF264E}"/>
    <cellStyle name="Comma 9 4 2 3 2 3 3" xfId="30191" xr:uid="{9736DAEB-85C5-4ED7-9B26-BFE8681CE0CF}"/>
    <cellStyle name="Comma 9 4 2 3 2 4" xfId="13348" xr:uid="{79EDE17B-276C-466D-82FD-339F05244066}"/>
    <cellStyle name="Comma 9 4 2 3 2 4 2" xfId="35815" xr:uid="{83534449-889D-4E96-8C12-438AAE6B4DE9}"/>
    <cellStyle name="Comma 9 4 2 3 2 5" xfId="24588" xr:uid="{0390FFE4-2791-43F8-A31B-D97B2983F661}"/>
    <cellStyle name="Comma 9 4 2 3 3" xfId="3829" xr:uid="{4B06643E-2B2A-4449-A76D-9D41D2DA1394}"/>
    <cellStyle name="Comma 9 4 2 3 3 2" xfId="9432" xr:uid="{F11F3EF1-BD91-434F-96B6-103476F39E28}"/>
    <cellStyle name="Comma 9 4 2 3 3 2 2" xfId="20660" xr:uid="{78D4282D-2F81-4A45-BEA1-7A76BF5C5E9D}"/>
    <cellStyle name="Comma 9 4 2 3 3 2 2 2" xfId="43127" xr:uid="{F13A381A-AEEF-4409-9382-06E9C20CE5A0}"/>
    <cellStyle name="Comma 9 4 2 3 3 2 3" xfId="31900" xr:uid="{17B8F140-CE0B-480E-BDB7-5423216FFAAA}"/>
    <cellStyle name="Comma 9 4 2 3 3 3" xfId="15057" xr:uid="{4A1764C1-3508-40BF-A8C4-FA37298E8A6C}"/>
    <cellStyle name="Comma 9 4 2 3 3 3 2" xfId="37524" xr:uid="{905D52A1-90D2-4627-B5E6-787F60EBFA16}"/>
    <cellStyle name="Comma 9 4 2 3 3 4" xfId="26297" xr:uid="{75774F68-A12D-4E37-B1BC-CF19EABCB4EA}"/>
    <cellStyle name="Comma 9 4 2 3 4" xfId="6643" xr:uid="{5D9981C7-93E5-4BD0-92ED-183207172730}"/>
    <cellStyle name="Comma 9 4 2 3 4 2" xfId="17871" xr:uid="{3059DA51-612B-43DE-AE5F-5051FFD43F07}"/>
    <cellStyle name="Comma 9 4 2 3 4 2 2" xfId="40338" xr:uid="{713888CE-CF95-4B8D-B22E-B7A86E5C45CD}"/>
    <cellStyle name="Comma 9 4 2 3 4 3" xfId="29111" xr:uid="{B064072E-52A8-46A2-94D4-27125E106D85}"/>
    <cellStyle name="Comma 9 4 2 3 5" xfId="12268" xr:uid="{077D5829-064F-4AA3-907A-D2CE6D7FA590}"/>
    <cellStyle name="Comma 9 4 2 3 5 2" xfId="34735" xr:uid="{74861E5A-E0CB-402C-A6E8-40DD58CEB861}"/>
    <cellStyle name="Comma 9 4 2 3 6" xfId="23508" xr:uid="{E4FFD6CB-2F28-4D84-8AB8-A48FC212E62F}"/>
    <cellStyle name="Comma 9 4 2 4" xfId="1582" xr:uid="{00000000-0005-0000-0000-0000BC0A0000}"/>
    <cellStyle name="Comma 9 4 2 4 2" xfId="4371" xr:uid="{E160EB98-03C1-4DD2-8DE5-25818E521F7D}"/>
    <cellStyle name="Comma 9 4 2 4 2 2" xfId="9974" xr:uid="{614A054B-8743-4FBB-90F2-A751BE5E1443}"/>
    <cellStyle name="Comma 9 4 2 4 2 2 2" xfId="21202" xr:uid="{98F9FB2F-9629-4063-93FC-B8C74889ADBB}"/>
    <cellStyle name="Comma 9 4 2 4 2 2 2 2" xfId="43669" xr:uid="{20228069-1E8C-44ED-8DD5-07869E09338A}"/>
    <cellStyle name="Comma 9 4 2 4 2 2 3" xfId="32442" xr:uid="{E4A1D666-E774-4173-9648-F9E38BDDB498}"/>
    <cellStyle name="Comma 9 4 2 4 2 3" xfId="15599" xr:uid="{6B905AC2-5F14-4666-A585-9A18ED835628}"/>
    <cellStyle name="Comma 9 4 2 4 2 3 2" xfId="38066" xr:uid="{B994246A-55FD-455C-A53F-C509F9084174}"/>
    <cellStyle name="Comma 9 4 2 4 2 4" xfId="26839" xr:uid="{2EBF9DDE-A695-44CB-9DC8-DEA66C14A769}"/>
    <cellStyle name="Comma 9 4 2 4 3" xfId="7185" xr:uid="{87AA9977-36C7-4800-A733-12D252E3FD65}"/>
    <cellStyle name="Comma 9 4 2 4 3 2" xfId="18413" xr:uid="{A8CFE60C-F140-4983-8447-82C6F11F135F}"/>
    <cellStyle name="Comma 9 4 2 4 3 2 2" xfId="40880" xr:uid="{C43EAB80-A38C-47C5-9162-447397546D10}"/>
    <cellStyle name="Comma 9 4 2 4 3 3" xfId="29653" xr:uid="{1F9B8B47-BDA1-401B-A699-596619A160D7}"/>
    <cellStyle name="Comma 9 4 2 4 4" xfId="12810" xr:uid="{2EFC30CB-4844-40EE-B4D2-F704EB0F30A9}"/>
    <cellStyle name="Comma 9 4 2 4 4 2" xfId="35277" xr:uid="{2518434E-E8FC-476E-8C8E-AD65E8C88662}"/>
    <cellStyle name="Comma 9 4 2 4 5" xfId="24050" xr:uid="{C90505BB-C14B-4D4C-BBFA-169786835FA9}"/>
    <cellStyle name="Comma 9 4 2 5" xfId="2663" xr:uid="{00000000-0005-0000-0000-0000BD0A0000}"/>
    <cellStyle name="Comma 9 4 2 5 2" xfId="5452" xr:uid="{AAF88968-9059-4137-BFC0-7F6FCD3718D8}"/>
    <cellStyle name="Comma 9 4 2 5 2 2" xfId="11055" xr:uid="{DEAA44A0-4AD6-4CCC-BEF9-EBF3FD7817CB}"/>
    <cellStyle name="Comma 9 4 2 5 2 2 2" xfId="22283" xr:uid="{82A14E93-1806-469A-82F4-320E4AEAD200}"/>
    <cellStyle name="Comma 9 4 2 5 2 2 2 2" xfId="44750" xr:uid="{9BB6207E-94F6-47DB-AD1B-24C59128E177}"/>
    <cellStyle name="Comma 9 4 2 5 2 2 3" xfId="33523" xr:uid="{134C4EE9-537A-429C-93D7-39DBA2318A64}"/>
    <cellStyle name="Comma 9 4 2 5 2 3" xfId="16680" xr:uid="{D29EB707-DF7D-48DB-96F4-554C355703E4}"/>
    <cellStyle name="Comma 9 4 2 5 2 3 2" xfId="39147" xr:uid="{39F648A4-6903-4698-8729-3BFA01702038}"/>
    <cellStyle name="Comma 9 4 2 5 2 4" xfId="27920" xr:uid="{E294118E-3609-4F7A-B940-6CC96F9CCC4F}"/>
    <cellStyle name="Comma 9 4 2 5 3" xfId="8266" xr:uid="{142342F5-0327-4F3E-A6CE-17ABDB751A5C}"/>
    <cellStyle name="Comma 9 4 2 5 3 2" xfId="19494" xr:uid="{67B7B437-1950-4D40-8A69-00A1F1E8C80D}"/>
    <cellStyle name="Comma 9 4 2 5 3 2 2" xfId="41961" xr:uid="{1771B4D3-24D1-45C4-A42E-2DB2915E2DD9}"/>
    <cellStyle name="Comma 9 4 2 5 3 3" xfId="30734" xr:uid="{829DCE8E-6C5C-4FDA-8DBF-C70E119C70AC}"/>
    <cellStyle name="Comma 9 4 2 5 4" xfId="13891" xr:uid="{6C616E5B-43CA-4D5A-8F25-61725A939681}"/>
    <cellStyle name="Comma 9 4 2 5 4 2" xfId="36358" xr:uid="{F77BEB8F-45FC-4167-BD38-CBA2B09F67A3}"/>
    <cellStyle name="Comma 9 4 2 5 5" xfId="25131" xr:uid="{FA2ED076-570C-4DE7-AD66-E7DA687E5DA2}"/>
    <cellStyle name="Comma 9 4 2 6" xfId="502" xr:uid="{00000000-0005-0000-0000-0000BE0A0000}"/>
    <cellStyle name="Comma 9 4 2 6 2" xfId="3291" xr:uid="{01BAB5AE-496A-4F1E-B8C3-E4EBFE97C8A3}"/>
    <cellStyle name="Comma 9 4 2 6 2 2" xfId="8894" xr:uid="{C00A3C89-EC1E-43D4-9183-F6C9FA607F8A}"/>
    <cellStyle name="Comma 9 4 2 6 2 2 2" xfId="20122" xr:uid="{325C9122-48F1-4759-BC9F-4838D45E1194}"/>
    <cellStyle name="Comma 9 4 2 6 2 2 2 2" xfId="42589" xr:uid="{BF741EA0-A27B-4424-830F-070A6B72660C}"/>
    <cellStyle name="Comma 9 4 2 6 2 2 3" xfId="31362" xr:uid="{710865B7-E4BC-4426-A938-E7C9EADC67A9}"/>
    <cellStyle name="Comma 9 4 2 6 2 3" xfId="14519" xr:uid="{70771D39-F2B5-4E1F-8662-E8FD81F021EB}"/>
    <cellStyle name="Comma 9 4 2 6 2 3 2" xfId="36986" xr:uid="{FFAA277E-E374-43F0-B961-3B90CD439064}"/>
    <cellStyle name="Comma 9 4 2 6 2 4" xfId="25759" xr:uid="{84FC53C7-BF69-4662-82C1-FA9E218304CB}"/>
    <cellStyle name="Comma 9 4 2 6 3" xfId="6105" xr:uid="{D06474BB-54CF-437A-AB08-DDAC5DDA6839}"/>
    <cellStyle name="Comma 9 4 2 6 3 2" xfId="17333" xr:uid="{DC53D465-8C48-476A-9374-284A5458B455}"/>
    <cellStyle name="Comma 9 4 2 6 3 2 2" xfId="39800" xr:uid="{8F71FDB0-FFFA-4E78-A743-77B39FC31C58}"/>
    <cellStyle name="Comma 9 4 2 6 3 3" xfId="28573" xr:uid="{F0BDD675-E56D-42C6-AD32-3679A318804E}"/>
    <cellStyle name="Comma 9 4 2 6 4" xfId="11730" xr:uid="{18D0C589-9CF0-4980-B220-C4D748780E5C}"/>
    <cellStyle name="Comma 9 4 2 6 4 2" xfId="34197" xr:uid="{70D3CCBE-F295-4806-91E7-C9A301D1B4CD}"/>
    <cellStyle name="Comma 9 4 2 6 5" xfId="22970" xr:uid="{4E1AC790-42FE-4985-99C1-9A717391D261}"/>
    <cellStyle name="Comma 9 4 2 7" xfId="3015" xr:uid="{1FAE22B8-B218-4FC5-AEFE-06029D79B687}"/>
    <cellStyle name="Comma 9 4 2 7 2" xfId="8618" xr:uid="{17CA5844-73CE-4BA0-AF41-77CA988EBB79}"/>
    <cellStyle name="Comma 9 4 2 7 2 2" xfId="19846" xr:uid="{519F9344-F1EE-442E-B942-426F8BACAA96}"/>
    <cellStyle name="Comma 9 4 2 7 2 2 2" xfId="42313" xr:uid="{3406013D-E175-4852-833D-25A88D95D497}"/>
    <cellStyle name="Comma 9 4 2 7 2 3" xfId="31086" xr:uid="{9F41A4AE-6F26-4C0B-B5E3-3CD351DE1E12}"/>
    <cellStyle name="Comma 9 4 2 7 3" xfId="14243" xr:uid="{9C706E60-79F4-4818-A43B-997DE0D7955D}"/>
    <cellStyle name="Comma 9 4 2 7 3 2" xfId="36710" xr:uid="{D6D1F9AB-301A-4FE9-92B1-D59909FDBDEE}"/>
    <cellStyle name="Comma 9 4 2 7 4" xfId="25483" xr:uid="{017C19A2-D6B9-425A-8C2B-3DD13A0382B4}"/>
    <cellStyle name="Comma 9 4 2 8" xfId="5830" xr:uid="{D58ABBE7-98A5-4E20-9B91-56E8B5C5BA26}"/>
    <cellStyle name="Comma 9 4 2 8 2" xfId="17058" xr:uid="{F851EC56-3099-4CE4-9C66-1E6F71159CF6}"/>
    <cellStyle name="Comma 9 4 2 8 2 2" xfId="39525" xr:uid="{DC0776FA-DC6F-4105-BD72-82574A760EBF}"/>
    <cellStyle name="Comma 9 4 2 8 3" xfId="28298" xr:uid="{4CCAA971-063F-494E-A72C-A0606AD7E66D}"/>
    <cellStyle name="Comma 9 4 2 9" xfId="11454" xr:uid="{13F31CD0-8F27-4F03-90AD-A315CD3773FF}"/>
    <cellStyle name="Comma 9 4 2 9 2" xfId="33922" xr:uid="{23A4271E-2724-4459-AE11-36E2BBEA9AC9}"/>
    <cellStyle name="Comma 9 4 3" xfId="643" xr:uid="{00000000-0005-0000-0000-0000BF0A0000}"/>
    <cellStyle name="Comma 9 4 3 2" xfId="1181" xr:uid="{00000000-0005-0000-0000-0000C00A0000}"/>
    <cellStyle name="Comma 9 4 3 2 2" xfId="2261" xr:uid="{00000000-0005-0000-0000-0000C10A0000}"/>
    <cellStyle name="Comma 9 4 3 2 2 2" xfId="5050" xr:uid="{09A64184-C101-4001-81D5-967A6D7D483C}"/>
    <cellStyle name="Comma 9 4 3 2 2 2 2" xfId="10653" xr:uid="{054D6C31-5762-4665-AAD0-EEF44D315248}"/>
    <cellStyle name="Comma 9 4 3 2 2 2 2 2" xfId="21881" xr:uid="{35780B31-0D48-4929-A277-6C66AF0D9A4C}"/>
    <cellStyle name="Comma 9 4 3 2 2 2 2 2 2" xfId="44348" xr:uid="{8884E56A-800F-4D0A-A5FC-B34088A11F26}"/>
    <cellStyle name="Comma 9 4 3 2 2 2 2 3" xfId="33121" xr:uid="{E3021E03-7664-4651-A9AB-CD6457E062E0}"/>
    <cellStyle name="Comma 9 4 3 2 2 2 3" xfId="16278" xr:uid="{DC4BCB3C-EBAE-4ACD-9854-B6B8E91CFE30}"/>
    <cellStyle name="Comma 9 4 3 2 2 2 3 2" xfId="38745" xr:uid="{178C6CB1-5154-46C7-9990-ACE74A87E10D}"/>
    <cellStyle name="Comma 9 4 3 2 2 2 4" xfId="27518" xr:uid="{8059E9A4-7528-4235-A415-0FC7E2623E99}"/>
    <cellStyle name="Comma 9 4 3 2 2 3" xfId="7864" xr:uid="{A373B32E-90E7-4775-9CB5-2ACFC8F194AA}"/>
    <cellStyle name="Comma 9 4 3 2 2 3 2" xfId="19092" xr:uid="{C2AF9D4F-1657-4FC8-9D48-1D238AE462F2}"/>
    <cellStyle name="Comma 9 4 3 2 2 3 2 2" xfId="41559" xr:uid="{6A2BE058-86D0-4463-B81F-9273D0A020C8}"/>
    <cellStyle name="Comma 9 4 3 2 2 3 3" xfId="30332" xr:uid="{7D234E24-DB19-4ED7-A780-7D70F09B6EC3}"/>
    <cellStyle name="Comma 9 4 3 2 2 4" xfId="13489" xr:uid="{1A2C224A-0D42-4239-AB04-F719466D226C}"/>
    <cellStyle name="Comma 9 4 3 2 2 4 2" xfId="35956" xr:uid="{E6BDD5CF-F052-4536-87B2-2FE50DFF3E1C}"/>
    <cellStyle name="Comma 9 4 3 2 2 5" xfId="24729" xr:uid="{4F87E3D2-E5FE-4AF3-ACD9-5C97994BDA04}"/>
    <cellStyle name="Comma 9 4 3 2 3" xfId="3970" xr:uid="{5A5CD00B-B878-40E0-9F4E-C1AD8CDFB3FB}"/>
    <cellStyle name="Comma 9 4 3 2 3 2" xfId="9573" xr:uid="{F31C0CDD-3D05-41A0-BFDC-52DF14510098}"/>
    <cellStyle name="Comma 9 4 3 2 3 2 2" xfId="20801" xr:uid="{CF4C5DE4-AC4F-46DE-B629-EDF9F9D984C2}"/>
    <cellStyle name="Comma 9 4 3 2 3 2 2 2" xfId="43268" xr:uid="{45E1F8AF-CC6F-44C4-BA47-2B3C57BD0889}"/>
    <cellStyle name="Comma 9 4 3 2 3 2 3" xfId="32041" xr:uid="{628A6191-4FFD-4ABA-8675-FA8896B9C39F}"/>
    <cellStyle name="Comma 9 4 3 2 3 3" xfId="15198" xr:uid="{4F806A61-3011-40B2-A621-94A1ECEB6794}"/>
    <cellStyle name="Comma 9 4 3 2 3 3 2" xfId="37665" xr:uid="{351DB146-A9D5-498D-AA56-465997A22CE1}"/>
    <cellStyle name="Comma 9 4 3 2 3 4" xfId="26438" xr:uid="{A0B9BD2F-906E-4734-8BAE-C7D1D3B1485C}"/>
    <cellStyle name="Comma 9 4 3 2 4" xfId="6784" xr:uid="{4D87B08F-475B-4A01-AED9-335100EB36C4}"/>
    <cellStyle name="Comma 9 4 3 2 4 2" xfId="18012" xr:uid="{BD8BED9C-70C6-438D-80D2-9BEA8888A501}"/>
    <cellStyle name="Comma 9 4 3 2 4 2 2" xfId="40479" xr:uid="{ED2E8447-C363-4A79-9E6D-044A98E20310}"/>
    <cellStyle name="Comma 9 4 3 2 4 3" xfId="29252" xr:uid="{A4E54F4A-F860-46E1-BDFE-2D7094993B81}"/>
    <cellStyle name="Comma 9 4 3 2 5" xfId="12409" xr:uid="{8EAC0CAB-B6F9-4FC9-AF45-56019A29C7D3}"/>
    <cellStyle name="Comma 9 4 3 2 5 2" xfId="34876" xr:uid="{F6A856C5-7AD5-4B60-8DFB-D17B32BC0022}"/>
    <cellStyle name="Comma 9 4 3 2 6" xfId="23649" xr:uid="{CE849EE8-73A6-4943-A964-A6ABFFA5A915}"/>
    <cellStyle name="Comma 9 4 3 3" xfId="1723" xr:uid="{00000000-0005-0000-0000-0000C20A0000}"/>
    <cellStyle name="Comma 9 4 3 3 2" xfId="4512" xr:uid="{40424E26-D7BA-4FBB-877E-D006809B7467}"/>
    <cellStyle name="Comma 9 4 3 3 2 2" xfId="10115" xr:uid="{568D0004-76E5-498C-B343-68AB9C46E3D6}"/>
    <cellStyle name="Comma 9 4 3 3 2 2 2" xfId="21343" xr:uid="{BAB5E70A-E916-4567-B43A-DFB14A978C10}"/>
    <cellStyle name="Comma 9 4 3 3 2 2 2 2" xfId="43810" xr:uid="{EF56D26A-B93A-4963-BFE9-EF88F6DEC8F0}"/>
    <cellStyle name="Comma 9 4 3 3 2 2 3" xfId="32583" xr:uid="{EE50C56A-9D24-4ECD-B581-8954018FE0A1}"/>
    <cellStyle name="Comma 9 4 3 3 2 3" xfId="15740" xr:uid="{16BED462-5077-4E89-A479-E0CF6489B3AF}"/>
    <cellStyle name="Comma 9 4 3 3 2 3 2" xfId="38207" xr:uid="{B25C7B8B-2AF9-4200-BE6E-D6E7654A0AEB}"/>
    <cellStyle name="Comma 9 4 3 3 2 4" xfId="26980" xr:uid="{76BDA338-8B1A-426B-8D02-9DFCE583D911}"/>
    <cellStyle name="Comma 9 4 3 3 3" xfId="7326" xr:uid="{7998CE9A-640B-4253-A265-D7A48D9152BB}"/>
    <cellStyle name="Comma 9 4 3 3 3 2" xfId="18554" xr:uid="{10D3DBD5-238E-475F-BCEF-30DBAD803304}"/>
    <cellStyle name="Comma 9 4 3 3 3 2 2" xfId="41021" xr:uid="{110EC8FD-0BB4-45C1-9C18-25A7EAE7078D}"/>
    <cellStyle name="Comma 9 4 3 3 3 3" xfId="29794" xr:uid="{197F68B7-BC0E-4916-84C3-515F57A07F28}"/>
    <cellStyle name="Comma 9 4 3 3 4" xfId="12951" xr:uid="{D2B211AD-8F93-4E60-B93F-9DD6C03A3EFA}"/>
    <cellStyle name="Comma 9 4 3 3 4 2" xfId="35418" xr:uid="{3C9E06C5-4D0A-4472-B84F-50AB09D68643}"/>
    <cellStyle name="Comma 9 4 3 3 5" xfId="24191" xr:uid="{990796DF-1102-4371-8B1B-5C16EC1222C6}"/>
    <cellStyle name="Comma 9 4 3 4" xfId="3432" xr:uid="{8E7F4EC1-9F55-4269-8BD2-CF1A6F42CE1B}"/>
    <cellStyle name="Comma 9 4 3 4 2" xfId="9035" xr:uid="{72F50057-AA84-4AAC-87C7-786954CE4A5B}"/>
    <cellStyle name="Comma 9 4 3 4 2 2" xfId="20263" xr:uid="{90A69BFB-6097-4890-8D59-F67A1F5FDE4E}"/>
    <cellStyle name="Comma 9 4 3 4 2 2 2" xfId="42730" xr:uid="{EF37B5F4-EBBA-4C53-A189-77FA0F9BCABE}"/>
    <cellStyle name="Comma 9 4 3 4 2 3" xfId="31503" xr:uid="{F5A2647F-DF28-47CE-BC44-5C327F8AAF4A}"/>
    <cellStyle name="Comma 9 4 3 4 3" xfId="14660" xr:uid="{91F838A9-0E04-4A96-9342-C124D186475A}"/>
    <cellStyle name="Comma 9 4 3 4 3 2" xfId="37127" xr:uid="{54456E3C-3CE0-41DE-A1CC-802A80C404A1}"/>
    <cellStyle name="Comma 9 4 3 4 4" xfId="25900" xr:uid="{77714A72-BA39-4DFC-B6C3-4D368625651F}"/>
    <cellStyle name="Comma 9 4 3 5" xfId="6246" xr:uid="{70CAF1F8-B4C1-46DF-8DC4-B3DAC57A0DFC}"/>
    <cellStyle name="Comma 9 4 3 5 2" xfId="17474" xr:uid="{94B28EF4-88CC-4653-B689-E6ABDB41550A}"/>
    <cellStyle name="Comma 9 4 3 5 2 2" xfId="39941" xr:uid="{1FEE1F10-CB65-43BA-9F72-2B5B5F5C9441}"/>
    <cellStyle name="Comma 9 4 3 5 3" xfId="28714" xr:uid="{CA17C6DF-2FFB-4A37-BD56-5EE91C445B92}"/>
    <cellStyle name="Comma 9 4 3 6" xfId="11871" xr:uid="{D2CD86D9-B065-4452-BA43-BDC011B6B87E}"/>
    <cellStyle name="Comma 9 4 3 6 2" xfId="34338" xr:uid="{9733A2A6-24EE-42BE-A7E2-67DD66633E7F}"/>
    <cellStyle name="Comma 9 4 3 7" xfId="23111" xr:uid="{0964B34D-9D7B-4C86-89CC-5904B8C30C96}"/>
    <cellStyle name="Comma 9 4 4" xfId="914" xr:uid="{00000000-0005-0000-0000-0000C30A0000}"/>
    <cellStyle name="Comma 9 4 4 2" xfId="1994" xr:uid="{00000000-0005-0000-0000-0000C40A0000}"/>
    <cellStyle name="Comma 9 4 4 2 2" xfId="4783" xr:uid="{CFA9A016-8221-467C-A2E0-7549B2C8C6AA}"/>
    <cellStyle name="Comma 9 4 4 2 2 2" xfId="10386" xr:uid="{68E5F9CE-988F-45A6-9CD0-D41326DEC64C}"/>
    <cellStyle name="Comma 9 4 4 2 2 2 2" xfId="21614" xr:uid="{28099D2F-CD02-4166-BE26-D2795AAA893B}"/>
    <cellStyle name="Comma 9 4 4 2 2 2 2 2" xfId="44081" xr:uid="{9BA9EE26-1B28-41F6-9ADC-1AC4050674D1}"/>
    <cellStyle name="Comma 9 4 4 2 2 2 3" xfId="32854" xr:uid="{7FAC3ADE-7CD6-4642-A966-E05AFD0EC4D8}"/>
    <cellStyle name="Comma 9 4 4 2 2 3" xfId="16011" xr:uid="{6CDB2611-FBF6-478A-965B-ACE34BB7AC34}"/>
    <cellStyle name="Comma 9 4 4 2 2 3 2" xfId="38478" xr:uid="{0464DCF3-7F4E-4285-B51A-C9F40DB45F48}"/>
    <cellStyle name="Comma 9 4 4 2 2 4" xfId="27251" xr:uid="{B48ADE78-2DD8-476F-9D42-4CE3F3BEF922}"/>
    <cellStyle name="Comma 9 4 4 2 3" xfId="7597" xr:uid="{6E35BD1B-DA19-41FD-99EF-006BB76D2BEA}"/>
    <cellStyle name="Comma 9 4 4 2 3 2" xfId="18825" xr:uid="{FD1A1A14-6962-4846-8F5E-F8FAC0FFDAB3}"/>
    <cellStyle name="Comma 9 4 4 2 3 2 2" xfId="41292" xr:uid="{C275EE8A-1AA2-416B-B26D-E241F2238F2E}"/>
    <cellStyle name="Comma 9 4 4 2 3 3" xfId="30065" xr:uid="{E1F8A7FD-98D7-46C2-B729-EFE1A8864DB8}"/>
    <cellStyle name="Comma 9 4 4 2 4" xfId="13222" xr:uid="{7AA5C063-DEB6-4FA0-871A-D78A94D5EBA6}"/>
    <cellStyle name="Comma 9 4 4 2 4 2" xfId="35689" xr:uid="{7D182DE7-6A7A-4FEE-A59C-3A18FA6EC3AB}"/>
    <cellStyle name="Comma 9 4 4 2 5" xfId="24462" xr:uid="{5161EFBD-8DA3-4E0E-95C3-DD6A2FF054B9}"/>
    <cellStyle name="Comma 9 4 4 3" xfId="3703" xr:uid="{52848F3C-81A2-4CF9-A52D-0386D195F843}"/>
    <cellStyle name="Comma 9 4 4 3 2" xfId="9306" xr:uid="{4B0A5B65-E9B1-4A23-83BA-56075C3A7E97}"/>
    <cellStyle name="Comma 9 4 4 3 2 2" xfId="20534" xr:uid="{003173AB-6554-4193-8C7A-6E5A99F4CF06}"/>
    <cellStyle name="Comma 9 4 4 3 2 2 2" xfId="43001" xr:uid="{A6E455B5-D328-414E-A9DA-8C8FD48C7A7F}"/>
    <cellStyle name="Comma 9 4 4 3 2 3" xfId="31774" xr:uid="{7E523C1C-EC5A-4DE7-BB68-01162C52A541}"/>
    <cellStyle name="Comma 9 4 4 3 3" xfId="14931" xr:uid="{9B9403B6-1A7C-4042-98D5-0EA39DE2D4B9}"/>
    <cellStyle name="Comma 9 4 4 3 3 2" xfId="37398" xr:uid="{B21FF117-D6F5-4CE3-AB0D-1478E0476E20}"/>
    <cellStyle name="Comma 9 4 4 3 4" xfId="26171" xr:uid="{CB538E7B-E6CD-4497-ABEB-5A9E0AD2BCCE}"/>
    <cellStyle name="Comma 9 4 4 4" xfId="6517" xr:uid="{0C4CD4BA-D0F3-4293-A975-50CA012B44F3}"/>
    <cellStyle name="Comma 9 4 4 4 2" xfId="17745" xr:uid="{91F20818-1394-4AB7-BC52-F3AD4C84BADA}"/>
    <cellStyle name="Comma 9 4 4 4 2 2" xfId="40212" xr:uid="{73ED3473-EAB2-4A0E-AB10-0E065586E4DA}"/>
    <cellStyle name="Comma 9 4 4 4 3" xfId="28985" xr:uid="{939C74D8-E835-4B21-B685-E745A5667F08}"/>
    <cellStyle name="Comma 9 4 4 5" xfId="12142" xr:uid="{DE9C59F4-5ED6-4099-B643-EB5B0BA8CE1B}"/>
    <cellStyle name="Comma 9 4 4 5 2" xfId="34609" xr:uid="{C7EA4F9D-8845-46B3-90C6-6A4CB931A585}"/>
    <cellStyle name="Comma 9 4 4 6" xfId="23382" xr:uid="{C6AD5842-FBDF-49DC-9F33-739CE00932D6}"/>
    <cellStyle name="Comma 9 4 5" xfId="1456" xr:uid="{00000000-0005-0000-0000-0000C50A0000}"/>
    <cellStyle name="Comma 9 4 5 2" xfId="4245" xr:uid="{9F1706EB-C245-4FE4-B247-26EE2D3E95EF}"/>
    <cellStyle name="Comma 9 4 5 2 2" xfId="9848" xr:uid="{37A3E235-138A-416F-8494-69D6A3A3491B}"/>
    <cellStyle name="Comma 9 4 5 2 2 2" xfId="21076" xr:uid="{C16A767C-8066-4242-AAF1-17F33F7BEC25}"/>
    <cellStyle name="Comma 9 4 5 2 2 2 2" xfId="43543" xr:uid="{76662FED-F552-4E94-A85D-D84226E05A72}"/>
    <cellStyle name="Comma 9 4 5 2 2 3" xfId="32316" xr:uid="{62F127BA-53DD-455B-A55F-D432B6A8DAD6}"/>
    <cellStyle name="Comma 9 4 5 2 3" xfId="15473" xr:uid="{92A0FBD4-666A-4BDE-9862-249EE9167F29}"/>
    <cellStyle name="Comma 9 4 5 2 3 2" xfId="37940" xr:uid="{BD32A142-B448-4511-A655-4C428E93EBB1}"/>
    <cellStyle name="Comma 9 4 5 2 4" xfId="26713" xr:uid="{BD0FDBFE-5FC5-425F-8214-15A2CE1946D1}"/>
    <cellStyle name="Comma 9 4 5 3" xfId="7059" xr:uid="{6E8270EB-EE37-4CBE-B317-20331CAF1197}"/>
    <cellStyle name="Comma 9 4 5 3 2" xfId="18287" xr:uid="{2F7C9E77-54F8-4D32-ABDB-C643CCF1E8E7}"/>
    <cellStyle name="Comma 9 4 5 3 2 2" xfId="40754" xr:uid="{A2E7834A-4731-4C5A-9C84-5662664C0E88}"/>
    <cellStyle name="Comma 9 4 5 3 3" xfId="29527" xr:uid="{707B15E5-1457-4F8B-8842-B168C75B2BCA}"/>
    <cellStyle name="Comma 9 4 5 4" xfId="12684" xr:uid="{B64B214B-CB17-41BC-854A-FC43B73F0974}"/>
    <cellStyle name="Comma 9 4 5 4 2" xfId="35151" xr:uid="{A9B1CA3F-E7BB-43CD-8B72-68193B79DCF5}"/>
    <cellStyle name="Comma 9 4 5 5" xfId="23924" xr:uid="{CC273C46-81B5-4C15-B57B-0212A5F48A6F}"/>
    <cellStyle name="Comma 9 4 6" xfId="2537" xr:uid="{00000000-0005-0000-0000-0000C60A0000}"/>
    <cellStyle name="Comma 9 4 6 2" xfId="5326" xr:uid="{68A43762-EB89-4DA6-9BF0-43FBF5B264C3}"/>
    <cellStyle name="Comma 9 4 6 2 2" xfId="10929" xr:uid="{5BE492C8-56BB-4BD3-8C75-611524AFE3BA}"/>
    <cellStyle name="Comma 9 4 6 2 2 2" xfId="22157" xr:uid="{33198F0E-D723-4586-82B4-070E5AB9E221}"/>
    <cellStyle name="Comma 9 4 6 2 2 2 2" xfId="44624" xr:uid="{DC3D9144-DD37-4AC7-84BB-D0A827E8EAA9}"/>
    <cellStyle name="Comma 9 4 6 2 2 3" xfId="33397" xr:uid="{FE824A37-553E-4A91-94AF-6A4FBAA4B2B3}"/>
    <cellStyle name="Comma 9 4 6 2 3" xfId="16554" xr:uid="{17D07302-C83F-45F3-95FA-B0345AAEC79D}"/>
    <cellStyle name="Comma 9 4 6 2 3 2" xfId="39021" xr:uid="{8E861A51-CE81-40C5-BEFE-8F77710FD944}"/>
    <cellStyle name="Comma 9 4 6 2 4" xfId="27794" xr:uid="{2C738ED1-37D2-471F-9C64-C64F7537DC77}"/>
    <cellStyle name="Comma 9 4 6 3" xfId="8140" xr:uid="{222E5830-3AF1-497F-8F61-362AABF1F4CB}"/>
    <cellStyle name="Comma 9 4 6 3 2" xfId="19368" xr:uid="{A4B96243-6472-434C-BEE5-DBD0161A45DF}"/>
    <cellStyle name="Comma 9 4 6 3 2 2" xfId="41835" xr:uid="{DDF94593-2C57-4405-B7A3-D0D6AEB82DA6}"/>
    <cellStyle name="Comma 9 4 6 3 3" xfId="30608" xr:uid="{B527B96D-D055-4982-84E6-29CCAD098764}"/>
    <cellStyle name="Comma 9 4 6 4" xfId="13765" xr:uid="{EA0209C1-C35A-4A58-86A1-B9C4FB9E9B16}"/>
    <cellStyle name="Comma 9 4 6 4 2" xfId="36232" xr:uid="{942E2463-83E3-4483-87B1-664F4D6B5884}"/>
    <cellStyle name="Comma 9 4 6 5" xfId="25005" xr:uid="{8AEFDFEB-AF64-4AA8-8216-4AA8D0A09275}"/>
    <cellStyle name="Comma 9 4 7" xfId="376" xr:uid="{00000000-0005-0000-0000-0000C70A0000}"/>
    <cellStyle name="Comma 9 4 7 2" xfId="3165" xr:uid="{0CA5BAFA-A1EC-48AD-92DD-A1949E66BFCF}"/>
    <cellStyle name="Comma 9 4 7 2 2" xfId="8768" xr:uid="{7083B740-B335-443F-9A36-7C9BF998733D}"/>
    <cellStyle name="Comma 9 4 7 2 2 2" xfId="19996" xr:uid="{A67B0536-931A-47D9-ACD5-2985A6F0930B}"/>
    <cellStyle name="Comma 9 4 7 2 2 2 2" xfId="42463" xr:uid="{0B889EF5-BA0D-4F34-ADF6-A566DCC2B8C0}"/>
    <cellStyle name="Comma 9 4 7 2 2 3" xfId="31236" xr:uid="{A11FBF18-A8D3-4381-A7AE-96DD80234F54}"/>
    <cellStyle name="Comma 9 4 7 2 3" xfId="14393" xr:uid="{FD0C9832-8808-4547-8569-1B504156F51F}"/>
    <cellStyle name="Comma 9 4 7 2 3 2" xfId="36860" xr:uid="{DA9D8C7D-C67B-4F16-BDE5-51E781EF7D6B}"/>
    <cellStyle name="Comma 9 4 7 2 4" xfId="25633" xr:uid="{3A155E0E-311F-4BF1-AEF3-D115A90E4D44}"/>
    <cellStyle name="Comma 9 4 7 3" xfId="5979" xr:uid="{ECAE32A6-5D23-44CE-AC22-704C1D2DE21F}"/>
    <cellStyle name="Comma 9 4 7 3 2" xfId="17207" xr:uid="{C0A3D771-5971-43A3-8A3A-D9065B9BB3CA}"/>
    <cellStyle name="Comma 9 4 7 3 2 2" xfId="39674" xr:uid="{1D92CF21-D40C-49F6-B9DD-BEEC079BB966}"/>
    <cellStyle name="Comma 9 4 7 3 3" xfId="28447" xr:uid="{5718F659-2A20-46CB-8DB9-C6700B358D73}"/>
    <cellStyle name="Comma 9 4 7 4" xfId="11604" xr:uid="{4E0C8D46-C7F5-4D2A-90EF-6D8BD43C44E7}"/>
    <cellStyle name="Comma 9 4 7 4 2" xfId="34071" xr:uid="{2FFFCF2F-7E05-49CD-A4D9-21768CF4596F}"/>
    <cellStyle name="Comma 9 4 7 5" xfId="22844" xr:uid="{43B4F1D7-BCED-462F-B021-1B363A089389}"/>
    <cellStyle name="Comma 9 4 8" xfId="2889" xr:uid="{D516A2CC-6C67-49CE-A6C9-C79D8C680D8A}"/>
    <cellStyle name="Comma 9 4 8 2" xfId="8492" xr:uid="{1F895405-7D80-4A04-87C5-7232E6646763}"/>
    <cellStyle name="Comma 9 4 8 2 2" xfId="19720" xr:uid="{3CB0F8F2-E124-4E27-A991-B553BD6D45C6}"/>
    <cellStyle name="Comma 9 4 8 2 2 2" xfId="42187" xr:uid="{09E60F12-98F2-44F2-B215-B4C79C2900C7}"/>
    <cellStyle name="Comma 9 4 8 2 3" xfId="30960" xr:uid="{C49B03B5-2461-46F3-AF9C-ED13AB094AAF}"/>
    <cellStyle name="Comma 9 4 8 3" xfId="14117" xr:uid="{EB718129-36EE-4828-B65A-61D8F7D050AB}"/>
    <cellStyle name="Comma 9 4 8 3 2" xfId="36584" xr:uid="{9783BC2C-0B17-4FBF-A04C-B9E38C97C293}"/>
    <cellStyle name="Comma 9 4 8 4" xfId="25357" xr:uid="{92F48933-8BED-48C3-92C5-E98E35663ED2}"/>
    <cellStyle name="Comma 9 4 9" xfId="5704" xr:uid="{3DEB6379-7801-4456-97CF-A632A28378FF}"/>
    <cellStyle name="Comma 9 4 9 2" xfId="16932" xr:uid="{5DB5ED0F-74CE-4A9A-A3FC-275824ADEA78}"/>
    <cellStyle name="Comma 9 4 9 2 2" xfId="39399" xr:uid="{F5FB84DD-57BD-4412-824A-F815614471D7}"/>
    <cellStyle name="Comma 9 4 9 3" xfId="28172" xr:uid="{F1ECA740-A011-4CD5-876D-18EA82C8B9DD}"/>
    <cellStyle name="Comma 9 5" xfId="158" xr:uid="{00000000-0005-0000-0000-0000C80A0000}"/>
    <cellStyle name="Comma 9 5 10" xfId="22631" xr:uid="{3431731A-9E4E-4AA2-83B2-50ADBF89270C}"/>
    <cellStyle name="Comma 9 5 2" xfId="705" xr:uid="{00000000-0005-0000-0000-0000C90A0000}"/>
    <cellStyle name="Comma 9 5 2 2" xfId="1243" xr:uid="{00000000-0005-0000-0000-0000CA0A0000}"/>
    <cellStyle name="Comma 9 5 2 2 2" xfId="2323" xr:uid="{00000000-0005-0000-0000-0000CB0A0000}"/>
    <cellStyle name="Comma 9 5 2 2 2 2" xfId="5112" xr:uid="{EB718195-15E1-470C-8443-8F0E4E6663B1}"/>
    <cellStyle name="Comma 9 5 2 2 2 2 2" xfId="10715" xr:uid="{8CA4C2E3-0B5F-4BB8-A36F-B1DB86CE8193}"/>
    <cellStyle name="Comma 9 5 2 2 2 2 2 2" xfId="21943" xr:uid="{BCD0B9BA-4BD4-4DD6-B353-95C35FF1CA08}"/>
    <cellStyle name="Comma 9 5 2 2 2 2 2 2 2" xfId="44410" xr:uid="{D047D466-3438-479E-AA8A-24D5924DF0DD}"/>
    <cellStyle name="Comma 9 5 2 2 2 2 2 3" xfId="33183" xr:uid="{B79CB3F7-91A5-4C11-B4F3-4DBAC2C7CB9F}"/>
    <cellStyle name="Comma 9 5 2 2 2 2 3" xfId="16340" xr:uid="{4B73107F-4276-4078-8131-AC94304958B1}"/>
    <cellStyle name="Comma 9 5 2 2 2 2 3 2" xfId="38807" xr:uid="{05B4D2B1-C2E6-4D94-BB2F-7F2CD7E5E190}"/>
    <cellStyle name="Comma 9 5 2 2 2 2 4" xfId="27580" xr:uid="{80073162-70FC-4887-9852-5E85DD0AAA49}"/>
    <cellStyle name="Comma 9 5 2 2 2 3" xfId="7926" xr:uid="{F46AF884-5721-4076-BBD1-EAE674FD0D8A}"/>
    <cellStyle name="Comma 9 5 2 2 2 3 2" xfId="19154" xr:uid="{DF9A1EB9-99E1-48E0-9C71-975A79DA8A9B}"/>
    <cellStyle name="Comma 9 5 2 2 2 3 2 2" xfId="41621" xr:uid="{6527D2C1-991D-4ADE-8915-65ACFF483031}"/>
    <cellStyle name="Comma 9 5 2 2 2 3 3" xfId="30394" xr:uid="{27ABC7CF-E687-4496-8E47-0E4A8E506F3C}"/>
    <cellStyle name="Comma 9 5 2 2 2 4" xfId="13551" xr:uid="{AF8493AB-5803-4346-B4B7-F9F800E5CFE4}"/>
    <cellStyle name="Comma 9 5 2 2 2 4 2" xfId="36018" xr:uid="{403E5556-65FD-4455-94EA-10A3377CBB58}"/>
    <cellStyle name="Comma 9 5 2 2 2 5" xfId="24791" xr:uid="{651EFDE4-7F6F-479F-8113-07D3770DC762}"/>
    <cellStyle name="Comma 9 5 2 2 3" xfId="4032" xr:uid="{0E31E68F-5DDD-4FA8-9656-75A2D705750A}"/>
    <cellStyle name="Comma 9 5 2 2 3 2" xfId="9635" xr:uid="{EE508D0E-B550-41A8-8E92-7E39613A0C33}"/>
    <cellStyle name="Comma 9 5 2 2 3 2 2" xfId="20863" xr:uid="{58C84E95-FFBA-4E7B-86EC-4182561616D7}"/>
    <cellStyle name="Comma 9 5 2 2 3 2 2 2" xfId="43330" xr:uid="{F8848BFF-1579-4F83-ADF6-1273E9CEEDCE}"/>
    <cellStyle name="Comma 9 5 2 2 3 2 3" xfId="32103" xr:uid="{A6E07A1B-2932-4E0B-842F-9C316220A100}"/>
    <cellStyle name="Comma 9 5 2 2 3 3" xfId="15260" xr:uid="{C65C0CAE-62A8-43FD-A1C4-6BD79CBA2FDD}"/>
    <cellStyle name="Comma 9 5 2 2 3 3 2" xfId="37727" xr:uid="{8B62D9BB-61F6-4F17-B9FA-6C364C895122}"/>
    <cellStyle name="Comma 9 5 2 2 3 4" xfId="26500" xr:uid="{878C0A42-13AA-418C-A851-5FCF8894D145}"/>
    <cellStyle name="Comma 9 5 2 2 4" xfId="6846" xr:uid="{B07AC22C-11E6-43D9-B14E-54F50F19B5B6}"/>
    <cellStyle name="Comma 9 5 2 2 4 2" xfId="18074" xr:uid="{E357D360-5BA7-4088-9D02-6A359E276EDA}"/>
    <cellStyle name="Comma 9 5 2 2 4 2 2" xfId="40541" xr:uid="{CB4F73E9-6D59-4C61-B226-65ACF109A3E8}"/>
    <cellStyle name="Comma 9 5 2 2 4 3" xfId="29314" xr:uid="{B4A77DF5-FC1E-47A6-BC35-0120AA6184D3}"/>
    <cellStyle name="Comma 9 5 2 2 5" xfId="12471" xr:uid="{9AC37002-BEAE-4C4C-8DD3-DE2C96A84E5D}"/>
    <cellStyle name="Comma 9 5 2 2 5 2" xfId="34938" xr:uid="{70B01B41-68C5-4133-97DE-D4CFE1E8D4D8}"/>
    <cellStyle name="Comma 9 5 2 2 6" xfId="23711" xr:uid="{ADD2901C-0BB4-4F2B-8626-7085B69DC0D4}"/>
    <cellStyle name="Comma 9 5 2 3" xfId="1785" xr:uid="{00000000-0005-0000-0000-0000CC0A0000}"/>
    <cellStyle name="Comma 9 5 2 3 2" xfId="4574" xr:uid="{CBA0EED4-731A-4585-8CF7-9AC118118C16}"/>
    <cellStyle name="Comma 9 5 2 3 2 2" xfId="10177" xr:uid="{90A608A8-E09F-409A-B853-139FB20E1DA4}"/>
    <cellStyle name="Comma 9 5 2 3 2 2 2" xfId="21405" xr:uid="{B2A5AD88-4D02-4C53-BF74-12FE92954C62}"/>
    <cellStyle name="Comma 9 5 2 3 2 2 2 2" xfId="43872" xr:uid="{3C64B87B-CDF6-4057-BACC-D4354FC2D8D5}"/>
    <cellStyle name="Comma 9 5 2 3 2 2 3" xfId="32645" xr:uid="{895894A8-4E14-47A5-9F1A-E7E896F5A421}"/>
    <cellStyle name="Comma 9 5 2 3 2 3" xfId="15802" xr:uid="{922668B1-C11D-4CE2-8952-67182401414D}"/>
    <cellStyle name="Comma 9 5 2 3 2 3 2" xfId="38269" xr:uid="{FEC13682-969A-49D4-A4E5-C0BD0667B3CA}"/>
    <cellStyle name="Comma 9 5 2 3 2 4" xfId="27042" xr:uid="{478AF5AD-91B9-4CF1-801B-5A4C8A7CA240}"/>
    <cellStyle name="Comma 9 5 2 3 3" xfId="7388" xr:uid="{FD7B3ED0-6C89-460D-AF19-E8F64CE82726}"/>
    <cellStyle name="Comma 9 5 2 3 3 2" xfId="18616" xr:uid="{92AA322D-1D6C-4DD5-83D3-529AC57506FA}"/>
    <cellStyle name="Comma 9 5 2 3 3 2 2" xfId="41083" xr:uid="{760F2B02-68D4-4455-B899-B6592F6AB32F}"/>
    <cellStyle name="Comma 9 5 2 3 3 3" xfId="29856" xr:uid="{C2BAA501-18D8-4EAF-9140-9B806B034CC4}"/>
    <cellStyle name="Comma 9 5 2 3 4" xfId="13013" xr:uid="{6AE78F05-6A3C-4F9B-A4D7-516AB12B1238}"/>
    <cellStyle name="Comma 9 5 2 3 4 2" xfId="35480" xr:uid="{BB169FEF-429B-497E-8950-1E083F97690F}"/>
    <cellStyle name="Comma 9 5 2 3 5" xfId="24253" xr:uid="{6068F7CE-B9CD-49A5-982F-829C1077E0AA}"/>
    <cellStyle name="Comma 9 5 2 4" xfId="3494" xr:uid="{356E66DE-6874-4EA6-8315-B98CD50C9F77}"/>
    <cellStyle name="Comma 9 5 2 4 2" xfId="9097" xr:uid="{7A9CBCC3-B997-43AE-8E07-876AA76854C5}"/>
    <cellStyle name="Comma 9 5 2 4 2 2" xfId="20325" xr:uid="{3E016C04-6BFF-47E9-98E3-BAC588AFC470}"/>
    <cellStyle name="Comma 9 5 2 4 2 2 2" xfId="42792" xr:uid="{2B65A3EE-2EAE-4AC2-9023-1A767FA93DEA}"/>
    <cellStyle name="Comma 9 5 2 4 2 3" xfId="31565" xr:uid="{E00BC79C-78A5-4E8F-AC36-99A4A37A9555}"/>
    <cellStyle name="Comma 9 5 2 4 3" xfId="14722" xr:uid="{2924BB99-7188-449C-A436-025755115F42}"/>
    <cellStyle name="Comma 9 5 2 4 3 2" xfId="37189" xr:uid="{A0DAAAAF-BFF4-40BE-8654-C5464F6D343C}"/>
    <cellStyle name="Comma 9 5 2 4 4" xfId="25962" xr:uid="{B7641539-031D-475E-96F6-2BAFE2B46D70}"/>
    <cellStyle name="Comma 9 5 2 5" xfId="6308" xr:uid="{183C84D3-0F3A-489F-8AF7-DD2CC408682D}"/>
    <cellStyle name="Comma 9 5 2 5 2" xfId="17536" xr:uid="{2C581582-811C-4E32-BA53-6E273BCE099C}"/>
    <cellStyle name="Comma 9 5 2 5 2 2" xfId="40003" xr:uid="{87346CF9-07DA-400B-8DC3-673F8D7D99A9}"/>
    <cellStyle name="Comma 9 5 2 5 3" xfId="28776" xr:uid="{2EFF2779-A53D-4E2F-AC43-8EFE4E8770B4}"/>
    <cellStyle name="Comma 9 5 2 6" xfId="11933" xr:uid="{6417F96A-CC5B-4070-9E57-0C186294B275}"/>
    <cellStyle name="Comma 9 5 2 6 2" xfId="34400" xr:uid="{78DCD390-6A70-4A39-9E07-BBE9D088F8F0}"/>
    <cellStyle name="Comma 9 5 2 7" xfId="23173" xr:uid="{5E1E1FF3-ED17-4D6B-BC6F-740E092ACC51}"/>
    <cellStyle name="Comma 9 5 3" xfId="976" xr:uid="{00000000-0005-0000-0000-0000CD0A0000}"/>
    <cellStyle name="Comma 9 5 3 2" xfId="2056" xr:uid="{00000000-0005-0000-0000-0000CE0A0000}"/>
    <cellStyle name="Comma 9 5 3 2 2" xfId="4845" xr:uid="{9440A86C-30D8-4A7C-A8AB-3B9A6ABB6DAB}"/>
    <cellStyle name="Comma 9 5 3 2 2 2" xfId="10448" xr:uid="{444C53D5-38A4-4AC5-9170-87FDFF5E26EA}"/>
    <cellStyle name="Comma 9 5 3 2 2 2 2" xfId="21676" xr:uid="{4F67867A-0566-425C-BFF4-366696E2D321}"/>
    <cellStyle name="Comma 9 5 3 2 2 2 2 2" xfId="44143" xr:uid="{88B5496E-D957-4FC7-8BDA-E4576BEBC7A2}"/>
    <cellStyle name="Comma 9 5 3 2 2 2 3" xfId="32916" xr:uid="{BF28687F-B806-42C4-A098-29583A2289E0}"/>
    <cellStyle name="Comma 9 5 3 2 2 3" xfId="16073" xr:uid="{785965BC-DEF1-46E2-A892-D02F289B361B}"/>
    <cellStyle name="Comma 9 5 3 2 2 3 2" xfId="38540" xr:uid="{F5ED5F2B-F4F8-45F4-81A1-4B32EE73DAAA}"/>
    <cellStyle name="Comma 9 5 3 2 2 4" xfId="27313" xr:uid="{1A2DFD91-B1AA-420C-86A6-8680FEF1C4DA}"/>
    <cellStyle name="Comma 9 5 3 2 3" xfId="7659" xr:uid="{0D560C36-56E5-4274-A337-375199CFC252}"/>
    <cellStyle name="Comma 9 5 3 2 3 2" xfId="18887" xr:uid="{FCA7D3EB-F780-4552-88EF-29E56C68DCBC}"/>
    <cellStyle name="Comma 9 5 3 2 3 2 2" xfId="41354" xr:uid="{CE90EF69-3E46-4883-B0C4-9E989CA26F21}"/>
    <cellStyle name="Comma 9 5 3 2 3 3" xfId="30127" xr:uid="{A2F41602-8269-467F-96A9-1B71CF5C7B64}"/>
    <cellStyle name="Comma 9 5 3 2 4" xfId="13284" xr:uid="{1E23459E-B64B-49F5-AAE4-B3415E31D020}"/>
    <cellStyle name="Comma 9 5 3 2 4 2" xfId="35751" xr:uid="{46413DCC-CF3B-4FD0-8794-3A57DF6D624F}"/>
    <cellStyle name="Comma 9 5 3 2 5" xfId="24524" xr:uid="{D8031835-D1FD-4F38-8970-970B4A123505}"/>
    <cellStyle name="Comma 9 5 3 3" xfId="3765" xr:uid="{6D0A16D7-F861-4FC7-955E-5F91460C3427}"/>
    <cellStyle name="Comma 9 5 3 3 2" xfId="9368" xr:uid="{0F21A02F-3EDE-4D33-A723-7BBBE7DD79BF}"/>
    <cellStyle name="Comma 9 5 3 3 2 2" xfId="20596" xr:uid="{4664521B-90F1-4BB1-B835-A62DB4A01DC5}"/>
    <cellStyle name="Comma 9 5 3 3 2 2 2" xfId="43063" xr:uid="{85EB0AEC-D528-475D-86CF-355112430209}"/>
    <cellStyle name="Comma 9 5 3 3 2 3" xfId="31836" xr:uid="{BDAA5F33-C589-49B9-88C0-866CED005436}"/>
    <cellStyle name="Comma 9 5 3 3 3" xfId="14993" xr:uid="{9724BA28-597B-48B0-B9E8-294C53C4D5FD}"/>
    <cellStyle name="Comma 9 5 3 3 3 2" xfId="37460" xr:uid="{220572DF-DFE7-4367-BAE3-ABE7E32C9718}"/>
    <cellStyle name="Comma 9 5 3 3 4" xfId="26233" xr:uid="{0CC7A113-1754-4D89-89B5-7E1DAA1AB388}"/>
    <cellStyle name="Comma 9 5 3 4" xfId="6579" xr:uid="{27DE3DD3-33E7-4ACE-9532-5D91D89E576C}"/>
    <cellStyle name="Comma 9 5 3 4 2" xfId="17807" xr:uid="{FD772178-579D-43C0-B6B8-60744597C12E}"/>
    <cellStyle name="Comma 9 5 3 4 2 2" xfId="40274" xr:uid="{B473AB14-05B7-4057-8481-D0A8D7145EFC}"/>
    <cellStyle name="Comma 9 5 3 4 3" xfId="29047" xr:uid="{D14FC36D-50B3-4F4E-B743-E538421DE982}"/>
    <cellStyle name="Comma 9 5 3 5" xfId="12204" xr:uid="{EBCFA90F-BBAD-4446-958A-DD0E043F3077}"/>
    <cellStyle name="Comma 9 5 3 5 2" xfId="34671" xr:uid="{E7019311-0625-4A83-88B2-5B183CFEEEF3}"/>
    <cellStyle name="Comma 9 5 3 6" xfId="23444" xr:uid="{8650B60C-62B1-46EA-98C0-6C7894855B56}"/>
    <cellStyle name="Comma 9 5 4" xfId="1518" xr:uid="{00000000-0005-0000-0000-0000CF0A0000}"/>
    <cellStyle name="Comma 9 5 4 2" xfId="4307" xr:uid="{FB5A4CFA-F65B-4175-87E8-8C6C422DC970}"/>
    <cellStyle name="Comma 9 5 4 2 2" xfId="9910" xr:uid="{0A972611-19C0-4B5C-9AE4-4A13635E10DB}"/>
    <cellStyle name="Comma 9 5 4 2 2 2" xfId="21138" xr:uid="{03C4C46F-4B85-4696-8346-08C85A53233B}"/>
    <cellStyle name="Comma 9 5 4 2 2 2 2" xfId="43605" xr:uid="{E834AD64-A691-414F-954F-8C9BE8B748F4}"/>
    <cellStyle name="Comma 9 5 4 2 2 3" xfId="32378" xr:uid="{616CCC30-9A48-4172-86C2-4DDE7DB24068}"/>
    <cellStyle name="Comma 9 5 4 2 3" xfId="15535" xr:uid="{02817850-4C54-49F8-98E0-60520CE081E9}"/>
    <cellStyle name="Comma 9 5 4 2 3 2" xfId="38002" xr:uid="{05CF8054-BBB1-45DD-A877-2A7C2E1F7142}"/>
    <cellStyle name="Comma 9 5 4 2 4" xfId="26775" xr:uid="{0320F39A-6542-49A7-B4FD-5E4AB9B37538}"/>
    <cellStyle name="Comma 9 5 4 3" xfId="7121" xr:uid="{1F656354-898D-4AE8-ADCB-3EB641743420}"/>
    <cellStyle name="Comma 9 5 4 3 2" xfId="18349" xr:uid="{B5D6DCA2-93C4-46CD-95D8-0ED73C499772}"/>
    <cellStyle name="Comma 9 5 4 3 2 2" xfId="40816" xr:uid="{0125AD85-EFE2-47F1-AF60-C27812A4EF70}"/>
    <cellStyle name="Comma 9 5 4 3 3" xfId="29589" xr:uid="{CC1E8777-1E97-467F-B987-B3CC0BB6E058}"/>
    <cellStyle name="Comma 9 5 4 4" xfId="12746" xr:uid="{610F8BC3-A409-4B5D-B5D0-B5C18EC71ED9}"/>
    <cellStyle name="Comma 9 5 4 4 2" xfId="35213" xr:uid="{084F4A3B-C0C5-4BDE-A6AB-109998C53A87}"/>
    <cellStyle name="Comma 9 5 4 5" xfId="23986" xr:uid="{D77F6425-61F2-4BC2-B39F-29424167341D}"/>
    <cellStyle name="Comma 9 5 5" xfId="2599" xr:uid="{00000000-0005-0000-0000-0000D00A0000}"/>
    <cellStyle name="Comma 9 5 5 2" xfId="5388" xr:uid="{04A636F2-098F-4354-85A7-7A2F0ABBF464}"/>
    <cellStyle name="Comma 9 5 5 2 2" xfId="10991" xr:uid="{F8B4809E-267D-41EC-8030-B752F74A866A}"/>
    <cellStyle name="Comma 9 5 5 2 2 2" xfId="22219" xr:uid="{0F002795-9CF4-44F0-8467-30FC8800E0F8}"/>
    <cellStyle name="Comma 9 5 5 2 2 2 2" xfId="44686" xr:uid="{B264EB1C-3E52-43D6-9DD8-288A750579B1}"/>
    <cellStyle name="Comma 9 5 5 2 2 3" xfId="33459" xr:uid="{FD867C53-A9AD-45D3-AF50-1F28B4EAE4EB}"/>
    <cellStyle name="Comma 9 5 5 2 3" xfId="16616" xr:uid="{8876F599-6B08-42E2-84D2-930F431FDD77}"/>
    <cellStyle name="Comma 9 5 5 2 3 2" xfId="39083" xr:uid="{00C47E70-769A-436E-AD36-5A0C1A000547}"/>
    <cellStyle name="Comma 9 5 5 2 4" xfId="27856" xr:uid="{F06DD746-0FC0-44DE-9950-5DECED02F2D5}"/>
    <cellStyle name="Comma 9 5 5 3" xfId="8202" xr:uid="{480E46A7-21CD-4FFA-8D64-EDC04F26CB0F}"/>
    <cellStyle name="Comma 9 5 5 3 2" xfId="19430" xr:uid="{E4EAE5C1-F740-49E3-B780-8556CC96B787}"/>
    <cellStyle name="Comma 9 5 5 3 2 2" xfId="41897" xr:uid="{C8288DA7-66CB-45F4-9585-7BC7F5B27873}"/>
    <cellStyle name="Comma 9 5 5 3 3" xfId="30670" xr:uid="{C17CF8C3-2E70-4F53-9FD6-2090205A0F80}"/>
    <cellStyle name="Comma 9 5 5 4" xfId="13827" xr:uid="{377EB882-5067-4BF9-8394-6CBA34258729}"/>
    <cellStyle name="Comma 9 5 5 4 2" xfId="36294" xr:uid="{29CC9277-4FD5-45E2-AE9A-B0FCEDEDA914}"/>
    <cellStyle name="Comma 9 5 5 5" xfId="25067" xr:uid="{DC2E3F9C-881F-467F-BA9F-042883B31C0B}"/>
    <cellStyle name="Comma 9 5 6" xfId="438" xr:uid="{00000000-0005-0000-0000-0000D10A0000}"/>
    <cellStyle name="Comma 9 5 6 2" xfId="3227" xr:uid="{3BCAB37B-A949-4433-AE7D-9514B3F1F1EA}"/>
    <cellStyle name="Comma 9 5 6 2 2" xfId="8830" xr:uid="{826FAF70-79EC-4901-B906-FAB7E22BC7AD}"/>
    <cellStyle name="Comma 9 5 6 2 2 2" xfId="20058" xr:uid="{7478C5EC-4FA5-43C1-8191-8A76243A3EA2}"/>
    <cellStyle name="Comma 9 5 6 2 2 2 2" xfId="42525" xr:uid="{37081685-8B55-4282-A217-92965189C343}"/>
    <cellStyle name="Comma 9 5 6 2 2 3" xfId="31298" xr:uid="{77BDEDB3-E6B3-4528-B131-8751102E35CC}"/>
    <cellStyle name="Comma 9 5 6 2 3" xfId="14455" xr:uid="{675BAF5D-F1AC-4D4E-8DAF-665B0F3A82CE}"/>
    <cellStyle name="Comma 9 5 6 2 3 2" xfId="36922" xr:uid="{DCB160A8-FB44-46DD-B667-9B75B90B6C8B}"/>
    <cellStyle name="Comma 9 5 6 2 4" xfId="25695" xr:uid="{8F33C513-AF38-49E2-92FB-ACB023A50B18}"/>
    <cellStyle name="Comma 9 5 6 3" xfId="6041" xr:uid="{2D019ED8-A41B-4AE9-ABA4-7D34C255AED2}"/>
    <cellStyle name="Comma 9 5 6 3 2" xfId="17269" xr:uid="{D1333AC8-65DE-4A73-B27B-E447AF428EA7}"/>
    <cellStyle name="Comma 9 5 6 3 2 2" xfId="39736" xr:uid="{D66143C7-6BB6-4083-B15D-AD546A5D6A70}"/>
    <cellStyle name="Comma 9 5 6 3 3" xfId="28509" xr:uid="{6C6AB1F5-6D40-44E9-B2C4-CCC5BE9F5BF8}"/>
    <cellStyle name="Comma 9 5 6 4" xfId="11666" xr:uid="{B1CE4DB7-50ED-4FDD-A362-C39D54B3C36C}"/>
    <cellStyle name="Comma 9 5 6 4 2" xfId="34133" xr:uid="{2177C5A8-52F4-4DBE-9F7D-C192DDF4A522}"/>
    <cellStyle name="Comma 9 5 6 5" xfId="22906" xr:uid="{87221E91-6439-48A6-AAF0-1ABB65742C83}"/>
    <cellStyle name="Comma 9 5 7" xfId="2951" xr:uid="{F7B11AD9-BDA7-4CFD-BCD5-DBB9C2151900}"/>
    <cellStyle name="Comma 9 5 7 2" xfId="8554" xr:uid="{F0513F80-AB61-457C-8216-5269CA218681}"/>
    <cellStyle name="Comma 9 5 7 2 2" xfId="19782" xr:uid="{4BB11015-AC2C-488C-B01E-286AA2C88731}"/>
    <cellStyle name="Comma 9 5 7 2 2 2" xfId="42249" xr:uid="{D1CF6663-AEA9-46D2-A63A-3422EA195E8D}"/>
    <cellStyle name="Comma 9 5 7 2 3" xfId="31022" xr:uid="{BD322639-32B7-4D49-94DB-846916B76527}"/>
    <cellStyle name="Comma 9 5 7 3" xfId="14179" xr:uid="{4EF45447-C0E6-4837-BC72-3CB72EC2D699}"/>
    <cellStyle name="Comma 9 5 7 3 2" xfId="36646" xr:uid="{945E6DD3-30B5-4E4B-AFA8-C811FED2759C}"/>
    <cellStyle name="Comma 9 5 7 4" xfId="25419" xr:uid="{EA233343-F3D8-49D1-A3E0-4A42464E4A7C}"/>
    <cellStyle name="Comma 9 5 8" xfId="5766" xr:uid="{0EE66D03-FCAD-4DE2-AAB8-EB4B07609787}"/>
    <cellStyle name="Comma 9 5 8 2" xfId="16994" xr:uid="{54BB4776-8134-43EE-A0C4-C0A1503F2B08}"/>
    <cellStyle name="Comma 9 5 8 2 2" xfId="39461" xr:uid="{51BECCC2-84ED-4738-B5D6-3AE434B2B9EC}"/>
    <cellStyle name="Comma 9 5 8 3" xfId="28234" xr:uid="{C1C15594-41DA-4691-A246-1B6D3AD913F5}"/>
    <cellStyle name="Comma 9 5 9" xfId="11390" xr:uid="{F79D11F1-52DF-41C6-A77E-89CB38AA382F}"/>
    <cellStyle name="Comma 9 5 9 2" xfId="33858" xr:uid="{74966A91-2FC0-455E-82A3-53B469565A4B}"/>
    <cellStyle name="Comma 9 6" xfId="586" xr:uid="{00000000-0005-0000-0000-0000D20A0000}"/>
    <cellStyle name="Comma 9 6 2" xfId="1124" xr:uid="{00000000-0005-0000-0000-0000D30A0000}"/>
    <cellStyle name="Comma 9 6 2 2" xfId="2204" xr:uid="{00000000-0005-0000-0000-0000D40A0000}"/>
    <cellStyle name="Comma 9 6 2 2 2" xfId="4993" xr:uid="{6B988F0F-ADA2-4996-91A7-ADC3D785F328}"/>
    <cellStyle name="Comma 9 6 2 2 2 2" xfId="10596" xr:uid="{AA266883-4EBE-4946-9686-A924C9042628}"/>
    <cellStyle name="Comma 9 6 2 2 2 2 2" xfId="21824" xr:uid="{7F5CDFA7-B0FD-4067-9159-5DB0938342DC}"/>
    <cellStyle name="Comma 9 6 2 2 2 2 2 2" xfId="44291" xr:uid="{F3DB4D90-44CA-46F9-BBFC-7A2BF3233976}"/>
    <cellStyle name="Comma 9 6 2 2 2 2 3" xfId="33064" xr:uid="{2F8790E3-8027-49F5-BB4B-F3896558B919}"/>
    <cellStyle name="Comma 9 6 2 2 2 3" xfId="16221" xr:uid="{E4F91A80-912A-40F7-9021-8F575066AC90}"/>
    <cellStyle name="Comma 9 6 2 2 2 3 2" xfId="38688" xr:uid="{B849A82F-3D13-49CA-ACB3-85D105A1F4BD}"/>
    <cellStyle name="Comma 9 6 2 2 2 4" xfId="27461" xr:uid="{F9B99E7D-4459-4035-9A45-CFA40C78815B}"/>
    <cellStyle name="Comma 9 6 2 2 3" xfId="7807" xr:uid="{ED5241A2-E78F-4BC7-81F4-85383EC745FA}"/>
    <cellStyle name="Comma 9 6 2 2 3 2" xfId="19035" xr:uid="{328786E0-C92D-4780-A23A-2A4B9ADEA945}"/>
    <cellStyle name="Comma 9 6 2 2 3 2 2" xfId="41502" xr:uid="{B90ACF30-7D75-4560-B42B-B33B728C1B0B}"/>
    <cellStyle name="Comma 9 6 2 2 3 3" xfId="30275" xr:uid="{6DE94600-A18D-4AF1-8B00-AC236EADD8A2}"/>
    <cellStyle name="Comma 9 6 2 2 4" xfId="13432" xr:uid="{4FD20DAC-04EF-4BC1-97FE-9F91374976FB}"/>
    <cellStyle name="Comma 9 6 2 2 4 2" xfId="35899" xr:uid="{FEBFED02-8EA4-4FC8-A48C-18C5F22C180C}"/>
    <cellStyle name="Comma 9 6 2 2 5" xfId="24672" xr:uid="{66609146-CBDC-439B-9314-17BE24AD2A05}"/>
    <cellStyle name="Comma 9 6 2 3" xfId="3913" xr:uid="{426B4386-A60E-4611-BAAE-9C60E755996E}"/>
    <cellStyle name="Comma 9 6 2 3 2" xfId="9516" xr:uid="{27845DF5-DACB-485F-ADA1-BEE99A05FC27}"/>
    <cellStyle name="Comma 9 6 2 3 2 2" xfId="20744" xr:uid="{0E62AC0B-8DA2-4120-AB0A-6AA2A9D55AF7}"/>
    <cellStyle name="Comma 9 6 2 3 2 2 2" xfId="43211" xr:uid="{5EA13EDF-9BD4-4D6E-9A6C-02106116A0D7}"/>
    <cellStyle name="Comma 9 6 2 3 2 3" xfId="31984" xr:uid="{3C095C32-DDE0-4BEF-92B8-36DD5011B410}"/>
    <cellStyle name="Comma 9 6 2 3 3" xfId="15141" xr:uid="{5D8886BB-D31A-4E84-B039-8411BE8B81AF}"/>
    <cellStyle name="Comma 9 6 2 3 3 2" xfId="37608" xr:uid="{8AC19286-4812-4250-8453-2D1FE6C900BB}"/>
    <cellStyle name="Comma 9 6 2 3 4" xfId="26381" xr:uid="{68446416-8850-4B66-A1EB-38E816019196}"/>
    <cellStyle name="Comma 9 6 2 4" xfId="6727" xr:uid="{D3EF5794-E0A8-419F-AC4A-43D979F2483B}"/>
    <cellStyle name="Comma 9 6 2 4 2" xfId="17955" xr:uid="{AC2C543D-C14D-48A2-8ADE-942324CB2994}"/>
    <cellStyle name="Comma 9 6 2 4 2 2" xfId="40422" xr:uid="{5B6CAD05-0E5D-4A07-9420-F8B1945091A8}"/>
    <cellStyle name="Comma 9 6 2 4 3" xfId="29195" xr:uid="{94726B97-3DDC-4945-BF7F-00BA92C2778F}"/>
    <cellStyle name="Comma 9 6 2 5" xfId="12352" xr:uid="{0689DAC2-17D2-4A05-8107-980FD7A14D83}"/>
    <cellStyle name="Comma 9 6 2 5 2" xfId="34819" xr:uid="{12F2F661-2732-4AB0-8AC2-E9F4FD3B10A5}"/>
    <cellStyle name="Comma 9 6 2 6" xfId="23592" xr:uid="{F7B3A7CB-5E63-47F1-924D-28276C0E8A92}"/>
    <cellStyle name="Comma 9 6 3" xfId="1666" xr:uid="{00000000-0005-0000-0000-0000D50A0000}"/>
    <cellStyle name="Comma 9 6 3 2" xfId="4455" xr:uid="{D153F134-9330-44ED-9024-6B435C4D5BDA}"/>
    <cellStyle name="Comma 9 6 3 2 2" xfId="10058" xr:uid="{4EADDFA0-6BC8-4382-B977-BE827D0F811C}"/>
    <cellStyle name="Comma 9 6 3 2 2 2" xfId="21286" xr:uid="{78FF3106-81CC-4870-BA7E-7DABD1C7BCA4}"/>
    <cellStyle name="Comma 9 6 3 2 2 2 2" xfId="43753" xr:uid="{C508F81B-757A-45FC-A3D8-0D044873EE11}"/>
    <cellStyle name="Comma 9 6 3 2 2 3" xfId="32526" xr:uid="{70A0B76D-BCE7-4D7F-ACBF-D4B732A106D0}"/>
    <cellStyle name="Comma 9 6 3 2 3" xfId="15683" xr:uid="{88AEC7A7-3BB1-49EA-BE15-9C50E7A7386C}"/>
    <cellStyle name="Comma 9 6 3 2 3 2" xfId="38150" xr:uid="{CAE446BF-8902-4B3B-8D4B-695D99FE88C0}"/>
    <cellStyle name="Comma 9 6 3 2 4" xfId="26923" xr:uid="{3D6DB4C7-A926-4E74-9EC2-0654DDD867F4}"/>
    <cellStyle name="Comma 9 6 3 3" xfId="7269" xr:uid="{7E0901E9-36B3-4678-A7AF-CED68F41326E}"/>
    <cellStyle name="Comma 9 6 3 3 2" xfId="18497" xr:uid="{2721BAFB-C8E1-499D-B0B4-44E472575FFA}"/>
    <cellStyle name="Comma 9 6 3 3 2 2" xfId="40964" xr:uid="{4A62F1A4-2D33-4BD1-846B-2698AB0E6F27}"/>
    <cellStyle name="Comma 9 6 3 3 3" xfId="29737" xr:uid="{5E02D3BC-EFDC-45F7-B425-4D892975224A}"/>
    <cellStyle name="Comma 9 6 3 4" xfId="12894" xr:uid="{AA71CAAA-2FF9-4C87-A2E3-BFD71B424AF6}"/>
    <cellStyle name="Comma 9 6 3 4 2" xfId="35361" xr:uid="{DDE3A2A9-DBF8-4740-9A71-1C33DE6FD85E}"/>
    <cellStyle name="Comma 9 6 3 5" xfId="24134" xr:uid="{E3098619-5387-4CD4-AF28-DD8D6D5CEA4C}"/>
    <cellStyle name="Comma 9 6 4" xfId="3375" xr:uid="{0A25A751-34E7-4D31-AB16-3633796605C2}"/>
    <cellStyle name="Comma 9 6 4 2" xfId="8978" xr:uid="{5DC40016-4326-47E7-97E1-9627F3A94391}"/>
    <cellStyle name="Comma 9 6 4 2 2" xfId="20206" xr:uid="{0467FF30-D025-4940-8704-B5F1B581C294}"/>
    <cellStyle name="Comma 9 6 4 2 2 2" xfId="42673" xr:uid="{3C2AADFE-3C57-4450-B0A7-9E1EE7622F89}"/>
    <cellStyle name="Comma 9 6 4 2 3" xfId="31446" xr:uid="{2ED59F47-8FC2-42A5-A343-EAC1C0C742A1}"/>
    <cellStyle name="Comma 9 6 4 3" xfId="14603" xr:uid="{9B1B05A0-F808-494A-8D68-080CE9CD41F6}"/>
    <cellStyle name="Comma 9 6 4 3 2" xfId="37070" xr:uid="{8975EA88-2C36-4ACF-8852-FC246FB0D8CC}"/>
    <cellStyle name="Comma 9 6 4 4" xfId="25843" xr:uid="{75653AEE-152A-4C14-B99E-B63D9769F904}"/>
    <cellStyle name="Comma 9 6 5" xfId="6189" xr:uid="{D9A3A0D2-4D3E-42FC-9C4E-062723669215}"/>
    <cellStyle name="Comma 9 6 5 2" xfId="17417" xr:uid="{B19BAF1E-A3AD-49ED-BEF7-F5251E668DF5}"/>
    <cellStyle name="Comma 9 6 5 2 2" xfId="39884" xr:uid="{25E4101A-47EF-4AAA-A19C-6F1264721A3F}"/>
    <cellStyle name="Comma 9 6 5 3" xfId="28657" xr:uid="{73453AF9-3B76-43B0-AD99-48555666BD93}"/>
    <cellStyle name="Comma 9 6 6" xfId="11814" xr:uid="{FE9D4EC3-AB7E-401F-BD8C-1D4EB2DAADB4}"/>
    <cellStyle name="Comma 9 6 6 2" xfId="34281" xr:uid="{12187CAB-0A81-4A0F-8722-9604AF3A2132}"/>
    <cellStyle name="Comma 9 6 7" xfId="23054" xr:uid="{7E6CCE9F-07DC-4EA4-82D2-967E5D4B49C7}"/>
    <cellStyle name="Comma 9 7" xfId="857" xr:uid="{00000000-0005-0000-0000-0000D60A0000}"/>
    <cellStyle name="Comma 9 7 2" xfId="1937" xr:uid="{00000000-0005-0000-0000-0000D70A0000}"/>
    <cellStyle name="Comma 9 7 2 2" xfId="4726" xr:uid="{34A8B390-8A5B-4CEF-B6D8-1A168741CC25}"/>
    <cellStyle name="Comma 9 7 2 2 2" xfId="10329" xr:uid="{05FAB07E-5FD7-48DD-920B-D1D9D8FC2BF6}"/>
    <cellStyle name="Comma 9 7 2 2 2 2" xfId="21557" xr:uid="{A1F3465B-BA84-4E7A-82B9-E29523D5B82A}"/>
    <cellStyle name="Comma 9 7 2 2 2 2 2" xfId="44024" xr:uid="{A3B6D29C-CA3F-466D-A2AB-0A7F2A127A48}"/>
    <cellStyle name="Comma 9 7 2 2 2 3" xfId="32797" xr:uid="{5B8F7407-F227-4BCA-B9BB-0D3F778B942D}"/>
    <cellStyle name="Comma 9 7 2 2 3" xfId="15954" xr:uid="{6F87C392-827F-403B-8255-79C44F341930}"/>
    <cellStyle name="Comma 9 7 2 2 3 2" xfId="38421" xr:uid="{CC61D7B9-8538-44F7-9C5C-4988B0B1719D}"/>
    <cellStyle name="Comma 9 7 2 2 4" xfId="27194" xr:uid="{E89891F2-B7B9-450C-81AB-57B4BB55C7DB}"/>
    <cellStyle name="Comma 9 7 2 3" xfId="7540" xr:uid="{ABB294AE-1B2B-4ABE-9B7D-92849138CA0D}"/>
    <cellStyle name="Comma 9 7 2 3 2" xfId="18768" xr:uid="{769EC398-F968-4170-BB2B-7D37F282306C}"/>
    <cellStyle name="Comma 9 7 2 3 2 2" xfId="41235" xr:uid="{2C43EBF7-1AE5-4F4E-871C-1F948622C121}"/>
    <cellStyle name="Comma 9 7 2 3 3" xfId="30008" xr:uid="{338595B6-5BA4-482E-B459-ADF4CF5F7D75}"/>
    <cellStyle name="Comma 9 7 2 4" xfId="13165" xr:uid="{575C90A5-F3E6-41E0-8999-ADB23A753821}"/>
    <cellStyle name="Comma 9 7 2 4 2" xfId="35632" xr:uid="{8104057E-9FBF-4BD3-A205-D525F779DF94}"/>
    <cellStyle name="Comma 9 7 2 5" xfId="24405" xr:uid="{9E2A2581-2B67-42A3-8226-F1654CED7AB7}"/>
    <cellStyle name="Comma 9 7 3" xfId="3646" xr:uid="{13102FE5-CF7D-4614-8AD4-3DF2F72C677B}"/>
    <cellStyle name="Comma 9 7 3 2" xfId="9249" xr:uid="{EEFBC3A0-12D0-4241-B8AE-2D7A50CB494C}"/>
    <cellStyle name="Comma 9 7 3 2 2" xfId="20477" xr:uid="{AEDAEE5C-F630-4DF2-A5BE-E34BA4B85984}"/>
    <cellStyle name="Comma 9 7 3 2 2 2" xfId="42944" xr:uid="{3B0211D7-FA8D-4B15-A79E-8F1136A66E61}"/>
    <cellStyle name="Comma 9 7 3 2 3" xfId="31717" xr:uid="{0A4B3D99-3441-4DD2-8520-300CCD6818FE}"/>
    <cellStyle name="Comma 9 7 3 3" xfId="14874" xr:uid="{6546DC69-DE93-4EAA-92C2-87017A0D3DC5}"/>
    <cellStyle name="Comma 9 7 3 3 2" xfId="37341" xr:uid="{1A107BBC-FC84-49DF-967A-E70B7D5835CA}"/>
    <cellStyle name="Comma 9 7 3 4" xfId="26114" xr:uid="{958C87E6-93FD-447D-932A-CA7A49859706}"/>
    <cellStyle name="Comma 9 7 4" xfId="6460" xr:uid="{A87D9759-16D1-4369-9640-2C7DAD707F8A}"/>
    <cellStyle name="Comma 9 7 4 2" xfId="17688" xr:uid="{5E4BD280-211E-4C9B-BEC8-CD419AC05186}"/>
    <cellStyle name="Comma 9 7 4 2 2" xfId="40155" xr:uid="{D14A2D92-1F4E-43C0-AFB3-FC51C8C8E156}"/>
    <cellStyle name="Comma 9 7 4 3" xfId="28928" xr:uid="{89C374F2-0794-4DC4-8B22-C9D8DAB54EAE}"/>
    <cellStyle name="Comma 9 7 5" xfId="12085" xr:uid="{E4276345-1B2B-4801-89FA-6714B1C1F398}"/>
    <cellStyle name="Comma 9 7 5 2" xfId="34552" xr:uid="{DE50D74B-15CD-47DD-9B6D-54CD96171385}"/>
    <cellStyle name="Comma 9 7 6" xfId="23325" xr:uid="{ABF7206E-38A1-41CA-A4FF-B548C23AB000}"/>
    <cellStyle name="Comma 9 8" xfId="1399" xr:uid="{00000000-0005-0000-0000-0000D80A0000}"/>
    <cellStyle name="Comma 9 8 2" xfId="4188" xr:uid="{D6336F5C-3065-4FA8-9032-AAB0837493DF}"/>
    <cellStyle name="Comma 9 8 2 2" xfId="9791" xr:uid="{2A1CC054-776D-4289-8627-9590DD275DC8}"/>
    <cellStyle name="Comma 9 8 2 2 2" xfId="21019" xr:uid="{08CB5B4F-8B5F-4F39-A320-930AC8E4FF91}"/>
    <cellStyle name="Comma 9 8 2 2 2 2" xfId="43486" xr:uid="{37CA9434-D06C-44CB-B806-883840366962}"/>
    <cellStyle name="Comma 9 8 2 2 3" xfId="32259" xr:uid="{D85794FF-7EB9-489A-9199-107E7A36E5F9}"/>
    <cellStyle name="Comma 9 8 2 3" xfId="15416" xr:uid="{CF3C4B16-69CD-4378-8B17-302E3E4D0269}"/>
    <cellStyle name="Comma 9 8 2 3 2" xfId="37883" xr:uid="{A18B4138-1519-41DE-B25D-25DF952BC7F5}"/>
    <cellStyle name="Comma 9 8 2 4" xfId="26656" xr:uid="{F3CEB46C-FC49-4B4C-97C0-57114CD29FB6}"/>
    <cellStyle name="Comma 9 8 3" xfId="7002" xr:uid="{81D29C96-8EE9-4D72-AB9F-55CE50FF6434}"/>
    <cellStyle name="Comma 9 8 3 2" xfId="18230" xr:uid="{028EACE6-A86E-420B-B5A5-F349D85F27F7}"/>
    <cellStyle name="Comma 9 8 3 2 2" xfId="40697" xr:uid="{9820863F-D975-407D-A77A-2B805D54C92A}"/>
    <cellStyle name="Comma 9 8 3 3" xfId="29470" xr:uid="{788519A8-D1D7-4B5A-B028-41604FCDABC6}"/>
    <cellStyle name="Comma 9 8 4" xfId="12627" xr:uid="{013EFABC-4BE9-48EF-8D2D-3C9D76A78595}"/>
    <cellStyle name="Comma 9 8 4 2" xfId="35094" xr:uid="{DC579251-2B4F-4B85-A746-D181B9492096}"/>
    <cellStyle name="Comma 9 8 5" xfId="23867" xr:uid="{F1569B6F-13D0-4006-B4FB-993C632F5C0F}"/>
    <cellStyle name="Comma 9 9" xfId="2480" xr:uid="{00000000-0005-0000-0000-0000D90A0000}"/>
    <cellStyle name="Comma 9 9 2" xfId="5269" xr:uid="{57D50476-73C0-4E8C-91C5-025374EE7181}"/>
    <cellStyle name="Comma 9 9 2 2" xfId="10872" xr:uid="{7DDA8168-3AD5-4357-8772-C69F1E41EA28}"/>
    <cellStyle name="Comma 9 9 2 2 2" xfId="22100" xr:uid="{D811BAF5-ACE1-4469-91F1-487B57D384F2}"/>
    <cellStyle name="Comma 9 9 2 2 2 2" xfId="44567" xr:uid="{CC4AA54F-9F9E-4126-A710-C7EEE2A892AB}"/>
    <cellStyle name="Comma 9 9 2 2 3" xfId="33340" xr:uid="{B4EE9CBC-732E-4A90-8B47-C61DA4D4E730}"/>
    <cellStyle name="Comma 9 9 2 3" xfId="16497" xr:uid="{7B773924-7865-49A2-9B27-7F511049F7D3}"/>
    <cellStyle name="Comma 9 9 2 3 2" xfId="38964" xr:uid="{410C5860-2429-41B3-9D30-19B1A81AC307}"/>
    <cellStyle name="Comma 9 9 2 4" xfId="27737" xr:uid="{14BCCAC6-1B35-4C3B-B4CF-752857C6DC6D}"/>
    <cellStyle name="Comma 9 9 3" xfId="8083" xr:uid="{D1FFFD16-4B5E-45AA-91A3-BD049D04402F}"/>
    <cellStyle name="Comma 9 9 3 2" xfId="19311" xr:uid="{82F8BF8F-DDB6-45B0-8E66-DD8D55F513D4}"/>
    <cellStyle name="Comma 9 9 3 2 2" xfId="41778" xr:uid="{1063329E-7F17-45A4-9AA6-CB24D6BEE6BE}"/>
    <cellStyle name="Comma 9 9 3 3" xfId="30551" xr:uid="{3427B86E-F40F-4E31-8868-3271D5D99F01}"/>
    <cellStyle name="Comma 9 9 4" xfId="13708" xr:uid="{ED720857-B28B-4F9B-8E7B-D2C3E081F853}"/>
    <cellStyle name="Comma 9 9 4 2" xfId="36175" xr:uid="{84F1CA4F-E0D1-4E79-AF73-DF411EDD2DDA}"/>
    <cellStyle name="Comma 9 9 5" xfId="24948" xr:uid="{CE6BEF89-D7FE-4693-B06E-C28540E9C1E3}"/>
    <cellStyle name="Comma 90" xfId="2798" xr:uid="{00000000-0005-0000-0000-0000DA0A0000}"/>
    <cellStyle name="Comma 90 2" xfId="5587" xr:uid="{F0284F92-99BF-46FA-B0D5-5B85C30BA071}"/>
    <cellStyle name="Comma 90 2 2" xfId="11190" xr:uid="{E379EB17-3038-41F8-9A01-98FEC87DA576}"/>
    <cellStyle name="Comma 90 2 2 2" xfId="22418" xr:uid="{8DEFDE4D-D955-4AD0-8B42-121B53EA5ED4}"/>
    <cellStyle name="Comma 90 2 2 2 2" xfId="44885" xr:uid="{E44DA34A-38D8-455A-AB26-94B17B30A99B}"/>
    <cellStyle name="Comma 90 2 2 3" xfId="33658" xr:uid="{748CC4CE-F240-4BE8-88A2-A046897CB1C8}"/>
    <cellStyle name="Comma 90 2 3" xfId="16815" xr:uid="{AD6B8030-55CF-457D-A284-213CE86398E4}"/>
    <cellStyle name="Comma 90 2 3 2" xfId="39282" xr:uid="{6D9B3C7C-FF4F-4498-B752-4404663FB115}"/>
    <cellStyle name="Comma 90 2 4" xfId="28055" xr:uid="{25931BCE-792C-465B-A004-451D0DC96E79}"/>
    <cellStyle name="Comma 90 3" xfId="8401" xr:uid="{6B1279BC-E6D3-40A6-92A8-310836C474FB}"/>
    <cellStyle name="Comma 90 3 2" xfId="19629" xr:uid="{7483E776-C701-41D5-9A17-64B18DA40EAF}"/>
    <cellStyle name="Comma 90 3 2 2" xfId="42096" xr:uid="{D8037C37-E7E0-44C1-BC72-239C129F7A53}"/>
    <cellStyle name="Comma 90 3 3" xfId="30869" xr:uid="{1BE2D2C1-53EF-4EDB-89B3-AE773DB951CC}"/>
    <cellStyle name="Comma 90 4" xfId="14026" xr:uid="{222D861C-8A33-496C-8C65-EE11B512224A}"/>
    <cellStyle name="Comma 90 4 2" xfId="36493" xr:uid="{48D78715-16A9-4165-8E5D-D9D8FFC46F2C}"/>
    <cellStyle name="Comma 90 5" xfId="25266" xr:uid="{29F77786-9A7E-41D9-B39A-FBCBEE9952D4}"/>
    <cellStyle name="Comma 91" xfId="2800" xr:uid="{00000000-0005-0000-0000-0000DB0A0000}"/>
    <cellStyle name="Comma 91 2" xfId="5589" xr:uid="{1F8DCD00-F9D2-420B-9BC1-A75C87F7FF4F}"/>
    <cellStyle name="Comma 91 2 2" xfId="11192" xr:uid="{5900D79C-B9E2-4CF2-8333-94CBEFB6D410}"/>
    <cellStyle name="Comma 91 2 2 2" xfId="22420" xr:uid="{6ECE0C00-E9FC-4B5B-821D-82E379078294}"/>
    <cellStyle name="Comma 91 2 2 2 2" xfId="44887" xr:uid="{59885039-4F09-4A13-B230-EE85989BB1AB}"/>
    <cellStyle name="Comma 91 2 2 3" xfId="33660" xr:uid="{2A0C0B87-4144-4FAD-AB8D-2A8CF03D60D7}"/>
    <cellStyle name="Comma 91 2 3" xfId="16817" xr:uid="{27272957-E7B6-4242-A8BB-9F9A7A44FC38}"/>
    <cellStyle name="Comma 91 2 3 2" xfId="39284" xr:uid="{7CA547BB-EE99-4AB3-9563-A23F9108C2B3}"/>
    <cellStyle name="Comma 91 2 4" xfId="28057" xr:uid="{D006CC67-20A9-4A99-9FFA-358280A40E70}"/>
    <cellStyle name="Comma 91 3" xfId="8403" xr:uid="{C022E2AB-FA8D-4F42-B7AF-4D63C3023D51}"/>
    <cellStyle name="Comma 91 3 2" xfId="19631" xr:uid="{B446FB07-92A0-4B4B-A38F-DF15733D1AF5}"/>
    <cellStyle name="Comma 91 3 2 2" xfId="42098" xr:uid="{7CED4274-7DC3-4AC3-B116-A58740AD1514}"/>
    <cellStyle name="Comma 91 3 3" xfId="30871" xr:uid="{4D46BC28-174C-4C2A-8B69-DB9B2FE21545}"/>
    <cellStyle name="Comma 91 4" xfId="14028" xr:uid="{3F2817DA-0DEA-4B6E-8D80-A45F63B61696}"/>
    <cellStyle name="Comma 91 4 2" xfId="36495" xr:uid="{A51EFA62-D235-4276-AD2B-5ED84F2025AF}"/>
    <cellStyle name="Comma 91 5" xfId="25268" xr:uid="{B18FB18D-3800-4AD2-BA2E-21D7ECEB6263}"/>
    <cellStyle name="Comma 92" xfId="2801" xr:uid="{00000000-0005-0000-0000-0000DC0A0000}"/>
    <cellStyle name="Comma 92 2" xfId="5590" xr:uid="{98392FC1-51F2-417E-B8AF-20EB56463480}"/>
    <cellStyle name="Comma 92 2 2" xfId="11193" xr:uid="{1A6E4617-D76D-4132-9712-F615AE27088A}"/>
    <cellStyle name="Comma 92 2 2 2" xfId="22421" xr:uid="{EF65BE51-203E-4F00-86B4-27868007185A}"/>
    <cellStyle name="Comma 92 2 2 2 2" xfId="44888" xr:uid="{2E552E77-7593-42F3-82B3-B0C109A3A76B}"/>
    <cellStyle name="Comma 92 2 2 3" xfId="33661" xr:uid="{655D2929-47BB-45E5-B861-DEBCC327F6DA}"/>
    <cellStyle name="Comma 92 2 3" xfId="16818" xr:uid="{C85F9322-9D52-4A53-AF69-E077A28A9EEA}"/>
    <cellStyle name="Comma 92 2 3 2" xfId="39285" xr:uid="{190BD6CD-587E-4341-A635-1AE4A7BEFB19}"/>
    <cellStyle name="Comma 92 2 4" xfId="28058" xr:uid="{B396BD2D-98AF-4312-AB5E-04D61490DE90}"/>
    <cellStyle name="Comma 92 3" xfId="8404" xr:uid="{FDB6D6CC-CE23-48E1-A6B6-C271289209A1}"/>
    <cellStyle name="Comma 92 3 2" xfId="19632" xr:uid="{9B8A5511-C8F6-42B4-83AF-1EB0DDB05C40}"/>
    <cellStyle name="Comma 92 3 2 2" xfId="42099" xr:uid="{E02DC867-5136-49E1-95D7-2602447C04C5}"/>
    <cellStyle name="Comma 92 3 3" xfId="30872" xr:uid="{97E471DA-ADA8-4E9B-8B72-1FA70EF5CAA0}"/>
    <cellStyle name="Comma 92 4" xfId="14029" xr:uid="{D65C8EE7-2E2F-4125-82C3-55ECE3E8ABCD}"/>
    <cellStyle name="Comma 92 4 2" xfId="36496" xr:uid="{2C8DF925-A71D-4002-A8A5-52FFB5F3C019}"/>
    <cellStyle name="Comma 92 5" xfId="25269" xr:uid="{3D5D9A78-F290-4004-8F7A-0850069AA049}"/>
    <cellStyle name="Comma 93" xfId="2802" xr:uid="{00000000-0005-0000-0000-0000DD0A0000}"/>
    <cellStyle name="Comma 93 2" xfId="5591" xr:uid="{402A2688-FC9F-4E16-AD5F-02553CD9CC6B}"/>
    <cellStyle name="Comma 93 2 2" xfId="11194" xr:uid="{00F8A2D6-8FDC-4161-B15A-D8BA24649B23}"/>
    <cellStyle name="Comma 93 2 2 2" xfId="22422" xr:uid="{D7ECF5DF-B72C-48A8-91A8-605CDB7CB765}"/>
    <cellStyle name="Comma 93 2 2 2 2" xfId="44889" xr:uid="{69B3D36E-BD00-4CFD-95B9-53971E77E65D}"/>
    <cellStyle name="Comma 93 2 2 3" xfId="33662" xr:uid="{162080C2-9B45-425A-97EE-246E80735D03}"/>
    <cellStyle name="Comma 93 2 3" xfId="16819" xr:uid="{D041BA5B-B2CF-45C9-AE95-94010022C65F}"/>
    <cellStyle name="Comma 93 2 3 2" xfId="39286" xr:uid="{F33E1BC6-165F-496E-A313-64E201F33EE5}"/>
    <cellStyle name="Comma 93 2 4" xfId="28059" xr:uid="{8ADA1CD7-4E2D-4E3A-A6C3-79ABA75C0219}"/>
    <cellStyle name="Comma 93 3" xfId="8405" xr:uid="{A28E95E3-0A8A-424C-95F5-79B815332631}"/>
    <cellStyle name="Comma 93 3 2" xfId="19633" xr:uid="{57589F9A-94DA-48D3-B3BD-AD1AFEC14B22}"/>
    <cellStyle name="Comma 93 3 2 2" xfId="42100" xr:uid="{48388312-75CA-4268-9592-00E7835E9D93}"/>
    <cellStyle name="Comma 93 3 3" xfId="30873" xr:uid="{7E615712-C849-4C76-85B3-9E064EC59E43}"/>
    <cellStyle name="Comma 93 4" xfId="14030" xr:uid="{9A052C4A-C505-4652-8A9B-2291BDD41689}"/>
    <cellStyle name="Comma 93 4 2" xfId="36497" xr:uid="{CF5C9609-6ECF-4D30-815B-1A765A1657CC}"/>
    <cellStyle name="Comma 93 5" xfId="25270" xr:uid="{F729D39D-4EBB-4B6B-8DCA-CD65FBE5025F}"/>
    <cellStyle name="Comma 94" xfId="2804" xr:uid="{00000000-0005-0000-0000-0000DE0A0000}"/>
    <cellStyle name="Comma 94 2" xfId="5593" xr:uid="{99D14806-BB9B-41F3-934B-B61FFD0748B2}"/>
    <cellStyle name="Comma 94 2 2" xfId="11196" xr:uid="{FE796DE4-EE1E-434D-8C25-517AAF1E1B1F}"/>
    <cellStyle name="Comma 94 2 2 2" xfId="22424" xr:uid="{E2F9C3A5-8D20-4072-B916-1B2EEEAFB289}"/>
    <cellStyle name="Comma 94 2 2 2 2" xfId="44891" xr:uid="{0D86F32B-FC82-427E-89DA-A703772DAEDF}"/>
    <cellStyle name="Comma 94 2 2 3" xfId="33664" xr:uid="{83CFBB6E-266C-44B1-A872-50BE4FEAB5A8}"/>
    <cellStyle name="Comma 94 2 3" xfId="16821" xr:uid="{5C0765D9-7D7A-4F03-B2B3-2023851B5774}"/>
    <cellStyle name="Comma 94 2 3 2" xfId="39288" xr:uid="{32616F7B-197B-439C-A34A-3735CF54D840}"/>
    <cellStyle name="Comma 94 2 4" xfId="28061" xr:uid="{8933E14F-2DD2-4691-9C36-95683ADF455E}"/>
    <cellStyle name="Comma 94 3" xfId="8407" xr:uid="{3A6EEED9-5310-4991-967F-8B04BF4953B9}"/>
    <cellStyle name="Comma 94 3 2" xfId="19635" xr:uid="{493AF750-1F46-43BF-8EAA-38BF0CE2D358}"/>
    <cellStyle name="Comma 94 3 2 2" xfId="42102" xr:uid="{C78BC1C3-0362-4995-86F3-5AC88DEC2AD6}"/>
    <cellStyle name="Comma 94 3 3" xfId="30875" xr:uid="{4681FE57-3D42-4823-BA07-368F51D8CD41}"/>
    <cellStyle name="Comma 94 4" xfId="14032" xr:uid="{8191329A-ABE3-4A38-A4DB-C5AF9C06B43D}"/>
    <cellStyle name="Comma 94 4 2" xfId="36499" xr:uid="{E259AD6E-31DA-4967-860A-6FABBF52B09D}"/>
    <cellStyle name="Comma 94 5" xfId="25272" xr:uid="{61B6CDE1-9C2D-4276-AC43-B03F21FB3826}"/>
    <cellStyle name="Comma 95" xfId="2803" xr:uid="{00000000-0005-0000-0000-0000DF0A0000}"/>
    <cellStyle name="Comma 95 2" xfId="5592" xr:uid="{5A3271D3-8666-4F05-9AD0-EDC7BAE87D8D}"/>
    <cellStyle name="Comma 95 2 2" xfId="11195" xr:uid="{77288129-34AF-4C66-AE68-1E565C72AD9F}"/>
    <cellStyle name="Comma 95 2 2 2" xfId="22423" xr:uid="{D93E1D10-D3DD-42B8-9F90-9D3D89027613}"/>
    <cellStyle name="Comma 95 2 2 2 2" xfId="44890" xr:uid="{D1A72584-3F3B-4965-A7BE-F8E9A49480FF}"/>
    <cellStyle name="Comma 95 2 2 3" xfId="33663" xr:uid="{A59680DB-573B-4130-A6CF-F649A3D58305}"/>
    <cellStyle name="Comma 95 2 3" xfId="16820" xr:uid="{45F6388C-5FA2-4D41-896A-636182A7F6BA}"/>
    <cellStyle name="Comma 95 2 3 2" xfId="39287" xr:uid="{A5EE7971-AF41-423A-9695-4CD4500AB5FD}"/>
    <cellStyle name="Comma 95 2 4" xfId="28060" xr:uid="{C72712ED-C3B3-495C-A163-801AA134B2CC}"/>
    <cellStyle name="Comma 95 3" xfId="8406" xr:uid="{1330C4F8-46D8-4726-9815-BF77E7FEA3FE}"/>
    <cellStyle name="Comma 95 3 2" xfId="19634" xr:uid="{895F1E5D-153F-4213-A33E-C1EB0A4C0C31}"/>
    <cellStyle name="Comma 95 3 2 2" xfId="42101" xr:uid="{6C5A920F-68A0-47CB-B404-6D0A963D2598}"/>
    <cellStyle name="Comma 95 3 3" xfId="30874" xr:uid="{F2404828-40C7-4EB2-A01E-4705FFC7AF13}"/>
    <cellStyle name="Comma 95 4" xfId="14031" xr:uid="{1192D1B3-2CCF-42AE-952A-E531E12194B9}"/>
    <cellStyle name="Comma 95 4 2" xfId="36498" xr:uid="{F5A3DAB6-3794-4191-BCBA-B37AA682663B}"/>
    <cellStyle name="Comma 95 5" xfId="25271" xr:uid="{8213C247-5F6A-4179-B46A-C5F1F998FB27}"/>
    <cellStyle name="Comma 96" xfId="2805" xr:uid="{00000000-0005-0000-0000-0000E00A0000}"/>
    <cellStyle name="Comma 96 2" xfId="5594" xr:uid="{893BD8C0-BFA9-43B2-A7F5-1D18490152A8}"/>
    <cellStyle name="Comma 96 2 2" xfId="11197" xr:uid="{27E3B685-881E-49F4-8631-E425FF6EE9AF}"/>
    <cellStyle name="Comma 96 2 2 2" xfId="22425" xr:uid="{51D7927A-CA75-45BC-8F59-17E367F08DAD}"/>
    <cellStyle name="Comma 96 2 2 2 2" xfId="44892" xr:uid="{35A77109-7B39-4D89-AF8E-1A26B8102CBE}"/>
    <cellStyle name="Comma 96 2 2 3" xfId="33665" xr:uid="{78A91859-DA8A-4120-B22C-2CF40F8BB215}"/>
    <cellStyle name="Comma 96 2 3" xfId="16822" xr:uid="{81D05905-312B-4880-9B30-D48B3453DD2B}"/>
    <cellStyle name="Comma 96 2 3 2" xfId="39289" xr:uid="{EF32CCCE-86B7-4513-A0BC-B1B8460DE7EB}"/>
    <cellStyle name="Comma 96 2 4" xfId="28062" xr:uid="{401A8126-08A4-4154-95C2-DE25AC14823B}"/>
    <cellStyle name="Comma 96 3" xfId="8408" xr:uid="{9384DD2C-69C8-40A8-9BF6-CB2DB700E52D}"/>
    <cellStyle name="Comma 96 3 2" xfId="19636" xr:uid="{A2B886CD-E42B-47F4-9583-ECBCD02C6B17}"/>
    <cellStyle name="Comma 96 3 2 2" xfId="42103" xr:uid="{281F00ED-10DE-409E-AF0E-5D38F7B29C4E}"/>
    <cellStyle name="Comma 96 3 3" xfId="30876" xr:uid="{5E7514AB-4709-428D-8228-AF830D5D4D1F}"/>
    <cellStyle name="Comma 96 4" xfId="14033" xr:uid="{142FBD7B-28A9-4B20-AE90-4A8FD5A6009E}"/>
    <cellStyle name="Comma 96 4 2" xfId="36500" xr:uid="{67AC7341-D4A4-40FE-9958-97E006178BA0}"/>
    <cellStyle name="Comma 96 5" xfId="25273" xr:uid="{7E53F461-2366-458A-BD4E-0EFF8A4BCF76}"/>
    <cellStyle name="Comma 97" xfId="2808" xr:uid="{00000000-0005-0000-0000-0000E10A0000}"/>
    <cellStyle name="Comma 97 2" xfId="5597" xr:uid="{D8F6A45E-4EBC-49B9-B85F-A973C79496C7}"/>
    <cellStyle name="Comma 97 2 2" xfId="11200" xr:uid="{56E0EB5F-DE3A-4B8B-BB5A-E5C7033D3CA5}"/>
    <cellStyle name="Comma 97 2 2 2" xfId="22428" xr:uid="{601F42AD-05EF-4A16-AC20-FCBB6D990742}"/>
    <cellStyle name="Comma 97 2 2 2 2" xfId="44895" xr:uid="{833F110E-99BB-4E78-BFDD-4D97B05403BD}"/>
    <cellStyle name="Comma 97 2 2 3" xfId="33668" xr:uid="{F72DF024-C1F7-4024-865A-0E13F6996F58}"/>
    <cellStyle name="Comma 97 2 3" xfId="16825" xr:uid="{B0E4B7C2-82AA-43A5-B0F4-698DC7E0FCF9}"/>
    <cellStyle name="Comma 97 2 3 2" xfId="39292" xr:uid="{DD805CFF-A8F9-4C1F-8548-F5759C69E31A}"/>
    <cellStyle name="Comma 97 2 4" xfId="28065" xr:uid="{7759BB10-12CF-4E3D-B045-975C0129C3C9}"/>
    <cellStyle name="Comma 97 3" xfId="8411" xr:uid="{19051419-2DDA-48ED-ACB8-F7D3D7F205A7}"/>
    <cellStyle name="Comma 97 3 2" xfId="19639" xr:uid="{D4499E31-8EF9-4D11-B833-E46511E86DA3}"/>
    <cellStyle name="Comma 97 3 2 2" xfId="42106" xr:uid="{1B94150A-8C7B-4C29-98E9-6AD0C279485B}"/>
    <cellStyle name="Comma 97 3 3" xfId="30879" xr:uid="{AE9811BA-3B17-43AE-9D40-B8A111EE65CA}"/>
    <cellStyle name="Comma 97 4" xfId="14036" xr:uid="{505080CA-2CA2-4A32-A9CC-07DAD499E50D}"/>
    <cellStyle name="Comma 97 4 2" xfId="36503" xr:uid="{F41BA2F0-0ADF-4B7C-9D11-40F2DB444C4E}"/>
    <cellStyle name="Comma 97 5" xfId="25276" xr:uid="{0F3C6D28-A01C-41FF-9BE0-45D20A953C83}"/>
    <cellStyle name="Comma 98" xfId="2807" xr:uid="{00000000-0005-0000-0000-0000E20A0000}"/>
    <cellStyle name="Comma 98 2" xfId="5596" xr:uid="{63E93C6C-752A-4CA1-B141-7EE509383847}"/>
    <cellStyle name="Comma 98 2 2" xfId="11199" xr:uid="{495ADB48-CF0D-4A83-85C0-2BFB35DEE649}"/>
    <cellStyle name="Comma 98 2 2 2" xfId="22427" xr:uid="{CBC60EAC-7825-4FA9-AA91-A3356CCCE724}"/>
    <cellStyle name="Comma 98 2 2 2 2" xfId="44894" xr:uid="{0431AA04-564B-4025-A7D5-28215C61EB8F}"/>
    <cellStyle name="Comma 98 2 2 3" xfId="33667" xr:uid="{09B5458D-9A62-4A88-AD51-A31DDCA38584}"/>
    <cellStyle name="Comma 98 2 3" xfId="16824" xr:uid="{593DFC39-B2BC-4B49-8F06-8B23CE443912}"/>
    <cellStyle name="Comma 98 2 3 2" xfId="39291" xr:uid="{170882B5-1731-4DED-B2C4-81E1F0CD2232}"/>
    <cellStyle name="Comma 98 2 4" xfId="28064" xr:uid="{F000C8B6-D9D8-421F-89A3-A047236BDDC0}"/>
    <cellStyle name="Comma 98 3" xfId="8410" xr:uid="{CD4009D4-CF86-4885-9726-BAFB59E19E5D}"/>
    <cellStyle name="Comma 98 3 2" xfId="19638" xr:uid="{AADBDE05-BECA-46D8-9156-6B874DCA782B}"/>
    <cellStyle name="Comma 98 3 2 2" xfId="42105" xr:uid="{2229E4A9-4A4F-43DC-B529-A16910E24642}"/>
    <cellStyle name="Comma 98 3 3" xfId="30878" xr:uid="{236BBC83-6665-4C16-A346-A28AAC8E9280}"/>
    <cellStyle name="Comma 98 4" xfId="14035" xr:uid="{57F557D5-5CC4-4F14-BBB5-8CA0194D9CFD}"/>
    <cellStyle name="Comma 98 4 2" xfId="36502" xr:uid="{ABF51F1C-6738-4D40-B8C8-99DE40177F73}"/>
    <cellStyle name="Comma 98 5" xfId="25275" xr:uid="{C5388DFF-D7D5-4C8D-A4D0-6FE4AF42D5CC}"/>
    <cellStyle name="Comma 99" xfId="2809" xr:uid="{FA9B3137-F040-4E4D-870E-6E736F58CF47}"/>
    <cellStyle name="Comma 99 2" xfId="5598" xr:uid="{4B345B61-D3AB-4593-AE8D-CB139ABE3023}"/>
    <cellStyle name="Comma 99 2 2" xfId="11201" xr:uid="{3CF8393F-8DE9-48E9-934F-ECF2DFB44F10}"/>
    <cellStyle name="Comma 99 2 2 2" xfId="22429" xr:uid="{C5627DA0-F056-4DF0-8DE9-DB3B43ED5773}"/>
    <cellStyle name="Comma 99 2 2 2 2" xfId="44896" xr:uid="{543E0B0D-F43E-4242-B724-F6CCB6441F1E}"/>
    <cellStyle name="Comma 99 2 2 3" xfId="33669" xr:uid="{EF5C606C-AAC8-4283-BD9C-30DC6F8EA7B0}"/>
    <cellStyle name="Comma 99 2 3" xfId="16826" xr:uid="{3F73EB8D-A4D7-42B7-AFA5-A1643DB6A18C}"/>
    <cellStyle name="Comma 99 2 3 2" xfId="39293" xr:uid="{9662A242-EC9D-42C6-B0CB-A2BD7A5923E1}"/>
    <cellStyle name="Comma 99 2 4" xfId="28066" xr:uid="{07158790-CD7B-431B-AC4D-B2C54EBA7593}"/>
    <cellStyle name="Comma 99 3" xfId="8412" xr:uid="{FBB75ED2-A780-4D56-9D88-A6EBACD81558}"/>
    <cellStyle name="Comma 99 3 2" xfId="19640" xr:uid="{26F22B4E-C6D4-4B66-AEDD-6CFD7E9392EA}"/>
    <cellStyle name="Comma 99 3 2 2" xfId="42107" xr:uid="{F3CFCF9F-1338-47DD-ACA5-53F186459140}"/>
    <cellStyle name="Comma 99 3 3" xfId="30880" xr:uid="{14133FBC-718B-435D-8BA3-68DAAA69BCB5}"/>
    <cellStyle name="Comma 99 4" xfId="14037" xr:uid="{8D160D8E-6870-401E-BD28-DD7EE36D7A82}"/>
    <cellStyle name="Comma 99 4 2" xfId="36504" xr:uid="{B0EF2A3C-BD04-4372-AAF1-90D6DD5BD6F7}"/>
    <cellStyle name="Comma 99 5" xfId="25277" xr:uid="{8FA1EA1B-E316-4B4C-AE2F-ECF11DEE91CF}"/>
    <cellStyle name="Hyperlink" xfId="282" builtinId="8"/>
    <cellStyle name="Hyperlink 2" xfId="11513" xr:uid="{CF4246D2-374E-4837-92EC-F2CA81DCC2E1}"/>
    <cellStyle name="Normal" xfId="0" builtinId="0"/>
    <cellStyle name="Normal 2" xfId="25" xr:uid="{00000000-0005-0000-0000-0000E50A0000}"/>
    <cellStyle name="Normal 2 2" xfId="17" xr:uid="{00000000-0005-0000-0000-0000E60A0000}"/>
    <cellStyle name="Normal 2 3" xfId="26" xr:uid="{00000000-0005-0000-0000-0000E70A0000}"/>
    <cellStyle name="Normal 2 3 2" xfId="27" xr:uid="{00000000-0005-0000-0000-0000E80A0000}"/>
    <cellStyle name="Normal 2 4" xfId="10" xr:uid="{00000000-0005-0000-0000-0000E90A0000}"/>
    <cellStyle name="Normal 3" xfId="28" xr:uid="{00000000-0005-0000-0000-0000EA0A0000}"/>
    <cellStyle name="Normal 3 2" xfId="29" xr:uid="{00000000-0005-0000-0000-0000EB0A0000}"/>
    <cellStyle name="Normal 4" xfId="30" xr:uid="{00000000-0005-0000-0000-0000EC0A0000}"/>
    <cellStyle name="Normal 4 2" xfId="31" xr:uid="{00000000-0005-0000-0000-0000ED0A0000}"/>
    <cellStyle name="Normal 5" xfId="32" xr:uid="{00000000-0005-0000-0000-0000EE0A0000}"/>
    <cellStyle name="Normal 5 2" xfId="33" xr:uid="{00000000-0005-0000-0000-0000EF0A0000}"/>
    <cellStyle name="Normal 6" xfId="15" xr:uid="{00000000-0005-0000-0000-0000F00A0000}"/>
    <cellStyle name="Normal 7" xfId="286" xr:uid="{00000000-0005-0000-0000-0000F10A0000}"/>
    <cellStyle name="Normal 8" xfId="285" xr:uid="{00000000-0005-0000-0000-0000F20A0000}"/>
    <cellStyle name="Percent" xfId="280" builtinId="5"/>
    <cellStyle name="Percent 2" xfId="34" xr:uid="{00000000-0005-0000-0000-0000F40A0000}"/>
    <cellStyle name="Percent 2 2" xfId="35" xr:uid="{00000000-0005-0000-0000-0000F50A0000}"/>
    <cellStyle name="Percent 3" xfId="36" xr:uid="{00000000-0005-0000-0000-0000F60A0000}"/>
    <cellStyle name="Percent 3 2" xfId="37" xr:uid="{00000000-0005-0000-0000-0000F70A0000}"/>
    <cellStyle name="Percent 4" xfId="14" xr:uid="{00000000-0005-0000-0000-0000F80A0000}"/>
  </cellStyles>
  <dxfs count="7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-* #,##0.0_-;\-* #,##0.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* #,##0_);_(* \(#,##0\);_(* &quot;-&quot;??_);_(@_)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* #,##0_);_(* \(#,##0\);_(* &quot;-&quot;??_);_(@_)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75" formatCode="_(* #\,##0_);_(* \(#\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* #,##0_);_(* \(#,##0\);_(* &quot;-&quot;??_);_(@_)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* #,##0_);_(* \(#,##0\);_(* &quot;-&quot;??_);_(@_)"/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* #,##0_);_(* \(#,##0\);_(* &quot;-&quot;??_);_(@_)"/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6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(* #,##0_);_(* \(#,##0\);_(* &quot;-&quot;??_);_(@_)"/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8" formatCode="_-* #,##0.0_-;\-* #,##0.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76" formatCode="_-* #\,##0.0_-;\-* #\,##0.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border diagonalUp="0" diagonalDown="0" outline="0">
        <left/>
        <right/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77" formatCode="_-* #\,##0_-;\-* #\,##0_-;_-* &quot;-&quot;??_-;_-@_-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8" formatCode="_-* #,##0.0_-;\-* #,##0.0_-;_-* &quot;-&quot;??_-;_-@_-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76" formatCode="_-* #\,##0.0_-;\-* #\,##0.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76" formatCode="_-* #\,##0.0_-;\-* #\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6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2" tint="-0.89999084444715716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4" tint="0.5999938962981048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4" tint="0.5999938962981048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4" tint="0.5999938962981048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5" formatCode="_-* #,##0_-;\-* #,##0_-;_-* &quot;-&quot;??_-;_-@_-"/>
      <alignment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4" tint="0.59999389629810485"/>
        </patternFill>
      </fill>
      <border diagonalUp="0" diagonalDown="0" outline="0">
        <left/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theme="4" tint="0.39997558519241921"/>
        </top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theme="4" tint="0.39997558519241921"/>
        </top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/>
        <bottom/>
      </border>
    </dxf>
    <dxf>
      <border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_-;\-* #,##0.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-* #,##0_-;\-* #,##0_-;_-* &quot;-&quot;??_-;_-@_-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bgColor auto="1"/>
        </patternFill>
      </fill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iagram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2">
  <dgm:title val=""/>
  <dgm:desc val=""/>
  <dgm:catLst>
    <dgm:cat type="mainScheme" pri="10200"/>
  </dgm:catLst>
  <dgm:styleLbl name="node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lig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lnNode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node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f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2">
        <a:tint val="4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dk2"/>
    </dgm:txFillClrLst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1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2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3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asst4">
    <dgm:fillClrLst meth="repeat">
      <a:schemeClr val="lt1"/>
    </dgm:fillClrLst>
    <dgm:linClrLst meth="repeat">
      <a:schemeClr val="dk2">
        <a:shade val="80000"/>
      </a:schemeClr>
    </dgm:linClrLst>
    <dgm:effectClrLst/>
    <dgm:txLinClrLst/>
    <dgm:txFillClrLst meth="repeat">
      <a:schemeClr val="dk2"/>
    </dgm:txFillClrLst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conF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align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trAlignAcc1">
    <dgm:fillClrLst meth="repeat">
      <a:schemeClr val="dk2">
        <a:alpha val="4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Acc1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F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Align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solidBgAcc1">
    <dgm:fillClrLst meth="repeat">
      <a:schemeClr val="lt1"/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2">
        <a:alpha val="90000"/>
      </a:schemeClr>
    </dgm:linClrLst>
    <dgm:effectClrLst/>
    <dgm:txLinClrLst/>
    <dgm:txFillClrLst meth="repeat">
      <a:schemeClr val="dk2"/>
    </dgm:txFillClrLst>
    <dgm:txEffectClrLst/>
  </dgm:styleLbl>
  <dgm:styleLbl name="fgAcc0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2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3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fgAcc4">
    <dgm:fillClrLst meth="repeat">
      <a:schemeClr val="dk2">
        <a:alpha val="90000"/>
        <a:tint val="40000"/>
      </a:schemeClr>
    </dgm:fillClrLst>
    <dgm:linClrLst meth="repeat">
      <a:schemeClr val="dk2"/>
    </dgm:linClrLst>
    <dgm:effectClrLst/>
    <dgm:txLinClrLst/>
    <dgm:txFillClrLst meth="repeat">
      <a:schemeClr val="dk2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1"/>
    </dgm:linClrLst>
    <dgm:effectClrLst/>
    <dgm:txLinClrLst/>
    <dgm:txFillClrLst meth="repeat">
      <a:schemeClr val="dk2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2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1286C60-C841-43AB-8AC9-22970BFA2E16}" type="doc">
      <dgm:prSet loTypeId="urn:microsoft.com/office/officeart/2005/8/layout/process3" loCatId="process" qsTypeId="urn:microsoft.com/office/officeart/2005/8/quickstyle/simple3" qsCatId="simple" csTypeId="urn:microsoft.com/office/officeart/2005/8/colors/accent0_2" csCatId="mainScheme" phldr="1"/>
      <dgm:spPr/>
      <dgm:t>
        <a:bodyPr/>
        <a:lstStyle/>
        <a:p>
          <a:endParaRPr lang="en-US"/>
        </a:p>
      </dgm:t>
    </dgm:pt>
    <dgm:pt modelId="{85326EA6-D8A7-45C8-9D4E-C5EA3A313FDB}">
      <dgm:prSet phldrT="[Text]" custT="1"/>
      <dgm:spPr/>
      <dgm:t>
        <a:bodyPr/>
        <a:lstStyle/>
        <a:p>
          <a:r>
            <a:rPr lang="en-US" sz="6000">
              <a:latin typeface="Arial" panose="020B0604020202020204" pitchFamily="34" charset="0"/>
              <a:cs typeface="Arial" panose="020B0604020202020204" pitchFamily="34" charset="0"/>
            </a:rPr>
            <a:t>Namibia International Merchandise Trade Statistcs Bulletin; June 2026</a:t>
          </a:r>
        </a:p>
      </dgm:t>
    </dgm:pt>
    <dgm:pt modelId="{DA43DD32-06C2-4BF4-9A84-911EA1B0A8BC}" type="sibTrans" cxnId="{DC8E71FD-0C81-4FE5-AF5E-DE60EAE8C5A8}">
      <dgm:prSet/>
      <dgm:spPr/>
      <dgm:t>
        <a:bodyPr/>
        <a:lstStyle/>
        <a:p>
          <a:endParaRPr lang="en-US"/>
        </a:p>
      </dgm:t>
    </dgm:pt>
    <dgm:pt modelId="{BC4073AD-3365-49F5-9505-09865E3EBE69}" type="parTrans" cxnId="{DC8E71FD-0C81-4FE5-AF5E-DE60EAE8C5A8}">
      <dgm:prSet/>
      <dgm:spPr/>
      <dgm:t>
        <a:bodyPr/>
        <a:lstStyle/>
        <a:p>
          <a:endParaRPr lang="en-US"/>
        </a:p>
      </dgm:t>
    </dgm:pt>
    <dgm:pt modelId="{A9B15D84-1C5D-4EE3-A3C4-5A50130AC4C1}" type="pres">
      <dgm:prSet presAssocID="{51286C60-C841-43AB-8AC9-22970BFA2E16}" presName="linearFlow" presStyleCnt="0">
        <dgm:presLayoutVars>
          <dgm:dir/>
          <dgm:animLvl val="lvl"/>
          <dgm:resizeHandles val="exact"/>
        </dgm:presLayoutVars>
      </dgm:prSet>
      <dgm:spPr/>
    </dgm:pt>
    <dgm:pt modelId="{715EB069-523F-4956-87CC-10953C43FB2D}" type="pres">
      <dgm:prSet presAssocID="{85326EA6-D8A7-45C8-9D4E-C5EA3A313FDB}" presName="composite" presStyleCnt="0"/>
      <dgm:spPr/>
    </dgm:pt>
    <dgm:pt modelId="{7214B7F5-EDD2-4E71-AF7E-38DF3BC52589}" type="pres">
      <dgm:prSet presAssocID="{85326EA6-D8A7-45C8-9D4E-C5EA3A313FDB}" presName="parTx" presStyleLbl="node1" presStyleIdx="0" presStyleCnt="1">
        <dgm:presLayoutVars>
          <dgm:chMax val="0"/>
          <dgm:chPref val="0"/>
          <dgm:bulletEnabled val="1"/>
        </dgm:presLayoutVars>
      </dgm:prSet>
      <dgm:spPr/>
    </dgm:pt>
    <dgm:pt modelId="{3D2DECD0-5851-4DEF-BDF8-D6F78C287243}" type="pres">
      <dgm:prSet presAssocID="{85326EA6-D8A7-45C8-9D4E-C5EA3A313FDB}" presName="parSh" presStyleLbl="node1" presStyleIdx="0" presStyleCnt="1" custLinFactNeighborX="2458"/>
      <dgm:spPr/>
    </dgm:pt>
    <dgm:pt modelId="{B63769A4-BF7D-4EC4-80CA-F6ED6EF4F2D1}" type="pres">
      <dgm:prSet presAssocID="{85326EA6-D8A7-45C8-9D4E-C5EA3A313FDB}" presName="desTx" presStyleLbl="fgAcc1" presStyleIdx="0" presStyleCnt="1" custScaleX="117046" custScaleY="117516" custLinFactNeighborX="-4150" custLinFactNeighborY="288">
        <dgm:presLayoutVars>
          <dgm:bulletEnabled val="1"/>
        </dgm:presLayoutVars>
      </dgm:prSet>
      <dgm:spPr>
        <a:blipFill rotWithShape="0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84000" b="-84000"/>
          </a:stretch>
        </a:blipFill>
      </dgm:spPr>
    </dgm:pt>
  </dgm:ptLst>
  <dgm:cxnLst>
    <dgm:cxn modelId="{032A1614-F128-4D0C-87A1-F3658A43A940}" type="presOf" srcId="{85326EA6-D8A7-45C8-9D4E-C5EA3A313FDB}" destId="{3D2DECD0-5851-4DEF-BDF8-D6F78C287243}" srcOrd="1" destOrd="0" presId="urn:microsoft.com/office/officeart/2005/8/layout/process3"/>
    <dgm:cxn modelId="{B9AA5286-8631-4E58-9728-600D433F9A8D}" type="presOf" srcId="{85326EA6-D8A7-45C8-9D4E-C5EA3A313FDB}" destId="{7214B7F5-EDD2-4E71-AF7E-38DF3BC52589}" srcOrd="0" destOrd="0" presId="urn:microsoft.com/office/officeart/2005/8/layout/process3"/>
    <dgm:cxn modelId="{DD594EB9-47B1-4C61-9FAD-8DDA31F1D3A3}" type="presOf" srcId="{51286C60-C841-43AB-8AC9-22970BFA2E16}" destId="{A9B15D84-1C5D-4EE3-A3C4-5A50130AC4C1}" srcOrd="0" destOrd="0" presId="urn:microsoft.com/office/officeart/2005/8/layout/process3"/>
    <dgm:cxn modelId="{DC8E71FD-0C81-4FE5-AF5E-DE60EAE8C5A8}" srcId="{51286C60-C841-43AB-8AC9-22970BFA2E16}" destId="{85326EA6-D8A7-45C8-9D4E-C5EA3A313FDB}" srcOrd="0" destOrd="0" parTransId="{BC4073AD-3365-49F5-9505-09865E3EBE69}" sibTransId="{DA43DD32-06C2-4BF4-9A84-911EA1B0A8BC}"/>
    <dgm:cxn modelId="{8A2CB963-7C83-4E7B-985F-BD756463F69F}" type="presParOf" srcId="{A9B15D84-1C5D-4EE3-A3C4-5A50130AC4C1}" destId="{715EB069-523F-4956-87CC-10953C43FB2D}" srcOrd="0" destOrd="0" presId="urn:microsoft.com/office/officeart/2005/8/layout/process3"/>
    <dgm:cxn modelId="{A87438E8-6627-4769-89EC-AA42E9C4A5DB}" type="presParOf" srcId="{715EB069-523F-4956-87CC-10953C43FB2D}" destId="{7214B7F5-EDD2-4E71-AF7E-38DF3BC52589}" srcOrd="0" destOrd="0" presId="urn:microsoft.com/office/officeart/2005/8/layout/process3"/>
    <dgm:cxn modelId="{99F0E340-9F27-41BF-A3CA-92B27A0B5EBF}" type="presParOf" srcId="{715EB069-523F-4956-87CC-10953C43FB2D}" destId="{3D2DECD0-5851-4DEF-BDF8-D6F78C287243}" srcOrd="1" destOrd="0" presId="urn:microsoft.com/office/officeart/2005/8/layout/process3"/>
    <dgm:cxn modelId="{2B22505E-CDFE-4556-8CAD-CE8EF7F2BAE6}" type="presParOf" srcId="{715EB069-523F-4956-87CC-10953C43FB2D}" destId="{B63769A4-BF7D-4EC4-80CA-F6ED6EF4F2D1}" srcOrd="2" destOrd="0" presId="urn:microsoft.com/office/officeart/2005/8/layout/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D2DECD0-5851-4DEF-BDF8-D6F78C287243}">
      <dsp:nvSpPr>
        <dsp:cNvPr id="0" name=""/>
        <dsp:cNvSpPr/>
      </dsp:nvSpPr>
      <dsp:spPr>
        <a:xfrm>
          <a:off x="270387" y="36015"/>
          <a:ext cx="10896460" cy="460724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l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26720" tIns="426720" rIns="426720" bIns="228600" numCol="1" spcCol="1270" anchor="t" anchorCtr="0">
          <a:noAutofit/>
        </a:bodyPr>
        <a:lstStyle/>
        <a:p>
          <a:pPr marL="0" lvl="0" indent="0" algn="l" defTabSz="2667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6000" kern="1200">
              <a:latin typeface="Arial" panose="020B0604020202020204" pitchFamily="34" charset="0"/>
              <a:cs typeface="Arial" panose="020B0604020202020204" pitchFamily="34" charset="0"/>
            </a:rPr>
            <a:t>Namibia International Merchandise Trade Statistcs Bulletin; June 2026</a:t>
          </a:r>
        </a:p>
      </dsp:txBody>
      <dsp:txXfrm>
        <a:off x="270387" y="36015"/>
        <a:ext cx="10896460" cy="3071497"/>
      </dsp:txXfrm>
    </dsp:sp>
    <dsp:sp modelId="{B63769A4-BF7D-4EC4-80CA-F6ED6EF4F2D1}">
      <dsp:nvSpPr>
        <dsp:cNvPr id="0" name=""/>
        <dsp:cNvSpPr/>
      </dsp:nvSpPr>
      <dsp:spPr>
        <a:xfrm>
          <a:off x="853448" y="2834304"/>
          <a:ext cx="12753870" cy="3790596"/>
        </a:xfrm>
        <a:prstGeom prst="roundRect">
          <a:avLst>
            <a:gd name="adj" fmla="val 10000"/>
          </a:avLst>
        </a:prstGeom>
        <a:blipFill rotWithShape="0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84000" b="-84000"/>
          </a:stretch>
        </a:blipFill>
        <a:ln w="6350" cap="flat" cmpd="sng" algn="ctr">
          <a:solidFill>
            <a:schemeClr val="dk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3">
  <dgm:title val=""/>
  <dgm:desc val=""/>
  <dgm:catLst>
    <dgm:cat type="process" pri="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3" destOrd="0"/>
        <dgm:cxn modelId="12" srcId="1" destId="11" srcOrd="0" destOrd="0"/>
        <dgm:cxn modelId="23" srcId="2" destId="21" srcOrd="0" destOrd="0"/>
        <dgm:cxn modelId="34" srcId="3" destId="31" srcOrd="0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41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linearFlow">
    <dgm:varLst>
      <dgm:dir/>
      <dgm:animLvl val="lvl"/>
      <dgm:resizeHandles val="exact"/>
    </dgm:varLst>
    <dgm:choose name="Name0">
      <dgm:if name="Name1" func="var" arg="dir" op="equ" val="norm">
        <dgm:alg type="lin"/>
      </dgm:if>
      <dgm:else name="Name2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osite" refType="w"/>
      <dgm:constr type="w" for="ch" ptType="sibTrans" refType="w" refFor="ch" refForName="composite" fact="0.3333"/>
      <dgm:constr type="w" for="des" forName="parTx"/>
      <dgm:constr type="h" for="des" forName="parTx" op="equ"/>
      <dgm:constr type="h" for="des" forName="parSh" op="equ"/>
      <dgm:constr type="w" for="des" forName="desTx"/>
      <dgm:constr type="h" for="des" forName="desTx" op="equ"/>
      <dgm:constr type="w" for="des" forName="parSh"/>
      <dgm:constr type="primFontSz" for="des" forName="parTx" val="65"/>
      <dgm:constr type="secFontSz" for="des" forName="desTx" refType="primFontSz" refFor="des" refForName="parTx" op="equ"/>
      <dgm:constr type="primFontSz" for="des" forName="connTx" refType="primFontSz" refFor="des" refForName="parTx" fact="0.8"/>
      <dgm:constr type="primFontSz" for="des" forName="connTx" refType="primFontSz" refFor="des" refForName="parTx" op="lte" fact="0.8"/>
      <dgm:constr type="h" for="des" forName="parTx" refType="primFontSz" refFor="des" refForName="parTx" fact="0.8"/>
      <dgm:constr type="h" for="des" forName="parSh" refType="primFontSz" refFor="des" refForName="parTx" fact="1.2"/>
      <dgm:constr type="h" for="des" forName="desTx" refType="primFontSz" refFor="des" refForName="parTx" fact="1.6"/>
      <dgm:constr type="h" for="des" forName="parSh" refType="h" refFor="des" refForName="parTx" op="lte" fact="1.5"/>
      <dgm:constr type="h" for="des" forName="parSh" refType="h" refFor="des" refForName="parTx" op="gte" fact="1.5"/>
    </dgm:constrLst>
    <dgm:ruleLst>
      <dgm:rule type="w" for="ch" forName="composite" val="0" fact="NaN" max="NaN"/>
      <dgm:rule type="primFontSz" for="des" forName="parTx" val="5" fact="NaN" max="NaN"/>
    </dgm:ruleLst>
    <dgm:forEach name="Name3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hoose name="Name4">
          <dgm:if name="Name5" func="var" arg="dir" op="equ" val="norm">
            <dgm:constrLst>
              <dgm:constr type="h" refType="w" fact="1000"/>
              <dgm:constr type="l" for="ch" forName="parTx"/>
              <dgm:constr type="w" for="ch" forName="parTx" refType="w" fact="0.83"/>
              <dgm:constr type="t" for="ch" forName="parTx"/>
              <dgm:constr type="l" for="ch" forName="parSh"/>
              <dgm:constr type="w" for="ch" forName="parSh" refType="w" refFor="ch" refForName="parTx"/>
              <dgm:constr type="t" for="ch" forName="parSh"/>
              <dgm:constr type="l" for="ch" forName="desTx" refType="w" fact="0.17"/>
              <dgm:constr type="w" for="ch" forName="desTx" refType="w" refFor="ch" refForName="parTx"/>
              <dgm:constr type="t" for="ch" forName="desTx" refType="h" refFor="ch" refForName="parTx"/>
            </dgm:constrLst>
          </dgm:if>
          <dgm:else name="Name6">
            <dgm:constrLst>
              <dgm:constr type="h" refType="w" fact="1000"/>
              <dgm:constr type="l" for="ch" forName="parTx" refType="w" fact="0.17"/>
              <dgm:constr type="w" for="ch" forName="parTx" refType="w" fact="0.83"/>
              <dgm:constr type="t" for="ch" forName="parTx"/>
              <dgm:constr type="l" for="ch" forName="parSh" refType="w" fact="0.15"/>
              <dgm:constr type="w" for="ch" forName="parSh" refType="w" refFor="ch" refForName="parTx"/>
              <dgm:constr type="t" for="ch" forName="parSh"/>
              <dgm:constr type="l" for="ch" forName="desTx"/>
              <dgm:constr type="w" for="ch" forName="desTx" refType="w" refFor="ch" refForName="parTx"/>
              <dgm:constr type="t" for="ch" forName="desTx" refType="h" refFor="ch" refForName="parTx"/>
            </dgm:constrLst>
          </dgm:else>
        </dgm:choose>
        <dgm:ruleLst>
          <dgm:rule type="h" val="INF" fact="NaN" max="NaN"/>
        </dgm:ruleLst>
        <dgm:layoutNode name="parTx">
          <dgm:varLst>
            <dgm:chMax val="0"/>
            <dgm:chPref val="0"/>
            <dgm:bulletEnabled val="1"/>
          </dgm:varLst>
          <dgm:alg type="tx">
            <dgm:param type="parTxLTRAlign" val="l"/>
            <dgm:param type="parTxRTLAlign" val="r"/>
            <dgm:param type="txAnchorVert" val="t"/>
          </dgm:alg>
          <dgm:shape xmlns:r="http://schemas.openxmlformats.org/officeDocument/2006/relationships" type="rect" r:blip="" zOrderOff="1" hideGeom="1">
            <dgm:adjLst>
              <dgm:adj idx="1" val="0.1"/>
            </dgm:adjLst>
          </dgm:shape>
          <dgm:presOf axis="self" ptType="node"/>
          <dgm:constrLst>
            <dgm:constr type="h" refType="w" op="lte" fact="0.4"/>
            <dgm:constr type="bMarg" refType="primFontSz" fact="0.3"/>
            <dgm:constr type="h"/>
          </dgm:constrLst>
          <dgm:ruleLst>
            <dgm:rule type="h" val="INF" fact="NaN" max="NaN"/>
          </dgm:ruleLst>
        </dgm:layoutNode>
        <dgm:layoutNode name="parSh">
          <dgm:alg type="sp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 ptType="node"/>
          <dgm:constrLst>
            <dgm:constr type="h"/>
          </dgm:constrLst>
          <dgm:ruleLst/>
        </dgm:layoutNode>
        <dgm:layoutNode name="desTx" styleLbl="fgAcc1">
          <dgm:varLst>
            <dgm:bulletEnabled val="1"/>
          </dgm:varLst>
          <dgm:alg type="tx">
            <dgm:param type="stBulletLvl" val="1"/>
          </dgm:alg>
          <dgm:shape xmlns:r="http://schemas.openxmlformats.org/officeDocument/2006/relationships" type="roundRect" r:blip="">
            <dgm:adjLst>
              <dgm:adj idx="1" val="0.1"/>
            </dgm:adjLst>
          </dgm:shape>
          <dgm:presOf axis="des" ptType="node"/>
          <dgm:constrLst>
            <dgm:constr type="secFontSz" val="65"/>
            <dgm:constr type="primFontSz" refType="secFontSz"/>
            <dgm:constr type="h"/>
          </dgm:constrLst>
          <dgm:ruleLst>
            <dgm:rule type="h" val="INF" fact="NaN" max="NaN"/>
          </dgm:ruleLst>
        </dgm:layoutNode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  <dgm:param type="srcNode" val="parTx"/>
            <dgm:param type="dstNode" val="parTx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Tx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552449</xdr:colOff>
      <xdr:row>0</xdr:row>
      <xdr:rowOff>28575</xdr:rowOff>
    </xdr:from>
    <xdr:to>
      <xdr:col>24</xdr:col>
      <xdr:colOff>269874</xdr:colOff>
      <xdr:row>36</xdr:row>
      <xdr:rowOff>165101</xdr:rowOff>
    </xdr:to>
    <xdr:graphicFrame macro="">
      <xdr:nvGraphicFramePr>
        <xdr:cNvPr id="31" name="Diagram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2EF24F9-E2A0-4F1E-A4E9-4E30EC08B706}" name="Table13121510" displayName="Table13121510" ref="A11:D274" headerRowCount="0" totalsRowShown="0" headerRowDxfId="758" dataDxfId="757" tableBorderDxfId="756">
  <sortState xmlns:xlrd2="http://schemas.microsoft.com/office/spreadsheetml/2017/richdata2" ref="A11:D274">
    <sortCondition descending="1" ref="D11:D274"/>
  </sortState>
  <tableColumns count="4">
    <tableColumn id="1" xr3:uid="{C18C5358-5A68-4AEC-A526-BDEC40F29A8A}" name="Column1" headerRowDxfId="755" dataDxfId="754" dataCellStyle="Comma"/>
    <tableColumn id="2" xr3:uid="{3CB3F2D9-4BCC-4250-82E9-636A941964F3}" name="Column2" headerRowDxfId="753" dataDxfId="752" headerRowCellStyle="Comma" dataCellStyle="Comma"/>
    <tableColumn id="3" xr3:uid="{CAD3A992-FD0E-44E1-BC2B-64795B3D0BF0}" name="Column3" headerRowDxfId="751" dataDxfId="750" headerRowCellStyle="Comma" dataCellStyle="Comma"/>
    <tableColumn id="4" xr3:uid="{650E2228-A630-41E1-99D0-5A953017F569}" name="Column4" headerRowDxfId="749" dataDxfId="748" headerRowCellStyle="Comma" dataCellStyle="Comma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0F51049-91D8-4542-95C4-98C4FC455DE2}" name="Table172613" displayName="Table172613" ref="C2:D8" headerRowCount="0" totalsRowShown="0" headerRowDxfId="635" dataDxfId="633" headerRowBorderDxfId="634" tableBorderDxfId="632">
  <sortState xmlns:xlrd2="http://schemas.microsoft.com/office/spreadsheetml/2017/richdata2" ref="C2:D25">
    <sortCondition descending="1" ref="D2:D25"/>
  </sortState>
  <tableColumns count="2">
    <tableColumn id="1" xr3:uid="{322CB23E-6471-46BC-BC5F-88A78DD54A84}" name="Column1" headerRowDxfId="631" dataDxfId="630"/>
    <tableColumn id="2" xr3:uid="{535E6475-F58B-4405-9A46-1E348F2F4DB3}" name="Column2" headerRowDxfId="629" dataDxfId="628" headerRowCellStyle="Comma" dataCellStyle="Comm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2550418-E32E-415C-AD43-BFCCF64D818F}" name="Table18513414" displayName="Table18513414" ref="A2:B26" headerRowCount="0" totalsRowCount="1" headerRowDxfId="627" dataDxfId="625" headerRowBorderDxfId="626" tableBorderDxfId="624">
  <sortState xmlns:xlrd2="http://schemas.microsoft.com/office/spreadsheetml/2017/richdata2" ref="A2:B7">
    <sortCondition descending="1" ref="B2:B7"/>
  </sortState>
  <tableColumns count="2">
    <tableColumn id="1" xr3:uid="{0C86DD47-6D81-4F5A-9808-97CA3AD7252C}" name="Column1" headerRowDxfId="623" dataDxfId="622" totalsRowDxfId="621"/>
    <tableColumn id="2" xr3:uid="{B9E7CD74-D956-4CC0-B712-E62BBA08905B}" name="Column2" totalsRowFunction="sum" headerRowDxfId="620" dataDxfId="619" totalsRowDxfId="618" headerRowCellStyle="Comma" dataCellStyle="Comma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351BC5D-35BF-4176-B5B1-E4F5D0A31256}" name="Table19523521" displayName="Table19523521" ref="E2:F6" headerRowCount="0" totalsRowCount="1" headerRowDxfId="617" dataDxfId="615" headerRowBorderDxfId="616" tableBorderDxfId="614">
  <tableColumns count="2">
    <tableColumn id="1" xr3:uid="{7607C8DC-70E9-498B-81E9-3C2FD2E7030F}" name="Column1" totalsRowLabel="Total" headerRowDxfId="613" totalsRowDxfId="612"/>
    <tableColumn id="2" xr3:uid="{FB4A5F1D-47E1-4FE3-81A7-23DCF05AD5D7}" name="Column2" totalsRowFunction="sum" headerRowDxfId="611" totalsRowDxfId="610" headerRowCellStyle="Comma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BCA9E79-4B6C-4EE7-9ECF-5201252C9323}" name="Table283323" displayName="Table283323" ref="B3:F15" headerRowCount="0" totalsRowShown="0" headerRowDxfId="609" dataDxfId="608" tableBorderDxfId="607">
  <tableColumns count="5">
    <tableColumn id="1" xr3:uid="{1C787772-BAD7-4699-89BC-0CC00313B874}" name="Column1" headerRowDxfId="606" dataDxfId="605"/>
    <tableColumn id="2" xr3:uid="{DF0A0B0F-D707-45A6-B551-AEF50F8576CB}" name="Column2" headerRowDxfId="604" dataDxfId="603" headerRowCellStyle="Comma 133" dataCellStyle="Comma"/>
    <tableColumn id="3" xr3:uid="{4B06852D-B7B6-479B-8884-EB0D85EA1634}" name="Column3" headerRowDxfId="602" dataDxfId="601" headerRowCellStyle="Comma 133" dataCellStyle="Comma"/>
    <tableColumn id="4" xr3:uid="{B498FEA8-EE5E-4393-936C-8EF73CB1190F}" name="Column4" headerRowDxfId="600" dataDxfId="599" headerRowCellStyle="Comma" dataCellStyle="Comma">
      <calculatedColumnFormula>-Table283323[[#This Row],[Column3]]</calculatedColumnFormula>
    </tableColumn>
    <tableColumn id="5" xr3:uid="{F8502C9B-0378-41B3-8DF4-91B7AA768F3E}" name="Column5" headerRowDxfId="598" dataDxfId="597" dataCellStyle="Comma">
      <calculatedColumnFormula>Table283323[[#This Row],[Column2]]-Table283323[[#This Row],[Column3]]</calculatedColumnFormula>
    </tableColumn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F8EA15F-4D49-4AB8-BED9-9D6490A16452}" name="Table16373424" displayName="Table16373424" ref="A3:D173" headerRowCount="0" totalsRowShown="0" headerRowDxfId="596" dataDxfId="595" tableBorderDxfId="594">
  <sortState xmlns:xlrd2="http://schemas.microsoft.com/office/spreadsheetml/2017/richdata2" ref="A3:D173">
    <sortCondition descending="1" ref="D3:D173"/>
  </sortState>
  <tableColumns count="4">
    <tableColumn id="1" xr3:uid="{3D3CB97D-D3C5-4B95-A1F9-6459CC2FC7E5}" name="Column1" headerRowDxfId="593" dataDxfId="592" dataCellStyle="Comma"/>
    <tableColumn id="2" xr3:uid="{F87E5B43-5724-4580-B998-6BCDF136FA99}" name="Column2" headerRowDxfId="591" dataDxfId="590" headerRowCellStyle="Comma 153" dataCellStyle="Comma"/>
    <tableColumn id="3" xr3:uid="{D5067525-6B4E-4C5B-B9F0-3D90106CA485}" name="Column3" headerRowDxfId="589" dataDxfId="588" headerRowCellStyle="Comma 153" dataCellStyle="Comma"/>
    <tableColumn id="4" xr3:uid="{311F8390-EF01-4DDF-978B-A902E86020A9}" name="Column4" headerRowDxfId="587" dataDxfId="586" headerRowCellStyle="Comma" dataCellStyle="Comma">
      <calculatedColumnFormula>Table16373424[[#This Row],[Column2]]-Table16373424[[#This Row],[Column3]]</calculatedColumnFormula>
    </tableColumn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6035C20-9266-4448-A735-39323A001ECA}" name="Table41243525" displayName="Table41243525" ref="A3:D254" headerRowCount="0" totalsRowShown="0" headerRowDxfId="585" dataDxfId="584" tableBorderDxfId="583">
  <sortState xmlns:xlrd2="http://schemas.microsoft.com/office/spreadsheetml/2017/richdata2" ref="A3:D251">
    <sortCondition descending="1" ref="D3:D251"/>
  </sortState>
  <tableColumns count="4">
    <tableColumn id="1" xr3:uid="{3B6BBD4A-637D-47FB-96F5-CF1948C0E2B1}" name="Column1" headerRowDxfId="582" dataDxfId="581" dataCellStyle="Comma"/>
    <tableColumn id="2" xr3:uid="{B54B3820-99D7-4CE8-AB98-0F421DFC07D9}" name="Column2" headerRowDxfId="580" dataDxfId="579" headerRowCellStyle="Comma 153" dataCellStyle="Comma"/>
    <tableColumn id="3" xr3:uid="{019C0639-3601-4A47-A92E-E60F9484B631}" name="Column3" headerRowDxfId="578" dataDxfId="577" headerRowCellStyle="Comma 153" dataCellStyle="Comma"/>
    <tableColumn id="4" xr3:uid="{C6EBB0FE-858F-4EBD-928D-D42B30E08284}" name="Column4" headerRowDxfId="576" dataDxfId="575" headerRowCellStyle="Comma" dataCellStyle="Comma">
      <calculatedColumnFormula>Table41243525[[#This Row],[Column2]]-Table41243525[[#This Row],[Column3]]</calculatedColumnFormula>
    </tableColumn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FFDB633-7878-46A1-8FE3-3C5481C27B0A}" name="Table232438193826" displayName="Table232438193826" ref="A4:I139" headerRowCount="0" totalsRowCount="1" headerRowDxfId="574" dataDxfId="573" tableBorderDxfId="572" headerRowCellStyle="Comma" dataCellStyle="Comma">
  <sortState xmlns:xlrd2="http://schemas.microsoft.com/office/spreadsheetml/2017/richdata2" ref="A4:I138">
    <sortCondition descending="1" ref="G4:G138"/>
  </sortState>
  <tableColumns count="9">
    <tableColumn id="1" xr3:uid="{1801785D-5312-4A70-833A-2AF8623DD21E}" name="Column1" headerRowDxfId="571" dataDxfId="570" totalsRowDxfId="569" dataCellStyle="Comma 155"/>
    <tableColumn id="2" xr3:uid="{E5ED0E2E-D261-4120-97C8-2F99BD006F22}" name="Column2" totalsRowFunction="custom" headerRowDxfId="568" dataDxfId="567" totalsRowDxfId="566" headerRowCellStyle="Comma 23" dataCellStyle="Comma">
      <totalsRowFormula>SUM(B4:B138)</totalsRowFormula>
    </tableColumn>
    <tableColumn id="3" xr3:uid="{17AF0CDC-ADA4-40D6-AA80-93A97FC4C3C9}" name="Column3" totalsRowFunction="sum" headerRowDxfId="565" dataDxfId="564" totalsRowDxfId="563" headerRowCellStyle="Comma" dataCellStyle="Comma">
      <calculatedColumnFormula>(B4/$B$139)*100</calculatedColumnFormula>
    </tableColumn>
    <tableColumn id="4" xr3:uid="{5CC9645D-516F-4110-A681-22254FD6247D}" name="Column4" totalsRowFunction="sum" headerRowDxfId="562" dataDxfId="561" totalsRowDxfId="560" headerRowCellStyle="Comma 23" dataCellStyle="Comma"/>
    <tableColumn id="5" xr3:uid="{0FC01788-4718-4C3B-AC93-DCC8D0E4FFDB}" name="Column5" totalsRowFunction="sum" headerRowDxfId="559" dataDxfId="558" totalsRowDxfId="557" headerRowCellStyle="Comma" dataCellStyle="Comma">
      <calculatedColumnFormula>(D4/$D$139)*100</calculatedColumnFormula>
    </tableColumn>
    <tableColumn id="6" xr3:uid="{2A269536-6B32-4F43-BFD1-9C74ED314BBB}" name="Column6" totalsRowFunction="custom" headerRowDxfId="556" dataDxfId="555" totalsRowDxfId="554" headerRowCellStyle="Comma 23" dataCellStyle="Comma">
      <totalsRowFormula>SUM(F4:F138)</totalsRowFormula>
    </tableColumn>
    <tableColumn id="7" xr3:uid="{5024D937-BA7D-45A5-A102-BBFD65117EB3}" name="Column7" totalsRowFunction="sum" headerRowDxfId="553" dataDxfId="552" totalsRowDxfId="551" headerRowCellStyle="Comma" dataCellStyle="Comma">
      <calculatedColumnFormula>(F4/$F$139)*100</calculatedColumnFormula>
    </tableColumn>
    <tableColumn id="8" xr3:uid="{1289DC52-C3F2-4DAB-82EB-DA10DA4D86F5}" name="Column8" totalsRowFunction="custom" headerRowDxfId="550" dataDxfId="549" totalsRowDxfId="548" headerRowCellStyle="Comma" dataCellStyle="Comma">
      <calculatedColumnFormula>((F4/D4)-1)*100</calculatedColumnFormula>
      <totalsRowFormula>((Table232438193826[[#Totals],[Column6]]/Table232438193826[[#Totals],[Column4]])-1)*100</totalsRowFormula>
    </tableColumn>
    <tableColumn id="9" xr3:uid="{C9C4A926-43B6-444E-9C66-6E18E89AA455}" name="Column9" totalsRowFunction="custom" headerRowDxfId="547" dataDxfId="546" totalsRowDxfId="545" headerRowCellStyle="Comma" dataCellStyle="Comma">
      <calculatedColumnFormula>((Table232438193826[[#This Row],[Column6]]/Table232438193826[[#This Row],[Column2]])-1)*100</calculatedColumnFormula>
      <totalsRowFormula>((Table232438193826[[#Totals],[Column6]]/Table232438193826[[#Totals],[Column2]])-1)*100</totalsRow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19F4A66-B457-4506-9AB3-857BFD224849}" name="Table223739213927" displayName="Table223739213927" ref="A4:I199" headerRowCount="0" totalsRowShown="0" headerRowDxfId="544" dataDxfId="543" totalsRowDxfId="541" tableBorderDxfId="542" headerRowCellStyle="Comma" dataCellStyle="Comma">
  <sortState xmlns:xlrd2="http://schemas.microsoft.com/office/spreadsheetml/2017/richdata2" ref="A4:I189">
    <sortCondition descending="1" ref="G5:G189"/>
  </sortState>
  <tableColumns count="9">
    <tableColumn id="1" xr3:uid="{177663F4-A5D2-42CB-99FA-02356621FFF4}" name="Column1" headerRowDxfId="540" dataDxfId="539" dataCellStyle="Comma 73"/>
    <tableColumn id="2" xr3:uid="{4505206F-2390-4470-9D10-5912C54E8EBC}" name="Column2" headerRowDxfId="538" dataDxfId="537" headerRowCellStyle="Comma" dataCellStyle="Comma"/>
    <tableColumn id="3" xr3:uid="{90A0405C-6ECD-4C30-B31C-62E9C2B6C02E}" name="Column3" headerRowDxfId="536" dataDxfId="535" totalsRowDxfId="534" headerRowCellStyle="Comma" dataCellStyle="Comma">
      <calculatedColumnFormula>(B4/$B$200)*100</calculatedColumnFormula>
    </tableColumn>
    <tableColumn id="4" xr3:uid="{C8278B57-5CAF-4F59-A130-23F5D75B7CE3}" name="Column4" headerRowDxfId="533" dataDxfId="532" totalsRowDxfId="531" headerRowCellStyle="Comma" dataCellStyle="Comma"/>
    <tableColumn id="5" xr3:uid="{107617FC-DBE4-4DB5-989D-C186608F1FFE}" name="Column5" headerRowDxfId="530" dataDxfId="529" totalsRowDxfId="528" headerRowCellStyle="Comma" dataCellStyle="Comma">
      <calculatedColumnFormula>(D4/$D$200)*100</calculatedColumnFormula>
    </tableColumn>
    <tableColumn id="6" xr3:uid="{7078D92B-A058-4928-B8DD-1F2F18261BC0}" name="Column6" headerRowDxfId="527" dataDxfId="526" totalsRowDxfId="525" headerRowCellStyle="Comma" dataCellStyle="Comma"/>
    <tableColumn id="7" xr3:uid="{AE12E752-C17F-4101-AF16-3ECBB4A65005}" name="Column7" headerRowDxfId="524" dataDxfId="523" totalsRowDxfId="522" headerRowCellStyle="Comma" dataCellStyle="Comma">
      <calculatedColumnFormula>(Table223739213927[[#This Row],[Column6]]/$F$200)*100</calculatedColumnFormula>
    </tableColumn>
    <tableColumn id="8" xr3:uid="{E382D8A8-245D-4FFF-A981-9A1EE1706480}" name="Column8" headerRowDxfId="521" dataDxfId="520" totalsRowDxfId="519" headerRowCellStyle="Comma" dataCellStyle="Comma">
      <calculatedColumnFormula>((F4/D4)-1)*100</calculatedColumnFormula>
    </tableColumn>
    <tableColumn id="9" xr3:uid="{FCFAADE4-5FEE-432D-89CB-7424AD5B5C29}" name="Column9" headerRowDxfId="518" dataDxfId="517" totalsRowDxfId="516" headerRowCellStyle="Comma" dataCellStyle="Comma">
      <calculatedColumnFormula>((F4/B4)-1)*100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D95F5F-475D-4F80-BE47-C298E84ED93E}" name="Table253928" displayName="Table253928" ref="A4:L266" headerRowCount="0" totalsRowShown="0" headerRowDxfId="515" dataDxfId="514" headerRowCellStyle="Comma" dataCellStyle="Comma">
  <sortState xmlns:xlrd2="http://schemas.microsoft.com/office/spreadsheetml/2017/richdata2" ref="A4:L266">
    <sortCondition ref="A4:A266"/>
  </sortState>
  <tableColumns count="12">
    <tableColumn id="1" xr3:uid="{0F6EFC97-0584-4AAB-A72D-F736C3B2526C}" name="Column1" headerRowDxfId="513" dataDxfId="512"/>
    <tableColumn id="2" xr3:uid="{915CC536-B928-4126-A181-F5195AAED3A3}" name="Column2" headerRowDxfId="511" dataDxfId="510" headerRowCellStyle="Comma" dataCellStyle="Comma"/>
    <tableColumn id="3" xr3:uid="{C2D35199-A41E-4A63-866C-D6E7E1AA39AC}" name="Column3" headerRowDxfId="509" dataDxfId="508" headerRowCellStyle="Comma" dataCellStyle="Comma">
      <calculatedColumnFormula>(B4/$B$267)*100</calculatedColumnFormula>
    </tableColumn>
    <tableColumn id="4" xr3:uid="{3CB2BC9D-B7A4-4F41-A0AB-4914423787ED}" name="Column4" headerRowDxfId="507" dataDxfId="506" headerRowCellStyle="Comma" dataCellStyle="Comma"/>
    <tableColumn id="5" xr3:uid="{D04D4C0A-A495-4D1B-B2E8-2EF88717E134}" name="Column5" headerRowDxfId="505" dataDxfId="504" headerRowCellStyle="Comma" dataCellStyle="Comma">
      <calculatedColumnFormula>(D4/$D$267)*100</calculatedColumnFormula>
    </tableColumn>
    <tableColumn id="6" xr3:uid="{5BF2637A-7693-493D-B920-98A4CECD3A3B}" name="Column6" headerRowDxfId="503" dataDxfId="502" headerRowCellStyle="Comma" dataCellStyle="Comma"/>
    <tableColumn id="7" xr3:uid="{FF3C1170-86EE-4273-A351-DD1B176D5295}" name="Column7" headerRowDxfId="501" dataDxfId="500" headerRowCellStyle="Comma" dataCellStyle="Comma"/>
    <tableColumn id="8" xr3:uid="{4172298D-1E0B-4419-BB9A-4EB12B4582C9}" name="Column8" headerRowDxfId="499" dataDxfId="498" headerRowCellStyle="Comma" dataCellStyle="Comma">
      <calculatedColumnFormula>F4+G4</calculatedColumnFormula>
    </tableColumn>
    <tableColumn id="9" xr3:uid="{EE450D3C-5B8E-41DE-8F76-BB631B443784}" name="Column9" headerRowDxfId="497" dataDxfId="496" headerRowCellStyle="Comma" dataCellStyle="Comma">
      <calculatedColumnFormula>(F4/$H$267)*100</calculatedColumnFormula>
    </tableColumn>
    <tableColumn id="10" xr3:uid="{416E096F-BCC9-4B78-A40F-D401D26E1880}" name="Column10" headerRowDxfId="495" dataDxfId="494" headerRowCellStyle="Comma" dataCellStyle="Comma">
      <calculatedColumnFormula>(G4/$H$267)*100</calculatedColumnFormula>
    </tableColumn>
    <tableColumn id="11" xr3:uid="{ABC571D7-3715-4415-A92B-079776326FE9}" name="Column11" headerRowDxfId="493" dataDxfId="492" headerRowCellStyle="Comma" dataCellStyle="Comma">
      <calculatedColumnFormula>((H4/D4)-1)*100</calculatedColumnFormula>
    </tableColumn>
    <tableColumn id="12" xr3:uid="{4E36D3E8-AE7D-4E70-856A-5D4A1A7DE971}" name="Column12" headerRowDxfId="491" dataDxfId="490" headerRowCellStyle="Comma" dataCellStyle="Comma">
      <calculatedColumnFormula>((H4/B4)-1)*100</calculatedColumnFormula>
    </tableColumn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97B9A07-74AB-4BF4-AD52-19D48F0F40AB}" name="Table214029" displayName="Table214029" ref="A4:I208" headerRowCount="0" totalsRowShown="0" headerRowDxfId="489" dataDxfId="488" tableBorderDxfId="487" headerRowCellStyle="Comma" dataCellStyle="Comma">
  <sortState xmlns:xlrd2="http://schemas.microsoft.com/office/spreadsheetml/2017/richdata2" ref="A4:I132">
    <sortCondition descending="1" ref="F4:F132"/>
  </sortState>
  <tableColumns count="9">
    <tableColumn id="1" xr3:uid="{F76923A7-6AF2-42F8-979B-428606A7C835}" name="Column1" headerRowDxfId="486" dataDxfId="485"/>
    <tableColumn id="2" xr3:uid="{D48A2FE3-6F01-442C-8EDC-065B3F28CF2D}" name="Column2" headerRowDxfId="484" dataDxfId="483" headerRowCellStyle="Comma 118" dataCellStyle="Comma"/>
    <tableColumn id="3" xr3:uid="{8BB93737-1477-441B-9263-D2C4D892CCBB}" name="Column3" headerRowDxfId="482" dataDxfId="481" headerRowCellStyle="Comma" dataCellStyle="Comma">
      <calculatedColumnFormula>(B4/$B$209)*100</calculatedColumnFormula>
    </tableColumn>
    <tableColumn id="4" xr3:uid="{00E969B9-2E85-46A2-BD51-379485E88C25}" name="Column4" headerRowDxfId="480" dataDxfId="479" headerRowCellStyle="Comma 118" dataCellStyle="Comma"/>
    <tableColumn id="5" xr3:uid="{684E3D72-821A-409A-86FD-165115D1BF35}" name="Column5" headerRowDxfId="478" dataDxfId="477" headerRowCellStyle="Comma" dataCellStyle="Comma">
      <calculatedColumnFormula>(D4/$D$209)*100</calculatedColumnFormula>
    </tableColumn>
    <tableColumn id="6" xr3:uid="{AD3A0DFC-9853-4195-A3B5-57BD62797F89}" name="Column6" headerRowDxfId="476" dataDxfId="475" headerRowCellStyle="Comma 118" dataCellStyle="Comma"/>
    <tableColumn id="7" xr3:uid="{0D53D2D5-2CB1-4A2B-8B55-1B3EB1C7D260}" name="Column7" headerRowDxfId="474" dataDxfId="473" headerRowCellStyle="Comma" dataCellStyle="Comma">
      <calculatedColumnFormula>(F4/$F$209)*100</calculatedColumnFormula>
    </tableColumn>
    <tableColumn id="8" xr3:uid="{78758D96-246F-4988-B4AA-973CEA184F22}" name="Column8" headerRowDxfId="472" dataDxfId="471" headerRowCellStyle="Comma" dataCellStyle="Comma">
      <calculatedColumnFormula>((F4/D4)-1)*100</calculatedColumnFormula>
    </tableColumn>
    <tableColumn id="9" xr3:uid="{509B3930-5BB6-4AF3-A193-22216D689CF3}" name="Column9" headerRowDxfId="470" dataDxfId="469" headerRowCellStyle="Comma" dataCellStyle="Comma">
      <calculatedColumnFormula>((F4/B4)-1)*100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9D1FA79-6C22-443F-9373-DC98C1677C06}" name="Table8441611" displayName="Table8441611" ref="F11:I274" headerRowCount="0" totalsRowShown="0" headerRowDxfId="747" dataDxfId="746" tableBorderDxfId="745">
  <sortState xmlns:xlrd2="http://schemas.microsoft.com/office/spreadsheetml/2017/richdata2" ref="F11:I274">
    <sortCondition descending="1" ref="I11:I274"/>
  </sortState>
  <tableColumns count="4">
    <tableColumn id="1" xr3:uid="{85AD4D1A-A2F0-4D37-9D34-3CBFE0D26B64}" name="Column1" headerRowDxfId="744" dataDxfId="743" dataCellStyle="Comma"/>
    <tableColumn id="2" xr3:uid="{23B98722-C6D3-497E-A6C2-701C4E1192AB}" name="Column2" headerRowDxfId="742" dataDxfId="741" headerRowCellStyle="Comma 150" dataCellStyle="Comma"/>
    <tableColumn id="3" xr3:uid="{7F979503-E729-457F-89C3-13B98BA98BC9}" name="Column3" headerRowDxfId="740" dataDxfId="739" headerRowCellStyle="Comma 2" dataCellStyle="Comma"/>
    <tableColumn id="4" xr3:uid="{C47F3A17-6299-4E96-8B72-8CB65DE3E62E}" name="Column4" headerRowDxfId="738" dataDxfId="737" headerRowCellStyle="Comma" dataCellStyle="Comma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A8A3DD97-339B-4A78-9F3C-20119908B444}" name="Table164130" displayName="Table164130" ref="A4:I267" headerRowCount="0" totalsRowShown="0" headerRowDxfId="468" dataDxfId="467" tableBorderDxfId="466" headerRowCellStyle="Comma">
  <sortState xmlns:xlrd2="http://schemas.microsoft.com/office/spreadsheetml/2017/richdata2" ref="A4:I266">
    <sortCondition ref="A4:A266"/>
  </sortState>
  <tableColumns count="9">
    <tableColumn id="1" xr3:uid="{91B6B6A1-21FB-4AFC-B4ED-4BF077AA99FE}" name="Column1" headerRowDxfId="465" dataDxfId="464"/>
    <tableColumn id="2" xr3:uid="{8BE99282-034F-4BD4-AC1C-3E70A272C689}" name="Column2" headerRowDxfId="463" dataDxfId="462" headerRowCellStyle="Comma" dataCellStyle="Comma"/>
    <tableColumn id="3" xr3:uid="{76D1725C-9ECF-4423-B21F-5BBD94ABA50B}" name="Column3" headerRowDxfId="461" dataDxfId="460" headerRowCellStyle="Comma" dataCellStyle="Comma">
      <calculatedColumnFormula>(B4/$B$268)*100</calculatedColumnFormula>
    </tableColumn>
    <tableColumn id="4" xr3:uid="{CA8C85D7-7F52-45EF-8192-BA1D79407CCE}" name="Column4" headerRowDxfId="459" dataDxfId="458" headerRowCellStyle="Comma" dataCellStyle="Comma"/>
    <tableColumn id="5" xr3:uid="{296AB10D-9F49-4690-8E26-DEDD68A98B7B}" name="Column5" headerRowDxfId="457" dataDxfId="456" headerRowCellStyle="Comma" dataCellStyle="Comma">
      <calculatedColumnFormula>(D4/$D$268)*100</calculatedColumnFormula>
    </tableColumn>
    <tableColumn id="6" xr3:uid="{2FED3A45-FD6E-4062-8984-B16E223D3370}" name="Column6" headerRowDxfId="455" dataDxfId="454" headerRowCellStyle="Comma" dataCellStyle="Comma"/>
    <tableColumn id="7" xr3:uid="{994C46C8-39CD-4222-BFCA-CFAB8295F79E}" name="Column7" headerRowDxfId="453" dataDxfId="452" headerRowCellStyle="Comma" dataCellStyle="Comma">
      <calculatedColumnFormula>(F4/$F$268)*100</calculatedColumnFormula>
    </tableColumn>
    <tableColumn id="8" xr3:uid="{06C46EB7-30E9-4084-8413-CEBE287111D4}" name="Column8" headerRowDxfId="451" dataDxfId="450" headerRowCellStyle="Comma" dataCellStyle="Comma">
      <calculatedColumnFormula>((F4/D4)-1)*100</calculatedColumnFormula>
    </tableColumn>
    <tableColumn id="9" xr3:uid="{85D80922-5401-45A8-9BB1-32CB48E58997}" name="Column9" headerRowDxfId="449" dataDxfId="448" headerRowCellStyle="Comma" dataCellStyle="Comma">
      <calculatedColumnFormula>((F4/B4)-1)*100</calculatedColumnFormula>
    </tableColumn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B917EE4-2DDE-4132-84A6-C3531BA9AA3E}" name="Table22234231" displayName="Table22234231" ref="A2:F35" headerRowCount="0" totalsRowShown="0" headerRowDxfId="447" dataDxfId="446" tableBorderDxfId="445" headerRowCellStyle="Comma" dataCellStyle="Comma">
  <tableColumns count="6">
    <tableColumn id="1" xr3:uid="{C479F181-4078-486B-B36C-567C9C7E6F89}" name="Column1" headerRowDxfId="444" dataDxfId="443" dataCellStyle="Comma"/>
    <tableColumn id="2" xr3:uid="{F07339C9-9185-4AD9-8A14-76353A0E750D}" name="Column2" headerRowDxfId="442" dataDxfId="441" dataCellStyle="Comma"/>
    <tableColumn id="3" xr3:uid="{097C350C-97D2-4A4B-8A24-966C66A39ECF}" name="Column3" headerRowDxfId="440" dataDxfId="439" dataCellStyle="Comma"/>
    <tableColumn id="5" xr3:uid="{3609C15E-E699-43F2-BA9F-12F3E2B0EE3C}" name="Column5" headerRowDxfId="438" dataDxfId="437" dataCellStyle="Comma"/>
    <tableColumn id="8" xr3:uid="{CEF08136-DB2A-4D77-9B95-20196E10D1B4}" name="Column4" headerRowDxfId="436" dataDxfId="435" dataCellStyle="Comma"/>
    <tableColumn id="6" xr3:uid="{B12C7427-71A8-40A6-A52E-6A811ED32DEF}" name="Column6" headerRowDxfId="434" dataDxfId="433" dataCellStyle="Comma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048E70C-23DF-476C-905F-89C6545A72ED}" name="Table1740154332" displayName="Table1740154332" ref="A2:F27" totalsRowShown="0" headerRowDxfId="432" dataDxfId="430" headerRowBorderDxfId="431" tableBorderDxfId="429" dataCellStyle="Comma">
  <sortState xmlns:xlrd2="http://schemas.microsoft.com/office/spreadsheetml/2017/richdata2" ref="A3:F27">
    <sortCondition descending="1" ref="D3:D27"/>
  </sortState>
  <tableColumns count="6">
    <tableColumn id="1" xr3:uid="{A4BD3906-EFA9-45C3-B26B-CF6B8C9EF6B4}" name="Partner/SITC" dataDxfId="428" dataCellStyle="Comma"/>
    <tableColumn id="2" xr3:uid="{D3F12A12-A361-45E4-8220-560DB65B94F6}" name="284: Nickel ores and concentrates" dataDxfId="427" dataCellStyle="Comma"/>
    <tableColumn id="3" xr3:uid="{757FA778-C85C-42EE-BFD8-F51C0B27CEF5}" name=" 334: Petroleum oils" dataDxfId="426" dataCellStyle="Comma"/>
    <tableColumn id="4" xr3:uid="{39F424E9-94E5-42F2-A360-F436F65885A8}" name="287: Ores and concentrates of base metals" dataDxfId="425" dataCellStyle="Comma"/>
    <tableColumn id="5" xr3:uid="{B68B6B88-FF4E-4098-BDE7-F53188FECF4D}" name="274: Sulphur and unroasted iron pyrites" dataDxfId="424" dataCellStyle="Comma"/>
    <tableColumn id="6" xr3:uid="{35E9A837-C349-466A-A57A-B315BE320893}" name="625:Rubber tyres" dataDxfId="423" dataCellStyle="Comma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A12D5276-59EA-491D-8848-0E51A091F319}" name="Table545174533" displayName="Table545174533" ref="A2:F45" totalsRowShown="0" headerRowDxfId="422" dataDxfId="420" headerRowBorderDxfId="421" tableBorderDxfId="419" dataCellStyle="Comma">
  <sortState xmlns:xlrd2="http://schemas.microsoft.com/office/spreadsheetml/2017/richdata2" ref="A3:F45">
    <sortCondition descending="1" ref="F3:F45"/>
  </sortState>
  <tableColumns count="6">
    <tableColumn id="1" xr3:uid="{FAC08BB8-17FC-4188-87ED-FC7E9D91971A}" name="Partner/SITC" dataDxfId="418" dataCellStyle="Comma"/>
    <tableColumn id="2" xr3:uid="{C171D9F3-C8FA-40E4-81DC-4018CFAA5E71}" name="334: Petroleum oils" dataDxfId="417" dataCellStyle="Comma"/>
    <tableColumn id="7" xr3:uid="{2E2118CC-3DF7-49A4-8983-5064393E5A14}" name="274: Sulphur and unroasted iron pyrites" dataDxfId="416" dataCellStyle="Comma"/>
    <tableColumn id="3" xr3:uid="{E5515C54-4067-4381-AB45-76195CFE6E4A}" name="284:Nickel ores and concentrates" dataDxfId="415" dataCellStyle="Comma"/>
    <tableColumn id="4" xr3:uid="{7C2665EF-55F4-4EAB-8EFE-B1DBBAD778FC}" name="782: Motor vehicles (for commercial purposes)" dataDxfId="414" dataCellStyle="Comma"/>
    <tableColumn id="6" xr3:uid="{728CF587-2F25-43A0-B1DE-DF49841DDB71}" name="562:Fertilizers (other than those of group 272)" dataDxfId="413" dataCellStyle="Comma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0668FC8-5F80-4877-B915-436BF849ABA8}" name="Table2740" displayName="Table2740" ref="A3:F15" headerRowCount="0" totalsRowShown="0" headerRowDxfId="412" dataDxfId="410" headerRowBorderDxfId="411" tableBorderDxfId="409" headerRowCellStyle="Comma" dataCellStyle="Comma">
  <tableColumns count="6">
    <tableColumn id="1" xr3:uid="{E567A0E2-6D87-435E-9D8D-79816B0C3EF2}" name="Column1" headerRowDxfId="408" dataDxfId="407" totalsRowDxfId="406" dataCellStyle="Comma"/>
    <tableColumn id="2" xr3:uid="{D7BE3DB3-675B-4309-AF5C-70DC8FBE6B79}" name="Column2" headerRowDxfId="405" dataDxfId="404" totalsRowDxfId="403" dataCellStyle="Comma"/>
    <tableColumn id="3" xr3:uid="{EC36A561-E563-4E4F-96F2-35E26726AD2D}" name="Column3" headerRowDxfId="402" dataDxfId="401" totalsRowDxfId="400" dataCellStyle="Comma"/>
    <tableColumn id="4" xr3:uid="{B4C18FF8-6721-4DD3-B090-88FA384C0061}" name="Column4" headerRowDxfId="399" dataDxfId="398" totalsRowDxfId="397" dataCellStyle="Comma"/>
    <tableColumn id="5" xr3:uid="{0052EA74-D1A0-45BD-BBC1-2F961C13D2E6}" name="Column5" headerRowDxfId="396" dataDxfId="395" totalsRowDxfId="394" dataCellStyle="Comma"/>
    <tableColumn id="6" xr3:uid="{5C1E4487-7CB1-4BF9-BE13-FB83F0E74D64}" name="Column6" headerRowDxfId="393" dataDxfId="392" totalsRowDxfId="391" dataCellStyle="Comma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6DFDDFFA-8E4A-4762-9636-5947574153C0}" name="Table30329" displayName="Table30329" ref="A4:I13" headerRowCount="0" totalsRowShown="0" headerRowDxfId="390" dataDxfId="389" tableBorderDxfId="388" headerRowCellStyle="Comma" dataCellStyle="Comma">
  <tableColumns count="9">
    <tableColumn id="1" xr3:uid="{00000000-0010-0000-1200-000001000000}" name="Column1" headerRowDxfId="387" dataDxfId="386" headerRowCellStyle="Comma" dataCellStyle="Comma"/>
    <tableColumn id="2" xr3:uid="{00000000-0010-0000-1200-000002000000}" name="Column2" headerRowDxfId="385" dataDxfId="384" headerRowCellStyle="Comma" dataCellStyle="Comma 120"/>
    <tableColumn id="3" xr3:uid="{00000000-0010-0000-1200-000003000000}" name="Column3" headerRowDxfId="383" dataDxfId="382" headerRowCellStyle="Comma" dataCellStyle="Comma">
      <calculatedColumnFormula>(B4/$B$13)*100</calculatedColumnFormula>
    </tableColumn>
    <tableColumn id="4" xr3:uid="{00000000-0010-0000-1200-000004000000}" name="Column4" headerRowDxfId="381" dataDxfId="380" headerRowCellStyle="Comma" dataCellStyle="Comma 120"/>
    <tableColumn id="5" xr3:uid="{00000000-0010-0000-1200-000005000000}" name="Column5" headerRowDxfId="379" dataDxfId="378" headerRowCellStyle="Comma" dataCellStyle="Comma">
      <calculatedColumnFormula>(D4/$D$13)*100</calculatedColumnFormula>
    </tableColumn>
    <tableColumn id="6" xr3:uid="{00000000-0010-0000-1200-000006000000}" name="Column6" headerRowDxfId="377" dataDxfId="376" headerRowCellStyle="Comma" dataCellStyle="Comma 120"/>
    <tableColumn id="7" xr3:uid="{00000000-0010-0000-1200-000007000000}" name="Column7" headerRowDxfId="375" dataDxfId="374" headerRowCellStyle="Comma" dataCellStyle="Comma"/>
    <tableColumn id="8" xr3:uid="{00000000-0010-0000-1200-000008000000}" name="Column8" headerRowDxfId="373" dataDxfId="372" headerRowCellStyle="Comma" dataCellStyle="Comma">
      <calculatedColumnFormula>((F4/D4)-1)*100</calculatedColumnFormula>
    </tableColumn>
    <tableColumn id="9" xr3:uid="{00000000-0010-0000-1200-000009000000}" name="Column9" headerRowDxfId="371" dataDxfId="370" headerRowCellStyle="Comma" dataCellStyle="Comma">
      <calculatedColumnFormula>((F4/B4)-1)*100</calculatedColumnFormula>
    </tableColumn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FD29DBFE-81C2-4C14-9595-E8E9C6A74B3B}" name="Table118" displayName="Table118" ref="A2:J215" headerRowCount="0" totalsRowShown="0" headerRowDxfId="369" dataDxfId="367" headerRowBorderDxfId="368" tableBorderDxfId="366">
  <sortState xmlns:xlrd2="http://schemas.microsoft.com/office/spreadsheetml/2017/richdata2" ref="A2:J215">
    <sortCondition descending="1" ref="C2:C215"/>
  </sortState>
  <tableColumns count="10">
    <tableColumn id="1" xr3:uid="{94AA04BD-08FE-4345-B596-22E26DE4AB95}" name="Column1" headerRowDxfId="365" dataDxfId="364" totalsRowDxfId="363"/>
    <tableColumn id="2" xr3:uid="{F47D8B75-8418-4333-8BA9-4DA54363974E}" name="Column2" headerRowDxfId="362" dataDxfId="361" totalsRowDxfId="360" dataCellStyle="Comma"/>
    <tableColumn id="3" xr3:uid="{1FD08374-2188-4B85-B26D-B5B25443DB9B}" name="Column3" headerRowDxfId="359" dataDxfId="358" totalsRowDxfId="357" dataCellStyle="Comma"/>
    <tableColumn id="4" xr3:uid="{8C6D8318-FB2A-4C2C-979D-FB8A08F90C88}" name="Column4" headerRowDxfId="356" dataDxfId="355" totalsRowDxfId="354" dataCellStyle="Comma"/>
    <tableColumn id="5" xr3:uid="{39F7EE61-CBF6-4127-B1A2-06BF201720FB}" name="Column5" headerRowDxfId="353" dataDxfId="352" totalsRowDxfId="351" dataCellStyle="Comma"/>
    <tableColumn id="6" xr3:uid="{C4E25F12-A64A-4F01-86DF-807BC1093BF7}" name="Column6" headerRowDxfId="350" dataDxfId="349" totalsRowDxfId="348" dataCellStyle="Comma"/>
    <tableColumn id="7" xr3:uid="{05EF338B-F5B0-44BF-BD94-88787DE39193}" name="Column7" headerRowDxfId="347" dataDxfId="346" totalsRowDxfId="345" dataCellStyle="Comma"/>
    <tableColumn id="8" xr3:uid="{584C3877-F071-4728-9BAD-77BD0288A765}" name="Column8" headerRowDxfId="344" dataDxfId="343" totalsRowDxfId="342" dataCellStyle="Comma"/>
    <tableColumn id="9" xr3:uid="{0DBFB53D-253E-4BCA-B129-75AF941B1A8B}" name="Column9" headerRowDxfId="341" dataDxfId="340" totalsRowDxfId="339" dataCellStyle="Comma"/>
    <tableColumn id="10" xr3:uid="{F51EC78C-C567-40C6-8335-361CB34AF10B}" name="Column10" headerRowDxfId="338" dataDxfId="337" totalsRowDxfId="336" dataCellStyle="Comma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A064715C-5E44-4BEF-AC3C-377870F97034}" name="Table323611" displayName="Table323611" ref="A4:I13" headerRowCount="0" totalsRowShown="0" headerRowDxfId="335" dataDxfId="334" tableBorderDxfId="333" headerRowCellStyle="Comma">
  <sortState xmlns:xlrd2="http://schemas.microsoft.com/office/spreadsheetml/2017/richdata2" ref="A4:I13">
    <sortCondition descending="1" ref="F4:F13"/>
  </sortState>
  <tableColumns count="9">
    <tableColumn id="1" xr3:uid="{00000000-0010-0000-1400-000001000000}" name="Column1" headerRowDxfId="332" dataDxfId="331" headerRowCellStyle="Comma" dataCellStyle="Comma"/>
    <tableColumn id="2" xr3:uid="{00000000-0010-0000-1400-000002000000}" name="Column2" headerRowDxfId="330" dataDxfId="329" headerRowCellStyle="Comma" dataCellStyle="Comma"/>
    <tableColumn id="3" xr3:uid="{00000000-0010-0000-1400-000003000000}" name="Column3" headerRowDxfId="328" dataDxfId="327" headerRowCellStyle="Comma" dataCellStyle="Comma"/>
    <tableColumn id="4" xr3:uid="{00000000-0010-0000-1400-000004000000}" name="Column4" headerRowDxfId="326" dataDxfId="325" headerRowCellStyle="Comma" dataCellStyle="Comma"/>
    <tableColumn id="5" xr3:uid="{00000000-0010-0000-1400-000005000000}" name="Column5" headerRowDxfId="324" dataDxfId="323" headerRowCellStyle="Comma" dataCellStyle="Comma"/>
    <tableColumn id="6" xr3:uid="{00000000-0010-0000-1400-000006000000}" name="Column6" headerRowDxfId="322" dataDxfId="321" headerRowCellStyle="Comma" dataCellStyle="Comma"/>
    <tableColumn id="7" xr3:uid="{00000000-0010-0000-1400-000007000000}" name="Column7" headerRowDxfId="320" dataDxfId="319" headerRowCellStyle="Comma" dataCellStyle="Comma"/>
    <tableColumn id="8" xr3:uid="{00000000-0010-0000-1400-000008000000}" name="Column8" headerRowDxfId="318" dataDxfId="317" headerRowCellStyle="Comma" dataCellStyle="Comma">
      <calculatedColumnFormula>((F4/D4)-1)*100</calculatedColumnFormula>
    </tableColumn>
    <tableColumn id="9" xr3:uid="{00000000-0010-0000-1400-000009000000}" name="Column9" headerRowDxfId="316" dataDxfId="315" headerRowCellStyle="Comma" dataCellStyle="Comma">
      <calculatedColumnFormula>((F4/B4)-1)*100</calculatedColumnFormula>
    </tableColumn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D4EC1D3-EEE5-44DC-831F-4D572026ADAC}" name="Table1218" displayName="Table1218" ref="A2:J254" headerRowCount="0" totalsRowCount="1" headerRowDxfId="314" dataDxfId="312" totalsRowDxfId="310" headerRowBorderDxfId="313" tableBorderDxfId="311" dataCellStyle="Comma">
  <sortState xmlns:xlrd2="http://schemas.microsoft.com/office/spreadsheetml/2017/richdata2" ref="A2:J253">
    <sortCondition descending="1" ref="C2:C253"/>
  </sortState>
  <tableColumns count="10">
    <tableColumn id="1" xr3:uid="{94DE5067-B747-4126-A281-82A63A8256FF}" name="Column1" totalsRowLabel="Total" headerRowDxfId="309" dataDxfId="308" totalsRowDxfId="307" dataCellStyle="Comma"/>
    <tableColumn id="2" xr3:uid="{D04CB9BC-042C-4A08-A572-26C3FE6BFCD6}" name="Column2" totalsRowFunction="sum" headerRowDxfId="306" dataDxfId="305" totalsRowDxfId="304" dataCellStyle="Comma"/>
    <tableColumn id="3" xr3:uid="{CCCED8ED-9330-42E7-A319-AD0078EAA779}" name="Column3" totalsRowFunction="sum" headerRowDxfId="303" dataDxfId="302" totalsRowDxfId="301" dataCellStyle="Comma"/>
    <tableColumn id="4" xr3:uid="{3316D45D-F040-4EF0-86EC-652B0AF56B47}" name="Column4" totalsRowFunction="sum" headerRowDxfId="300" dataDxfId="299" totalsRowDxfId="298" dataCellStyle="Comma"/>
    <tableColumn id="5" xr3:uid="{04F2C16A-D74B-421B-83E8-F23FD2A9289B}" name="Column5" totalsRowFunction="sum" headerRowDxfId="297" dataDxfId="296" totalsRowDxfId="295" dataCellStyle="Comma"/>
    <tableColumn id="6" xr3:uid="{3A15B47E-E267-4762-893A-9C3D2DDD1230}" name="Column6" totalsRowFunction="sum" headerRowDxfId="294" dataDxfId="293" totalsRowDxfId="292" dataCellStyle="Comma"/>
    <tableColumn id="7" xr3:uid="{5E8EBA75-AAB9-48F0-A969-56B4F0B24B36}" name="Column7" totalsRowFunction="sum" headerRowDxfId="291" dataDxfId="290" totalsRowDxfId="289" dataCellStyle="Comma"/>
    <tableColumn id="8" xr3:uid="{55738517-B251-4737-A934-E3026A1E64DD}" name="Column8" totalsRowFunction="sum" headerRowDxfId="288" dataDxfId="287" totalsRowDxfId="286" dataCellStyle="Comma"/>
    <tableColumn id="9" xr3:uid="{F4AD1922-B4C8-4239-A5A2-8EBD6E593D88}" name="Column9" totalsRowFunction="sum" headerRowDxfId="285" dataDxfId="284" totalsRowDxfId="283" dataCellStyle="Comma"/>
    <tableColumn id="10" xr3:uid="{148C0539-3FF4-4B20-8A8A-AF1F58A61C45}" name="Column10" totalsRowFunction="sum" headerRowDxfId="282" dataDxfId="281" totalsRowDxfId="280" dataCellStyle="Comma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D7E643B4-EEDD-4FFB-9B96-1E45ACE88343}" name="Table421116" displayName="Table421116" ref="A3:F7" headerRowCount="0" totalsRowCount="1" headerRowDxfId="279" dataDxfId="278" totalsRowDxfId="276" tableBorderDxfId="277" headerRowCellStyle="Comma 23">
  <tableColumns count="6">
    <tableColumn id="1" xr3:uid="{845392F7-3EB0-4ADE-85C0-FB34B180958D}" name="Column1" totalsRowLabel=" Total " headerRowDxfId="275" dataDxfId="274" totalsRowDxfId="273" dataCellStyle="Comma"/>
    <tableColumn id="2" xr3:uid="{1F20528A-5129-4DF7-B986-879A31AF3568}" name="Column2" totalsRowFunction="custom" headerRowDxfId="272" dataDxfId="271" totalsRowDxfId="270" headerRowCellStyle="Comma 23" dataCellStyle="Comma">
      <totalsRowFormula>SUM(B3:B6)</totalsRowFormula>
    </tableColumn>
    <tableColumn id="3" xr3:uid="{DA207716-BA8D-467C-B37D-4736F20EA9EA}" name="Column3" totalsRowFunction="custom" headerRowDxfId="269" dataDxfId="268" totalsRowDxfId="267" headerRowCellStyle="Comma 23" dataCellStyle="Comma">
      <totalsRowFormula>SUM(C3:C6)</totalsRowFormula>
    </tableColumn>
    <tableColumn id="4" xr3:uid="{D6BB679B-EEB8-44D1-85AD-132CC4265444}" name="Column4" totalsRowFunction="custom" headerRowDxfId="266" dataDxfId="265" totalsRowDxfId="264" headerRowCellStyle="Comma 23" dataCellStyle="Comma">
      <totalsRowFormula>SUM(D3:D6)</totalsRowFormula>
    </tableColumn>
    <tableColumn id="5" xr3:uid="{21E6899B-9E66-4D47-9CC0-A8E6A0CC3EC2}" name="Column5" totalsRowFunction="custom" headerRowDxfId="263" dataDxfId="262" totalsRowDxfId="261" headerRowCellStyle="Comma 23" dataCellStyle="Comma">
      <calculatedColumnFormula>((Table421116[[#This Row],[Column4]]/Table421116[[#This Row],[Column3]])-1)*100</calculatedColumnFormula>
      <totalsRowFormula>((Table421116[[#Totals],[Column4]]/Table421116[[#Totals],[Column3]])-1)*100</totalsRowFormula>
    </tableColumn>
    <tableColumn id="6" xr3:uid="{689D83FB-CE0E-44ED-A118-383BBF5629B6}" name="Column6" totalsRowFunction="custom" headerRowDxfId="260" dataDxfId="259" totalsRowDxfId="258" headerRowCellStyle="Comma 23" dataCellStyle="Comma">
      <calculatedColumnFormula>((Table421116[[#This Row],[Column4]]/Table421116[[#This Row],[Column2]])-1)*100</calculatedColumnFormula>
      <totalsRowFormula>((Table421116[[#Totals],[Column4]]/Table421116[[#Totals],[Column2]])-1)*100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A2DD384-FABD-4F43-87B6-120B3DEE99D7}" name="Table51712" displayName="Table51712" ref="A2:E14" headerRowCount="0" totalsRowShown="0" headerRowDxfId="736" dataDxfId="735" tableBorderDxfId="734">
  <tableColumns count="5">
    <tableColumn id="1" xr3:uid="{01E512A4-D885-48EE-BB48-4A62EC8FAE46}" name="Column1" headerRowDxfId="733" dataDxfId="732"/>
    <tableColumn id="2" xr3:uid="{BFED091E-8328-4A46-839E-676FF3444FE8}" name="Column2" headerRowDxfId="731" dataDxfId="730" dataCellStyle="Comma 117"/>
    <tableColumn id="3" xr3:uid="{0EB88535-6BBF-4D99-B21E-4B5D7B67A963}" name="Column3" headerRowDxfId="729" dataDxfId="728" dataCellStyle="Comma 117"/>
    <tableColumn id="4" xr3:uid="{771D522C-DB47-4E64-B295-E2082704B682}" name="Column4" headerRowDxfId="727" dataDxfId="726"/>
    <tableColumn id="5" xr3:uid="{038A1922-7DDE-45A9-968E-5D5A787A1B21}" name="Column5" headerRowDxfId="725" dataDxfId="724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D8694967-D738-48D7-984E-EF71FEF91530}" name="Table3896259" displayName="Table3896259" ref="A4:I9" headerRowCount="0" totalsRowShown="0" headerRowDxfId="257" dataDxfId="256" tableBorderDxfId="255">
  <tableColumns count="9">
    <tableColumn id="1" xr3:uid="{7F68F5E3-1151-4FC1-AFA8-5078D5163FD0}" name="Column1" headerRowDxfId="254" dataDxfId="253" headerRowCellStyle="Comma" dataCellStyle="Comma"/>
    <tableColumn id="2" xr3:uid="{7ECD1EE9-CFE5-4BC6-A40B-5948057B0E22}" name="Column2" headerRowDxfId="252" dataDxfId="251" headerRowCellStyle="Comma" dataCellStyle="Comma 72 2"/>
    <tableColumn id="3" xr3:uid="{46877253-AD85-4629-A8FF-A9FC5FCE3959}" name="Column3" headerRowDxfId="250" dataDxfId="249" headerRowCellStyle="Comma" dataCellStyle="Comma">
      <calculatedColumnFormula>(B4/$B$9)*100</calculatedColumnFormula>
    </tableColumn>
    <tableColumn id="4" xr3:uid="{1213770B-DA0B-4838-9D00-CA227B8C359E}" name="Column4" headerRowDxfId="248" dataDxfId="247" headerRowCellStyle="Comma" dataCellStyle="Comma 72 2"/>
    <tableColumn id="5" xr3:uid="{298D6763-4F9B-4E5D-B854-1DAAEBB4EDB1}" name="Column5" headerRowDxfId="246" dataDxfId="245" headerRowCellStyle="Comma" dataCellStyle="Comma">
      <calculatedColumnFormula>(D4/$D$9)*100</calculatedColumnFormula>
    </tableColumn>
    <tableColumn id="6" xr3:uid="{0914F7C7-D3FD-4E86-8DDD-17020BB8A426}" name="Column6" headerRowDxfId="244" dataDxfId="243" headerRowCellStyle="Comma" dataCellStyle="Comma 72 2"/>
    <tableColumn id="7" xr3:uid="{5531489D-0D81-4D03-B678-A0163D3D4E46}" name="Column7" headerRowDxfId="242" dataDxfId="241" headerRowCellStyle="Comma" dataCellStyle="Comma">
      <calculatedColumnFormula>(F4/$F$9)*100</calculatedColumnFormula>
    </tableColumn>
    <tableColumn id="8" xr3:uid="{FEE7E3A9-6557-406D-ABA9-B74FB7FA2DCE}" name="Column8" headerRowDxfId="240" dataDxfId="239" headerRowCellStyle="Comma" dataCellStyle="Comma">
      <calculatedColumnFormula>((F4/D4)-1)*100</calculatedColumnFormula>
    </tableColumn>
    <tableColumn id="9" xr3:uid="{0CF61064-6312-4B06-9A77-51C24127AC79}" name="Column9" headerRowDxfId="238" dataDxfId="237" headerRowCellStyle="Comma" dataCellStyle="Comma">
      <calculatedColumnFormula>((F4/B4)-1)*100</calculatedColumnFormula>
    </tableColumn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583579-B75E-4485-8513-417C6E214A57}" name="Table35635322" displayName="Table35635322" ref="F5:N260" headerRowCount="0" totalsRowCount="1" headerRowDxfId="236" dataDxfId="235" totalsRowDxfId="233" tableBorderDxfId="234" headerRowCellStyle="Comma 10 10 2 2 2 2 2 2 2 2 2 2 2 2" dataCellStyle="Comma" totalsRowCellStyle="Comma">
  <sortState xmlns:xlrd2="http://schemas.microsoft.com/office/spreadsheetml/2017/richdata2" ref="F5:N258">
    <sortCondition descending="1" ref="N5:N258"/>
  </sortState>
  <tableColumns count="9">
    <tableColumn id="1" xr3:uid="{6289A376-B349-4676-83E4-87BBE42956A8}" name="Column1" headerRowDxfId="232" dataDxfId="231" totalsRowDxfId="230" dataCellStyle="Comma"/>
    <tableColumn id="2" xr3:uid="{C9B537E6-F895-4494-BD4B-3BD42B5FBC36}" name="Column2" totalsRowFunction="custom" headerRowDxfId="229" dataDxfId="228" totalsRowDxfId="227" headerRowCellStyle="Comma 10 10 2 2 2 2 2 2 2 2 2 2 2 2" dataCellStyle="Comma">
      <totalsRowFormula>SUM(G5:G259)</totalsRowFormula>
    </tableColumn>
    <tableColumn id="3" xr3:uid="{AA16596E-A629-4E27-B6B7-047A653C5A8C}" name="Column3" totalsRowFunction="custom" headerRowDxfId="226" dataDxfId="225" totalsRowDxfId="224" headerRowCellStyle="Comma 10 10 2 2 2 2 2 2 2 2 2 2 2 2" dataCellStyle="Comma">
      <totalsRowFormula>SUM(H5:H259)</totalsRowFormula>
    </tableColumn>
    <tableColumn id="4" xr3:uid="{D24B3A71-DF83-4CB8-9330-101E22601832}" name="Column4" totalsRowFunction="custom" headerRowDxfId="223" dataDxfId="222" totalsRowDxfId="221" headerRowCellStyle="Comma 10 10 2 2 2 2 2 2 2 2 2 2 2 2" dataCellStyle="Comma">
      <totalsRowFormula>SUM(I5:I259)</totalsRowFormula>
    </tableColumn>
    <tableColumn id="5" xr3:uid="{14ED304A-B3B3-4C61-9AFA-AD663A331ECB}" name="Column5" headerRowDxfId="220" dataDxfId="219" totalsRowDxfId="218" headerRowCellStyle="Comma 10 10 2 2 2 2 2 2 2 2 2 2 2 2" dataCellStyle="Comma"/>
    <tableColumn id="11" xr3:uid="{80181454-19D0-4A8C-8ABC-E5BBDCB600C8}" name="Column11" headerRowDxfId="217" dataDxfId="216" totalsRowDxfId="215" headerRowCellStyle="Comma 10 10 2 2 2 2 2 2 2 2 2 2 2 2" dataCellStyle="Comma"/>
    <tableColumn id="12" xr3:uid="{2E205FCA-90A9-4341-9794-839BAAF9B634}" name="Column12" totalsRowFunction="custom" headerRowDxfId="214" dataDxfId="213" totalsRowDxfId="212" headerRowCellStyle="Comma 10 10 2 2 2 2 2 2 2 2 2 2 2 2" dataCellStyle="Comma">
      <totalsRowFormula>SUM(L5:L259)</totalsRowFormula>
    </tableColumn>
    <tableColumn id="13" xr3:uid="{9F388ADB-06C0-403C-87E5-01B575B4381B}" name="Column13" totalsRowFunction="custom" headerRowDxfId="211" dataDxfId="210" totalsRowDxfId="209" headerRowCellStyle="Comma 10 10 2 2 2 2 2 2 2 2 2 2 2 2" dataCellStyle="Comma">
      <totalsRowFormula>SUM(M5:M259)</totalsRowFormula>
    </tableColumn>
    <tableColumn id="14" xr3:uid="{F29FA8D5-55A4-4CDC-980F-5C6A1C7E2541}" name="Column14" totalsRowFunction="custom" headerRowDxfId="208" dataDxfId="207" totalsRowDxfId="206" headerRowCellStyle="Comma 10 10 2 2 2 2 2 2 2 2 2 2 2 2" dataCellStyle="Comma">
      <totalsRowFormula>SUM(N5:N259)</totalsRowFormula>
    </tableColumn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4B38E568-B91D-4205-B32D-5CF1A4E6E6C0}" name="Table43146663" displayName="Table43146663" ref="A3:F8" headerRowCount="0" totalsRowShown="0" headerRowDxfId="205" dataDxfId="204" tableBorderDxfId="203" headerRowCellStyle="Comma 23">
  <tableColumns count="6">
    <tableColumn id="1" xr3:uid="{6B96967E-BA49-4688-B504-8499DB2FDAFF}" name="Column1" headerRowDxfId="202" dataDxfId="201"/>
    <tableColumn id="2" xr3:uid="{747AB297-B14A-4BA4-8689-FEB354AC4F95}" name="Column2" headerRowDxfId="200" dataDxfId="199" headerRowCellStyle="Comma 23" dataCellStyle="Comma 91"/>
    <tableColumn id="3" xr3:uid="{0C28AE2D-6315-4CFB-ABCA-112D31EED06D}" name="Column3" headerRowDxfId="198" dataDxfId="197" headerRowCellStyle="Comma 23" dataCellStyle="Comma 91"/>
    <tableColumn id="4" xr3:uid="{D0E597B2-BA48-43C1-9E73-CED8E11A0805}" name="Column4" headerRowDxfId="196" dataDxfId="195" headerRowCellStyle="Comma 23" dataCellStyle="Comma 91"/>
    <tableColumn id="5" xr3:uid="{A0B01EC8-41D5-4D6C-A310-F833484D3CEE}" name="Column5" headerRowDxfId="194" dataDxfId="193" headerRowCellStyle="Comma 23" dataCellStyle="Comma">
      <calculatedColumnFormula>((Table43146663[[#This Row],[Column4]]/Table43146663[[#This Row],[Column3]])-1)*100</calculatedColumnFormula>
    </tableColumn>
    <tableColumn id="6" xr3:uid="{2239BFAB-7554-4B8F-8617-5EEECF673407}" name="Column6" headerRowDxfId="192" dataDxfId="191" headerRowCellStyle="Comma 23" dataCellStyle="Comma">
      <calculatedColumnFormula>((Table43146663[[#This Row],[Column4]]/Table43146663[[#This Row],[Column2]])-1)*100</calculatedColumnFormula>
    </tableColumn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0E5E51-B975-403A-8DCB-409BB2703A34}" name="Table76764223" displayName="Table76764223" ref="D3:E28" headerRowCount="0" totalsRowCount="1" headerRowDxfId="190" dataDxfId="189" totalsRowDxfId="187" tableBorderDxfId="188">
  <sortState xmlns:xlrd2="http://schemas.microsoft.com/office/spreadsheetml/2017/richdata2" ref="D3:E21">
    <sortCondition descending="1" ref="E3:E21"/>
  </sortState>
  <tableColumns count="2">
    <tableColumn id="1" xr3:uid="{3071FBBE-01C1-497F-96D8-F88929E667E9}" name="Column1" totalsRowLabel="Total" headerRowDxfId="186" dataDxfId="185" totalsRowDxfId="184" dataCellStyle="Comma"/>
    <tableColumn id="2" xr3:uid="{23741B4E-863C-4C3E-A774-911ECC1F7FB0}" name="Column2" totalsRowFunction="sum" headerRowDxfId="183" dataDxfId="182" totalsRowDxfId="181" dataCellStyle="Comma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7AEA9B-5A42-466E-8201-5915D2966535}" name="Table476865324" displayName="Table476865324" ref="A3:B20" headerRowCount="0" totalsRowCount="1" headerRowDxfId="180" dataDxfId="179" totalsRowDxfId="177" tableBorderDxfId="178">
  <tableColumns count="2">
    <tableColumn id="1" xr3:uid="{09BB8A76-8782-4D3B-89A2-70202BEBDF59}" name="Column1" totalsRowLabel="Total" headerRowDxfId="176" dataDxfId="175" totalsRowDxfId="174"/>
    <tableColumn id="2" xr3:uid="{E238571A-94C4-4288-8AEA-EFD6C22114D5}" name="Column2" totalsRowFunction="sum" headerRowDxfId="173" dataDxfId="172" totalsRowDxfId="171" dataCellStyle="Comma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AC5A7F-1A47-4984-8D19-1274DE08A77D}" name="Table486910825" displayName="Table486910825" ref="H3:J15" headerRowCount="0" totalsRowShown="0" headerRowDxfId="170" dataDxfId="169" tableBorderDxfId="168">
  <tableColumns count="3">
    <tableColumn id="1" xr3:uid="{F6FF8266-6902-49B7-8F8F-C355DB852E15}" name="Column1" headerRowDxfId="167" dataDxfId="166" headerRowCellStyle="Comma" dataCellStyle="Comma"/>
    <tableColumn id="2" xr3:uid="{1DF5E9CB-D013-49C7-8AF1-9023207F3A6E}" name="Column2" headerRowDxfId="165" dataDxfId="164" dataCellStyle="Comma"/>
    <tableColumn id="3" xr3:uid="{25AD4AB0-431F-4046-82D6-1A6F2E0FDC04}" name="Column3" headerRowDxfId="163" dataDxfId="162" dataCellStyle="Comma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E4AA863-CA72-4786-989E-DD6BC942217C}" name="Table49701126" displayName="Table49701126" ref="L3:Q104" headerRowCount="0" totalsRowCount="1" headerRowDxfId="161" dataDxfId="160" totalsRowDxfId="158" tableBorderDxfId="159">
  <tableColumns count="6">
    <tableColumn id="1" xr3:uid="{6E20F640-50BD-4DB8-B429-4D2BD1F636B8}" name="Column1" totalsRowLabel="Total" headerRowDxfId="157" dataDxfId="156" totalsRowDxfId="155" dataCellStyle="Comma"/>
    <tableColumn id="2" xr3:uid="{53D44FA5-09DD-4EF3-88D8-C9B7C36799CE}" name="Column2" totalsRowFunction="sum" headerRowDxfId="154" dataDxfId="153" totalsRowDxfId="152" dataCellStyle="Comma"/>
    <tableColumn id="3" xr3:uid="{E7CE7A4E-1C5C-45DF-9917-22FB992CDF30}" name="Column3" totalsRowFunction="sum" headerRowDxfId="151" dataDxfId="150" totalsRowDxfId="149" dataCellStyle="Comma">
      <calculatedColumnFormula>(M3/$M$104)*100</calculatedColumnFormula>
    </tableColumn>
    <tableColumn id="4" xr3:uid="{A71021CD-ABBE-40C1-A132-14098D2B05B1}" name="Column4" totalsRowLabel="Total" headerRowDxfId="148" dataDxfId="147" totalsRowDxfId="146" dataCellStyle="Comma"/>
    <tableColumn id="5" xr3:uid="{6FEC6CF6-4C37-43F6-9559-381215BC0847}" name="Column5" totalsRowFunction="sum" headerRowDxfId="145" dataDxfId="144" totalsRowDxfId="143" dataCellStyle="Comma"/>
    <tableColumn id="6" xr3:uid="{770B9B63-FE37-4878-AF69-FCABE8818374}" name="Column6" totalsRowFunction="sum" headerRowDxfId="142" dataDxfId="141" totalsRowDxfId="140" dataCellStyle="Comma">
      <calculatedColumnFormula>(P3/$P$104)*100</calculatedColumnFormula>
    </tableColumn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5DDBA30F-C693-48DB-A9BE-14D7C20B5969}" name="Table4517269" displayName="Table4517269" ref="A45:F290" headerRowCount="0" totalsRowShown="0" headerRowDxfId="139" dataDxfId="138" totalsRowDxfId="136" tableBorderDxfId="137">
  <tableColumns count="6">
    <tableColumn id="1" xr3:uid="{59C4F43B-6D52-4847-ADE4-0EDEE5A5C2B3}" name="Column1" headerRowDxfId="135" dataDxfId="134" totalsRowDxfId="133"/>
    <tableColumn id="2" xr3:uid="{4CBE6A36-6F71-44FF-84A8-64E5127D62D0}" name="Column2" headerRowDxfId="132" dataDxfId="131" totalsRowDxfId="130" headerRowCellStyle="Comma 131" dataCellStyle="Comma"/>
    <tableColumn id="3" xr3:uid="{EED56315-C2D6-43DD-B12B-23576BF99A21}" name="Column3" headerRowDxfId="129" dataDxfId="128" totalsRowDxfId="127" headerRowCellStyle="Comma" dataCellStyle="Comma">
      <calculatedColumnFormula>(B45/#REF!)*100</calculatedColumnFormula>
    </tableColumn>
    <tableColumn id="4" xr3:uid="{AA078D42-ADA5-4CE1-B140-54C37E58C552}" name="Column4" headerRowDxfId="126" dataDxfId="125" totalsRowDxfId="124" dataCellStyle="Comma"/>
    <tableColumn id="5" xr3:uid="{7B4B35AB-E402-4914-80D5-A34ED3B6B6C7}" name="Column5" headerRowDxfId="123" dataDxfId="122" totalsRowDxfId="121" headerRowCellStyle="Comma 131" dataCellStyle="Comma"/>
    <tableColumn id="6" xr3:uid="{81C8EB87-6996-4D35-B57B-2A0819CB857C}" name="Column6" headerRowDxfId="120" dataDxfId="119" totalsRowDxfId="118" headerRowCellStyle="Comma" dataCellStyle="Comma">
      <calculatedColumnFormula>(E45/#REF!)*100</calculatedColumnFormula>
    </tableColumn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A7471E2-7A67-42A3-B49F-F8C259502038}" name="Table97168827" displayName="Table97168827" ref="A5:F41" headerRowCount="0" totalsRowShown="0" headerRowDxfId="117" dataDxfId="116" tableBorderDxfId="115">
  <tableColumns count="6">
    <tableColumn id="1" xr3:uid="{168F1D9D-6551-4556-9EEC-556C48AFE16E}" name="Column1" headerRowDxfId="114" dataDxfId="113" dataCellStyle="Comma"/>
    <tableColumn id="2" xr3:uid="{5AEA2C33-621F-4C20-B87E-10840B3DFAA8}" name="Column2" headerRowDxfId="112" dataDxfId="111" headerRowCellStyle="Comma 131" dataCellStyle="Comma 156"/>
    <tableColumn id="3" xr3:uid="{71B87CC2-1CD1-4431-B697-A151B7A1ABF5}" name="Column3" headerRowDxfId="110" dataDxfId="109" headerRowCellStyle="Comma" dataCellStyle="Comma">
      <calculatedColumnFormula>(B5/$B$41)*100</calculatedColumnFormula>
    </tableColumn>
    <tableColumn id="4" xr3:uid="{7C080C9F-E783-4C92-828F-CEAB3D648080}" name="Column4" headerRowDxfId="108" dataDxfId="107"/>
    <tableColumn id="5" xr3:uid="{B1F8F350-4B14-4200-A8E7-4451B6025816}" name="Column5" headerRowDxfId="106" dataDxfId="105" headerRowCellStyle="Comma 131" dataCellStyle="Comma 156"/>
    <tableColumn id="6" xr3:uid="{46BF3847-172F-4A8E-831D-B0F0B8CA7F77}" name="Column6" headerRowDxfId="104" dataDxfId="103" headerRowCellStyle="Comma" dataCellStyle="Comma">
      <calculatedColumnFormula>(E5/$E$42)*100</calculatedColumnFormula>
    </tableColumn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F7D6CAC-BC45-4835-AB58-4DCECAB7CD9B}" name="Table418" displayName="Table418" ref="G6:U24" headerRowCount="0" totalsRowShown="0" headerRowDxfId="102" dataDxfId="101" tableBorderDxfId="100" headerRowCellStyle="Comma" dataCellStyle="Comma">
  <sortState xmlns:xlrd2="http://schemas.microsoft.com/office/spreadsheetml/2017/richdata2" ref="G6:U24">
    <sortCondition descending="1" ref="T6:T24"/>
  </sortState>
  <tableColumns count="15">
    <tableColumn id="1" xr3:uid="{F872DCB1-D0A8-413B-A9B1-0209271D9CCF}" name="Column1" headerRowDxfId="99" dataDxfId="98"/>
    <tableColumn id="2" xr3:uid="{84340CC0-DCC1-44FB-ADF4-FF0B389FA1D3}" name="Column2" headerRowDxfId="97" dataDxfId="96" headerRowCellStyle="Comma" dataCellStyle="Comma"/>
    <tableColumn id="3" xr3:uid="{C1D2B9BA-1FA2-460C-9317-1D882B4EB9D4}" name="Column3" headerRowDxfId="95" dataDxfId="94" headerRowCellStyle="Comma" dataCellStyle="Comma"/>
    <tableColumn id="4" xr3:uid="{96E86072-85C4-4974-ACD9-121817304D11}" name="Column4" headerRowDxfId="93" dataDxfId="92" headerRowCellStyle="Comma" dataCellStyle="Comma"/>
    <tableColumn id="5" xr3:uid="{348C8212-F657-4F69-8023-FF1FFDAEE8F4}" name="Column5" headerRowDxfId="91" dataDxfId="90" headerRowCellStyle="Comma" dataCellStyle="Comma"/>
    <tableColumn id="6" xr3:uid="{448FDAC6-A060-43ED-B7F1-FD590439A93A}" name="Column6" headerRowDxfId="89" dataDxfId="88" headerRowCellStyle="Comma" dataCellStyle="Comma"/>
    <tableColumn id="7" xr3:uid="{C1A6C548-953A-4C40-B603-9E85E8163578}" name="Column7" headerRowDxfId="87" dataDxfId="86" headerRowCellStyle="Comma" dataCellStyle="Comma"/>
    <tableColumn id="8" xr3:uid="{97577B66-A7E3-4619-84DE-988108AE8268}" name="Column8" headerRowDxfId="85" dataDxfId="84" headerRowCellStyle="Comma" dataCellStyle="Comma"/>
    <tableColumn id="9" xr3:uid="{81A4947B-D45A-40A2-A1BB-BFFF86963CBA}" name="Column9" headerRowDxfId="83" dataDxfId="82" headerRowCellStyle="Comma" dataCellStyle="Comma"/>
    <tableColumn id="10" xr3:uid="{B6CB3A43-F495-43DC-AAF9-C28D386036C6}" name="Column10" headerRowDxfId="81" dataDxfId="80" headerRowCellStyle="Comma" dataCellStyle="Comma"/>
    <tableColumn id="11" xr3:uid="{5D01722B-98B7-471C-9D88-B0210E08A5EB}" name="Column11" headerRowDxfId="79" dataDxfId="78" headerRowCellStyle="Comma" dataCellStyle="Comma"/>
    <tableColumn id="12" xr3:uid="{24A2D7A1-77AE-4A8F-A68F-98E50FE57596}" name="Column12" headerRowDxfId="77" dataDxfId="76" headerRowCellStyle="Comma" dataCellStyle="Comma"/>
    <tableColumn id="13" xr3:uid="{1359FB67-88FF-482B-9D98-03BCF1C38DD4}" name="Column13" headerRowDxfId="75" dataDxfId="74" headerRowCellStyle="Comma" dataCellStyle="Comma"/>
    <tableColumn id="14" xr3:uid="{02132EE3-4AD1-40C6-B937-A69D21FBDC88}" name="Column14" headerRowDxfId="73" dataDxfId="72" headerRowCellStyle="Comma" dataCellStyle="Comma"/>
    <tableColumn id="15" xr3:uid="{4C865857-9C2C-48FB-A50E-8A2ED695F846}" name="Column15" headerRowDxfId="71" dataDxfId="70" headerRowCellStyle="Comma" dataCellStyle="Comma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96CB9F6-F790-4EE0-A717-5A6A5AC8106E}" name="Table61813" displayName="Table61813" ref="A2:E8" headerRowCount="0" totalsRowShown="0" headerRowDxfId="723" dataDxfId="722" tableBorderDxfId="721" headerRowCellStyle="Comma" dataCellStyle="Comma">
  <tableColumns count="5">
    <tableColumn id="1" xr3:uid="{15D47010-2B8C-47AA-9A12-5E16589F550F}" name="Column1" headerRowDxfId="720" dataDxfId="719" dataCellStyle="Comma"/>
    <tableColumn id="2" xr3:uid="{00736E7E-57BA-475A-AF29-9B3CE2FA3FB5}" name="Column2" headerRowDxfId="718" dataDxfId="717" dataCellStyle="Comma"/>
    <tableColumn id="3" xr3:uid="{209AE361-FE95-4C24-9A8A-E11CABAB4615}" name="Column3" headerRowDxfId="716" dataDxfId="715" dataCellStyle="Comma"/>
    <tableColumn id="4" xr3:uid="{60E3AC1F-F474-4E8C-AF64-9ED55DADCB71}" name="Column4" headerRowDxfId="714" dataDxfId="713" dataCellStyle="Comma"/>
    <tableColumn id="5" xr3:uid="{9FBE0B2F-8D35-43A6-BDDF-244C10B2517B}" name="Column5" headerRowDxfId="712" dataDxfId="711" dataCellStyle="Comma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C3A91BF-B9E4-493E-BA19-589368EE4424}" name="Table13" displayName="Table13" ref="G29:U47" headerRowCount="0" totalsRowShown="0" headerRowDxfId="69" dataDxfId="68" tableBorderDxfId="67" headerRowCellStyle="Comma" dataCellStyle="Comma">
  <tableColumns count="15">
    <tableColumn id="1" xr3:uid="{04F98AF7-D5F9-424E-BC91-581477F3F576}" name="Column1" headerRowDxfId="66" dataDxfId="65" headerRowCellStyle="Comma" dataCellStyle="Comma"/>
    <tableColumn id="2" xr3:uid="{9F94F2ED-DEEB-49C4-B3AF-DA9C9E1AC8BA}" name="Column2" headerRowDxfId="64" dataDxfId="63" headerRowCellStyle="Comma" dataCellStyle="Comma"/>
    <tableColumn id="3" xr3:uid="{12579A2F-42E5-49B4-BFEB-1C022514189D}" name="Column3" headerRowDxfId="62" dataDxfId="61" headerRowCellStyle="Comma" dataCellStyle="Comma"/>
    <tableColumn id="4" xr3:uid="{3AB56990-BFFB-4D95-9BA7-CA9412FE5F55}" name="Column4" headerRowDxfId="60" dataDxfId="59" headerRowCellStyle="Comma" dataCellStyle="Comma"/>
    <tableColumn id="5" xr3:uid="{92CA5984-85D1-4DF7-8E03-DD52A69961A1}" name="Column5" headerRowDxfId="58" dataDxfId="57" headerRowCellStyle="Comma" dataCellStyle="Comma"/>
    <tableColumn id="6" xr3:uid="{B0A9712F-D0B9-4024-BFE9-1B9698A8656C}" name="Column6" headerRowDxfId="56" dataDxfId="55" headerRowCellStyle="Comma" dataCellStyle="Comma"/>
    <tableColumn id="7" xr3:uid="{E561AEC8-BC3C-4F71-BC38-4EB65DBD2FAC}" name="Column7" headerRowDxfId="54" dataDxfId="53" headerRowCellStyle="Comma" dataCellStyle="Comma"/>
    <tableColumn id="8" xr3:uid="{D3143EB0-E7D5-4FF0-9055-47BBE383282E}" name="Column8" headerRowDxfId="52" dataDxfId="51" headerRowCellStyle="Comma" dataCellStyle="Comma"/>
    <tableColumn id="9" xr3:uid="{681A9F2A-E529-4DB6-BCE6-B143A5747F91}" name="Column9" headerRowDxfId="50" dataDxfId="49" headerRowCellStyle="Comma" dataCellStyle="Comma"/>
    <tableColumn id="10" xr3:uid="{BE9C700D-5EE1-4D59-98DA-104F507B4331}" name="Column10" headerRowDxfId="48" dataDxfId="47" headerRowCellStyle="Comma" dataCellStyle="Comma"/>
    <tableColumn id="11" xr3:uid="{FCBD62FA-072D-41CD-BDCE-B8FD8231EA66}" name="Column11" headerRowDxfId="46" dataDxfId="45" headerRowCellStyle="Comma" dataCellStyle="Comma"/>
    <tableColumn id="12" xr3:uid="{2338F8C8-67E8-4516-A696-C8553BCB15D3}" name="Column12" headerRowDxfId="44" dataDxfId="43" headerRowCellStyle="Comma" dataCellStyle="Comma"/>
    <tableColumn id="13" xr3:uid="{B5D6BA99-991B-48C1-91C4-87CC4B2A01A8}" name="Column13" headerRowDxfId="42" dataDxfId="41" headerRowCellStyle="Comma" dataCellStyle="Comma"/>
    <tableColumn id="14" xr3:uid="{0C9B4D7A-CB10-41DD-9BA9-15D56D0D9939}" name="Column14" headerRowDxfId="40" dataDxfId="39" headerRowCellStyle="Comma" dataCellStyle="Comma"/>
    <tableColumn id="15" xr3:uid="{E5468814-7EA9-44C7-A112-5B05BDFADB83}" name="Column15" headerRowDxfId="38" dataDxfId="37" headerRowCellStyle="Comma" dataCellStyle="Comma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7766AD2-7520-439E-B53A-48C48ACF05BB}" name="Table46441319" displayName="Table46441319" ref="B4:E17" headerRowCount="0" totalsRowShown="0" headerRowDxfId="36" dataDxfId="35" tableBorderDxfId="34">
  <tableColumns count="4">
    <tableColumn id="1" xr3:uid="{0B4FE0A7-D278-43B0-B225-F79C3ECC7C7C}" name="Column1" headerRowDxfId="33" dataDxfId="32" totalsRowDxfId="31" headerRowCellStyle="Comma" dataCellStyle="Comma" totalsRowCellStyle="Comma"/>
    <tableColumn id="2" xr3:uid="{F1C2D05A-05D4-466A-8933-299C997D7C0F}" name="Column2" headerRowDxfId="30" dataDxfId="29" totalsRowDxfId="28"/>
    <tableColumn id="3" xr3:uid="{EC6C0DEB-9CBE-4DA9-8D7A-082DBAB61D5B}" name="Column3" headerRowDxfId="27" dataDxfId="26" totalsRowDxfId="25"/>
    <tableColumn id="4" xr3:uid="{CA2709CE-0267-4996-A3D8-8F545357E866}" name="Column4" headerRowDxfId="24" dataDxfId="23" totalsRowDxfId="22" headerRowCellStyle="Comma" dataCellStyle="Comma" totalsRowCellStyle="Comma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EFE194F9-C5E3-427E-AF59-5DD6D9DCA1CB}" name="Table505473" displayName="Table505473" ref="A4:F19" headerRowCount="0" totalsRowCount="1" headerRowDxfId="21" dataDxfId="20" totalsRowDxfId="18" tableBorderDxfId="19">
  <tableColumns count="6">
    <tableColumn id="1" xr3:uid="{00000000-0010-0000-2000-000001000000}" name="Column1" headerRowDxfId="17" dataDxfId="16" totalsRowDxfId="15" dataCellStyle="Comma"/>
    <tableColumn id="3" xr3:uid="{00000000-0010-0000-2000-000003000000}" name="Column3" headerRowDxfId="14" dataDxfId="13" totalsRowDxfId="12" dataCellStyle="Comma"/>
    <tableColumn id="4" xr3:uid="{00000000-0010-0000-2000-000004000000}" name="Column4" headerRowDxfId="11" dataDxfId="10" totalsRowDxfId="9" dataCellStyle="Comma"/>
    <tableColumn id="7" xr3:uid="{2F040262-06C4-44C8-93F5-B11989C0B5CF}" name="Column5" headerRowDxfId="8" dataDxfId="7" totalsRowDxfId="6" dataCellStyle="Comma"/>
    <tableColumn id="5" xr3:uid="{E2EB4D29-A117-4D99-8B9C-D191B120D97D}" name="Column2" headerRowDxfId="5" dataDxfId="4" totalsRowDxfId="3" dataCellStyle="Comma"/>
    <tableColumn id="6" xr3:uid="{EE81CB2C-1F99-4794-A12B-4E8CB37749C3}" name="Column6" headerRowDxfId="2" dataDxfId="1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51FDC88-B392-4AC8-B208-E9D0B8368213}" name="Table101914" displayName="Table101914" ref="A4:H13" headerRowCount="0" totalsRowShown="0" headerRowDxfId="710" dataDxfId="709" tableBorderDxfId="708" headerRowCellStyle="Comma" dataCellStyle="Comma">
  <tableColumns count="8">
    <tableColumn id="1" xr3:uid="{E7E02770-7EFD-4210-942B-1E4025604728}" name="Column1" headerRowDxfId="707" dataDxfId="706" dataCellStyle="Comma"/>
    <tableColumn id="2" xr3:uid="{DDCB847C-F29A-478D-8716-2DDACF86F65A}" name="Column2" headerRowDxfId="705" dataDxfId="704" headerRowCellStyle="Comma 118" dataCellStyle="Comma"/>
    <tableColumn id="3" xr3:uid="{2E7CA4E5-4708-4C41-AA2E-952106AC299C}" name="Column3" headerRowDxfId="703" dataDxfId="702" headerRowCellStyle="Comma" dataCellStyle="Comma"/>
    <tableColumn id="4" xr3:uid="{1D08F07D-24E1-423B-9EAD-4DC052CE0737}" name="Column4" headerRowDxfId="701" dataDxfId="700" headerRowCellStyle="Comma 118" dataCellStyle="Comma"/>
    <tableColumn id="5" xr3:uid="{8A3DC6D9-8651-4F3D-AD3C-781C9E8070B9}" name="Column5" headerRowDxfId="699" dataDxfId="698" headerRowCellStyle="Comma" dataCellStyle="Comma"/>
    <tableColumn id="6" xr3:uid="{14408CE5-A4C7-4A6F-9C6B-E3EA825D4036}" name="Column6" headerRowDxfId="697" dataDxfId="696" headerRowCellStyle="Comma 118" dataCellStyle="Comma"/>
    <tableColumn id="7" xr3:uid="{D6C1309F-957A-41D2-9A3B-F90AC9089F92}" name="Column7" headerRowDxfId="695" dataDxfId="694" headerRowCellStyle="Comma" dataCellStyle="Comma"/>
    <tableColumn id="8" xr3:uid="{8030C755-FE3E-41D6-AB38-CA7847E4A7DE}" name="Column8" headerRowDxfId="693" dataDxfId="692" headerRowCellStyle="Comma" dataCellStyle="Comma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A58C871-DACA-49AD-8143-E31D45414DE2}" name="Table112015" displayName="Table112015" ref="A4:H11" headerRowCount="0" totalsRowShown="0" headerRowDxfId="691" dataDxfId="690" tableBorderDxfId="689" headerRowCellStyle="Comma 118" dataCellStyle="Comma">
  <tableColumns count="8">
    <tableColumn id="1" xr3:uid="{BF5C44AD-22DC-4BAC-B8BE-0347B16C4613}" name="Column1" headerRowDxfId="688" dataDxfId="687"/>
    <tableColumn id="2" xr3:uid="{8BF2C614-0F7A-43F2-B8AF-13390695A4CB}" name="Column2" headerRowDxfId="686" dataDxfId="685" headerRowCellStyle="Comma 118" dataCellStyle="Comma 118"/>
    <tableColumn id="3" xr3:uid="{3ADFCFC3-D714-45BF-B595-8919015396B9}" name="Column3" headerRowDxfId="684" dataDxfId="683" headerRowCellStyle="Comma" dataCellStyle="Comma"/>
    <tableColumn id="4" xr3:uid="{122BDE37-23AD-42EB-95AA-EDD7C33499AB}" name="Column4" headerRowDxfId="682" dataDxfId="681" headerRowCellStyle="Comma 118" dataCellStyle="Comma 118"/>
    <tableColumn id="5" xr3:uid="{37551CBA-0FB9-4448-8902-0D64C74BDA39}" name="Column5" headerRowDxfId="680" dataDxfId="679" headerRowCellStyle="Comma" dataCellStyle="Comma"/>
    <tableColumn id="6" xr3:uid="{A8F4226B-664E-4036-8A52-4488DFA9679B}" name="Column6" headerRowDxfId="678" dataDxfId="677" headerRowCellStyle="Comma 118" dataCellStyle="Comma 118"/>
    <tableColumn id="7" xr3:uid="{B7FA1498-ED94-4635-9525-1ABECD39FC9F}" name="Column7" headerRowDxfId="676" dataDxfId="675" headerRowCellStyle="Comma" dataCellStyle="Comma"/>
    <tableColumn id="8" xr3:uid="{4B77706E-F6D1-45DC-94C7-B122B091E5B5}" name="Column8" headerRowDxfId="674" dataDxfId="673" headerRowCellStyle="Comma" dataCellStyle="Comma">
      <calculatedColumnFormula>Table112015[[#This Row],[Column6]]-Table112015[[#This Row],[Column4]]</calculatedColumnFormula>
    </tableColumn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7CCB2B5-D5B7-4477-9BA5-85909C3F6AA5}" name="Table12162216" displayName="Table12162216" ref="A4:H14" headerRowCount="0" totalsRowShown="0" headerRowDxfId="672" dataDxfId="671" tableBorderDxfId="670" headerRowCellStyle="Comma" dataCellStyle="Comma">
  <tableColumns count="8">
    <tableColumn id="1" xr3:uid="{DF227CD7-1FAB-4DFB-9CAF-655AFAC103A3}" name="Column1" headerRowDxfId="669" dataDxfId="668"/>
    <tableColumn id="2" xr3:uid="{2631A20C-4FC3-4642-A1B5-CEA080667A5B}" name="Column2" headerRowDxfId="667" dataDxfId="666" headerRowCellStyle="Comma 118" dataCellStyle="Comma 118"/>
    <tableColumn id="3" xr3:uid="{4EB1248B-D434-42A3-B277-FB6DB8A010F6}" name="Column3" headerRowDxfId="665" dataDxfId="664" headerRowCellStyle="Comma" dataCellStyle="Comma"/>
    <tableColumn id="4" xr3:uid="{D3B9712F-1D95-49A8-B95E-8AB546B9C03E}" name="Column4" headerRowDxfId="663" dataDxfId="662" headerRowCellStyle="Comma 118" dataCellStyle="Comma 118"/>
    <tableColumn id="5" xr3:uid="{0928973A-C5CA-4A1A-B146-E0D8456F8F4E}" name="Column5" headerRowDxfId="661" dataDxfId="660" headerRowCellStyle="Comma" dataCellStyle="Comma"/>
    <tableColumn id="6" xr3:uid="{18DE546B-A922-4A11-B43F-80517F50CF4A}" name="Column6" headerRowDxfId="659" dataDxfId="658" headerRowCellStyle="Comma 118" dataCellStyle="Comma 118"/>
    <tableColumn id="7" xr3:uid="{7FCF139D-BCB5-47B2-AC2C-F9494927F2BC}" name="Column7" headerRowDxfId="657" dataDxfId="656" headerRowCellStyle="Comma" dataCellStyle="Comma"/>
    <tableColumn id="8" xr3:uid="{E21F7036-EB2D-4868-9BB7-945F83123FBE}" name="Column8" headerRowDxfId="655" dataDxfId="654" headerRowCellStyle="Comma" dataCellStyle="Comma">
      <calculatedColumnFormula>((F5/D5)-1)*100</calculatedColumnFormula>
    </tableColumn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B632574-A4AD-4555-9C55-CED4FEA94867}" name="Table9492410" displayName="Table9492410" ref="E2:F26" headerRowCount="0" totalsRowShown="0" headerRowDxfId="653" dataDxfId="652" tableBorderDxfId="651">
  <tableColumns count="2">
    <tableColumn id="1" xr3:uid="{CA603E9E-EEAA-477C-B777-4A0BB7AF0AD2}" name="Column1" headerRowDxfId="650" dataDxfId="649"/>
    <tableColumn id="2" xr3:uid="{7273CEDA-B3DC-469B-9361-9ED30391D1C0}" name="Column2" headerRowDxfId="648" dataDxfId="647" headerRowCellStyle="Comm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676A640-E7BA-4C3F-9505-3329C1D972B0}" name="Table12511" displayName="Table12511" ref="A3:D26" headerRowCount="0" totalsRowShown="0" headerRowDxfId="646" dataDxfId="645" tableBorderDxfId="644">
  <tableColumns count="4">
    <tableColumn id="1" xr3:uid="{43EDC03B-AC36-45D4-9F5A-B73F6B76FF11}" name="Column1" headerRowDxfId="643" dataDxfId="642"/>
    <tableColumn id="2" xr3:uid="{4471254E-769A-4BC5-8228-A4E58B58D8A1}" name="Column2" headerRowDxfId="641" dataDxfId="640" headerRowCellStyle="Comma" dataCellStyle="Comma"/>
    <tableColumn id="3" xr3:uid="{272FD26D-7C50-460A-9348-F60252226920}" name="Column3" headerRowDxfId="639" dataDxfId="638"/>
    <tableColumn id="4" xr3:uid="{5FA6834E-A146-42BB-B85D-E831D1A8319B}" name="Column4" headerRowDxfId="637" dataDxfId="636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Relationship Id="rId5" Type="http://schemas.openxmlformats.org/officeDocument/2006/relationships/table" Target="../tables/table36.xml"/><Relationship Id="rId4" Type="http://schemas.openxmlformats.org/officeDocument/2006/relationships/table" Target="../tables/table35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.xml"/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50"/>
  <sheetViews>
    <sheetView showGridLines="0" tabSelected="1" zoomScaleNormal="100" workbookViewId="0">
      <selection activeCell="B7" sqref="B7"/>
    </sheetView>
  </sheetViews>
  <sheetFormatPr defaultColWidth="8.81640625" defaultRowHeight="14"/>
  <cols>
    <col min="1" max="1" width="44.81640625" style="53" bestFit="1" customWidth="1"/>
    <col min="2" max="2" width="12.1796875" style="21" customWidth="1"/>
    <col min="3" max="7" width="8.81640625" style="21"/>
    <col min="8" max="8" width="20.1796875" style="21" customWidth="1"/>
    <col min="9" max="16384" width="8.81640625" style="21"/>
  </cols>
  <sheetData>
    <row r="1" spans="1:8" ht="22.5" customHeight="1">
      <c r="A1" s="52" t="s">
        <v>242</v>
      </c>
      <c r="B1" s="22"/>
      <c r="C1" s="22"/>
      <c r="D1" s="22"/>
      <c r="E1" s="22"/>
      <c r="F1" s="22"/>
      <c r="G1" s="573"/>
      <c r="H1" s="573"/>
    </row>
    <row r="2" spans="1:8">
      <c r="A2" s="27"/>
    </row>
    <row r="3" spans="1:8">
      <c r="A3" s="26" t="s">
        <v>942</v>
      </c>
      <c r="G3" s="23"/>
    </row>
    <row r="4" spans="1:8">
      <c r="A4" s="26" t="s">
        <v>575</v>
      </c>
      <c r="G4" s="23"/>
    </row>
    <row r="5" spans="1:8">
      <c r="A5" s="26" t="s">
        <v>576</v>
      </c>
      <c r="G5" s="23"/>
    </row>
    <row r="6" spans="1:8">
      <c r="A6" s="27" t="s">
        <v>291</v>
      </c>
      <c r="G6" s="23"/>
    </row>
    <row r="7" spans="1:8">
      <c r="A7" s="27" t="s">
        <v>292</v>
      </c>
      <c r="G7" s="23"/>
    </row>
    <row r="8" spans="1:8">
      <c r="A8" s="27" t="s">
        <v>293</v>
      </c>
      <c r="G8" s="23"/>
    </row>
    <row r="9" spans="1:8">
      <c r="A9" s="27" t="s">
        <v>313</v>
      </c>
      <c r="G9" s="23"/>
    </row>
    <row r="10" spans="1:8">
      <c r="A10" s="27" t="s">
        <v>314</v>
      </c>
      <c r="G10" s="23"/>
    </row>
    <row r="11" spans="1:8">
      <c r="A11" s="27" t="s">
        <v>300</v>
      </c>
      <c r="G11" s="23"/>
    </row>
    <row r="12" spans="1:8">
      <c r="A12" s="27" t="s">
        <v>301</v>
      </c>
      <c r="G12" s="23"/>
    </row>
    <row r="13" spans="1:8">
      <c r="A13" s="27" t="s">
        <v>302</v>
      </c>
      <c r="G13" s="23"/>
    </row>
    <row r="14" spans="1:8">
      <c r="A14" s="27" t="s">
        <v>303</v>
      </c>
      <c r="G14" s="23"/>
    </row>
    <row r="15" spans="1:8">
      <c r="A15" s="27" t="s">
        <v>304</v>
      </c>
      <c r="G15" s="23"/>
    </row>
    <row r="16" spans="1:8">
      <c r="A16" s="27" t="s">
        <v>305</v>
      </c>
      <c r="G16" s="23"/>
    </row>
    <row r="17" spans="1:1">
      <c r="A17" s="27" t="s">
        <v>306</v>
      </c>
    </row>
    <row r="18" spans="1:1">
      <c r="A18" s="27" t="s">
        <v>307</v>
      </c>
    </row>
    <row r="19" spans="1:1">
      <c r="A19" s="27" t="s">
        <v>308</v>
      </c>
    </row>
    <row r="20" spans="1:1">
      <c r="A20" s="27" t="s">
        <v>309</v>
      </c>
    </row>
    <row r="21" spans="1:1">
      <c r="A21" s="27" t="s">
        <v>310</v>
      </c>
    </row>
    <row r="22" spans="1:1" ht="14.5">
      <c r="A22" s="672" t="s">
        <v>1270</v>
      </c>
    </row>
    <row r="23" spans="1:1">
      <c r="A23" s="26" t="s">
        <v>940</v>
      </c>
    </row>
    <row r="24" spans="1:1">
      <c r="A24" s="26" t="s">
        <v>1265</v>
      </c>
    </row>
    <row r="25" spans="1:1">
      <c r="A25" s="38" t="s">
        <v>1266</v>
      </c>
    </row>
    <row r="26" spans="1:1">
      <c r="A26" s="26" t="s">
        <v>1251</v>
      </c>
    </row>
    <row r="27" spans="1:1">
      <c r="A27" s="26" t="s">
        <v>1252</v>
      </c>
    </row>
    <row r="28" spans="1:1">
      <c r="A28" s="26" t="s">
        <v>1253</v>
      </c>
    </row>
    <row r="29" spans="1:1">
      <c r="A29" s="26" t="s">
        <v>1254</v>
      </c>
    </row>
    <row r="30" spans="1:1">
      <c r="A30" s="26" t="s">
        <v>1255</v>
      </c>
    </row>
    <row r="31" spans="1:1">
      <c r="A31" s="38" t="s">
        <v>1256</v>
      </c>
    </row>
    <row r="32" spans="1:1">
      <c r="A32" s="26" t="s">
        <v>1257</v>
      </c>
    </row>
    <row r="33" spans="1:4" s="26" customFormat="1">
      <c r="A33" s="26" t="s">
        <v>1258</v>
      </c>
    </row>
    <row r="34" spans="1:4">
      <c r="A34" s="38" t="s">
        <v>1259</v>
      </c>
    </row>
    <row r="35" spans="1:4">
      <c r="A35" s="38" t="s">
        <v>1260</v>
      </c>
    </row>
    <row r="36" spans="1:4">
      <c r="A36" s="26" t="s">
        <v>1261</v>
      </c>
    </row>
    <row r="37" spans="1:4">
      <c r="A37" s="38" t="s">
        <v>1262</v>
      </c>
    </row>
    <row r="38" spans="1:4">
      <c r="A38" s="38" t="s">
        <v>1263</v>
      </c>
    </row>
    <row r="39" spans="1:4">
      <c r="A39" s="26" t="s">
        <v>1264</v>
      </c>
      <c r="B39" s="26"/>
    </row>
    <row r="40" spans="1:4">
      <c r="A40" s="26"/>
      <c r="B40" s="26"/>
    </row>
    <row r="41" spans="1:4">
      <c r="A41" s="38"/>
      <c r="B41" s="38"/>
    </row>
    <row r="42" spans="1:4" ht="14.5" customHeight="1">
      <c r="A42" s="26"/>
      <c r="B42" s="26"/>
      <c r="D42" s="22"/>
    </row>
    <row r="43" spans="1:4" ht="14.5" customHeight="1">
      <c r="A43" s="26"/>
      <c r="B43" s="26"/>
      <c r="D43" s="22"/>
    </row>
    <row r="44" spans="1:4" ht="14.5" customHeight="1">
      <c r="A44" s="38"/>
      <c r="D44" s="22"/>
    </row>
    <row r="45" spans="1:4" ht="14.5" customHeight="1">
      <c r="A45" s="26"/>
      <c r="D45" s="22"/>
    </row>
    <row r="46" spans="1:4">
      <c r="A46" s="26"/>
    </row>
    <row r="47" spans="1:4">
      <c r="A47" s="26"/>
    </row>
    <row r="48" spans="1:4">
      <c r="A48" s="26"/>
    </row>
    <row r="49" spans="1:1">
      <c r="A49" s="26"/>
    </row>
    <row r="50" spans="1:1">
      <c r="A50" s="26"/>
    </row>
  </sheetData>
  <mergeCells count="1">
    <mergeCell ref="G1:H1"/>
  </mergeCells>
  <hyperlinks>
    <hyperlink ref="A3" location="'Tab 1 May 2026 revisions'!A1" display="Table 1: May 2026 Revisions" xr:uid="{00000000-0004-0000-0000-000000000000}"/>
    <hyperlink ref="A4" location="' Tab 2 Cum Trade value 2025'!A1" display="Table 2: Cumulative Trade Value - 2025" xr:uid="{00000000-0004-0000-0000-000001000000}"/>
    <hyperlink ref="A5" location="'Tab 3 Cum Trade value 2026'!A1" display="Table 3: Cumulative Trade value - 2026" xr:uid="{00000000-0004-0000-0000-000002000000}"/>
    <hyperlink ref="A7" location="'Tab5 Re-exports by ISIC'!A1" display="Table 5: Re-export by ISIC" xr:uid="{00000000-0004-0000-0000-000003000000}"/>
    <hyperlink ref="A12" location="'Tab10 Trade balnce by prtnr'!A1" display="Table 10: Trade balance by partner" xr:uid="{00000000-0004-0000-0000-000004000000}"/>
    <hyperlink ref="A13" location="'Tab11 Trade Balnce by prdct'!A1" display="Table 11: Trade balance by products" xr:uid="{00000000-0004-0000-0000-000005000000}"/>
    <hyperlink ref="A14" location="'Tab12 Exports by Partner'!A1" display="Table 12: Exports by Partner" xr:uid="{00000000-0004-0000-0000-000006000000}"/>
    <hyperlink ref="A15" location="'Tab13 Imports by Partner'!A1" display="Table 13: Imports by Partner" xr:uid="{00000000-0004-0000-0000-000007000000}"/>
    <hyperlink ref="A16" location="'Tab14 Exports by Product'!A1" display="Table 14: Export by Product" xr:uid="{00000000-0004-0000-0000-000008000000}"/>
    <hyperlink ref="A17" location="'Tab15 Re-exports by Product'!A1" display="Table 15: Re-export by Product" xr:uid="{00000000-0004-0000-0000-000009000000}"/>
    <hyperlink ref="A19" location="'Tab17 Top5 exp prdcts by countr'!A1" display="Table 17: Top 5 Exported products by partner" xr:uid="{00000000-0004-0000-0000-00000A000000}"/>
    <hyperlink ref="A20" location="' Tab18 Top5 re-X prdct by conty'!A1" display="Table 18: Top 5 Re-exported products by partner" xr:uid="{00000000-0004-0000-0000-00000B000000}"/>
    <hyperlink ref="A26" location="'Tab24 Imp by economic regio'!A1" display="Table 24: Imports by economic regions" xr:uid="{00000000-0004-0000-0000-00000C000000}"/>
    <hyperlink ref="A32" location="'Tab30 Cmodties by mde of ta'!A1" display="Table 30: Imported commodity by mode of transport" xr:uid="{00000000-0004-0000-0000-00000D000000}"/>
    <hyperlink ref="A30" location="'Tab28 Exports by NetWeight'!A1" display="Table 28: Export by NetWeight" xr:uid="{00000000-0004-0000-0000-00000E000000}"/>
    <hyperlink ref="A18" location="'Tab16 Imports by Product'!A1" display="Table 16: Imports by products" xr:uid="{00000000-0004-0000-0000-000010000000}"/>
    <hyperlink ref="A21" location="'Tab19 Top5 imp prdcts by contry'!A1" display="Table 19: Top 5 Imported products by partner" xr:uid="{00000000-0004-0000-0000-000011000000}"/>
    <hyperlink ref="A24" location="'Tab22 Exp by economic regio'!A1" display="Table 22: Export by economic region and products" xr:uid="{00000000-0004-0000-0000-000012000000}"/>
    <hyperlink ref="A27" location="'Tab25 Imports econ region&amp;p'!A1" display="Table 25: Import by Economic region and products" xr:uid="{00000000-0004-0000-0000-000013000000}"/>
    <hyperlink ref="A29" location="'Tab27 Cmodties by mode of t '!A1" display="Table 27: Exported commodity by mode of transport" xr:uid="{00000000-0004-0000-0000-000014000000}"/>
    <hyperlink ref="A6" location="'Tab4 Export by ISIC'!A1" display="Table 4: Export by ISIC" xr:uid="{00000000-0004-0000-0000-000015000000}"/>
    <hyperlink ref="A35" location="'Tab33 Intra-Africa'!A1" display="Table 33: Intra-Africa" xr:uid="{00000000-0004-0000-0000-000016000000}"/>
    <hyperlink ref="A39" location="'Tab37 Commodity of the Mont'!A1" display="Table 37: Commodity of the month" xr:uid="{00000000-0004-0000-0000-000017000000}"/>
    <hyperlink ref="A28" location="'Tab26 Exp by mode of trnspr'!A1" display="Table 26: Export by mode of transport" xr:uid="{00000000-0004-0000-0000-000018000000}"/>
    <hyperlink ref="A31" location="'Tab29 Imp by mode of trnspr '!A1" display="Table 29: Import by mode of transport" xr:uid="{00000000-0004-0000-0000-000019000000}"/>
    <hyperlink ref="A11" location="'Tab9 Trade Balance'!A1" display="Table 9: Trade balance " xr:uid="{00000000-0004-0000-0000-00001A000000}"/>
    <hyperlink ref="A8" location="'Tab6 Imports by ISIC'!A1" display="Table 6: Import by ISIC" xr:uid="{00000000-0004-0000-0000-00001B000000}"/>
    <hyperlink ref="A34" location="'Tab32 Trade by Borderpost'!A1" display="Table 32: Trade by Borderpost" xr:uid="{00000000-0004-0000-0000-00001D000000}"/>
    <hyperlink ref="A9" location="'Tab7 Exports by top sectors '!A1" display="Table 7: Exports by top 3 Sectors" xr:uid="{4BBD3A08-AA5F-48F5-B5F5-E50A6963DDBA}"/>
    <hyperlink ref="A10" location="'Tab8 Imports by top sectors '!A1" display="Table 8: Imports by top 3 Sectors" xr:uid="{48E08227-BC22-432C-9E2A-268F77FCB056}"/>
    <hyperlink ref="A37" location="'Tab35 Food items '!A1" display="Table 35: Food items" xr:uid="{ADDFA5CA-7FAF-4E83-AD8B-EB039F598D43}"/>
    <hyperlink ref="A38" location="'Tab36 Beverages'!A1" display="Table 36: Beverages" xr:uid="{7A9DCF94-EB91-42FD-87F2-30C54FD60771}"/>
    <hyperlink ref="A23" location="'Tab21 Top 10 traded commodities'!A1" display="Table 21: Top 10 traded commodities" xr:uid="{31469731-917C-404D-9168-17C0A2D50032}"/>
    <hyperlink ref="A33" location="'Tab31 Imports by NetWeight '!A1" display="Table 31: Imports by NetWeight" xr:uid="{88E18E13-562C-4F6A-A197-88C6E503E296}"/>
    <hyperlink ref="A36" location="'Tab34 Intra-SADC'!A1" display="Table 34: Intra-SADC" xr:uid="{D25D50A0-A0D5-4D73-9C95-8E4E65046ECE}"/>
    <hyperlink ref="A22" location="'Tab20 Time Series Ex&amp;Im produc '!A1" display="Table 20: Top 5 Ex&amp;Im prod by May26" xr:uid="{0BC8A9B0-9611-4768-A56C-703115962602}"/>
    <hyperlink ref="A25" location="'Tab23 Exports econ region&amp;p'!A1" display="'Tab23 Exports econ region&amp;p'!A1" xr:uid="{5DC4E2B8-5FBE-418E-8D12-6F712AF2874C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32D7-D714-4FA2-9B71-4CD475369541}">
  <dimension ref="A1:I21"/>
  <sheetViews>
    <sheetView zoomScaleNormal="100" workbookViewId="0">
      <selection activeCell="H1" sqref="H1"/>
    </sheetView>
  </sheetViews>
  <sheetFormatPr defaultColWidth="9.1796875" defaultRowHeight="12.5"/>
  <cols>
    <col min="1" max="1" width="10.54296875" style="19" customWidth="1"/>
    <col min="2" max="2" width="6.36328125" style="19" bestFit="1" customWidth="1"/>
    <col min="3" max="4" width="7.6328125" style="19" bestFit="1" customWidth="1"/>
    <col min="5" max="5" width="11.453125" style="19" customWidth="1"/>
    <col min="6" max="6" width="8.90625" style="19" bestFit="1" customWidth="1"/>
    <col min="7" max="7" width="9.1796875" style="1" customWidth="1"/>
    <col min="8" max="8" width="17.81640625" style="248" bestFit="1" customWidth="1"/>
    <col min="9" max="9" width="16.453125" style="1" bestFit="1" customWidth="1"/>
    <col min="10" max="16384" width="9.1796875" style="1"/>
  </cols>
  <sheetData>
    <row r="1" spans="1:9" ht="14.5" customHeight="1">
      <c r="A1" s="11" t="s">
        <v>946</v>
      </c>
      <c r="B1" s="11"/>
      <c r="C1" s="11"/>
      <c r="D1" s="11"/>
      <c r="E1" s="11"/>
      <c r="H1" s="251" t="s">
        <v>239</v>
      </c>
      <c r="I1" s="3"/>
    </row>
    <row r="2" spans="1:9" ht="13">
      <c r="A2" s="167" t="s">
        <v>370</v>
      </c>
      <c r="B2" s="42" t="s">
        <v>220</v>
      </c>
      <c r="C2" s="167" t="s">
        <v>290</v>
      </c>
      <c r="D2" s="167" t="s">
        <v>289</v>
      </c>
      <c r="E2" s="167" t="s">
        <v>443</v>
      </c>
      <c r="F2" s="25" t="s">
        <v>442</v>
      </c>
      <c r="G2" s="11"/>
    </row>
    <row r="3" spans="1:9" ht="12.65" customHeight="1">
      <c r="A3" s="600">
        <v>2025</v>
      </c>
      <c r="B3" s="20" t="s">
        <v>226</v>
      </c>
      <c r="C3" s="414">
        <v>11970.880430719999</v>
      </c>
      <c r="D3" s="414">
        <v>11301.92614041</v>
      </c>
      <c r="E3" s="166">
        <f>-Table283323[[#This Row],[Column3]]</f>
        <v>-11301.92614041</v>
      </c>
      <c r="F3" s="43">
        <f>Table283323[[#This Row],[Column2]]-Table283323[[#This Row],[Column3]]</f>
        <v>668.95429030999912</v>
      </c>
      <c r="G3" s="9"/>
    </row>
    <row r="4" spans="1:9" ht="12.65" customHeight="1">
      <c r="A4" s="601"/>
      <c r="B4" s="20" t="s">
        <v>227</v>
      </c>
      <c r="C4" s="100">
        <v>12589.394804060101</v>
      </c>
      <c r="D4" s="100">
        <v>12572.1458824698</v>
      </c>
      <c r="E4" s="55">
        <f>-Table283323[[#This Row],[Column3]]</f>
        <v>-12572.1458824698</v>
      </c>
      <c r="F4" s="44">
        <f>Table283323[[#This Row],[Column2]]-Table283323[[#This Row],[Column3]]</f>
        <v>17.248921590300597</v>
      </c>
      <c r="G4" s="9"/>
    </row>
    <row r="5" spans="1:9" ht="12.65" customHeight="1">
      <c r="A5" s="601"/>
      <c r="B5" s="20" t="s">
        <v>228</v>
      </c>
      <c r="C5" s="100">
        <v>7663.1295157000104</v>
      </c>
      <c r="D5" s="100">
        <v>12941.4408797708</v>
      </c>
      <c r="E5" s="55">
        <f>-Table283323[[#This Row],[Column3]]</f>
        <v>-12941.4408797708</v>
      </c>
      <c r="F5" s="44">
        <f>Table283323[[#This Row],[Column2]]-Table283323[[#This Row],[Column3]]</f>
        <v>-5278.3113640707898</v>
      </c>
      <c r="G5" s="9"/>
    </row>
    <row r="6" spans="1:9" ht="12.65" customHeight="1">
      <c r="A6" s="601"/>
      <c r="B6" s="20" t="s">
        <v>851</v>
      </c>
      <c r="C6" s="100">
        <v>7428.1780686100301</v>
      </c>
      <c r="D6" s="100">
        <v>10878.078204939899</v>
      </c>
      <c r="E6" s="55">
        <f>-Table283323[[#This Row],[Column3]]</f>
        <v>-10878.078204939899</v>
      </c>
      <c r="F6" s="44">
        <f>Table283323[[#This Row],[Column2]]-Table283323[[#This Row],[Column3]]</f>
        <v>-3449.9001363298685</v>
      </c>
      <c r="G6" s="9"/>
    </row>
    <row r="7" spans="1:9" ht="12.65" customHeight="1">
      <c r="A7" s="601"/>
      <c r="B7" s="20" t="s">
        <v>230</v>
      </c>
      <c r="C7" s="100">
        <v>13185.733845000001</v>
      </c>
      <c r="D7" s="100">
        <v>15730.270956099899</v>
      </c>
      <c r="E7" s="55">
        <f>-Table283323[[#This Row],[Column3]]</f>
        <v>-15730.270956099899</v>
      </c>
      <c r="F7" s="44">
        <f>Table283323[[#This Row],[Column2]]-Table283323[[#This Row],[Column3]]</f>
        <v>-2544.5371110998985</v>
      </c>
      <c r="G7" s="9"/>
    </row>
    <row r="8" spans="1:9" ht="12.65" customHeight="1">
      <c r="A8" s="601"/>
      <c r="B8" s="20" t="s">
        <v>231</v>
      </c>
      <c r="C8" s="100">
        <v>9971.099398289989</v>
      </c>
      <c r="D8" s="100">
        <v>14468.0229413698</v>
      </c>
      <c r="E8" s="55">
        <f>-Table283323[[#This Row],[Column3]]</f>
        <v>-14468.0229413698</v>
      </c>
      <c r="F8" s="44">
        <f>Table283323[[#This Row],[Column2]]-Table283323[[#This Row],[Column3]]</f>
        <v>-4496.9235430798108</v>
      </c>
      <c r="G8" s="9"/>
    </row>
    <row r="9" spans="1:9" ht="12.65" customHeight="1">
      <c r="A9" s="602"/>
      <c r="B9" s="20" t="s">
        <v>232</v>
      </c>
      <c r="C9" s="100">
        <v>10684.847585420001</v>
      </c>
      <c r="D9" s="100">
        <v>11115.817065091</v>
      </c>
      <c r="E9" s="55">
        <f>-Table283323[[#This Row],[Column3]]</f>
        <v>-11115.817065091</v>
      </c>
      <c r="F9" s="44">
        <f>Table283323[[#This Row],[Column2]]-Table283323[[#This Row],[Column3]]</f>
        <v>-430.96947967099914</v>
      </c>
      <c r="G9" s="9"/>
    </row>
    <row r="10" spans="1:9" ht="12.65" customHeight="1">
      <c r="A10" s="603">
        <v>2026</v>
      </c>
      <c r="B10" s="20" t="s">
        <v>221</v>
      </c>
      <c r="C10" s="100">
        <v>11409.02748309</v>
      </c>
      <c r="D10" s="100">
        <v>11231.5412926101</v>
      </c>
      <c r="E10" s="55">
        <f>-Table283323[[#This Row],[Column3]]</f>
        <v>-11231.5412926101</v>
      </c>
      <c r="F10" s="44">
        <f>Table283323[[#This Row],[Column2]]-Table283323[[#This Row],[Column3]]</f>
        <v>177.48619047989996</v>
      </c>
      <c r="G10" s="9"/>
    </row>
    <row r="11" spans="1:9" ht="12.65" customHeight="1">
      <c r="A11" s="603"/>
      <c r="B11" s="20" t="s">
        <v>222</v>
      </c>
      <c r="C11" s="100">
        <v>6612.19479356999</v>
      </c>
      <c r="D11" s="100">
        <v>11885.172795779801</v>
      </c>
      <c r="E11" s="55">
        <f>-Table283323[[#This Row],[Column3]]</f>
        <v>-11885.172795779801</v>
      </c>
      <c r="F11" s="44">
        <f>Table283323[[#This Row],[Column2]]-Table283323[[#This Row],[Column3]]</f>
        <v>-5272.9780022098112</v>
      </c>
      <c r="G11" s="9"/>
    </row>
    <row r="12" spans="1:9" ht="12.65" customHeight="1">
      <c r="A12" s="603"/>
      <c r="B12" s="20" t="s">
        <v>223</v>
      </c>
      <c r="C12" s="100">
        <v>13745.921012620001</v>
      </c>
      <c r="D12" s="100">
        <v>15584.3368209698</v>
      </c>
      <c r="E12" s="55">
        <f>-Table283323[[#This Row],[Column3]]</f>
        <v>-15584.3368209698</v>
      </c>
      <c r="F12" s="44">
        <f>Table283323[[#This Row],[Column2]]-Table283323[[#This Row],[Column3]]</f>
        <v>-1838.4158083497987</v>
      </c>
      <c r="G12" s="9"/>
    </row>
    <row r="13" spans="1:9" ht="12.65" customHeight="1">
      <c r="A13" s="603"/>
      <c r="B13" s="20" t="s">
        <v>224</v>
      </c>
      <c r="C13" s="100">
        <v>9876.8621107700001</v>
      </c>
      <c r="D13" s="100">
        <v>14213.585890419799</v>
      </c>
      <c r="E13" s="55">
        <f>-Table283323[[#This Row],[Column3]]</f>
        <v>-14213.585890419799</v>
      </c>
      <c r="F13" s="44">
        <f>Table283323[[#This Row],[Column2]]-Table283323[[#This Row],[Column3]]</f>
        <v>-4336.7237796497993</v>
      </c>
      <c r="G13" s="9"/>
    </row>
    <row r="14" spans="1:9" ht="12.65" customHeight="1">
      <c r="A14" s="603"/>
      <c r="B14" s="20" t="s">
        <v>225</v>
      </c>
      <c r="C14" s="100">
        <v>12725.521636950001</v>
      </c>
      <c r="D14" s="100">
        <v>15944.357468459699</v>
      </c>
      <c r="E14" s="55">
        <f>-Table283323[[#This Row],[Column3]]</f>
        <v>-15944.357468459699</v>
      </c>
      <c r="F14" s="44">
        <f>Table283323[[#This Row],[Column2]]-Table283323[[#This Row],[Column3]]</f>
        <v>-3218.8358315096975</v>
      </c>
      <c r="G14" s="9"/>
      <c r="H14" s="189"/>
    </row>
    <row r="15" spans="1:9" ht="12.65" customHeight="1">
      <c r="A15" s="604"/>
      <c r="B15" s="20" t="s">
        <v>226</v>
      </c>
      <c r="C15" s="415">
        <v>12874.733938110001</v>
      </c>
      <c r="D15" s="415">
        <v>18325.575221009498</v>
      </c>
      <c r="E15" s="165">
        <f>-Table283323[[#This Row],[Column3]]</f>
        <v>-18325.575221009498</v>
      </c>
      <c r="F15" s="45">
        <f>Table283323[[#This Row],[Column2]]-Table283323[[#This Row],[Column3]]</f>
        <v>-5450.8412828994969</v>
      </c>
      <c r="G15" s="9"/>
      <c r="H15" s="189"/>
      <c r="I15" s="8"/>
    </row>
    <row r="16" spans="1:9">
      <c r="C16" s="409"/>
      <c r="D16" s="46"/>
      <c r="E16" s="46"/>
      <c r="F16" s="172"/>
      <c r="H16" s="189"/>
      <c r="I16" s="8"/>
    </row>
    <row r="17" spans="3:9">
      <c r="C17" s="172"/>
      <c r="D17" s="172"/>
      <c r="E17" s="172"/>
      <c r="F17" s="172"/>
    </row>
    <row r="18" spans="3:9">
      <c r="C18" s="172"/>
      <c r="D18" s="172"/>
      <c r="E18" s="172"/>
      <c r="F18" s="172"/>
    </row>
    <row r="19" spans="3:9" ht="13">
      <c r="C19" s="37"/>
      <c r="D19" s="37"/>
      <c r="E19" s="37"/>
      <c r="F19" s="37"/>
      <c r="H19" s="249"/>
      <c r="I19" s="3"/>
    </row>
    <row r="20" spans="3:9">
      <c r="F20" s="37"/>
      <c r="G20" s="8"/>
    </row>
    <row r="21" spans="3:9">
      <c r="G21" s="8"/>
    </row>
  </sheetData>
  <mergeCells count="2">
    <mergeCell ref="A3:A9"/>
    <mergeCell ref="A10:A15"/>
  </mergeCells>
  <phoneticPr fontId="4" type="noConversion"/>
  <hyperlinks>
    <hyperlink ref="H1" location="'Table of Content'!A1" display="Table of Content" xr:uid="{FA67E006-9931-4F0A-926F-D7B5062F9653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02B7-BFBF-4424-8E19-9F5F0CA56685}">
  <dimension ref="A1:F174"/>
  <sheetViews>
    <sheetView zoomScaleNormal="100" workbookViewId="0">
      <selection activeCell="F1" sqref="F1"/>
    </sheetView>
  </sheetViews>
  <sheetFormatPr defaultColWidth="8.81640625" defaultRowHeight="12.5"/>
  <cols>
    <col min="1" max="1" width="34.1796875" style="19" customWidth="1"/>
    <col min="2" max="2" width="12.453125" style="19" bestFit="1" customWidth="1"/>
    <col min="3" max="3" width="12.26953125" style="19" bestFit="1" customWidth="1"/>
    <col min="4" max="4" width="13.08984375" style="19" bestFit="1" customWidth="1"/>
    <col min="5" max="6" width="8.81640625" style="19"/>
    <col min="7" max="7" width="12.453125" style="19" customWidth="1"/>
    <col min="8" max="16384" width="8.81640625" style="19"/>
  </cols>
  <sheetData>
    <row r="1" spans="1:6" ht="13">
      <c r="A1" s="11" t="s">
        <v>947</v>
      </c>
      <c r="E1" s="11"/>
      <c r="F1" s="47" t="s">
        <v>239</v>
      </c>
    </row>
    <row r="2" spans="1:6" ht="13">
      <c r="A2" s="167" t="s">
        <v>244</v>
      </c>
      <c r="B2" s="167" t="s">
        <v>243</v>
      </c>
      <c r="C2" s="167" t="s">
        <v>219</v>
      </c>
      <c r="D2" s="25" t="s">
        <v>421</v>
      </c>
    </row>
    <row r="3" spans="1:6">
      <c r="A3" s="54" t="s">
        <v>246</v>
      </c>
      <c r="B3" s="43">
        <v>3389.1266773899997</v>
      </c>
      <c r="C3" s="43">
        <v>2207.88421844002</v>
      </c>
      <c r="D3" s="132">
        <f>Table16373424[[#This Row],[Column2]]-Table16373424[[#This Row],[Column3]]</f>
        <v>1181.2424589499797</v>
      </c>
    </row>
    <row r="4" spans="1:6">
      <c r="A4" s="20" t="s">
        <v>245</v>
      </c>
      <c r="B4" s="44">
        <v>1112.51656458</v>
      </c>
      <c r="C4" s="44">
        <v>49.6718638400001</v>
      </c>
      <c r="D4" s="131">
        <f>Table16373424[[#This Row],[Column2]]-Table16373424[[#This Row],[Column3]]</f>
        <v>1062.84470074</v>
      </c>
    </row>
    <row r="5" spans="1:6">
      <c r="A5" s="20" t="s">
        <v>468</v>
      </c>
      <c r="B5" s="44">
        <v>549.10553539</v>
      </c>
      <c r="C5" s="44">
        <v>55.928100579999999</v>
      </c>
      <c r="D5" s="131">
        <f>Table16373424[[#This Row],[Column2]]-Table16373424[[#This Row],[Column3]]</f>
        <v>493.17743481000002</v>
      </c>
    </row>
    <row r="6" spans="1:6">
      <c r="A6" s="20" t="s">
        <v>247</v>
      </c>
      <c r="B6" s="44">
        <v>1378.05778321</v>
      </c>
      <c r="C6" s="44">
        <v>1026.6765961399999</v>
      </c>
      <c r="D6" s="131">
        <f>Table16373424[[#This Row],[Column2]]-Table16373424[[#This Row],[Column3]]</f>
        <v>351.38118707000012</v>
      </c>
    </row>
    <row r="7" spans="1:6">
      <c r="A7" s="20" t="s">
        <v>250</v>
      </c>
      <c r="B7" s="44">
        <v>365.75006678</v>
      </c>
      <c r="C7" s="44">
        <v>95.295818670000102</v>
      </c>
      <c r="D7" s="131">
        <f>Table16373424[[#This Row],[Column2]]-Table16373424[[#This Row],[Column3]]</f>
        <v>270.45424810999987</v>
      </c>
    </row>
    <row r="8" spans="1:6">
      <c r="A8" s="20" t="s">
        <v>276</v>
      </c>
      <c r="B8" s="44">
        <v>168.85436186999999</v>
      </c>
      <c r="C8" s="44">
        <v>0.12051558999999999</v>
      </c>
      <c r="D8" s="131">
        <f>Table16373424[[#This Row],[Column2]]-Table16373424[[#This Row],[Column3]]</f>
        <v>168.73384627999999</v>
      </c>
    </row>
    <row r="9" spans="1:6">
      <c r="A9" s="20" t="s">
        <v>536</v>
      </c>
      <c r="B9" s="44">
        <v>403.27155281</v>
      </c>
      <c r="C9" s="44">
        <v>243.18707072999999</v>
      </c>
      <c r="D9" s="131">
        <f>Table16373424[[#This Row],[Column2]]-Table16373424[[#This Row],[Column3]]</f>
        <v>160.08448208000002</v>
      </c>
    </row>
    <row r="10" spans="1:6">
      <c r="A10" s="20" t="s">
        <v>251</v>
      </c>
      <c r="B10" s="44">
        <v>181.35828393</v>
      </c>
      <c r="C10" s="44">
        <v>31.246109860000001</v>
      </c>
      <c r="D10" s="131">
        <f>Table16373424[[#This Row],[Column2]]-Table16373424[[#This Row],[Column3]]</f>
        <v>150.11217407000001</v>
      </c>
    </row>
    <row r="11" spans="1:6">
      <c r="A11" s="20" t="s">
        <v>248</v>
      </c>
      <c r="B11" s="44">
        <v>276.19177988999996</v>
      </c>
      <c r="C11" s="44">
        <v>140.03261258000001</v>
      </c>
      <c r="D11" s="131">
        <f>Table16373424[[#This Row],[Column2]]-Table16373424[[#This Row],[Column3]]</f>
        <v>136.15916730999996</v>
      </c>
    </row>
    <row r="12" spans="1:6">
      <c r="A12" s="20" t="s">
        <v>531</v>
      </c>
      <c r="B12" s="44">
        <v>130.72934097000001</v>
      </c>
      <c r="C12" s="44">
        <v>1.2703959999999999E-2</v>
      </c>
      <c r="D12" s="131">
        <f>Table16373424[[#This Row],[Column2]]-Table16373424[[#This Row],[Column3]]</f>
        <v>130.71663701</v>
      </c>
    </row>
    <row r="13" spans="1:6">
      <c r="A13" s="20" t="s">
        <v>263</v>
      </c>
      <c r="B13" s="44">
        <v>133.3153021</v>
      </c>
      <c r="C13" s="44">
        <v>7.6894864900000002</v>
      </c>
      <c r="D13" s="131">
        <f>Table16373424[[#This Row],[Column2]]-Table16373424[[#This Row],[Column3]]</f>
        <v>125.62581560999999</v>
      </c>
    </row>
    <row r="14" spans="1:6">
      <c r="A14" s="20" t="s">
        <v>535</v>
      </c>
      <c r="B14" s="44">
        <v>106.98273643</v>
      </c>
      <c r="C14" s="44">
        <v>15.310690460000002</v>
      </c>
      <c r="D14" s="131">
        <f>Table16373424[[#This Row],[Column2]]-Table16373424[[#This Row],[Column3]]</f>
        <v>91.672045969999999</v>
      </c>
    </row>
    <row r="15" spans="1:6">
      <c r="A15" s="20" t="s">
        <v>254</v>
      </c>
      <c r="B15" s="44">
        <v>89.307508640000108</v>
      </c>
      <c r="C15" s="44">
        <v>11.5661016</v>
      </c>
      <c r="D15" s="131">
        <f>Table16373424[[#This Row],[Column2]]-Table16373424[[#This Row],[Column3]]</f>
        <v>77.741407040000112</v>
      </c>
    </row>
    <row r="16" spans="1:6">
      <c r="A16" s="20" t="s">
        <v>533</v>
      </c>
      <c r="B16" s="44">
        <v>174.76973365000001</v>
      </c>
      <c r="C16" s="44">
        <v>100.63919606</v>
      </c>
      <c r="D16" s="131">
        <f>Table16373424[[#This Row],[Column2]]-Table16373424[[#This Row],[Column3]]</f>
        <v>74.130537590000003</v>
      </c>
    </row>
    <row r="17" spans="1:4">
      <c r="A17" s="20" t="s">
        <v>853</v>
      </c>
      <c r="B17" s="44">
        <v>74.083507239999989</v>
      </c>
      <c r="C17" s="44">
        <v>4.66674E-3</v>
      </c>
      <c r="D17" s="131">
        <f>Table16373424[[#This Row],[Column2]]-Table16373424[[#This Row],[Column3]]</f>
        <v>74.078840499999984</v>
      </c>
    </row>
    <row r="18" spans="1:4">
      <c r="A18" s="20" t="s">
        <v>255</v>
      </c>
      <c r="B18" s="44">
        <v>129.36309148999999</v>
      </c>
      <c r="C18" s="44">
        <v>60.474921250000001</v>
      </c>
      <c r="D18" s="131">
        <f>Table16373424[[#This Row],[Column2]]-Table16373424[[#This Row],[Column3]]</f>
        <v>68.888170239999994</v>
      </c>
    </row>
    <row r="19" spans="1:4">
      <c r="A19" s="20" t="s">
        <v>278</v>
      </c>
      <c r="B19" s="44">
        <v>49.55812865</v>
      </c>
      <c r="C19" s="44">
        <v>1.44320552</v>
      </c>
      <c r="D19" s="131">
        <f>Table16373424[[#This Row],[Column2]]-Table16373424[[#This Row],[Column3]]</f>
        <v>48.114923130000001</v>
      </c>
    </row>
    <row r="20" spans="1:4">
      <c r="A20" s="20" t="s">
        <v>534</v>
      </c>
      <c r="B20" s="44">
        <v>95.713731580000001</v>
      </c>
      <c r="C20" s="44">
        <v>50.504267859999999</v>
      </c>
      <c r="D20" s="131">
        <f>Table16373424[[#This Row],[Column2]]-Table16373424[[#This Row],[Column3]]</f>
        <v>45.209463720000002</v>
      </c>
    </row>
    <row r="21" spans="1:4">
      <c r="A21" s="20" t="s">
        <v>256</v>
      </c>
      <c r="B21" s="44">
        <v>96.178069790000009</v>
      </c>
      <c r="C21" s="44">
        <v>65.006624619999997</v>
      </c>
      <c r="D21" s="131">
        <f>Table16373424[[#This Row],[Column2]]-Table16373424[[#This Row],[Column3]]</f>
        <v>31.171445170000013</v>
      </c>
    </row>
    <row r="22" spans="1:4">
      <c r="A22" s="20" t="s">
        <v>252</v>
      </c>
      <c r="B22" s="44">
        <v>32.439476219999996</v>
      </c>
      <c r="C22" s="44">
        <v>2.3506816100000001</v>
      </c>
      <c r="D22" s="131">
        <f>Table16373424[[#This Row],[Column2]]-Table16373424[[#This Row],[Column3]]</f>
        <v>30.088794609999997</v>
      </c>
    </row>
    <row r="23" spans="1:4">
      <c r="A23" s="20" t="s">
        <v>261</v>
      </c>
      <c r="B23" s="44">
        <v>32.329905579999995</v>
      </c>
      <c r="C23" s="44">
        <v>5.3778777099999999</v>
      </c>
      <c r="D23" s="131">
        <f>Table16373424[[#This Row],[Column2]]-Table16373424[[#This Row],[Column3]]</f>
        <v>26.952027869999995</v>
      </c>
    </row>
    <row r="24" spans="1:4">
      <c r="A24" s="20" t="s">
        <v>258</v>
      </c>
      <c r="B24" s="44">
        <v>30.95814902</v>
      </c>
      <c r="C24" s="44">
        <v>5.0251337600000001</v>
      </c>
      <c r="D24" s="131">
        <f>Table16373424[[#This Row],[Column2]]-Table16373424[[#This Row],[Column3]]</f>
        <v>25.933015260000001</v>
      </c>
    </row>
    <row r="25" spans="1:4">
      <c r="A25" s="20" t="s">
        <v>249</v>
      </c>
      <c r="B25" s="44">
        <v>229.23560434000001</v>
      </c>
      <c r="C25" s="44">
        <v>209.49229233000003</v>
      </c>
      <c r="D25" s="131">
        <f>Table16373424[[#This Row],[Column2]]-Table16373424[[#This Row],[Column3]]</f>
        <v>19.743312009999983</v>
      </c>
    </row>
    <row r="26" spans="1:4">
      <c r="A26" s="20" t="s">
        <v>268</v>
      </c>
      <c r="B26" s="44">
        <v>15.49114627</v>
      </c>
      <c r="C26" s="44">
        <v>3.6310929999999998E-2</v>
      </c>
      <c r="D26" s="131">
        <f>Table16373424[[#This Row],[Column2]]-Table16373424[[#This Row],[Column3]]</f>
        <v>15.454835339999999</v>
      </c>
    </row>
    <row r="27" spans="1:4">
      <c r="A27" s="20" t="s">
        <v>457</v>
      </c>
      <c r="B27" s="44">
        <v>36.752840810000002</v>
      </c>
      <c r="C27" s="44">
        <v>25.97287918</v>
      </c>
      <c r="D27" s="131">
        <f>Table16373424[[#This Row],[Column2]]-Table16373424[[#This Row],[Column3]]</f>
        <v>10.779961630000003</v>
      </c>
    </row>
    <row r="28" spans="1:4">
      <c r="A28" s="20" t="s">
        <v>272</v>
      </c>
      <c r="B28" s="44">
        <v>9.2450902100000008</v>
      </c>
      <c r="C28" s="44">
        <v>0.22144679</v>
      </c>
      <c r="D28" s="131">
        <f>Table16373424[[#This Row],[Column2]]-Table16373424[[#This Row],[Column3]]</f>
        <v>9.0236434200000009</v>
      </c>
    </row>
    <row r="29" spans="1:4">
      <c r="A29" s="20" t="s">
        <v>265</v>
      </c>
      <c r="B29" s="44">
        <v>8.1351121400000004</v>
      </c>
      <c r="C29" s="44">
        <v>0.47443863000000003</v>
      </c>
      <c r="D29" s="131">
        <f>Table16373424[[#This Row],[Column2]]-Table16373424[[#This Row],[Column3]]</f>
        <v>7.6606735100000005</v>
      </c>
    </row>
    <row r="30" spans="1:4">
      <c r="A30" s="20" t="s">
        <v>458</v>
      </c>
      <c r="B30" s="44">
        <v>5.89456925</v>
      </c>
      <c r="C30" s="44">
        <v>0.20831607000000002</v>
      </c>
      <c r="D30" s="131">
        <f>Table16373424[[#This Row],[Column2]]-Table16373424[[#This Row],[Column3]]</f>
        <v>5.6862531799999996</v>
      </c>
    </row>
    <row r="31" spans="1:4">
      <c r="A31" s="20" t="s">
        <v>270</v>
      </c>
      <c r="B31" s="44">
        <v>4.15962371</v>
      </c>
      <c r="C31" s="44">
        <v>0.29088130000000001</v>
      </c>
      <c r="D31" s="131">
        <f>Table16373424[[#This Row],[Column2]]-Table16373424[[#This Row],[Column3]]</f>
        <v>3.8687424099999999</v>
      </c>
    </row>
    <row r="32" spans="1:4">
      <c r="A32" s="20" t="s">
        <v>269</v>
      </c>
      <c r="B32" s="44">
        <v>3.7145940899999998</v>
      </c>
      <c r="C32" s="44">
        <v>0.10159686</v>
      </c>
      <c r="D32" s="131">
        <f>Table16373424[[#This Row],[Column2]]-Table16373424[[#This Row],[Column3]]</f>
        <v>3.6129972299999999</v>
      </c>
    </row>
    <row r="33" spans="1:4">
      <c r="A33" s="20" t="s">
        <v>294</v>
      </c>
      <c r="B33" s="44">
        <v>3.1784920699999999</v>
      </c>
      <c r="C33" s="44">
        <v>3.2518600000000001E-3</v>
      </c>
      <c r="D33" s="131">
        <f>Table16373424[[#This Row],[Column2]]-Table16373424[[#This Row],[Column3]]</f>
        <v>3.1752402099999997</v>
      </c>
    </row>
    <row r="34" spans="1:4">
      <c r="A34" s="20" t="s">
        <v>526</v>
      </c>
      <c r="B34" s="44">
        <v>1.9212009999999999</v>
      </c>
      <c r="C34" s="44">
        <v>5.8503800000000005E-3</v>
      </c>
      <c r="D34" s="131">
        <f>Table16373424[[#This Row],[Column2]]-Table16373424[[#This Row],[Column3]]</f>
        <v>1.9153506199999999</v>
      </c>
    </row>
    <row r="35" spans="1:4">
      <c r="A35" s="20" t="s">
        <v>275</v>
      </c>
      <c r="B35" s="44">
        <v>1.97506615</v>
      </c>
      <c r="C35" s="44">
        <v>0.10675702000000001</v>
      </c>
      <c r="D35" s="131">
        <f>Table16373424[[#This Row],[Column2]]-Table16373424[[#This Row],[Column3]]</f>
        <v>1.8683091299999999</v>
      </c>
    </row>
    <row r="36" spans="1:4">
      <c r="A36" s="20" t="s">
        <v>283</v>
      </c>
      <c r="B36" s="44">
        <v>1.4789155600000001</v>
      </c>
      <c r="C36" s="44">
        <v>2.9315600000000002E-3</v>
      </c>
      <c r="D36" s="131">
        <f>Table16373424[[#This Row],[Column2]]-Table16373424[[#This Row],[Column3]]</f>
        <v>1.4759840000000002</v>
      </c>
    </row>
    <row r="37" spans="1:4">
      <c r="A37" s="20" t="s">
        <v>295</v>
      </c>
      <c r="B37" s="44">
        <v>1.2982144</v>
      </c>
      <c r="C37" s="44">
        <v>0</v>
      </c>
      <c r="D37" s="131">
        <f>Table16373424[[#This Row],[Column2]]-Table16373424[[#This Row],[Column3]]</f>
        <v>1.2982144</v>
      </c>
    </row>
    <row r="38" spans="1:4">
      <c r="A38" s="20" t="s">
        <v>477</v>
      </c>
      <c r="B38" s="44">
        <v>1.17174478</v>
      </c>
      <c r="C38" s="44">
        <v>8.7353999999999991E-3</v>
      </c>
      <c r="D38" s="131">
        <f>Table16373424[[#This Row],[Column2]]-Table16373424[[#This Row],[Column3]]</f>
        <v>1.1630093800000001</v>
      </c>
    </row>
    <row r="39" spans="1:4">
      <c r="A39" s="20" t="s">
        <v>532</v>
      </c>
      <c r="B39" s="44">
        <v>1.0527744999999999</v>
      </c>
      <c r="C39" s="44">
        <v>0.13290852</v>
      </c>
      <c r="D39" s="131">
        <f>Table16373424[[#This Row],[Column2]]-Table16373424[[#This Row],[Column3]]</f>
        <v>0.91986597999999997</v>
      </c>
    </row>
    <row r="40" spans="1:4">
      <c r="A40" s="20" t="s">
        <v>596</v>
      </c>
      <c r="B40" s="44">
        <v>0.68288590999999998</v>
      </c>
      <c r="C40" s="44">
        <v>6.8459300000000001E-3</v>
      </c>
      <c r="D40" s="131">
        <f>Table16373424[[#This Row],[Column2]]-Table16373424[[#This Row],[Column3]]</f>
        <v>0.67603997999999998</v>
      </c>
    </row>
    <row r="41" spans="1:4">
      <c r="A41" s="20" t="s">
        <v>500</v>
      </c>
      <c r="B41" s="44">
        <v>0.95662148999999996</v>
      </c>
      <c r="C41" s="44">
        <v>0.34172566999999998</v>
      </c>
      <c r="D41" s="131">
        <f>Table16373424[[#This Row],[Column2]]-Table16373424[[#This Row],[Column3]]</f>
        <v>0.61489581999999998</v>
      </c>
    </row>
    <row r="42" spans="1:4">
      <c r="A42" s="20" t="s">
        <v>523</v>
      </c>
      <c r="B42" s="44">
        <v>0.46688244000000001</v>
      </c>
      <c r="C42" s="44">
        <v>3.8571E-3</v>
      </c>
      <c r="D42" s="131">
        <f>Table16373424[[#This Row],[Column2]]-Table16373424[[#This Row],[Column3]]</f>
        <v>0.46302534000000001</v>
      </c>
    </row>
    <row r="43" spans="1:4">
      <c r="A43" s="20" t="s">
        <v>530</v>
      </c>
      <c r="B43" s="44">
        <v>0.43923250000000003</v>
      </c>
      <c r="C43" s="44">
        <v>3.6239639999999997E-2</v>
      </c>
      <c r="D43" s="131">
        <f>Table16373424[[#This Row],[Column2]]-Table16373424[[#This Row],[Column3]]</f>
        <v>0.40299286000000001</v>
      </c>
    </row>
    <row r="44" spans="1:4">
      <c r="A44" s="20" t="s">
        <v>271</v>
      </c>
      <c r="B44" s="44">
        <v>5.896674</v>
      </c>
      <c r="C44" s="44">
        <v>5.5398806699999996</v>
      </c>
      <c r="D44" s="131">
        <f>Table16373424[[#This Row],[Column2]]-Table16373424[[#This Row],[Column3]]</f>
        <v>0.35679333000000035</v>
      </c>
    </row>
    <row r="45" spans="1:4">
      <c r="A45" s="20" t="s">
        <v>236</v>
      </c>
      <c r="B45" s="44">
        <v>0.28895136999999999</v>
      </c>
      <c r="C45" s="44">
        <v>0</v>
      </c>
      <c r="D45" s="131">
        <f>Table16373424[[#This Row],[Column2]]-Table16373424[[#This Row],[Column3]]</f>
        <v>0.28895136999999999</v>
      </c>
    </row>
    <row r="46" spans="1:4">
      <c r="A46" s="20" t="s">
        <v>503</v>
      </c>
      <c r="B46" s="44">
        <v>0.28210903999999998</v>
      </c>
      <c r="C46" s="44">
        <v>0</v>
      </c>
      <c r="D46" s="131">
        <f>Table16373424[[#This Row],[Column2]]-Table16373424[[#This Row],[Column3]]</f>
        <v>0.28210903999999998</v>
      </c>
    </row>
    <row r="47" spans="1:4">
      <c r="A47" s="20" t="s">
        <v>527</v>
      </c>
      <c r="B47" s="44">
        <v>0.26085287000000001</v>
      </c>
      <c r="C47" s="44">
        <v>0</v>
      </c>
      <c r="D47" s="131">
        <f>Table16373424[[#This Row],[Column2]]-Table16373424[[#This Row],[Column3]]</f>
        <v>0.26085287000000001</v>
      </c>
    </row>
    <row r="48" spans="1:4">
      <c r="A48" s="20" t="s">
        <v>506</v>
      </c>
      <c r="B48" s="44">
        <v>0.24638644000000001</v>
      </c>
      <c r="C48" s="44">
        <v>4.16564E-3</v>
      </c>
      <c r="D48" s="131">
        <f>Table16373424[[#This Row],[Column2]]-Table16373424[[#This Row],[Column3]]</f>
        <v>0.24222080000000001</v>
      </c>
    </row>
    <row r="49" spans="1:4">
      <c r="A49" s="20" t="s">
        <v>279</v>
      </c>
      <c r="B49" s="44">
        <v>0.23821585999999997</v>
      </c>
      <c r="C49" s="44">
        <v>6.5710299999999994E-3</v>
      </c>
      <c r="D49" s="131">
        <f>Table16373424[[#This Row],[Column2]]-Table16373424[[#This Row],[Column3]]</f>
        <v>0.23164482999999997</v>
      </c>
    </row>
    <row r="50" spans="1:4">
      <c r="A50" s="20" t="s">
        <v>952</v>
      </c>
      <c r="B50" s="44">
        <v>0.20289354999999998</v>
      </c>
      <c r="C50" s="44">
        <v>0</v>
      </c>
      <c r="D50" s="131">
        <f>Table16373424[[#This Row],[Column2]]-Table16373424[[#This Row],[Column3]]</f>
        <v>0.20289354999999998</v>
      </c>
    </row>
    <row r="51" spans="1:4">
      <c r="A51" s="20" t="s">
        <v>311</v>
      </c>
      <c r="B51" s="44">
        <v>0.15348696000000001</v>
      </c>
      <c r="C51" s="44">
        <v>0</v>
      </c>
      <c r="D51" s="131">
        <f>Table16373424[[#This Row],[Column2]]-Table16373424[[#This Row],[Column3]]</f>
        <v>0.15348696000000001</v>
      </c>
    </row>
    <row r="52" spans="1:4">
      <c r="A52" s="20" t="s">
        <v>903</v>
      </c>
      <c r="B52" s="44">
        <v>4.7279330000000001E-2</v>
      </c>
      <c r="C52" s="44">
        <v>0</v>
      </c>
      <c r="D52" s="131">
        <f>Table16373424[[#This Row],[Column2]]-Table16373424[[#This Row],[Column3]]</f>
        <v>4.7279330000000001E-2</v>
      </c>
    </row>
    <row r="53" spans="1:4">
      <c r="A53" s="20" t="s">
        <v>584</v>
      </c>
      <c r="B53" s="44">
        <v>2.2128020000000002E-2</v>
      </c>
      <c r="C53" s="44">
        <v>0</v>
      </c>
      <c r="D53" s="131">
        <f>Table16373424[[#This Row],[Column2]]-Table16373424[[#This Row],[Column3]]</f>
        <v>2.2128020000000002E-2</v>
      </c>
    </row>
    <row r="54" spans="1:4">
      <c r="A54" s="20" t="s">
        <v>315</v>
      </c>
      <c r="B54" s="44">
        <v>4.96172E-2</v>
      </c>
      <c r="C54" s="44">
        <v>3.01891E-2</v>
      </c>
      <c r="D54" s="131">
        <f>Table16373424[[#This Row],[Column2]]-Table16373424[[#This Row],[Column3]]</f>
        <v>1.94281E-2</v>
      </c>
    </row>
    <row r="55" spans="1:4">
      <c r="A55" s="20" t="s">
        <v>857</v>
      </c>
      <c r="B55" s="44">
        <v>3.6071220000000001E-2</v>
      </c>
      <c r="C55" s="44">
        <v>2.0723999999999999E-2</v>
      </c>
      <c r="D55" s="131">
        <f>Table16373424[[#This Row],[Column2]]-Table16373424[[#This Row],[Column3]]</f>
        <v>1.5347220000000002E-2</v>
      </c>
    </row>
    <row r="56" spans="1:4">
      <c r="A56" s="20" t="s">
        <v>528</v>
      </c>
      <c r="B56" s="44">
        <v>8.9440400000000003E-3</v>
      </c>
      <c r="C56" s="44">
        <v>0</v>
      </c>
      <c r="D56" s="131">
        <f>Table16373424[[#This Row],[Column2]]-Table16373424[[#This Row],[Column3]]</f>
        <v>8.9440400000000003E-3</v>
      </c>
    </row>
    <row r="57" spans="1:4">
      <c r="A57" s="20" t="s">
        <v>907</v>
      </c>
      <c r="B57" s="44">
        <v>6.39917E-3</v>
      </c>
      <c r="C57" s="44">
        <v>0</v>
      </c>
      <c r="D57" s="131">
        <f>Table16373424[[#This Row],[Column2]]-Table16373424[[#This Row],[Column3]]</f>
        <v>6.39917E-3</v>
      </c>
    </row>
    <row r="58" spans="1:4">
      <c r="A58" s="20" t="s">
        <v>589</v>
      </c>
      <c r="B58" s="44">
        <v>2.9583600000000002E-3</v>
      </c>
      <c r="C58" s="44">
        <v>0</v>
      </c>
      <c r="D58" s="131">
        <f>Table16373424[[#This Row],[Column2]]-Table16373424[[#This Row],[Column3]]</f>
        <v>2.9583600000000002E-3</v>
      </c>
    </row>
    <row r="59" spans="1:4">
      <c r="A59" s="20" t="s">
        <v>504</v>
      </c>
      <c r="B59" s="44">
        <v>5.58772E-3</v>
      </c>
      <c r="C59" s="44">
        <v>2.7875999999999999E-3</v>
      </c>
      <c r="D59" s="131">
        <f>Table16373424[[#This Row],[Column2]]-Table16373424[[#This Row],[Column3]]</f>
        <v>2.8001200000000001E-3</v>
      </c>
    </row>
    <row r="60" spans="1:4">
      <c r="A60" s="20" t="s">
        <v>916</v>
      </c>
      <c r="B60" s="44">
        <v>2.5500000000000002E-3</v>
      </c>
      <c r="C60" s="44">
        <v>0</v>
      </c>
      <c r="D60" s="131">
        <f>Table16373424[[#This Row],[Column2]]-Table16373424[[#This Row],[Column3]]</f>
        <v>2.5500000000000002E-3</v>
      </c>
    </row>
    <row r="61" spans="1:4">
      <c r="A61" s="20" t="s">
        <v>581</v>
      </c>
      <c r="B61" s="44">
        <v>0</v>
      </c>
      <c r="C61" s="44">
        <v>3.3330000000000002E-4</v>
      </c>
      <c r="D61" s="131">
        <f>Table16373424[[#This Row],[Column2]]-Table16373424[[#This Row],[Column3]]</f>
        <v>-3.3330000000000002E-4</v>
      </c>
    </row>
    <row r="62" spans="1:4">
      <c r="A62" s="20" t="s">
        <v>519</v>
      </c>
      <c r="B62" s="44">
        <v>0</v>
      </c>
      <c r="C62" s="44">
        <v>3.3847E-4</v>
      </c>
      <c r="D62" s="131">
        <f>Table16373424[[#This Row],[Column2]]-Table16373424[[#This Row],[Column3]]</f>
        <v>-3.3847E-4</v>
      </c>
    </row>
    <row r="63" spans="1:4">
      <c r="A63" s="20" t="s">
        <v>541</v>
      </c>
      <c r="B63" s="44">
        <v>0</v>
      </c>
      <c r="C63" s="44">
        <v>4.4329999999999999E-4</v>
      </c>
      <c r="D63" s="131">
        <f>Table16373424[[#This Row],[Column2]]-Table16373424[[#This Row],[Column3]]</f>
        <v>-4.4329999999999999E-4</v>
      </c>
    </row>
    <row r="64" spans="1:4">
      <c r="A64" s="20" t="s">
        <v>859</v>
      </c>
      <c r="B64" s="44">
        <v>0</v>
      </c>
      <c r="C64" s="44">
        <v>1.1245199999999999E-3</v>
      </c>
      <c r="D64" s="131">
        <f>Table16373424[[#This Row],[Column2]]-Table16373424[[#This Row],[Column3]]</f>
        <v>-1.1245199999999999E-3</v>
      </c>
    </row>
    <row r="65" spans="1:4">
      <c r="A65" s="20" t="s">
        <v>906</v>
      </c>
      <c r="B65" s="44">
        <v>0</v>
      </c>
      <c r="C65" s="44">
        <v>1.145E-3</v>
      </c>
      <c r="D65" s="131">
        <f>Table16373424[[#This Row],[Column2]]-Table16373424[[#This Row],[Column3]]</f>
        <v>-1.145E-3</v>
      </c>
    </row>
    <row r="66" spans="1:4">
      <c r="A66" s="20" t="s">
        <v>953</v>
      </c>
      <c r="B66" s="44">
        <v>0</v>
      </c>
      <c r="C66" s="44">
        <v>2.0735200000000001E-3</v>
      </c>
      <c r="D66" s="131">
        <f>Table16373424[[#This Row],[Column2]]-Table16373424[[#This Row],[Column3]]</f>
        <v>-2.0735200000000001E-3</v>
      </c>
    </row>
    <row r="67" spans="1:4">
      <c r="A67" s="20" t="s">
        <v>934</v>
      </c>
      <c r="B67" s="44">
        <v>0</v>
      </c>
      <c r="C67" s="44">
        <v>2.1493000000000003E-3</v>
      </c>
      <c r="D67" s="131">
        <f>Table16373424[[#This Row],[Column2]]-Table16373424[[#This Row],[Column3]]</f>
        <v>-2.1493000000000003E-3</v>
      </c>
    </row>
    <row r="68" spans="1:4">
      <c r="A68" s="20" t="s">
        <v>958</v>
      </c>
      <c r="B68" s="44">
        <v>0</v>
      </c>
      <c r="C68" s="44">
        <v>2.6305900000000004E-3</v>
      </c>
      <c r="D68" s="131">
        <f>Table16373424[[#This Row],[Column2]]-Table16373424[[#This Row],[Column3]]</f>
        <v>-2.6305900000000004E-3</v>
      </c>
    </row>
    <row r="69" spans="1:4">
      <c r="A69" s="20" t="s">
        <v>514</v>
      </c>
      <c r="B69" s="44">
        <v>0</v>
      </c>
      <c r="C69" s="44">
        <v>2.8611799999999996E-3</v>
      </c>
      <c r="D69" s="131">
        <f>Table16373424[[#This Row],[Column2]]-Table16373424[[#This Row],[Column3]]</f>
        <v>-2.8611799999999996E-3</v>
      </c>
    </row>
    <row r="70" spans="1:4">
      <c r="A70" s="20" t="s">
        <v>487</v>
      </c>
      <c r="B70" s="44">
        <v>0</v>
      </c>
      <c r="C70" s="44">
        <v>3.4793200000000002E-3</v>
      </c>
      <c r="D70" s="131">
        <f>Table16373424[[#This Row],[Column2]]-Table16373424[[#This Row],[Column3]]</f>
        <v>-3.4793200000000002E-3</v>
      </c>
    </row>
    <row r="71" spans="1:4">
      <c r="A71" s="20" t="s">
        <v>566</v>
      </c>
      <c r="B71" s="44">
        <v>0</v>
      </c>
      <c r="C71" s="44">
        <v>3.5082800000000003E-3</v>
      </c>
      <c r="D71" s="131">
        <f>Table16373424[[#This Row],[Column2]]-Table16373424[[#This Row],[Column3]]</f>
        <v>-3.5082800000000003E-3</v>
      </c>
    </row>
    <row r="72" spans="1:4">
      <c r="A72" s="20" t="s">
        <v>274</v>
      </c>
      <c r="B72" s="44">
        <v>1.0000000000000001E-5</v>
      </c>
      <c r="C72" s="44">
        <v>3.6644999999999998E-3</v>
      </c>
      <c r="D72" s="131">
        <f>Table16373424[[#This Row],[Column2]]-Table16373424[[#This Row],[Column3]]</f>
        <v>-3.6544999999999998E-3</v>
      </c>
    </row>
    <row r="73" spans="1:4">
      <c r="A73" s="20" t="s">
        <v>547</v>
      </c>
      <c r="B73" s="44">
        <v>0</v>
      </c>
      <c r="C73" s="44">
        <v>4.9149600000000003E-3</v>
      </c>
      <c r="D73" s="131">
        <f>Table16373424[[#This Row],[Column2]]-Table16373424[[#This Row],[Column3]]</f>
        <v>-4.9149600000000003E-3</v>
      </c>
    </row>
    <row r="74" spans="1:4">
      <c r="A74" s="20" t="s">
        <v>598</v>
      </c>
      <c r="B74" s="44">
        <v>0</v>
      </c>
      <c r="C74" s="44">
        <v>5.5356099999999998E-3</v>
      </c>
      <c r="D74" s="131">
        <f>Table16373424[[#This Row],[Column2]]-Table16373424[[#This Row],[Column3]]</f>
        <v>-5.5356099999999998E-3</v>
      </c>
    </row>
    <row r="75" spans="1:4">
      <c r="A75" s="20" t="s">
        <v>957</v>
      </c>
      <c r="B75" s="44">
        <v>0</v>
      </c>
      <c r="C75" s="44">
        <v>7.9343399999999998E-3</v>
      </c>
      <c r="D75" s="131">
        <f>Table16373424[[#This Row],[Column2]]-Table16373424[[#This Row],[Column3]]</f>
        <v>-7.9343399999999998E-3</v>
      </c>
    </row>
    <row r="76" spans="1:4">
      <c r="A76" s="20" t="s">
        <v>568</v>
      </c>
      <c r="B76" s="44">
        <v>4.0217000000000003E-2</v>
      </c>
      <c r="C76" s="44">
        <v>4.8446679999999999E-2</v>
      </c>
      <c r="D76" s="131">
        <f>Table16373424[[#This Row],[Column2]]-Table16373424[[#This Row],[Column3]]</f>
        <v>-8.2296799999999962E-3</v>
      </c>
    </row>
    <row r="77" spans="1:4">
      <c r="A77" s="20" t="s">
        <v>511</v>
      </c>
      <c r="B77" s="44">
        <v>0</v>
      </c>
      <c r="C77" s="44">
        <v>1.102266E-2</v>
      </c>
      <c r="D77" s="131">
        <f>Table16373424[[#This Row],[Column2]]-Table16373424[[#This Row],[Column3]]</f>
        <v>-1.102266E-2</v>
      </c>
    </row>
    <row r="78" spans="1:4">
      <c r="A78" s="20" t="s">
        <v>540</v>
      </c>
      <c r="B78" s="44">
        <v>0</v>
      </c>
      <c r="C78" s="44">
        <v>1.1140239999999999E-2</v>
      </c>
      <c r="D78" s="131">
        <f>Table16373424[[#This Row],[Column2]]-Table16373424[[#This Row],[Column3]]</f>
        <v>-1.1140239999999999E-2</v>
      </c>
    </row>
    <row r="79" spans="1:4">
      <c r="A79" s="20" t="s">
        <v>237</v>
      </c>
      <c r="B79" s="44">
        <v>0</v>
      </c>
      <c r="C79" s="44">
        <v>1.484444E-2</v>
      </c>
      <c r="D79" s="131">
        <f>Table16373424[[#This Row],[Column2]]-Table16373424[[#This Row],[Column3]]</f>
        <v>-1.484444E-2</v>
      </c>
    </row>
    <row r="80" spans="1:4">
      <c r="A80" s="20" t="s">
        <v>955</v>
      </c>
      <c r="B80" s="44">
        <v>0</v>
      </c>
      <c r="C80" s="44">
        <v>1.7365849999999999E-2</v>
      </c>
      <c r="D80" s="131">
        <f>Table16373424[[#This Row],[Column2]]-Table16373424[[#This Row],[Column3]]</f>
        <v>-1.7365849999999999E-2</v>
      </c>
    </row>
    <row r="81" spans="1:4">
      <c r="A81" s="20" t="s">
        <v>507</v>
      </c>
      <c r="B81" s="44">
        <v>0</v>
      </c>
      <c r="C81" s="44">
        <v>1.7867689999999999E-2</v>
      </c>
      <c r="D81" s="131">
        <f>Table16373424[[#This Row],[Column2]]-Table16373424[[#This Row],[Column3]]</f>
        <v>-1.7867689999999999E-2</v>
      </c>
    </row>
    <row r="82" spans="1:4">
      <c r="A82" s="20" t="s">
        <v>505</v>
      </c>
      <c r="B82" s="44">
        <v>0</v>
      </c>
      <c r="C82" s="44">
        <v>1.9620060000000002E-2</v>
      </c>
      <c r="D82" s="131">
        <f>Table16373424[[#This Row],[Column2]]-Table16373424[[#This Row],[Column3]]</f>
        <v>-1.9620060000000002E-2</v>
      </c>
    </row>
    <row r="83" spans="1:4">
      <c r="A83" s="20" t="s">
        <v>447</v>
      </c>
      <c r="B83" s="44">
        <v>0</v>
      </c>
      <c r="C83" s="44">
        <v>2.0268869999999998E-2</v>
      </c>
      <c r="D83" s="131">
        <f>Table16373424[[#This Row],[Column2]]-Table16373424[[#This Row],[Column3]]</f>
        <v>-2.0268869999999998E-2</v>
      </c>
    </row>
    <row r="84" spans="1:4">
      <c r="A84" s="20" t="s">
        <v>509</v>
      </c>
      <c r="B84" s="44">
        <v>0</v>
      </c>
      <c r="C84" s="44">
        <v>2.196706E-2</v>
      </c>
      <c r="D84" s="131">
        <f>Table16373424[[#This Row],[Column2]]-Table16373424[[#This Row],[Column3]]</f>
        <v>-2.196706E-2</v>
      </c>
    </row>
    <row r="85" spans="1:4">
      <c r="A85" s="20" t="s">
        <v>287</v>
      </c>
      <c r="B85" s="44">
        <v>0</v>
      </c>
      <c r="C85" s="44">
        <v>2.3337990000000003E-2</v>
      </c>
      <c r="D85" s="131">
        <f>Table16373424[[#This Row],[Column2]]-Table16373424[[#This Row],[Column3]]</f>
        <v>-2.3337990000000003E-2</v>
      </c>
    </row>
    <row r="86" spans="1:4">
      <c r="A86" s="20" t="s">
        <v>486</v>
      </c>
      <c r="B86" s="44">
        <v>0</v>
      </c>
      <c r="C86" s="44">
        <v>2.7604500000000001E-2</v>
      </c>
      <c r="D86" s="131">
        <f>Table16373424[[#This Row],[Column2]]-Table16373424[[#This Row],[Column3]]</f>
        <v>-2.7604500000000001E-2</v>
      </c>
    </row>
    <row r="87" spans="1:4">
      <c r="A87" s="20" t="s">
        <v>518</v>
      </c>
      <c r="B87" s="44">
        <v>0</v>
      </c>
      <c r="C87" s="44">
        <v>2.799722E-2</v>
      </c>
      <c r="D87" s="131">
        <f>Table16373424[[#This Row],[Column2]]-Table16373424[[#This Row],[Column3]]</f>
        <v>-2.799722E-2</v>
      </c>
    </row>
    <row r="88" spans="1:4">
      <c r="A88" s="20" t="s">
        <v>496</v>
      </c>
      <c r="B88" s="44">
        <v>1.7782060000000002E-2</v>
      </c>
      <c r="C88" s="44">
        <v>5.0993820000000002E-2</v>
      </c>
      <c r="D88" s="131">
        <f>Table16373424[[#This Row],[Column2]]-Table16373424[[#This Row],[Column3]]</f>
        <v>-3.321176E-2</v>
      </c>
    </row>
    <row r="89" spans="1:4">
      <c r="A89" s="20" t="s">
        <v>456</v>
      </c>
      <c r="B89" s="44">
        <v>0</v>
      </c>
      <c r="C89" s="44">
        <v>3.7424289999999999E-2</v>
      </c>
      <c r="D89" s="131">
        <f>Table16373424[[#This Row],[Column2]]-Table16373424[[#This Row],[Column3]]</f>
        <v>-3.7424289999999999E-2</v>
      </c>
    </row>
    <row r="90" spans="1:4">
      <c r="A90" s="20" t="s">
        <v>502</v>
      </c>
      <c r="B90" s="44">
        <v>0</v>
      </c>
      <c r="C90" s="44">
        <v>4.1228389999999997E-2</v>
      </c>
      <c r="D90" s="131">
        <f>Table16373424[[#This Row],[Column2]]-Table16373424[[#This Row],[Column3]]</f>
        <v>-4.1228389999999997E-2</v>
      </c>
    </row>
    <row r="91" spans="1:4">
      <c r="A91" s="20" t="s">
        <v>510</v>
      </c>
      <c r="B91" s="44">
        <v>0</v>
      </c>
      <c r="C91" s="44">
        <v>5.4665480000000002E-2</v>
      </c>
      <c r="D91" s="131">
        <f>Table16373424[[#This Row],[Column2]]-Table16373424[[#This Row],[Column3]]</f>
        <v>-5.4665480000000002E-2</v>
      </c>
    </row>
    <row r="92" spans="1:4">
      <c r="A92" s="20" t="s">
        <v>494</v>
      </c>
      <c r="B92" s="44">
        <v>0</v>
      </c>
      <c r="C92" s="44">
        <v>5.7003459999999999E-2</v>
      </c>
      <c r="D92" s="131">
        <f>Table16373424[[#This Row],[Column2]]-Table16373424[[#This Row],[Column3]]</f>
        <v>-5.7003459999999999E-2</v>
      </c>
    </row>
    <row r="93" spans="1:4">
      <c r="A93" s="20" t="s">
        <v>288</v>
      </c>
      <c r="B93" s="44">
        <v>0</v>
      </c>
      <c r="C93" s="44">
        <v>6.0169470000000003E-2</v>
      </c>
      <c r="D93" s="131">
        <f>Table16373424[[#This Row],[Column2]]-Table16373424[[#This Row],[Column3]]</f>
        <v>-6.0169470000000003E-2</v>
      </c>
    </row>
    <row r="94" spans="1:4">
      <c r="A94" s="20" t="s">
        <v>520</v>
      </c>
      <c r="B94" s="44">
        <v>0</v>
      </c>
      <c r="C94" s="44">
        <v>6.2474040000000002E-2</v>
      </c>
      <c r="D94" s="131">
        <f>Table16373424[[#This Row],[Column2]]-Table16373424[[#This Row],[Column3]]</f>
        <v>-6.2474040000000002E-2</v>
      </c>
    </row>
    <row r="95" spans="1:4">
      <c r="A95" s="20" t="s">
        <v>954</v>
      </c>
      <c r="B95" s="44">
        <v>0</v>
      </c>
      <c r="C95" s="44">
        <v>7.8823759999999993E-2</v>
      </c>
      <c r="D95" s="131">
        <f>Table16373424[[#This Row],[Column2]]-Table16373424[[#This Row],[Column3]]</f>
        <v>-7.8823759999999993E-2</v>
      </c>
    </row>
    <row r="96" spans="1:4">
      <c r="A96" s="20" t="s">
        <v>490</v>
      </c>
      <c r="B96" s="44">
        <v>0</v>
      </c>
      <c r="C96" s="44">
        <v>8.046855E-2</v>
      </c>
      <c r="D96" s="131">
        <f>Table16373424[[#This Row],[Column2]]-Table16373424[[#This Row],[Column3]]</f>
        <v>-8.046855E-2</v>
      </c>
    </row>
    <row r="97" spans="1:4">
      <c r="A97" s="20" t="s">
        <v>282</v>
      </c>
      <c r="B97" s="44">
        <v>2.0000000000000001E-4</v>
      </c>
      <c r="C97" s="44">
        <v>8.8917200000000002E-2</v>
      </c>
      <c r="D97" s="131">
        <f>Table16373424[[#This Row],[Column2]]-Table16373424[[#This Row],[Column3]]</f>
        <v>-8.8717199999999996E-2</v>
      </c>
    </row>
    <row r="98" spans="1:4">
      <c r="A98" s="20" t="s">
        <v>491</v>
      </c>
      <c r="B98" s="44">
        <v>5.5000000000000003E-4</v>
      </c>
      <c r="C98" s="44">
        <v>9.5900800000000008E-2</v>
      </c>
      <c r="D98" s="131">
        <f>Table16373424[[#This Row],[Column2]]-Table16373424[[#This Row],[Column3]]</f>
        <v>-9.5350800000000013E-2</v>
      </c>
    </row>
    <row r="99" spans="1:4">
      <c r="A99" s="20" t="s">
        <v>493</v>
      </c>
      <c r="B99" s="44">
        <v>0</v>
      </c>
      <c r="C99" s="44">
        <v>0.10456325999999999</v>
      </c>
      <c r="D99" s="131">
        <f>Table16373424[[#This Row],[Column2]]-Table16373424[[#This Row],[Column3]]</f>
        <v>-0.10456325999999999</v>
      </c>
    </row>
    <row r="100" spans="1:4">
      <c r="A100" s="20" t="s">
        <v>466</v>
      </c>
      <c r="B100" s="44">
        <v>0</v>
      </c>
      <c r="C100" s="44">
        <v>0.10910935000000001</v>
      </c>
      <c r="D100" s="131">
        <f>Table16373424[[#This Row],[Column2]]-Table16373424[[#This Row],[Column3]]</f>
        <v>-0.10910935000000001</v>
      </c>
    </row>
    <row r="101" spans="1:4">
      <c r="A101" s="20" t="s">
        <v>516</v>
      </c>
      <c r="B101" s="44">
        <v>0</v>
      </c>
      <c r="C101" s="44">
        <v>0.11994310000000001</v>
      </c>
      <c r="D101" s="131">
        <f>Table16373424[[#This Row],[Column2]]-Table16373424[[#This Row],[Column3]]</f>
        <v>-0.11994310000000001</v>
      </c>
    </row>
    <row r="102" spans="1:4">
      <c r="A102" s="20" t="s">
        <v>488</v>
      </c>
      <c r="B102" s="44">
        <v>0</v>
      </c>
      <c r="C102" s="44">
        <v>0.13273326000000002</v>
      </c>
      <c r="D102" s="131">
        <f>Table16373424[[#This Row],[Column2]]-Table16373424[[#This Row],[Column3]]</f>
        <v>-0.13273326000000002</v>
      </c>
    </row>
    <row r="103" spans="1:4">
      <c r="A103" s="20" t="s">
        <v>517</v>
      </c>
      <c r="B103" s="44">
        <v>0</v>
      </c>
      <c r="C103" s="44">
        <v>0.18948037000000001</v>
      </c>
      <c r="D103" s="131">
        <f>Table16373424[[#This Row],[Column2]]-Table16373424[[#This Row],[Column3]]</f>
        <v>-0.18948037000000001</v>
      </c>
    </row>
    <row r="104" spans="1:4">
      <c r="A104" s="20" t="s">
        <v>280</v>
      </c>
      <c r="B104" s="44">
        <v>0.30848291</v>
      </c>
      <c r="C104" s="44">
        <v>0.50879280999999998</v>
      </c>
      <c r="D104" s="131">
        <f>Table16373424[[#This Row],[Column2]]-Table16373424[[#This Row],[Column3]]</f>
        <v>-0.20030989999999999</v>
      </c>
    </row>
    <row r="105" spans="1:4">
      <c r="A105" s="20" t="s">
        <v>501</v>
      </c>
      <c r="B105" s="44">
        <v>0.2203184</v>
      </c>
      <c r="C105" s="44">
        <v>0.46218501000000001</v>
      </c>
      <c r="D105" s="131">
        <f>Table16373424[[#This Row],[Column2]]-Table16373424[[#This Row],[Column3]]</f>
        <v>-0.24186661000000001</v>
      </c>
    </row>
    <row r="106" spans="1:4">
      <c r="A106" s="20" t="s">
        <v>522</v>
      </c>
      <c r="B106" s="44">
        <v>0</v>
      </c>
      <c r="C106" s="44">
        <v>0.24220532</v>
      </c>
      <c r="D106" s="131">
        <f>Table16373424[[#This Row],[Column2]]-Table16373424[[#This Row],[Column3]]</f>
        <v>-0.24220532</v>
      </c>
    </row>
    <row r="107" spans="1:4">
      <c r="A107" s="20" t="s">
        <v>542</v>
      </c>
      <c r="B107" s="44">
        <v>0</v>
      </c>
      <c r="C107" s="44">
        <v>0.24258142000000002</v>
      </c>
      <c r="D107" s="131">
        <f>Table16373424[[#This Row],[Column2]]-Table16373424[[#This Row],[Column3]]</f>
        <v>-0.24258142000000002</v>
      </c>
    </row>
    <row r="108" spans="1:4">
      <c r="A108" s="20" t="s">
        <v>497</v>
      </c>
      <c r="B108" s="44">
        <v>0</v>
      </c>
      <c r="C108" s="44">
        <v>0.24411709000000001</v>
      </c>
      <c r="D108" s="131">
        <f>Table16373424[[#This Row],[Column2]]-Table16373424[[#This Row],[Column3]]</f>
        <v>-0.24411709000000001</v>
      </c>
    </row>
    <row r="109" spans="1:4">
      <c r="A109" s="20" t="s">
        <v>498</v>
      </c>
      <c r="B109" s="44">
        <v>0</v>
      </c>
      <c r="C109" s="44">
        <v>0.27663257000000002</v>
      </c>
      <c r="D109" s="131">
        <f>Table16373424[[#This Row],[Column2]]-Table16373424[[#This Row],[Column3]]</f>
        <v>-0.27663257000000002</v>
      </c>
    </row>
    <row r="110" spans="1:4">
      <c r="A110" s="20" t="s">
        <v>281</v>
      </c>
      <c r="B110" s="44">
        <v>0</v>
      </c>
      <c r="C110" s="44">
        <v>0.45041333</v>
      </c>
      <c r="D110" s="131">
        <f>Table16373424[[#This Row],[Column2]]-Table16373424[[#This Row],[Column3]]</f>
        <v>-0.45041333</v>
      </c>
    </row>
    <row r="111" spans="1:4">
      <c r="A111" s="20" t="s">
        <v>513</v>
      </c>
      <c r="B111" s="44">
        <v>4.2070699999999994E-3</v>
      </c>
      <c r="C111" s="44">
        <v>0.46205704999999997</v>
      </c>
      <c r="D111" s="131">
        <f>Table16373424[[#This Row],[Column2]]-Table16373424[[#This Row],[Column3]]</f>
        <v>-0.45784997999999999</v>
      </c>
    </row>
    <row r="112" spans="1:4">
      <c r="A112" s="20" t="s">
        <v>524</v>
      </c>
      <c r="B112" s="44">
        <v>0</v>
      </c>
      <c r="C112" s="44">
        <v>0.65663079000000002</v>
      </c>
      <c r="D112" s="131">
        <f>Table16373424[[#This Row],[Column2]]-Table16373424[[#This Row],[Column3]]</f>
        <v>-0.65663079000000002</v>
      </c>
    </row>
    <row r="113" spans="1:4">
      <c r="A113" s="20" t="s">
        <v>445</v>
      </c>
      <c r="B113" s="44">
        <v>0</v>
      </c>
      <c r="C113" s="44">
        <v>0.70353264999999998</v>
      </c>
      <c r="D113" s="131">
        <f>Table16373424[[#This Row],[Column2]]-Table16373424[[#This Row],[Column3]]</f>
        <v>-0.70353264999999998</v>
      </c>
    </row>
    <row r="114" spans="1:4">
      <c r="A114" s="20" t="s">
        <v>515</v>
      </c>
      <c r="B114" s="44">
        <v>0</v>
      </c>
      <c r="C114" s="44">
        <v>0.88006963999999999</v>
      </c>
      <c r="D114" s="131">
        <f>Table16373424[[#This Row],[Column2]]-Table16373424[[#This Row],[Column3]]</f>
        <v>-0.88006963999999999</v>
      </c>
    </row>
    <row r="115" spans="1:4">
      <c r="A115" s="20" t="s">
        <v>495</v>
      </c>
      <c r="B115" s="44">
        <v>0</v>
      </c>
      <c r="C115" s="44">
        <v>0.91221552000000006</v>
      </c>
      <c r="D115" s="131">
        <f>Table16373424[[#This Row],[Column2]]-Table16373424[[#This Row],[Column3]]</f>
        <v>-0.91221552000000006</v>
      </c>
    </row>
    <row r="116" spans="1:4">
      <c r="A116" s="20" t="s">
        <v>529</v>
      </c>
      <c r="B116" s="44">
        <v>0</v>
      </c>
      <c r="C116" s="44">
        <v>1.1056330000000001</v>
      </c>
      <c r="D116" s="131">
        <f>Table16373424[[#This Row],[Column2]]-Table16373424[[#This Row],[Column3]]</f>
        <v>-1.1056330000000001</v>
      </c>
    </row>
    <row r="117" spans="1:4">
      <c r="A117" s="20" t="s">
        <v>485</v>
      </c>
      <c r="B117" s="44">
        <v>0</v>
      </c>
      <c r="C117" s="44">
        <v>1.1290793100000001</v>
      </c>
      <c r="D117" s="131">
        <f>Table16373424[[#This Row],[Column2]]-Table16373424[[#This Row],[Column3]]</f>
        <v>-1.1290793100000001</v>
      </c>
    </row>
    <row r="118" spans="1:4">
      <c r="A118" s="20" t="s">
        <v>481</v>
      </c>
      <c r="B118" s="44">
        <v>0</v>
      </c>
      <c r="C118" s="44">
        <v>1.23142343</v>
      </c>
      <c r="D118" s="131">
        <f>Table16373424[[#This Row],[Column2]]-Table16373424[[#This Row],[Column3]]</f>
        <v>-1.23142343</v>
      </c>
    </row>
    <row r="119" spans="1:4">
      <c r="A119" s="20" t="s">
        <v>489</v>
      </c>
      <c r="B119" s="44">
        <v>0</v>
      </c>
      <c r="C119" s="44">
        <v>1.25593391</v>
      </c>
      <c r="D119" s="131">
        <f>Table16373424[[#This Row],[Column2]]-Table16373424[[#This Row],[Column3]]</f>
        <v>-1.25593391</v>
      </c>
    </row>
    <row r="120" spans="1:4">
      <c r="A120" s="20" t="s">
        <v>492</v>
      </c>
      <c r="B120" s="44">
        <v>0</v>
      </c>
      <c r="C120" s="44">
        <v>1.4259661399999999</v>
      </c>
      <c r="D120" s="131">
        <f>Table16373424[[#This Row],[Column2]]-Table16373424[[#This Row],[Column3]]</f>
        <v>-1.4259661399999999</v>
      </c>
    </row>
    <row r="121" spans="1:4">
      <c r="A121" s="20" t="s">
        <v>480</v>
      </c>
      <c r="B121" s="44">
        <v>0.49482957999999999</v>
      </c>
      <c r="C121" s="44">
        <v>1.9870905400000001</v>
      </c>
      <c r="D121" s="131">
        <f>Table16373424[[#This Row],[Column2]]-Table16373424[[#This Row],[Column3]]</f>
        <v>-1.4922609600000001</v>
      </c>
    </row>
    <row r="122" spans="1:4">
      <c r="A122" s="20" t="s">
        <v>478</v>
      </c>
      <c r="B122" s="44">
        <v>0</v>
      </c>
      <c r="C122" s="44">
        <v>1.49318778</v>
      </c>
      <c r="D122" s="131">
        <f>Table16373424[[#This Row],[Column2]]-Table16373424[[#This Row],[Column3]]</f>
        <v>-1.49318778</v>
      </c>
    </row>
    <row r="123" spans="1:4">
      <c r="A123" s="20" t="s">
        <v>483</v>
      </c>
      <c r="B123" s="44">
        <v>0.555809</v>
      </c>
      <c r="C123" s="44">
        <v>2.0823627500000002</v>
      </c>
      <c r="D123" s="131">
        <f>Table16373424[[#This Row],[Column2]]-Table16373424[[#This Row],[Column3]]</f>
        <v>-1.5265537500000002</v>
      </c>
    </row>
    <row r="124" spans="1:4">
      <c r="A124" s="20" t="s">
        <v>455</v>
      </c>
      <c r="B124" s="44">
        <v>0</v>
      </c>
      <c r="C124" s="44">
        <v>1.91463176</v>
      </c>
      <c r="D124" s="131">
        <f>Table16373424[[#This Row],[Column2]]-Table16373424[[#This Row],[Column3]]</f>
        <v>-1.91463176</v>
      </c>
    </row>
    <row r="125" spans="1:4">
      <c r="A125" s="20" t="s">
        <v>284</v>
      </c>
      <c r="B125" s="44">
        <v>0.23707182999999998</v>
      </c>
      <c r="C125" s="44">
        <v>2.5215679300000002</v>
      </c>
      <c r="D125" s="131">
        <f>Table16373424[[#This Row],[Column2]]-Table16373424[[#This Row],[Column3]]</f>
        <v>-2.2844961000000001</v>
      </c>
    </row>
    <row r="126" spans="1:4">
      <c r="A126" s="20" t="s">
        <v>482</v>
      </c>
      <c r="B126" s="44">
        <v>0.52184032999999996</v>
      </c>
      <c r="C126" s="44">
        <v>3.0193622400000004</v>
      </c>
      <c r="D126" s="131">
        <f>Table16373424[[#This Row],[Column2]]-Table16373424[[#This Row],[Column3]]</f>
        <v>-2.4975219100000006</v>
      </c>
    </row>
    <row r="127" spans="1:4">
      <c r="A127" s="20" t="s">
        <v>499</v>
      </c>
      <c r="B127" s="44">
        <v>0</v>
      </c>
      <c r="C127" s="44">
        <v>2.5668945000000001</v>
      </c>
      <c r="D127" s="131">
        <f>Table16373424[[#This Row],[Column2]]-Table16373424[[#This Row],[Column3]]</f>
        <v>-2.5668945000000001</v>
      </c>
    </row>
    <row r="128" spans="1:4">
      <c r="A128" s="20" t="s">
        <v>472</v>
      </c>
      <c r="B128" s="44">
        <v>0</v>
      </c>
      <c r="C128" s="44">
        <v>3.0498940399999999</v>
      </c>
      <c r="D128" s="131">
        <f>Table16373424[[#This Row],[Column2]]-Table16373424[[#This Row],[Column3]]</f>
        <v>-3.0498940399999999</v>
      </c>
    </row>
    <row r="129" spans="1:4">
      <c r="A129" s="20" t="s">
        <v>479</v>
      </c>
      <c r="B129" s="44">
        <v>0</v>
      </c>
      <c r="C129" s="44">
        <v>3.37458181</v>
      </c>
      <c r="D129" s="131">
        <f>Table16373424[[#This Row],[Column2]]-Table16373424[[#This Row],[Column3]]</f>
        <v>-3.37458181</v>
      </c>
    </row>
    <row r="130" spans="1:4">
      <c r="A130" s="20" t="s">
        <v>475</v>
      </c>
      <c r="B130" s="44">
        <v>0</v>
      </c>
      <c r="C130" s="44">
        <v>3.51770732</v>
      </c>
      <c r="D130" s="131">
        <f>Table16373424[[#This Row],[Column2]]-Table16373424[[#This Row],[Column3]]</f>
        <v>-3.51770732</v>
      </c>
    </row>
    <row r="131" spans="1:4">
      <c r="A131" s="20" t="s">
        <v>474</v>
      </c>
      <c r="B131" s="44">
        <v>1.7411361599999999</v>
      </c>
      <c r="C131" s="44">
        <v>5.3010145999999994</v>
      </c>
      <c r="D131" s="131">
        <f>Table16373424[[#This Row],[Column2]]-Table16373424[[#This Row],[Column3]]</f>
        <v>-3.5598784399999994</v>
      </c>
    </row>
    <row r="132" spans="1:4">
      <c r="A132" s="20" t="s">
        <v>473</v>
      </c>
      <c r="B132" s="44">
        <v>0</v>
      </c>
      <c r="C132" s="44">
        <v>3.8765222100000001</v>
      </c>
      <c r="D132" s="131">
        <f>Table16373424[[#This Row],[Column2]]-Table16373424[[#This Row],[Column3]]</f>
        <v>-3.8765222100000001</v>
      </c>
    </row>
    <row r="133" spans="1:4">
      <c r="A133" s="20" t="s">
        <v>238</v>
      </c>
      <c r="B133" s="44">
        <v>2.0000000000000002E-5</v>
      </c>
      <c r="C133" s="44">
        <v>4.0083937499999998</v>
      </c>
      <c r="D133" s="131">
        <f>Table16373424[[#This Row],[Column2]]-Table16373424[[#This Row],[Column3]]</f>
        <v>-4.0083737499999996</v>
      </c>
    </row>
    <row r="134" spans="1:4">
      <c r="A134" s="20" t="s">
        <v>267</v>
      </c>
      <c r="B134" s="44">
        <v>12.11221387</v>
      </c>
      <c r="C134" s="44">
        <v>16.31685937</v>
      </c>
      <c r="D134" s="131">
        <f>Table16373424[[#This Row],[Column2]]-Table16373424[[#This Row],[Column3]]</f>
        <v>-4.2046454999999998</v>
      </c>
    </row>
    <row r="135" spans="1:4">
      <c r="A135" s="20" t="s">
        <v>956</v>
      </c>
      <c r="B135" s="44">
        <v>0</v>
      </c>
      <c r="C135" s="44">
        <v>4.6545522500000001</v>
      </c>
      <c r="D135" s="131">
        <f>Table16373424[[#This Row],[Column2]]-Table16373424[[#This Row],[Column3]]</f>
        <v>-4.6545522500000001</v>
      </c>
    </row>
    <row r="136" spans="1:4">
      <c r="A136" s="20" t="s">
        <v>476</v>
      </c>
      <c r="B136" s="44">
        <v>0.11594911999999999</v>
      </c>
      <c r="C136" s="44">
        <v>4.8324280199999992</v>
      </c>
      <c r="D136" s="131">
        <f>Table16373424[[#This Row],[Column2]]-Table16373424[[#This Row],[Column3]]</f>
        <v>-4.7164788999999994</v>
      </c>
    </row>
    <row r="137" spans="1:4">
      <c r="A137" s="20" t="s">
        <v>266</v>
      </c>
      <c r="B137" s="44">
        <v>547.26566722999996</v>
      </c>
      <c r="C137" s="44">
        <v>555.57099928999901</v>
      </c>
      <c r="D137" s="131">
        <f>Table16373424[[#This Row],[Column2]]-Table16373424[[#This Row],[Column3]]</f>
        <v>-8.3053320599990457</v>
      </c>
    </row>
    <row r="138" spans="1:4">
      <c r="A138" s="20" t="s">
        <v>450</v>
      </c>
      <c r="B138" s="44">
        <v>0.82293400999999999</v>
      </c>
      <c r="C138" s="44">
        <v>9.4153506300000096</v>
      </c>
      <c r="D138" s="131">
        <f>Table16373424[[#This Row],[Column2]]-Table16373424[[#This Row],[Column3]]</f>
        <v>-8.5924166200000087</v>
      </c>
    </row>
    <row r="139" spans="1:4">
      <c r="A139" s="20" t="s">
        <v>913</v>
      </c>
      <c r="B139" s="44">
        <v>0</v>
      </c>
      <c r="C139" s="44">
        <v>8.7627568300000007</v>
      </c>
      <c r="D139" s="131">
        <f>Table16373424[[#This Row],[Column2]]-Table16373424[[#This Row],[Column3]]</f>
        <v>-8.7627568300000007</v>
      </c>
    </row>
    <row r="140" spans="1:4">
      <c r="A140" s="20" t="s">
        <v>277</v>
      </c>
      <c r="B140" s="44">
        <v>3.069562E-2</v>
      </c>
      <c r="C140" s="44">
        <v>9.6832069900000093</v>
      </c>
      <c r="D140" s="131">
        <f>Table16373424[[#This Row],[Column2]]-Table16373424[[#This Row],[Column3]]</f>
        <v>-9.6525113700000098</v>
      </c>
    </row>
    <row r="141" spans="1:4">
      <c r="A141" s="20" t="s">
        <v>471</v>
      </c>
      <c r="B141" s="44">
        <v>0.21535499999999999</v>
      </c>
      <c r="C141" s="44">
        <v>9.99879316</v>
      </c>
      <c r="D141" s="131">
        <f>Table16373424[[#This Row],[Column2]]-Table16373424[[#This Row],[Column3]]</f>
        <v>-9.7834381599999993</v>
      </c>
    </row>
    <row r="142" spans="1:4">
      <c r="A142" s="20" t="s">
        <v>484</v>
      </c>
      <c r="B142" s="44">
        <v>0.28578974000000001</v>
      </c>
      <c r="C142" s="44">
        <v>10.447350929999999</v>
      </c>
      <c r="D142" s="131">
        <f>Table16373424[[#This Row],[Column2]]-Table16373424[[#This Row],[Column3]]</f>
        <v>-10.161561189999999</v>
      </c>
    </row>
    <row r="143" spans="1:4">
      <c r="A143" s="20" t="s">
        <v>451</v>
      </c>
      <c r="B143" s="44">
        <v>10.79015852</v>
      </c>
      <c r="C143" s="44">
        <v>21.003683079999998</v>
      </c>
      <c r="D143" s="131">
        <f>Table16373424[[#This Row],[Column2]]-Table16373424[[#This Row],[Column3]]</f>
        <v>-10.213524559999998</v>
      </c>
    </row>
    <row r="144" spans="1:4">
      <c r="A144" s="20" t="s">
        <v>470</v>
      </c>
      <c r="B144" s="44">
        <v>3.6279105400000002</v>
      </c>
      <c r="C144" s="44">
        <v>14.270737720000001</v>
      </c>
      <c r="D144" s="131">
        <f>Table16373424[[#This Row],[Column2]]-Table16373424[[#This Row],[Column3]]</f>
        <v>-10.642827180000001</v>
      </c>
    </row>
    <row r="145" spans="1:4">
      <c r="A145" s="20" t="s">
        <v>459</v>
      </c>
      <c r="B145" s="44">
        <v>0.55785505000000002</v>
      </c>
      <c r="C145" s="44">
        <v>11.653434769999999</v>
      </c>
      <c r="D145" s="131">
        <f>Table16373424[[#This Row],[Column2]]-Table16373424[[#This Row],[Column3]]</f>
        <v>-11.095579719999998</v>
      </c>
    </row>
    <row r="146" spans="1:4">
      <c r="A146" s="20" t="s">
        <v>465</v>
      </c>
      <c r="B146" s="44">
        <v>0</v>
      </c>
      <c r="C146" s="44">
        <v>11.83939692</v>
      </c>
      <c r="D146" s="131">
        <f>Table16373424[[#This Row],[Column2]]-Table16373424[[#This Row],[Column3]]</f>
        <v>-11.83939692</v>
      </c>
    </row>
    <row r="147" spans="1:4">
      <c r="A147" s="20" t="s">
        <v>273</v>
      </c>
      <c r="B147" s="44">
        <v>3.6255662200000001</v>
      </c>
      <c r="C147" s="44">
        <v>16.246799070000002</v>
      </c>
      <c r="D147" s="131">
        <f>Table16373424[[#This Row],[Column2]]-Table16373424[[#This Row],[Column3]]</f>
        <v>-12.621232850000002</v>
      </c>
    </row>
    <row r="148" spans="1:4">
      <c r="A148" s="20" t="s">
        <v>467</v>
      </c>
      <c r="B148" s="44">
        <v>1.2213769399999999</v>
      </c>
      <c r="C148" s="44">
        <v>14.095911019999999</v>
      </c>
      <c r="D148" s="131">
        <f>Table16373424[[#This Row],[Column2]]-Table16373424[[#This Row],[Column3]]</f>
        <v>-12.87453408</v>
      </c>
    </row>
    <row r="149" spans="1:4">
      <c r="A149" s="20" t="s">
        <v>469</v>
      </c>
      <c r="B149" s="44">
        <v>0.42210965</v>
      </c>
      <c r="C149" s="44">
        <v>14.50778051</v>
      </c>
      <c r="D149" s="131">
        <f>Table16373424[[#This Row],[Column2]]-Table16373424[[#This Row],[Column3]]</f>
        <v>-14.08567086</v>
      </c>
    </row>
    <row r="150" spans="1:4">
      <c r="A150" s="20" t="s">
        <v>464</v>
      </c>
      <c r="B150" s="44">
        <v>0.49509503999999999</v>
      </c>
      <c r="C150" s="44">
        <v>20.50933277</v>
      </c>
      <c r="D150" s="131">
        <f>Table16373424[[#This Row],[Column2]]-Table16373424[[#This Row],[Column3]]</f>
        <v>-20.014237730000001</v>
      </c>
    </row>
    <row r="151" spans="1:4">
      <c r="A151" s="20" t="s">
        <v>463</v>
      </c>
      <c r="B151" s="44">
        <v>2.4866600000000001</v>
      </c>
      <c r="C151" s="44">
        <v>22.58746459</v>
      </c>
      <c r="D151" s="131">
        <f>Table16373424[[#This Row],[Column2]]-Table16373424[[#This Row],[Column3]]</f>
        <v>-20.100804589999999</v>
      </c>
    </row>
    <row r="152" spans="1:4">
      <c r="A152" s="20" t="s">
        <v>285</v>
      </c>
      <c r="B152" s="44">
        <v>0.25291709000000001</v>
      </c>
      <c r="C152" s="44">
        <v>21.085962200000001</v>
      </c>
      <c r="D152" s="131">
        <f>Table16373424[[#This Row],[Column2]]-Table16373424[[#This Row],[Column3]]</f>
        <v>-20.83304511</v>
      </c>
    </row>
    <row r="153" spans="1:4">
      <c r="A153" s="20" t="s">
        <v>462</v>
      </c>
      <c r="B153" s="44">
        <v>1.07970729</v>
      </c>
      <c r="C153" s="44">
        <v>34.660057070000001</v>
      </c>
      <c r="D153" s="131">
        <f>Table16373424[[#This Row],[Column2]]-Table16373424[[#This Row],[Column3]]</f>
        <v>-33.580349779999999</v>
      </c>
    </row>
    <row r="154" spans="1:4">
      <c r="A154" s="20" t="s">
        <v>574</v>
      </c>
      <c r="B154" s="44">
        <v>1.0063</v>
      </c>
      <c r="C154" s="44">
        <v>38.214669360000002</v>
      </c>
      <c r="D154" s="131">
        <f>Table16373424[[#This Row],[Column2]]-Table16373424[[#This Row],[Column3]]</f>
        <v>-37.208369359999999</v>
      </c>
    </row>
    <row r="155" spans="1:4">
      <c r="A155" s="20" t="s">
        <v>253</v>
      </c>
      <c r="B155" s="44">
        <v>83.576025610000002</v>
      </c>
      <c r="C155" s="44">
        <v>128.64681704</v>
      </c>
      <c r="D155" s="131">
        <f>Table16373424[[#This Row],[Column2]]-Table16373424[[#This Row],[Column3]]</f>
        <v>-45.07079143</v>
      </c>
    </row>
    <row r="156" spans="1:4">
      <c r="A156" s="20" t="s">
        <v>460</v>
      </c>
      <c r="B156" s="44">
        <v>3.63992E-2</v>
      </c>
      <c r="C156" s="44">
        <v>48.605105719999997</v>
      </c>
      <c r="D156" s="131">
        <f>Table16373424[[#This Row],[Column2]]-Table16373424[[#This Row],[Column3]]</f>
        <v>-48.568706519999999</v>
      </c>
    </row>
    <row r="157" spans="1:4">
      <c r="A157" s="20" t="s">
        <v>262</v>
      </c>
      <c r="B157" s="44">
        <v>14.571952060000001</v>
      </c>
      <c r="C157" s="44">
        <v>70.541109359999894</v>
      </c>
      <c r="D157" s="131">
        <f>Table16373424[[#This Row],[Column2]]-Table16373424[[#This Row],[Column3]]</f>
        <v>-55.969157299999893</v>
      </c>
    </row>
    <row r="158" spans="1:4">
      <c r="A158" s="20" t="s">
        <v>317</v>
      </c>
      <c r="B158" s="44">
        <v>78.521778180000013</v>
      </c>
      <c r="C158" s="44">
        <v>137.82331747000001</v>
      </c>
      <c r="D158" s="131">
        <f>Table16373424[[#This Row],[Column2]]-Table16373424[[#This Row],[Column3]]</f>
        <v>-59.301539289999994</v>
      </c>
    </row>
    <row r="159" spans="1:4">
      <c r="A159" s="20" t="s">
        <v>259</v>
      </c>
      <c r="B159" s="44">
        <v>26.64150995</v>
      </c>
      <c r="C159" s="44">
        <v>93.368609150000012</v>
      </c>
      <c r="D159" s="131">
        <f>Table16373424[[#This Row],[Column2]]-Table16373424[[#This Row],[Column3]]</f>
        <v>-66.727099200000012</v>
      </c>
    </row>
    <row r="160" spans="1:4">
      <c r="A160" s="20" t="s">
        <v>452</v>
      </c>
      <c r="B160" s="44">
        <v>2.67021256</v>
      </c>
      <c r="C160" s="44">
        <v>71.838692469999998</v>
      </c>
      <c r="D160" s="131">
        <f>Table16373424[[#This Row],[Column2]]-Table16373424[[#This Row],[Column3]]</f>
        <v>-69.168479910000002</v>
      </c>
    </row>
    <row r="161" spans="1:4">
      <c r="A161" s="20" t="s">
        <v>453</v>
      </c>
      <c r="B161" s="44">
        <v>0.25808924</v>
      </c>
      <c r="C161" s="44">
        <v>73.149499090000006</v>
      </c>
      <c r="D161" s="131">
        <f>Table16373424[[#This Row],[Column2]]-Table16373424[[#This Row],[Column3]]</f>
        <v>-72.891409850000002</v>
      </c>
    </row>
    <row r="162" spans="1:4">
      <c r="A162" s="20" t="s">
        <v>461</v>
      </c>
      <c r="B162" s="44">
        <v>0.34333014000000001</v>
      </c>
      <c r="C162" s="44">
        <v>114.04400161</v>
      </c>
      <c r="D162" s="131">
        <f>Table16373424[[#This Row],[Column2]]-Table16373424[[#This Row],[Column3]]</f>
        <v>-113.70067146999999</v>
      </c>
    </row>
    <row r="163" spans="1:4">
      <c r="A163" s="20" t="s">
        <v>260</v>
      </c>
      <c r="B163" s="44">
        <v>16.59711845</v>
      </c>
      <c r="C163" s="44">
        <v>155.6230899</v>
      </c>
      <c r="D163" s="131">
        <f>Table16373424[[#This Row],[Column2]]-Table16373424[[#This Row],[Column3]]</f>
        <v>-139.02597144999999</v>
      </c>
    </row>
    <row r="164" spans="1:4">
      <c r="A164" s="20" t="s">
        <v>449</v>
      </c>
      <c r="B164" s="44">
        <v>0.24810666000000001</v>
      </c>
      <c r="C164" s="44">
        <v>201.91154609</v>
      </c>
      <c r="D164" s="131">
        <f>Table16373424[[#This Row],[Column2]]-Table16373424[[#This Row],[Column3]]</f>
        <v>-201.66343943000001</v>
      </c>
    </row>
    <row r="165" spans="1:4">
      <c r="A165" s="20" t="s">
        <v>932</v>
      </c>
      <c r="B165" s="44">
        <v>0.33488931999999999</v>
      </c>
      <c r="C165" s="44">
        <v>243.66787138999999</v>
      </c>
      <c r="D165" s="131">
        <f>Table16373424[[#This Row],[Column2]]-Table16373424[[#This Row],[Column3]]</f>
        <v>-243.33298206999999</v>
      </c>
    </row>
    <row r="166" spans="1:4" s="11" customFormat="1" ht="13">
      <c r="A166" s="20" t="s">
        <v>257</v>
      </c>
      <c r="B166" s="44">
        <v>40.748665509999995</v>
      </c>
      <c r="C166" s="44">
        <v>292.18643169000001</v>
      </c>
      <c r="D166" s="131">
        <f>Table16373424[[#This Row],[Column2]]-Table16373424[[#This Row],[Column3]]</f>
        <v>-251.43776618000001</v>
      </c>
    </row>
    <row r="167" spans="1:4">
      <c r="A167" s="20" t="s">
        <v>446</v>
      </c>
      <c r="B167" s="44">
        <v>66.245002220000003</v>
      </c>
      <c r="C167" s="44">
        <v>348.83286379000197</v>
      </c>
      <c r="D167" s="131">
        <f>Table16373424[[#This Row],[Column2]]-Table16373424[[#This Row],[Column3]]</f>
        <v>-282.58786157000196</v>
      </c>
    </row>
    <row r="168" spans="1:4">
      <c r="A168" s="20" t="s">
        <v>448</v>
      </c>
      <c r="B168" s="44">
        <v>10.697345009999999</v>
      </c>
      <c r="C168" s="44">
        <v>297.28199977000099</v>
      </c>
      <c r="D168" s="131">
        <f>Table16373424[[#This Row],[Column2]]-Table16373424[[#This Row],[Column3]]</f>
        <v>-286.584654760001</v>
      </c>
    </row>
    <row r="169" spans="1:4" s="11" customFormat="1" ht="13">
      <c r="A169" s="20" t="s">
        <v>286</v>
      </c>
      <c r="B169" s="44">
        <v>0.48527333</v>
      </c>
      <c r="C169" s="44">
        <v>377.61937405000003</v>
      </c>
      <c r="D169" s="131">
        <f>Table16373424[[#This Row],[Column2]]-Table16373424[[#This Row],[Column3]]</f>
        <v>-377.13410072000005</v>
      </c>
    </row>
    <row r="170" spans="1:4">
      <c r="A170" s="20" t="s">
        <v>264</v>
      </c>
      <c r="B170" s="44">
        <v>0.94931076000000003</v>
      </c>
      <c r="C170" s="44">
        <v>379.51084238999999</v>
      </c>
      <c r="D170" s="131">
        <f>Table16373424[[#This Row],[Column2]]-Table16373424[[#This Row],[Column3]]</f>
        <v>-378.56153162999999</v>
      </c>
    </row>
    <row r="171" spans="1:4">
      <c r="A171" s="20" t="s">
        <v>444</v>
      </c>
      <c r="B171" s="44">
        <v>5.03667E-3</v>
      </c>
      <c r="C171" s="44">
        <v>1455.3172154200001</v>
      </c>
      <c r="D171" s="131">
        <f>Table16373424[[#This Row],[Column2]]-Table16373424[[#This Row],[Column3]]</f>
        <v>-1455.3121787500002</v>
      </c>
    </row>
    <row r="172" spans="1:4">
      <c r="A172" s="20" t="s">
        <v>235</v>
      </c>
      <c r="B172" s="44">
        <v>2402.9187613499998</v>
      </c>
      <c r="C172" s="44">
        <v>5239.5918006100701</v>
      </c>
      <c r="D172" s="131">
        <f>Table16373424[[#This Row],[Column2]]-Table16373424[[#This Row],[Column3]]</f>
        <v>-2836.6730392600703</v>
      </c>
    </row>
    <row r="173" spans="1:4">
      <c r="A173" s="50" t="s">
        <v>1247</v>
      </c>
      <c r="B173" s="45">
        <v>203.36539263999998</v>
      </c>
      <c r="C173" s="45">
        <v>3254.58726189959</v>
      </c>
      <c r="D173" s="131">
        <f>Table16373424[[#This Row],[Column2]]-Table16373424[[#This Row],[Column3]]</f>
        <v>-3051.2218692595898</v>
      </c>
    </row>
    <row r="174" spans="1:4" s="11" customFormat="1" ht="14">
      <c r="A174" s="168" t="s">
        <v>217</v>
      </c>
      <c r="B174" s="397">
        <f>SUM(B3:B173)</f>
        <v>12874.733938110003</v>
      </c>
      <c r="C174" s="397">
        <f>SUM(C3:C173)</f>
        <v>18325.575221009683</v>
      </c>
      <c r="D174" s="397">
        <f>SUM(D3:D173)</f>
        <v>-5450.8412828996816</v>
      </c>
    </row>
  </sheetData>
  <hyperlinks>
    <hyperlink ref="F1" location="'Table of Content'!A1" display="Table of Content" xr:uid="{4F9C193B-AB5C-4447-9E33-4365E85675A2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944B-9510-4E6B-A1FC-C2CC461377F3}">
  <dimension ref="A1:H255"/>
  <sheetViews>
    <sheetView zoomScaleNormal="100" workbookViewId="0">
      <selection activeCell="F1" sqref="F1"/>
    </sheetView>
  </sheetViews>
  <sheetFormatPr defaultColWidth="8.7265625" defaultRowHeight="12.5"/>
  <cols>
    <col min="1" max="1" width="30.36328125" style="1" customWidth="1"/>
    <col min="2" max="2" width="12.453125" style="1" bestFit="1" customWidth="1"/>
    <col min="3" max="3" width="12.26953125" style="1" bestFit="1" customWidth="1"/>
    <col min="4" max="4" width="13.1796875" style="1" bestFit="1" customWidth="1"/>
    <col min="5" max="16384" width="8.7265625" style="1"/>
  </cols>
  <sheetData>
    <row r="1" spans="1:6" ht="13">
      <c r="A1" s="11" t="s">
        <v>948</v>
      </c>
      <c r="F1" s="7" t="s">
        <v>239</v>
      </c>
    </row>
    <row r="2" spans="1:6" ht="13">
      <c r="A2" s="25" t="s">
        <v>538</v>
      </c>
      <c r="B2" s="25" t="s">
        <v>243</v>
      </c>
      <c r="C2" s="25" t="s">
        <v>219</v>
      </c>
      <c r="D2" s="6" t="s">
        <v>421</v>
      </c>
    </row>
    <row r="3" spans="1:6">
      <c r="A3" s="109" t="s">
        <v>53</v>
      </c>
      <c r="B3" s="100">
        <v>2875.0371612399999</v>
      </c>
      <c r="C3" s="100">
        <v>0</v>
      </c>
      <c r="D3" s="170">
        <f>Table41243525[[#This Row],[Column2]]-Table41243525[[#This Row],[Column3]]</f>
        <v>2875.0371612399999</v>
      </c>
    </row>
    <row r="4" spans="1:6">
      <c r="A4" s="109" t="s">
        <v>216</v>
      </c>
      <c r="B4" s="100">
        <v>1524.18377887</v>
      </c>
      <c r="C4" s="100">
        <v>4.2235100000000006E-3</v>
      </c>
      <c r="D4" s="170">
        <f>Table41243525[[#This Row],[Column2]]-Table41243525[[#This Row],[Column3]]</f>
        <v>1524.17955536</v>
      </c>
    </row>
    <row r="5" spans="1:6">
      <c r="A5" s="109" t="s">
        <v>8</v>
      </c>
      <c r="B5" s="100">
        <v>1384.6770821600001</v>
      </c>
      <c r="C5" s="100">
        <v>49.039197569999999</v>
      </c>
      <c r="D5" s="170">
        <f>Table41243525[[#This Row],[Column2]]-Table41243525[[#This Row],[Column3]]</f>
        <v>1335.6378845900001</v>
      </c>
    </row>
    <row r="6" spans="1:6">
      <c r="A6" s="109" t="s">
        <v>121</v>
      </c>
      <c r="B6" s="100">
        <v>1322.9015352899999</v>
      </c>
      <c r="C6" s="100">
        <v>5.4638186100000006</v>
      </c>
      <c r="D6" s="170">
        <f>Table41243525[[#This Row],[Column2]]-Table41243525[[#This Row],[Column3]]</f>
        <v>1317.4377166799998</v>
      </c>
    </row>
    <row r="7" spans="1:6">
      <c r="A7" s="109" t="s">
        <v>1</v>
      </c>
      <c r="B7" s="100">
        <v>365.07455111000002</v>
      </c>
      <c r="C7" s="100">
        <v>3.8865410000000003E-2</v>
      </c>
      <c r="D7" s="170">
        <f>Table41243525[[#This Row],[Column2]]-Table41243525[[#This Row],[Column3]]</f>
        <v>365.03568569999999</v>
      </c>
    </row>
    <row r="8" spans="1:6">
      <c r="A8" s="109" t="s">
        <v>52</v>
      </c>
      <c r="B8" s="100">
        <v>1320.2245663599999</v>
      </c>
      <c r="C8" s="100">
        <v>969.06490257000007</v>
      </c>
      <c r="D8" s="170">
        <f>Table41243525[[#This Row],[Column2]]-Table41243525[[#This Row],[Column3]]</f>
        <v>351.15966378999985</v>
      </c>
    </row>
    <row r="9" spans="1:6">
      <c r="A9" s="109" t="s">
        <v>54</v>
      </c>
      <c r="B9" s="100">
        <v>521.49543506999896</v>
      </c>
      <c r="C9" s="100">
        <v>177.26542993000001</v>
      </c>
      <c r="D9" s="170">
        <f>Table41243525[[#This Row],[Column2]]-Table41243525[[#This Row],[Column3]]</f>
        <v>344.23000513999898</v>
      </c>
    </row>
    <row r="10" spans="1:6">
      <c r="A10" s="109" t="s">
        <v>0</v>
      </c>
      <c r="B10" s="100">
        <v>251.38211774999999</v>
      </c>
      <c r="C10" s="100">
        <v>4.6852264400000001</v>
      </c>
      <c r="D10" s="170">
        <f>Table41243525[[#This Row],[Column2]]-Table41243525[[#This Row],[Column3]]</f>
        <v>246.69689130999998</v>
      </c>
    </row>
    <row r="11" spans="1:6">
      <c r="A11" s="109" t="s">
        <v>48</v>
      </c>
      <c r="B11" s="100">
        <v>360.29368818</v>
      </c>
      <c r="C11" s="100">
        <v>155.98261705000002</v>
      </c>
      <c r="D11" s="170">
        <f>Table41243525[[#This Row],[Column2]]-Table41243525[[#This Row],[Column3]]</f>
        <v>204.31107112999999</v>
      </c>
    </row>
    <row r="12" spans="1:6">
      <c r="A12" s="109" t="s">
        <v>45</v>
      </c>
      <c r="B12" s="100">
        <v>145.57966430000002</v>
      </c>
      <c r="C12" s="100">
        <v>3.5746799900000004</v>
      </c>
      <c r="D12" s="170">
        <f>Table41243525[[#This Row],[Column2]]-Table41243525[[#This Row],[Column3]]</f>
        <v>142.00498431000003</v>
      </c>
    </row>
    <row r="13" spans="1:6">
      <c r="A13" s="109" t="s">
        <v>36</v>
      </c>
      <c r="B13" s="100">
        <v>141.99825369999999</v>
      </c>
      <c r="C13" s="100">
        <v>2.07616501</v>
      </c>
      <c r="D13" s="170">
        <f>Table41243525[[#This Row],[Column2]]-Table41243525[[#This Row],[Column3]]</f>
        <v>139.92208868999998</v>
      </c>
    </row>
    <row r="14" spans="1:6">
      <c r="A14" s="109" t="s">
        <v>10</v>
      </c>
      <c r="B14" s="100">
        <v>57.261010720000002</v>
      </c>
      <c r="C14" s="100">
        <v>3.22207884</v>
      </c>
      <c r="D14" s="170">
        <f>Table41243525[[#This Row],[Column2]]-Table41243525[[#This Row],[Column3]]</f>
        <v>54.03893188</v>
      </c>
    </row>
    <row r="15" spans="1:6">
      <c r="A15" s="109" t="s">
        <v>115</v>
      </c>
      <c r="B15" s="100">
        <v>61.351928409999999</v>
      </c>
      <c r="C15" s="100">
        <v>12.005718869999999</v>
      </c>
      <c r="D15" s="170">
        <f>Table41243525[[#This Row],[Column2]]-Table41243525[[#This Row],[Column3]]</f>
        <v>49.346209540000004</v>
      </c>
    </row>
    <row r="16" spans="1:6">
      <c r="A16" s="109" t="s">
        <v>55</v>
      </c>
      <c r="B16" s="100">
        <v>38.529022140000002</v>
      </c>
      <c r="C16" s="100">
        <v>0.32008732000000001</v>
      </c>
      <c r="D16" s="170">
        <f>Table41243525[[#This Row],[Column2]]-Table41243525[[#This Row],[Column3]]</f>
        <v>38.208934820000003</v>
      </c>
    </row>
    <row r="17" spans="1:4">
      <c r="A17" s="109" t="s">
        <v>50</v>
      </c>
      <c r="B17" s="100">
        <v>25.227704589999998</v>
      </c>
      <c r="C17" s="100">
        <v>8.7644E-2</v>
      </c>
      <c r="D17" s="170">
        <f>Table41243525[[#This Row],[Column2]]-Table41243525[[#This Row],[Column3]]</f>
        <v>25.140060589999997</v>
      </c>
    </row>
    <row r="18" spans="1:4">
      <c r="A18" s="109" t="s">
        <v>51</v>
      </c>
      <c r="B18" s="100">
        <v>22.160592739999998</v>
      </c>
      <c r="C18" s="100">
        <v>4.62817E-3</v>
      </c>
      <c r="D18" s="170">
        <f>Table41243525[[#This Row],[Column2]]-Table41243525[[#This Row],[Column3]]</f>
        <v>22.155964569999998</v>
      </c>
    </row>
    <row r="19" spans="1:4">
      <c r="A19" s="109" t="s">
        <v>97</v>
      </c>
      <c r="B19" s="100">
        <v>18.5841852</v>
      </c>
      <c r="C19" s="100">
        <v>2.5315862899999999</v>
      </c>
      <c r="D19" s="170">
        <f>Table41243525[[#This Row],[Column2]]-Table41243525[[#This Row],[Column3]]</f>
        <v>16.05259891</v>
      </c>
    </row>
    <row r="20" spans="1:4">
      <c r="A20" s="109" t="s">
        <v>33</v>
      </c>
      <c r="B20" s="100">
        <v>10.948499999999999</v>
      </c>
      <c r="C20" s="100">
        <v>0.80656554000000003</v>
      </c>
      <c r="D20" s="170">
        <f>Table41243525[[#This Row],[Column2]]-Table41243525[[#This Row],[Column3]]</f>
        <v>10.14193446</v>
      </c>
    </row>
    <row r="21" spans="1:4">
      <c r="A21" s="109" t="s">
        <v>211</v>
      </c>
      <c r="B21" s="100">
        <v>8.5061769399999996</v>
      </c>
      <c r="C21" s="100">
        <v>0.69998528999999998</v>
      </c>
      <c r="D21" s="170">
        <f>Table41243525[[#This Row],[Column2]]-Table41243525[[#This Row],[Column3]]</f>
        <v>7.8061916499999997</v>
      </c>
    </row>
    <row r="22" spans="1:4">
      <c r="A22" s="109" t="s">
        <v>9</v>
      </c>
      <c r="B22" s="100">
        <v>7.3930210599999997</v>
      </c>
      <c r="C22" s="100">
        <v>0.23109948999999999</v>
      </c>
      <c r="D22" s="170">
        <f>Table41243525[[#This Row],[Column2]]-Table41243525[[#This Row],[Column3]]</f>
        <v>7.1619215699999996</v>
      </c>
    </row>
    <row r="23" spans="1:4">
      <c r="A23" s="109" t="s">
        <v>40</v>
      </c>
      <c r="B23" s="100">
        <v>7.9226293800000001</v>
      </c>
      <c r="C23" s="100">
        <v>3.84880157</v>
      </c>
      <c r="D23" s="170">
        <f>Table41243525[[#This Row],[Column2]]-Table41243525[[#This Row],[Column3]]</f>
        <v>4.07382781</v>
      </c>
    </row>
    <row r="24" spans="1:4">
      <c r="A24" s="109" t="s">
        <v>44</v>
      </c>
      <c r="B24" s="100">
        <v>3.8353215299999999</v>
      </c>
      <c r="C24" s="100">
        <v>0.30891319</v>
      </c>
      <c r="D24" s="170">
        <f>Table41243525[[#This Row],[Column2]]-Table41243525[[#This Row],[Column3]]</f>
        <v>3.5264083399999997</v>
      </c>
    </row>
    <row r="25" spans="1:4">
      <c r="A25" s="109" t="s">
        <v>16</v>
      </c>
      <c r="B25" s="100">
        <v>37.681927789999996</v>
      </c>
      <c r="C25" s="100">
        <v>35.0806097500001</v>
      </c>
      <c r="D25" s="170">
        <f>Table41243525[[#This Row],[Column2]]-Table41243525[[#This Row],[Column3]]</f>
        <v>2.6013180399998959</v>
      </c>
    </row>
    <row r="26" spans="1:4">
      <c r="A26" s="109" t="s">
        <v>99</v>
      </c>
      <c r="B26" s="100">
        <v>1.53621878</v>
      </c>
      <c r="C26" s="100">
        <v>2.7079000000000001E-3</v>
      </c>
      <c r="D26" s="170">
        <f>Table41243525[[#This Row],[Column2]]-Table41243525[[#This Row],[Column3]]</f>
        <v>1.5335108799999999</v>
      </c>
    </row>
    <row r="27" spans="1:4">
      <c r="A27" s="109" t="s">
        <v>32</v>
      </c>
      <c r="B27" s="100">
        <v>1.3405183500000002</v>
      </c>
      <c r="C27" s="100">
        <v>1.461285E-2</v>
      </c>
      <c r="D27" s="170">
        <f>Table41243525[[#This Row],[Column2]]-Table41243525[[#This Row],[Column3]]</f>
        <v>1.3259055000000002</v>
      </c>
    </row>
    <row r="28" spans="1:4">
      <c r="A28" s="109" t="s">
        <v>60</v>
      </c>
      <c r="B28" s="100">
        <v>0.59741303000000001</v>
      </c>
      <c r="C28" s="100">
        <v>0.43382411999999998</v>
      </c>
      <c r="D28" s="170">
        <f>Table41243525[[#This Row],[Column2]]-Table41243525[[#This Row],[Column3]]</f>
        <v>0.16358891000000003</v>
      </c>
    </row>
    <row r="29" spans="1:4">
      <c r="A29" s="109" t="s">
        <v>49</v>
      </c>
      <c r="B29" s="100">
        <v>0.14266120000000002</v>
      </c>
      <c r="C29" s="100">
        <v>1.1425E-4</v>
      </c>
      <c r="D29" s="170">
        <f>Table41243525[[#This Row],[Column2]]-Table41243525[[#This Row],[Column3]]</f>
        <v>0.14254695000000001</v>
      </c>
    </row>
    <row r="30" spans="1:4">
      <c r="A30" s="109" t="s">
        <v>61</v>
      </c>
      <c r="B30" s="100">
        <v>0</v>
      </c>
      <c r="C30" s="100">
        <v>1.47259E-3</v>
      </c>
      <c r="D30" s="170">
        <f>Table41243525[[#This Row],[Column2]]-Table41243525[[#This Row],[Column3]]</f>
        <v>-1.47259E-3</v>
      </c>
    </row>
    <row r="31" spans="1:4">
      <c r="A31" s="109" t="s">
        <v>373</v>
      </c>
      <c r="B31" s="100">
        <v>0</v>
      </c>
      <c r="C31" s="100">
        <v>4.2609300000000004E-3</v>
      </c>
      <c r="D31" s="170">
        <f>Table41243525[[#This Row],[Column2]]-Table41243525[[#This Row],[Column3]]</f>
        <v>-4.2609300000000004E-3</v>
      </c>
    </row>
    <row r="32" spans="1:4">
      <c r="A32" s="109" t="s">
        <v>353</v>
      </c>
      <c r="B32" s="100">
        <v>0</v>
      </c>
      <c r="C32" s="100">
        <v>5.816E-3</v>
      </c>
      <c r="D32" s="170">
        <f>Table41243525[[#This Row],[Column2]]-Table41243525[[#This Row],[Column3]]</f>
        <v>-5.816E-3</v>
      </c>
    </row>
    <row r="33" spans="1:4">
      <c r="A33" s="109" t="s">
        <v>371</v>
      </c>
      <c r="B33" s="100">
        <v>0</v>
      </c>
      <c r="C33" s="100">
        <v>9.0910000000000001E-3</v>
      </c>
      <c r="D33" s="170">
        <f>Table41243525[[#This Row],[Column2]]-Table41243525[[#This Row],[Column3]]</f>
        <v>-9.0910000000000001E-3</v>
      </c>
    </row>
    <row r="34" spans="1:4">
      <c r="A34" s="109" t="s">
        <v>333</v>
      </c>
      <c r="B34" s="100">
        <v>0</v>
      </c>
      <c r="C34" s="100">
        <v>1.2496E-2</v>
      </c>
      <c r="D34" s="170">
        <f>Table41243525[[#This Row],[Column2]]-Table41243525[[#This Row],[Column3]]</f>
        <v>-1.2496E-2</v>
      </c>
    </row>
    <row r="35" spans="1:4">
      <c r="A35" s="109" t="s">
        <v>356</v>
      </c>
      <c r="B35" s="100">
        <v>0</v>
      </c>
      <c r="C35" s="100">
        <v>1.6361339999999999E-2</v>
      </c>
      <c r="D35" s="170">
        <f>Table41243525[[#This Row],[Column2]]-Table41243525[[#This Row],[Column3]]</f>
        <v>-1.6361339999999999E-2</v>
      </c>
    </row>
    <row r="36" spans="1:4">
      <c r="A36" s="109" t="s">
        <v>342</v>
      </c>
      <c r="B36" s="100">
        <v>0</v>
      </c>
      <c r="C36" s="100">
        <v>1.7124900000000002E-2</v>
      </c>
      <c r="D36" s="170">
        <f>Table41243525[[#This Row],[Column2]]-Table41243525[[#This Row],[Column3]]</f>
        <v>-1.7124900000000002E-2</v>
      </c>
    </row>
    <row r="37" spans="1:4">
      <c r="A37" s="109" t="s">
        <v>47</v>
      </c>
      <c r="B37" s="100">
        <v>1.7477E-3</v>
      </c>
      <c r="C37" s="100">
        <v>2.109921E-2</v>
      </c>
      <c r="D37" s="170">
        <f>Table41243525[[#This Row],[Column2]]-Table41243525[[#This Row],[Column3]]</f>
        <v>-1.9351509999999999E-2</v>
      </c>
    </row>
    <row r="38" spans="1:4">
      <c r="A38" s="109" t="s">
        <v>56</v>
      </c>
      <c r="B38" s="100">
        <v>5.1999999999999995E-4</v>
      </c>
      <c r="C38" s="100">
        <v>2.1551650000000002E-2</v>
      </c>
      <c r="D38" s="170">
        <f>Table41243525[[#This Row],[Column2]]-Table41243525[[#This Row],[Column3]]</f>
        <v>-2.1031650000000002E-2</v>
      </c>
    </row>
    <row r="39" spans="1:4">
      <c r="A39" s="109" t="s">
        <v>41</v>
      </c>
      <c r="B39" s="100">
        <v>0</v>
      </c>
      <c r="C39" s="100">
        <v>2.1698229999999999E-2</v>
      </c>
      <c r="D39" s="170">
        <f>Table41243525[[#This Row],[Column2]]-Table41243525[[#This Row],[Column3]]</f>
        <v>-2.1698229999999999E-2</v>
      </c>
    </row>
    <row r="40" spans="1:4">
      <c r="A40" s="109" t="s">
        <v>350</v>
      </c>
      <c r="B40" s="100">
        <v>0</v>
      </c>
      <c r="C40" s="100">
        <v>3.7447480000000005E-2</v>
      </c>
      <c r="D40" s="170">
        <f>Table41243525[[#This Row],[Column2]]-Table41243525[[#This Row],[Column3]]</f>
        <v>-3.7447480000000005E-2</v>
      </c>
    </row>
    <row r="41" spans="1:4">
      <c r="A41" s="109" t="s">
        <v>343</v>
      </c>
      <c r="B41" s="100">
        <v>1.2012399999999999E-2</v>
      </c>
      <c r="C41" s="100">
        <v>5.0557350000000001E-2</v>
      </c>
      <c r="D41" s="170">
        <f>Table41243525[[#This Row],[Column2]]-Table41243525[[#This Row],[Column3]]</f>
        <v>-3.8544950000000001E-2</v>
      </c>
    </row>
    <row r="42" spans="1:4">
      <c r="A42" s="109" t="s">
        <v>345</v>
      </c>
      <c r="B42" s="100">
        <v>0</v>
      </c>
      <c r="C42" s="100">
        <v>5.4791120000000006E-2</v>
      </c>
      <c r="D42" s="170">
        <f>Table41243525[[#This Row],[Column2]]-Table41243525[[#This Row],[Column3]]</f>
        <v>-5.4791120000000006E-2</v>
      </c>
    </row>
    <row r="43" spans="1:4">
      <c r="A43" s="109" t="s">
        <v>42</v>
      </c>
      <c r="B43" s="100">
        <v>1E-4</v>
      </c>
      <c r="C43" s="100">
        <v>7.1354769999999998E-2</v>
      </c>
      <c r="D43" s="170">
        <f>Table41243525[[#This Row],[Column2]]-Table41243525[[#This Row],[Column3]]</f>
        <v>-7.1254769999999995E-2</v>
      </c>
    </row>
    <row r="44" spans="1:4">
      <c r="A44" s="109" t="s">
        <v>355</v>
      </c>
      <c r="B44" s="100">
        <v>0</v>
      </c>
      <c r="C44" s="100">
        <v>8.5985220000000001E-2</v>
      </c>
      <c r="D44" s="170">
        <f>Table41243525[[#This Row],[Column2]]-Table41243525[[#This Row],[Column3]]</f>
        <v>-8.5985220000000001E-2</v>
      </c>
    </row>
    <row r="45" spans="1:4">
      <c r="A45" s="109" t="s">
        <v>122</v>
      </c>
      <c r="B45" s="100">
        <v>2.249201E-2</v>
      </c>
      <c r="C45" s="100">
        <v>0.12490244</v>
      </c>
      <c r="D45" s="170">
        <f>Table41243525[[#This Row],[Column2]]-Table41243525[[#This Row],[Column3]]</f>
        <v>-0.10241043</v>
      </c>
    </row>
    <row r="46" spans="1:4">
      <c r="A46" s="109" t="s">
        <v>139</v>
      </c>
      <c r="B46" s="100">
        <v>0</v>
      </c>
      <c r="C46" s="100">
        <v>0.10486587</v>
      </c>
      <c r="D46" s="170">
        <f>Table41243525[[#This Row],[Column2]]-Table41243525[[#This Row],[Column3]]</f>
        <v>-0.10486587</v>
      </c>
    </row>
    <row r="47" spans="1:4">
      <c r="A47" s="109" t="s">
        <v>34</v>
      </c>
      <c r="B47" s="100">
        <v>0</v>
      </c>
      <c r="C47" s="100">
        <v>0.14517453</v>
      </c>
      <c r="D47" s="170">
        <f>Table41243525[[#This Row],[Column2]]-Table41243525[[#This Row],[Column3]]</f>
        <v>-0.14517453</v>
      </c>
    </row>
    <row r="48" spans="1:4">
      <c r="A48" s="109" t="s">
        <v>128</v>
      </c>
      <c r="B48" s="100">
        <v>0</v>
      </c>
      <c r="C48" s="100">
        <v>0.22594292999999999</v>
      </c>
      <c r="D48" s="170">
        <f>Table41243525[[#This Row],[Column2]]-Table41243525[[#This Row],[Column3]]</f>
        <v>-0.22594292999999999</v>
      </c>
    </row>
    <row r="49" spans="1:4">
      <c r="A49" s="109" t="s">
        <v>328</v>
      </c>
      <c r="B49" s="100">
        <v>0</v>
      </c>
      <c r="C49" s="100">
        <v>0.24420971999999999</v>
      </c>
      <c r="D49" s="170">
        <f>Table41243525[[#This Row],[Column2]]-Table41243525[[#This Row],[Column3]]</f>
        <v>-0.24420971999999999</v>
      </c>
    </row>
    <row r="50" spans="1:4">
      <c r="A50" s="109" t="s">
        <v>13</v>
      </c>
      <c r="B50" s="100">
        <v>1.0999200000000001E-2</v>
      </c>
      <c r="C50" s="100">
        <v>0.29409515999999997</v>
      </c>
      <c r="D50" s="170">
        <f>Table41243525[[#This Row],[Column2]]-Table41243525[[#This Row],[Column3]]</f>
        <v>-0.28309595999999998</v>
      </c>
    </row>
    <row r="51" spans="1:4">
      <c r="A51" s="109" t="s">
        <v>351</v>
      </c>
      <c r="B51" s="100">
        <v>1.2350760000000001E-2</v>
      </c>
      <c r="C51" s="100">
        <v>0.31149925000000001</v>
      </c>
      <c r="D51" s="170">
        <f>Table41243525[[#This Row],[Column2]]-Table41243525[[#This Row],[Column3]]</f>
        <v>-0.29914848999999999</v>
      </c>
    </row>
    <row r="52" spans="1:4">
      <c r="A52" s="109" t="s">
        <v>77</v>
      </c>
      <c r="B52" s="100">
        <v>0</v>
      </c>
      <c r="C52" s="100">
        <v>0.40136340000000004</v>
      </c>
      <c r="D52" s="170">
        <f>Table41243525[[#This Row],[Column2]]-Table41243525[[#This Row],[Column3]]</f>
        <v>-0.40136340000000004</v>
      </c>
    </row>
    <row r="53" spans="1:4">
      <c r="A53" s="109" t="s">
        <v>335</v>
      </c>
      <c r="B53" s="100">
        <v>0.2379</v>
      </c>
      <c r="C53" s="100">
        <v>0.68105567</v>
      </c>
      <c r="D53" s="170">
        <f>Table41243525[[#This Row],[Column2]]-Table41243525[[#This Row],[Column3]]</f>
        <v>-0.44315567</v>
      </c>
    </row>
    <row r="54" spans="1:4">
      <c r="A54" s="109" t="s">
        <v>87</v>
      </c>
      <c r="B54" s="100">
        <v>4.4978515000000003</v>
      </c>
      <c r="C54" s="100">
        <v>4.9891024699999997</v>
      </c>
      <c r="D54" s="170">
        <f>Table41243525[[#This Row],[Column2]]-Table41243525[[#This Row],[Column3]]</f>
        <v>-0.4912509699999994</v>
      </c>
    </row>
    <row r="55" spans="1:4">
      <c r="A55" s="109" t="s">
        <v>37</v>
      </c>
      <c r="B55" s="100">
        <v>0.36230800000000002</v>
      </c>
      <c r="C55" s="100">
        <v>0.99389150999999998</v>
      </c>
      <c r="D55" s="170">
        <f>Table41243525[[#This Row],[Column2]]-Table41243525[[#This Row],[Column3]]</f>
        <v>-0.63158351000000001</v>
      </c>
    </row>
    <row r="56" spans="1:4">
      <c r="A56" s="109" t="s">
        <v>361</v>
      </c>
      <c r="B56" s="100">
        <v>0</v>
      </c>
      <c r="C56" s="100">
        <v>0.65604354000000009</v>
      </c>
      <c r="D56" s="170">
        <f>Table41243525[[#This Row],[Column2]]-Table41243525[[#This Row],[Column3]]</f>
        <v>-0.65604354000000009</v>
      </c>
    </row>
    <row r="57" spans="1:4">
      <c r="A57" s="109" t="s">
        <v>346</v>
      </c>
      <c r="B57" s="100">
        <v>2.5612500000000002E-3</v>
      </c>
      <c r="C57" s="100">
        <v>0.68191212999999995</v>
      </c>
      <c r="D57" s="170">
        <f>Table41243525[[#This Row],[Column2]]-Table41243525[[#This Row],[Column3]]</f>
        <v>-0.67935087999999999</v>
      </c>
    </row>
    <row r="58" spans="1:4">
      <c r="A58" s="109" t="s">
        <v>43</v>
      </c>
      <c r="B58" s="100">
        <v>9.1699880000000011E-2</v>
      </c>
      <c r="C58" s="100">
        <v>0.86400977000000001</v>
      </c>
      <c r="D58" s="170">
        <f>Table41243525[[#This Row],[Column2]]-Table41243525[[#This Row],[Column3]]</f>
        <v>-0.77230989000000005</v>
      </c>
    </row>
    <row r="59" spans="1:4">
      <c r="A59" s="109" t="s">
        <v>203</v>
      </c>
      <c r="B59" s="100">
        <v>0</v>
      </c>
      <c r="C59" s="100">
        <v>0.78446855000000004</v>
      </c>
      <c r="D59" s="170">
        <f>Table41243525[[#This Row],[Column2]]-Table41243525[[#This Row],[Column3]]</f>
        <v>-0.78446855000000004</v>
      </c>
    </row>
    <row r="60" spans="1:4">
      <c r="A60" s="109" t="s">
        <v>78</v>
      </c>
      <c r="B60" s="100">
        <v>0</v>
      </c>
      <c r="C60" s="100">
        <v>0.85519089999999998</v>
      </c>
      <c r="D60" s="170">
        <f>Table41243525[[#This Row],[Column2]]-Table41243525[[#This Row],[Column3]]</f>
        <v>-0.85519089999999998</v>
      </c>
    </row>
    <row r="61" spans="1:4">
      <c r="A61" s="109" t="s">
        <v>70</v>
      </c>
      <c r="B61" s="100">
        <v>1.9465000000000001E-3</v>
      </c>
      <c r="C61" s="100">
        <v>0.87377724000000001</v>
      </c>
      <c r="D61" s="170">
        <f>Table41243525[[#This Row],[Column2]]-Table41243525[[#This Row],[Column3]]</f>
        <v>-0.87183074000000005</v>
      </c>
    </row>
    <row r="62" spans="1:4">
      <c r="A62" s="109" t="s">
        <v>73</v>
      </c>
      <c r="B62" s="100">
        <v>1.5570309999999999E-2</v>
      </c>
      <c r="C62" s="100">
        <v>1.0039108999999999</v>
      </c>
      <c r="D62" s="170">
        <f>Table41243525[[#This Row],[Column2]]-Table41243525[[#This Row],[Column3]]</f>
        <v>-0.98834058999999996</v>
      </c>
    </row>
    <row r="63" spans="1:4">
      <c r="A63" s="109" t="s">
        <v>14</v>
      </c>
      <c r="B63" s="100">
        <v>1.44259052</v>
      </c>
      <c r="C63" s="100">
        <v>2.5140874100000001</v>
      </c>
      <c r="D63" s="170">
        <f>Table41243525[[#This Row],[Column2]]-Table41243525[[#This Row],[Column3]]</f>
        <v>-1.0714968900000001</v>
      </c>
    </row>
    <row r="64" spans="1:4">
      <c r="A64" s="109" t="s">
        <v>357</v>
      </c>
      <c r="B64" s="100">
        <v>0.98406041</v>
      </c>
      <c r="C64" s="100">
        <v>2.1528313199999998</v>
      </c>
      <c r="D64" s="170">
        <f>Table41243525[[#This Row],[Column2]]-Table41243525[[#This Row],[Column3]]</f>
        <v>-1.1687709099999997</v>
      </c>
    </row>
    <row r="65" spans="1:4">
      <c r="A65" s="109" t="s">
        <v>148</v>
      </c>
      <c r="B65" s="100">
        <v>8.3872999999999999E-4</v>
      </c>
      <c r="C65" s="100">
        <v>1.1768865500000001</v>
      </c>
      <c r="D65" s="170">
        <f>Table41243525[[#This Row],[Column2]]-Table41243525[[#This Row],[Column3]]</f>
        <v>-1.1760478200000002</v>
      </c>
    </row>
    <row r="66" spans="1:4">
      <c r="A66" s="109" t="s">
        <v>344</v>
      </c>
      <c r="B66" s="100">
        <v>0</v>
      </c>
      <c r="C66" s="100">
        <v>1.2011120500000001</v>
      </c>
      <c r="D66" s="170">
        <f>Table41243525[[#This Row],[Column2]]-Table41243525[[#This Row],[Column3]]</f>
        <v>-1.2011120500000001</v>
      </c>
    </row>
    <row r="67" spans="1:4">
      <c r="A67" s="109" t="s">
        <v>35</v>
      </c>
      <c r="B67" s="100">
        <v>5.6174499999999995E-3</v>
      </c>
      <c r="C67" s="100">
        <v>1.2623648600000001</v>
      </c>
      <c r="D67" s="170">
        <f>Table41243525[[#This Row],[Column2]]-Table41243525[[#This Row],[Column3]]</f>
        <v>-1.2567474100000002</v>
      </c>
    </row>
    <row r="68" spans="1:4">
      <c r="A68" s="109" t="s">
        <v>65</v>
      </c>
      <c r="B68" s="100">
        <v>0</v>
      </c>
      <c r="C68" s="100">
        <v>1.3011030299999999</v>
      </c>
      <c r="D68" s="170">
        <f>Table41243525[[#This Row],[Column2]]-Table41243525[[#This Row],[Column3]]</f>
        <v>-1.3011030299999999</v>
      </c>
    </row>
    <row r="69" spans="1:4">
      <c r="A69" s="109" t="s">
        <v>337</v>
      </c>
      <c r="B69" s="100">
        <v>0</v>
      </c>
      <c r="C69" s="100">
        <v>1.31116747</v>
      </c>
      <c r="D69" s="170">
        <f>Table41243525[[#This Row],[Column2]]-Table41243525[[#This Row],[Column3]]</f>
        <v>-1.31116747</v>
      </c>
    </row>
    <row r="70" spans="1:4">
      <c r="A70" s="109" t="s">
        <v>98</v>
      </c>
      <c r="B70" s="100">
        <v>0</v>
      </c>
      <c r="C70" s="100">
        <v>1.35427444</v>
      </c>
      <c r="D70" s="170">
        <f>Table41243525[[#This Row],[Column2]]-Table41243525[[#This Row],[Column3]]</f>
        <v>-1.35427444</v>
      </c>
    </row>
    <row r="71" spans="1:4">
      <c r="A71" s="109" t="s">
        <v>69</v>
      </c>
      <c r="B71" s="100">
        <v>2.3249999999999998E-3</v>
      </c>
      <c r="C71" s="100">
        <v>1.37368954</v>
      </c>
      <c r="D71" s="170">
        <f>Table41243525[[#This Row],[Column2]]-Table41243525[[#This Row],[Column3]]</f>
        <v>-1.3713645400000001</v>
      </c>
    </row>
    <row r="72" spans="1:4">
      <c r="A72" s="109" t="s">
        <v>170</v>
      </c>
      <c r="B72" s="100">
        <v>1.3500000000000001E-3</v>
      </c>
      <c r="C72" s="100">
        <v>1.39467268</v>
      </c>
      <c r="D72" s="170">
        <f>Table41243525[[#This Row],[Column2]]-Table41243525[[#This Row],[Column3]]</f>
        <v>-1.39332268</v>
      </c>
    </row>
    <row r="73" spans="1:4">
      <c r="A73" s="109" t="s">
        <v>347</v>
      </c>
      <c r="B73" s="100">
        <v>0</v>
      </c>
      <c r="C73" s="100">
        <v>1.4200443600000001</v>
      </c>
      <c r="D73" s="170">
        <f>Table41243525[[#This Row],[Column2]]-Table41243525[[#This Row],[Column3]]</f>
        <v>-1.4200443600000001</v>
      </c>
    </row>
    <row r="74" spans="1:4">
      <c r="A74" s="109" t="s">
        <v>107</v>
      </c>
      <c r="B74" s="100">
        <v>3.4765989999999997E-2</v>
      </c>
      <c r="C74" s="100">
        <v>1.4602507199999999</v>
      </c>
      <c r="D74" s="170">
        <f>Table41243525[[#This Row],[Column2]]-Table41243525[[#This Row],[Column3]]</f>
        <v>-1.42548473</v>
      </c>
    </row>
    <row r="75" spans="1:4">
      <c r="A75" s="109" t="s">
        <v>569</v>
      </c>
      <c r="B75" s="100">
        <v>0</v>
      </c>
      <c r="C75" s="100">
        <v>1.4609243600000001</v>
      </c>
      <c r="D75" s="170">
        <f>Table41243525[[#This Row],[Column2]]-Table41243525[[#This Row],[Column3]]</f>
        <v>-1.4609243600000001</v>
      </c>
    </row>
    <row r="76" spans="1:4">
      <c r="A76" s="109" t="s">
        <v>7</v>
      </c>
      <c r="B76" s="100">
        <v>7.31754E-3</v>
      </c>
      <c r="C76" s="100">
        <v>1.4947645199999999</v>
      </c>
      <c r="D76" s="170">
        <f>Table41243525[[#This Row],[Column2]]-Table41243525[[#This Row],[Column3]]</f>
        <v>-1.4874469799999999</v>
      </c>
    </row>
    <row r="77" spans="1:4">
      <c r="A77" s="109" t="s">
        <v>18</v>
      </c>
      <c r="B77" s="100">
        <v>43.323942889999998</v>
      </c>
      <c r="C77" s="100">
        <v>44.858676360000203</v>
      </c>
      <c r="D77" s="170">
        <f>Table41243525[[#This Row],[Column2]]-Table41243525[[#This Row],[Column3]]</f>
        <v>-1.5347334700002051</v>
      </c>
    </row>
    <row r="78" spans="1:4">
      <c r="A78" s="109" t="s">
        <v>3</v>
      </c>
      <c r="B78" s="100">
        <v>0.15648529999999999</v>
      </c>
      <c r="C78" s="100">
        <v>1.6957421799999999</v>
      </c>
      <c r="D78" s="170">
        <f>Table41243525[[#This Row],[Column2]]-Table41243525[[#This Row],[Column3]]</f>
        <v>-1.5392568799999999</v>
      </c>
    </row>
    <row r="79" spans="1:4">
      <c r="A79" s="109" t="s">
        <v>68</v>
      </c>
      <c r="B79" s="100">
        <v>18.00898187</v>
      </c>
      <c r="C79" s="100">
        <v>19.55553317</v>
      </c>
      <c r="D79" s="170">
        <f>Table41243525[[#This Row],[Column2]]-Table41243525[[#This Row],[Column3]]</f>
        <v>-1.5465513000000009</v>
      </c>
    </row>
    <row r="80" spans="1:4">
      <c r="A80" s="109" t="s">
        <v>91</v>
      </c>
      <c r="B80" s="100">
        <v>5.0000000000000001E-4</v>
      </c>
      <c r="C80" s="100">
        <v>1.6272643600000001</v>
      </c>
      <c r="D80" s="170">
        <f>Table41243525[[#This Row],[Column2]]-Table41243525[[#This Row],[Column3]]</f>
        <v>-1.6267643600000001</v>
      </c>
    </row>
    <row r="81" spans="1:4">
      <c r="A81" s="109" t="s">
        <v>358</v>
      </c>
      <c r="B81" s="100">
        <v>0</v>
      </c>
      <c r="C81" s="100">
        <v>2.0159942399999999</v>
      </c>
      <c r="D81" s="170">
        <f>Table41243525[[#This Row],[Column2]]-Table41243525[[#This Row],[Column3]]</f>
        <v>-2.0159942399999999</v>
      </c>
    </row>
    <row r="82" spans="1:4">
      <c r="A82" s="109" t="s">
        <v>111</v>
      </c>
      <c r="B82" s="100">
        <v>0</v>
      </c>
      <c r="C82" s="100">
        <v>2.08186151</v>
      </c>
      <c r="D82" s="170">
        <f>Table41243525[[#This Row],[Column2]]-Table41243525[[#This Row],[Column3]]</f>
        <v>-2.08186151</v>
      </c>
    </row>
    <row r="83" spans="1:4">
      <c r="A83" s="109" t="s">
        <v>108</v>
      </c>
      <c r="B83" s="100">
        <v>2.5000000000000001E-4</v>
      </c>
      <c r="C83" s="100">
        <v>2.3577025299999996</v>
      </c>
      <c r="D83" s="170">
        <f>Table41243525[[#This Row],[Column2]]-Table41243525[[#This Row],[Column3]]</f>
        <v>-2.3574525299999998</v>
      </c>
    </row>
    <row r="84" spans="1:4">
      <c r="A84" s="109" t="s">
        <v>349</v>
      </c>
      <c r="B84" s="100">
        <v>0.1001736</v>
      </c>
      <c r="C84" s="100">
        <v>2.6059390099999997</v>
      </c>
      <c r="D84" s="170">
        <f>Table41243525[[#This Row],[Column2]]-Table41243525[[#This Row],[Column3]]</f>
        <v>-2.5057654099999995</v>
      </c>
    </row>
    <row r="85" spans="1:4">
      <c r="A85" s="109" t="s">
        <v>169</v>
      </c>
      <c r="B85" s="100">
        <v>8.0000000000000004E-4</v>
      </c>
      <c r="C85" s="100">
        <v>2.69054463000001</v>
      </c>
      <c r="D85" s="170">
        <f>Table41243525[[#This Row],[Column2]]-Table41243525[[#This Row],[Column3]]</f>
        <v>-2.6897446300000101</v>
      </c>
    </row>
    <row r="86" spans="1:4">
      <c r="A86" s="109" t="s">
        <v>359</v>
      </c>
      <c r="B86" s="100">
        <v>0</v>
      </c>
      <c r="C86" s="100">
        <v>2.9250626299999998</v>
      </c>
      <c r="D86" s="170">
        <f>Table41243525[[#This Row],[Column2]]-Table41243525[[#This Row],[Column3]]</f>
        <v>-2.9250626299999998</v>
      </c>
    </row>
    <row r="87" spans="1:4">
      <c r="A87" s="109" t="s">
        <v>329</v>
      </c>
      <c r="B87" s="100">
        <v>0</v>
      </c>
      <c r="C87" s="100">
        <v>2.9754052999999998</v>
      </c>
      <c r="D87" s="170">
        <f>Table41243525[[#This Row],[Column2]]-Table41243525[[#This Row],[Column3]]</f>
        <v>-2.9754052999999998</v>
      </c>
    </row>
    <row r="88" spans="1:4">
      <c r="A88" s="109" t="s">
        <v>154</v>
      </c>
      <c r="B88" s="100">
        <v>1.0399999999999999E-3</v>
      </c>
      <c r="C88" s="100">
        <v>3.1376529100000004</v>
      </c>
      <c r="D88" s="170">
        <f>Table41243525[[#This Row],[Column2]]-Table41243525[[#This Row],[Column3]]</f>
        <v>-3.1366129100000002</v>
      </c>
    </row>
    <row r="89" spans="1:4">
      <c r="A89" s="109" t="s">
        <v>110</v>
      </c>
      <c r="B89" s="100">
        <v>4.9800000000000001E-3</v>
      </c>
      <c r="C89" s="100">
        <v>3.2200737500000001</v>
      </c>
      <c r="D89" s="170">
        <f>Table41243525[[#This Row],[Column2]]-Table41243525[[#This Row],[Column3]]</f>
        <v>-3.2150937499999999</v>
      </c>
    </row>
    <row r="90" spans="1:4">
      <c r="A90" s="109" t="s">
        <v>72</v>
      </c>
      <c r="B90" s="100">
        <v>1.56982E-3</v>
      </c>
      <c r="C90" s="100">
        <v>3.2346269700000003</v>
      </c>
      <c r="D90" s="170">
        <f>Table41243525[[#This Row],[Column2]]-Table41243525[[#This Row],[Column3]]</f>
        <v>-3.2330571500000005</v>
      </c>
    </row>
    <row r="91" spans="1:4">
      <c r="A91" s="109" t="s">
        <v>348</v>
      </c>
      <c r="B91" s="100">
        <v>0</v>
      </c>
      <c r="C91" s="100">
        <v>3.5285938699999999</v>
      </c>
      <c r="D91" s="170">
        <f>Table41243525[[#This Row],[Column2]]-Table41243525[[#This Row],[Column3]]</f>
        <v>-3.5285938699999999</v>
      </c>
    </row>
    <row r="92" spans="1:4">
      <c r="A92" s="109" t="s">
        <v>183</v>
      </c>
      <c r="B92" s="100">
        <v>0</v>
      </c>
      <c r="C92" s="100">
        <v>3.5463645000000001</v>
      </c>
      <c r="D92" s="170">
        <f>Table41243525[[#This Row],[Column2]]-Table41243525[[#This Row],[Column3]]</f>
        <v>-3.5463645000000001</v>
      </c>
    </row>
    <row r="93" spans="1:4">
      <c r="A93" s="109" t="s">
        <v>330</v>
      </c>
      <c r="B93" s="100">
        <v>9.9000000000000008E-3</v>
      </c>
      <c r="C93" s="100">
        <v>3.5625841199999999</v>
      </c>
      <c r="D93" s="170">
        <f>Table41243525[[#This Row],[Column2]]-Table41243525[[#This Row],[Column3]]</f>
        <v>-3.5526841199999999</v>
      </c>
    </row>
    <row r="94" spans="1:4">
      <c r="A94" s="109" t="s">
        <v>199</v>
      </c>
      <c r="B94" s="100">
        <v>4.2500000000000003E-3</v>
      </c>
      <c r="C94" s="100">
        <v>3.5703714300000002</v>
      </c>
      <c r="D94" s="170">
        <f>Table41243525[[#This Row],[Column2]]-Table41243525[[#This Row],[Column3]]</f>
        <v>-3.5661214300000004</v>
      </c>
    </row>
    <row r="95" spans="1:4">
      <c r="A95" s="109" t="s">
        <v>109</v>
      </c>
      <c r="B95" s="100">
        <v>0</v>
      </c>
      <c r="C95" s="100">
        <v>3.6693512400000001</v>
      </c>
      <c r="D95" s="170">
        <f>Table41243525[[#This Row],[Column2]]-Table41243525[[#This Row],[Column3]]</f>
        <v>-3.6693512400000001</v>
      </c>
    </row>
    <row r="96" spans="1:4">
      <c r="A96" s="109" t="s">
        <v>11</v>
      </c>
      <c r="B96" s="100">
        <v>12.152269650000001</v>
      </c>
      <c r="C96" s="100">
        <v>16.44794834</v>
      </c>
      <c r="D96" s="170">
        <f>Table41243525[[#This Row],[Column2]]-Table41243525[[#This Row],[Column3]]</f>
        <v>-4.295678689999999</v>
      </c>
    </row>
    <row r="97" spans="1:4">
      <c r="A97" s="109" t="s">
        <v>205</v>
      </c>
      <c r="B97" s="100">
        <v>2.6531880000000001E-2</v>
      </c>
      <c r="C97" s="100">
        <v>4.6438798300000004</v>
      </c>
      <c r="D97" s="170">
        <f>Table41243525[[#This Row],[Column2]]-Table41243525[[#This Row],[Column3]]</f>
        <v>-4.6173479500000001</v>
      </c>
    </row>
    <row r="98" spans="1:4">
      <c r="A98" s="109" t="s">
        <v>57</v>
      </c>
      <c r="B98" s="100">
        <v>2.4974946</v>
      </c>
      <c r="C98" s="100">
        <v>7.7468395899999996</v>
      </c>
      <c r="D98" s="170">
        <f>Table41243525[[#This Row],[Column2]]-Table41243525[[#This Row],[Column3]]</f>
        <v>-5.2493449899999991</v>
      </c>
    </row>
    <row r="99" spans="1:4">
      <c r="A99" s="109" t="s">
        <v>155</v>
      </c>
      <c r="B99" s="100">
        <v>2.6084759999999999E-2</v>
      </c>
      <c r="C99" s="100">
        <v>5.3225981100000004</v>
      </c>
      <c r="D99" s="170">
        <f>Table41243525[[#This Row],[Column2]]-Table41243525[[#This Row],[Column3]]</f>
        <v>-5.2965133500000006</v>
      </c>
    </row>
    <row r="100" spans="1:4">
      <c r="A100" s="109" t="s">
        <v>149</v>
      </c>
      <c r="B100" s="100">
        <v>9.1861649999999989E-2</v>
      </c>
      <c r="C100" s="100">
        <v>5.4795486799999997</v>
      </c>
      <c r="D100" s="170">
        <f>Table41243525[[#This Row],[Column2]]-Table41243525[[#This Row],[Column3]]</f>
        <v>-5.3876870299999995</v>
      </c>
    </row>
    <row r="101" spans="1:4">
      <c r="A101" s="109" t="s">
        <v>6</v>
      </c>
      <c r="B101" s="100">
        <v>0.30709254999999996</v>
      </c>
      <c r="C101" s="100">
        <v>5.9350921900000007</v>
      </c>
      <c r="D101" s="170">
        <f>Table41243525[[#This Row],[Column2]]-Table41243525[[#This Row],[Column3]]</f>
        <v>-5.6279996400000005</v>
      </c>
    </row>
    <row r="102" spans="1:4">
      <c r="A102" s="109" t="s">
        <v>67</v>
      </c>
      <c r="B102" s="100">
        <v>1.0180694699999999</v>
      </c>
      <c r="C102" s="100">
        <v>6.7414431200000005</v>
      </c>
      <c r="D102" s="170">
        <f>Table41243525[[#This Row],[Column2]]-Table41243525[[#This Row],[Column3]]</f>
        <v>-5.723373650000001</v>
      </c>
    </row>
    <row r="103" spans="1:4">
      <c r="A103" s="109" t="s">
        <v>120</v>
      </c>
      <c r="B103" s="100">
        <v>7.6209679999999988E-2</v>
      </c>
      <c r="C103" s="100">
        <v>5.8529842599999906</v>
      </c>
      <c r="D103" s="170">
        <f>Table41243525[[#This Row],[Column2]]-Table41243525[[#This Row],[Column3]]</f>
        <v>-5.7767745799999908</v>
      </c>
    </row>
    <row r="104" spans="1:4">
      <c r="A104" s="109" t="s">
        <v>212</v>
      </c>
      <c r="B104" s="100">
        <v>0.79388220999999992</v>
      </c>
      <c r="C104" s="100">
        <v>7.1988045800000107</v>
      </c>
      <c r="D104" s="170">
        <f>Table41243525[[#This Row],[Column2]]-Table41243525[[#This Row],[Column3]]</f>
        <v>-6.4049223700000111</v>
      </c>
    </row>
    <row r="105" spans="1:4">
      <c r="A105" s="109" t="s">
        <v>167</v>
      </c>
      <c r="B105" s="100">
        <v>0.18400680999999999</v>
      </c>
      <c r="C105" s="100">
        <v>6.8827997100000102</v>
      </c>
      <c r="D105" s="170">
        <f>Table41243525[[#This Row],[Column2]]-Table41243525[[#This Row],[Column3]]</f>
        <v>-6.6987929000000106</v>
      </c>
    </row>
    <row r="106" spans="1:4">
      <c r="A106" s="109" t="s">
        <v>136</v>
      </c>
      <c r="B106" s="100">
        <v>3.8484690000000002E-2</v>
      </c>
      <c r="C106" s="100">
        <v>6.7484698100000102</v>
      </c>
      <c r="D106" s="170">
        <f>Table41243525[[#This Row],[Column2]]-Table41243525[[#This Row],[Column3]]</f>
        <v>-6.7099851200000105</v>
      </c>
    </row>
    <row r="107" spans="1:4">
      <c r="A107" s="109" t="s">
        <v>114</v>
      </c>
      <c r="B107" s="100">
        <v>0.38516246999999998</v>
      </c>
      <c r="C107" s="100">
        <v>7.1129415099999909</v>
      </c>
      <c r="D107" s="170">
        <f>Table41243525[[#This Row],[Column2]]-Table41243525[[#This Row],[Column3]]</f>
        <v>-6.7277790399999908</v>
      </c>
    </row>
    <row r="108" spans="1:4">
      <c r="A108" s="109" t="s">
        <v>201</v>
      </c>
      <c r="B108" s="100">
        <v>7.6819999999999996E-3</v>
      </c>
      <c r="C108" s="100">
        <v>7.1600812899999999</v>
      </c>
      <c r="D108" s="170">
        <f>Table41243525[[#This Row],[Column2]]-Table41243525[[#This Row],[Column3]]</f>
        <v>-7.15239929</v>
      </c>
    </row>
    <row r="109" spans="1:4">
      <c r="A109" s="109" t="s">
        <v>153</v>
      </c>
      <c r="B109" s="100">
        <v>0</v>
      </c>
      <c r="C109" s="100">
        <v>7.2423100099999997</v>
      </c>
      <c r="D109" s="170">
        <f>Table41243525[[#This Row],[Column2]]-Table41243525[[#This Row],[Column3]]</f>
        <v>-7.2423100099999997</v>
      </c>
    </row>
    <row r="110" spans="1:4">
      <c r="A110" s="109" t="s">
        <v>186</v>
      </c>
      <c r="B110" s="100">
        <v>0</v>
      </c>
      <c r="C110" s="100">
        <v>7.6194874400000003</v>
      </c>
      <c r="D110" s="170">
        <f>Table41243525[[#This Row],[Column2]]-Table41243525[[#This Row],[Column3]]</f>
        <v>-7.6194874400000003</v>
      </c>
    </row>
    <row r="111" spans="1:4">
      <c r="A111" s="109" t="s">
        <v>187</v>
      </c>
      <c r="B111" s="100">
        <v>6.6694390000000006E-2</v>
      </c>
      <c r="C111" s="100">
        <v>8.2394034299999994</v>
      </c>
      <c r="D111" s="170">
        <f>Table41243525[[#This Row],[Column2]]-Table41243525[[#This Row],[Column3]]</f>
        <v>-8.1727090399999991</v>
      </c>
    </row>
    <row r="112" spans="1:4">
      <c r="A112" s="109" t="s">
        <v>334</v>
      </c>
      <c r="B112" s="100">
        <v>0</v>
      </c>
      <c r="C112" s="100">
        <v>8.7674178000000005</v>
      </c>
      <c r="D112" s="170">
        <f>Table41243525[[#This Row],[Column2]]-Table41243525[[#This Row],[Column3]]</f>
        <v>-8.7674178000000005</v>
      </c>
    </row>
    <row r="113" spans="1:4">
      <c r="A113" s="109" t="s">
        <v>215</v>
      </c>
      <c r="B113" s="100">
        <v>12.36167249</v>
      </c>
      <c r="C113" s="100">
        <v>21.51576013</v>
      </c>
      <c r="D113" s="170">
        <f>Table41243525[[#This Row],[Column2]]-Table41243525[[#This Row],[Column3]]</f>
        <v>-9.1540876400000002</v>
      </c>
    </row>
    <row r="114" spans="1:4">
      <c r="A114" s="109" t="s">
        <v>354</v>
      </c>
      <c r="B114" s="100">
        <v>6.7353999999999992E-4</v>
      </c>
      <c r="C114" s="100">
        <v>9.5144601999999985</v>
      </c>
      <c r="D114" s="170">
        <f>Table41243525[[#This Row],[Column2]]-Table41243525[[#This Row],[Column3]]</f>
        <v>-9.5137866599999992</v>
      </c>
    </row>
    <row r="115" spans="1:4">
      <c r="A115" s="109" t="s">
        <v>206</v>
      </c>
      <c r="B115" s="100">
        <v>4.4093430000000003E-2</v>
      </c>
      <c r="C115" s="100">
        <v>9.6809341500000006</v>
      </c>
      <c r="D115" s="170">
        <f>Table41243525[[#This Row],[Column2]]-Table41243525[[#This Row],[Column3]]</f>
        <v>-9.6368407200000004</v>
      </c>
    </row>
    <row r="116" spans="1:4">
      <c r="A116" s="109" t="s">
        <v>147</v>
      </c>
      <c r="B116" s="100">
        <v>3.7376E-2</v>
      </c>
      <c r="C116" s="100">
        <v>9.8580876500000105</v>
      </c>
      <c r="D116" s="170">
        <f>Table41243525[[#This Row],[Column2]]-Table41243525[[#This Row],[Column3]]</f>
        <v>-9.8207116500000105</v>
      </c>
    </row>
    <row r="117" spans="1:4">
      <c r="A117" s="109" t="s">
        <v>25</v>
      </c>
      <c r="B117" s="100">
        <v>1.817E-3</v>
      </c>
      <c r="C117" s="100">
        <v>9.9896613599999906</v>
      </c>
      <c r="D117" s="170">
        <f>Table41243525[[#This Row],[Column2]]-Table41243525[[#This Row],[Column3]]</f>
        <v>-9.9878443599999898</v>
      </c>
    </row>
    <row r="118" spans="1:4">
      <c r="A118" s="109" t="s">
        <v>936</v>
      </c>
      <c r="B118" s="100">
        <v>5.8098167699999994</v>
      </c>
      <c r="C118" s="100">
        <v>15.88985969</v>
      </c>
      <c r="D118" s="170">
        <f>Table41243525[[#This Row],[Column2]]-Table41243525[[#This Row],[Column3]]</f>
        <v>-10.08004292</v>
      </c>
    </row>
    <row r="119" spans="1:4">
      <c r="A119" s="109" t="s">
        <v>213</v>
      </c>
      <c r="B119" s="100">
        <v>9.451503E-2</v>
      </c>
      <c r="C119" s="100">
        <v>10.23942602</v>
      </c>
      <c r="D119" s="170">
        <f>Table41243525[[#This Row],[Column2]]-Table41243525[[#This Row],[Column3]]</f>
        <v>-10.14491099</v>
      </c>
    </row>
    <row r="120" spans="1:4">
      <c r="A120" s="109" t="s">
        <v>150</v>
      </c>
      <c r="B120" s="100">
        <v>6.9743559999999996E-2</v>
      </c>
      <c r="C120" s="100">
        <v>10.907999460000001</v>
      </c>
      <c r="D120" s="170">
        <f>Table41243525[[#This Row],[Column2]]-Table41243525[[#This Row],[Column3]]</f>
        <v>-10.838255900000002</v>
      </c>
    </row>
    <row r="121" spans="1:4">
      <c r="A121" s="109" t="s">
        <v>58</v>
      </c>
      <c r="B121" s="100">
        <v>4.0179000399999998</v>
      </c>
      <c r="C121" s="100">
        <v>15.23823842</v>
      </c>
      <c r="D121" s="170">
        <f>Table41243525[[#This Row],[Column2]]-Table41243525[[#This Row],[Column3]]</f>
        <v>-11.220338380000001</v>
      </c>
    </row>
    <row r="122" spans="1:4">
      <c r="A122" s="109" t="s">
        <v>82</v>
      </c>
      <c r="B122" s="100">
        <v>3.2436344300000002</v>
      </c>
      <c r="C122" s="100">
        <v>14.485296179999999</v>
      </c>
      <c r="D122" s="170">
        <f>Table41243525[[#This Row],[Column2]]-Table41243525[[#This Row],[Column3]]</f>
        <v>-11.241661749999999</v>
      </c>
    </row>
    <row r="123" spans="1:4">
      <c r="A123" s="109" t="s">
        <v>181</v>
      </c>
      <c r="B123" s="100">
        <v>3.8026809999999994E-2</v>
      </c>
      <c r="C123" s="100">
        <v>11.55671031</v>
      </c>
      <c r="D123" s="170">
        <f>Table41243525[[#This Row],[Column2]]-Table41243525[[#This Row],[Column3]]</f>
        <v>-11.5186835</v>
      </c>
    </row>
    <row r="124" spans="1:4">
      <c r="A124" s="109" t="s">
        <v>19</v>
      </c>
      <c r="B124" s="100">
        <v>4.8664426699999996</v>
      </c>
      <c r="C124" s="100">
        <v>17.270536660000001</v>
      </c>
      <c r="D124" s="170">
        <f>Table41243525[[#This Row],[Column2]]-Table41243525[[#This Row],[Column3]]</f>
        <v>-12.404093990000002</v>
      </c>
    </row>
    <row r="125" spans="1:4">
      <c r="A125" s="109" t="s">
        <v>143</v>
      </c>
      <c r="B125" s="100">
        <v>7.0524609400000005</v>
      </c>
      <c r="C125" s="100">
        <v>19.645957030000002</v>
      </c>
      <c r="D125" s="170">
        <f>Table41243525[[#This Row],[Column2]]-Table41243525[[#This Row],[Column3]]</f>
        <v>-12.593496090000002</v>
      </c>
    </row>
    <row r="126" spans="1:4">
      <c r="A126" s="109" t="s">
        <v>118</v>
      </c>
      <c r="B126" s="100">
        <v>2.2447204599999999</v>
      </c>
      <c r="C126" s="100">
        <v>14.90891978</v>
      </c>
      <c r="D126" s="170">
        <f>Table41243525[[#This Row],[Column2]]-Table41243525[[#This Row],[Column3]]</f>
        <v>-12.66419932</v>
      </c>
    </row>
    <row r="127" spans="1:4">
      <c r="A127" s="109" t="s">
        <v>164</v>
      </c>
      <c r="B127" s="100">
        <v>1.8719491499999998</v>
      </c>
      <c r="C127" s="100">
        <v>14.62360799</v>
      </c>
      <c r="D127" s="170">
        <f>Table41243525[[#This Row],[Column2]]-Table41243525[[#This Row],[Column3]]</f>
        <v>-12.751658840000001</v>
      </c>
    </row>
    <row r="128" spans="1:4">
      <c r="A128" s="109" t="s">
        <v>210</v>
      </c>
      <c r="B128" s="100">
        <v>4.8827139999999998E-2</v>
      </c>
      <c r="C128" s="100">
        <v>13.003474300000001</v>
      </c>
      <c r="D128" s="170">
        <f>Table41243525[[#This Row],[Column2]]-Table41243525[[#This Row],[Column3]]</f>
        <v>-12.95464716</v>
      </c>
    </row>
    <row r="129" spans="1:4">
      <c r="A129" s="109" t="s">
        <v>93</v>
      </c>
      <c r="B129" s="100">
        <v>7.7211589999999997E-2</v>
      </c>
      <c r="C129" s="100">
        <v>13.06520617</v>
      </c>
      <c r="D129" s="170">
        <f>Table41243525[[#This Row],[Column2]]-Table41243525[[#This Row],[Column3]]</f>
        <v>-12.987994580000001</v>
      </c>
    </row>
    <row r="130" spans="1:4">
      <c r="A130" s="109" t="s">
        <v>104</v>
      </c>
      <c r="B130" s="100">
        <v>5.6319281299999995</v>
      </c>
      <c r="C130" s="100">
        <v>19.172112760000001</v>
      </c>
      <c r="D130" s="170">
        <f>Table41243525[[#This Row],[Column2]]-Table41243525[[#This Row],[Column3]]</f>
        <v>-13.540184630000002</v>
      </c>
    </row>
    <row r="131" spans="1:4">
      <c r="A131" s="109" t="s">
        <v>130</v>
      </c>
      <c r="B131" s="100">
        <v>16.537930859999999</v>
      </c>
      <c r="C131" s="100">
        <v>31.070597679999999</v>
      </c>
      <c r="D131" s="170">
        <f>Table41243525[[#This Row],[Column2]]-Table41243525[[#This Row],[Column3]]</f>
        <v>-14.532666819999999</v>
      </c>
    </row>
    <row r="132" spans="1:4">
      <c r="A132" s="109" t="s">
        <v>126</v>
      </c>
      <c r="B132" s="100">
        <v>1.803182E-2</v>
      </c>
      <c r="C132" s="100">
        <v>14.76244595</v>
      </c>
      <c r="D132" s="170">
        <f>Table41243525[[#This Row],[Column2]]-Table41243525[[#This Row],[Column3]]</f>
        <v>-14.744414130000001</v>
      </c>
    </row>
    <row r="133" spans="1:4">
      <c r="A133" s="109" t="s">
        <v>204</v>
      </c>
      <c r="B133" s="100">
        <v>0.22723411999999998</v>
      </c>
      <c r="C133" s="100">
        <v>15.577355320000001</v>
      </c>
      <c r="D133" s="170">
        <f>Table41243525[[#This Row],[Column2]]-Table41243525[[#This Row],[Column3]]</f>
        <v>-15.3501212</v>
      </c>
    </row>
    <row r="134" spans="1:4">
      <c r="A134" s="109" t="s">
        <v>197</v>
      </c>
      <c r="B134" s="100">
        <v>0.10781110000000001</v>
      </c>
      <c r="C134" s="100">
        <v>15.59407955</v>
      </c>
      <c r="D134" s="170">
        <f>Table41243525[[#This Row],[Column2]]-Table41243525[[#This Row],[Column3]]</f>
        <v>-15.486268450000001</v>
      </c>
    </row>
    <row r="135" spans="1:4">
      <c r="A135" s="109" t="s">
        <v>196</v>
      </c>
      <c r="B135" s="100">
        <v>6.3854910000000001E-2</v>
      </c>
      <c r="C135" s="100">
        <v>15.97690306</v>
      </c>
      <c r="D135" s="170">
        <f>Table41243525[[#This Row],[Column2]]-Table41243525[[#This Row],[Column3]]</f>
        <v>-15.91304815</v>
      </c>
    </row>
    <row r="136" spans="1:4">
      <c r="A136" s="109" t="s">
        <v>152</v>
      </c>
      <c r="B136" s="100">
        <v>0.32658975000000001</v>
      </c>
      <c r="C136" s="100">
        <v>16.71310012</v>
      </c>
      <c r="D136" s="170">
        <f>Table41243525[[#This Row],[Column2]]-Table41243525[[#This Row],[Column3]]</f>
        <v>-16.38651037</v>
      </c>
    </row>
    <row r="137" spans="1:4">
      <c r="A137" s="109" t="s">
        <v>188</v>
      </c>
      <c r="B137" s="100">
        <v>6.4643995900000002</v>
      </c>
      <c r="C137" s="100">
        <v>23.23347412</v>
      </c>
      <c r="D137" s="170">
        <f>Table41243525[[#This Row],[Column2]]-Table41243525[[#This Row],[Column3]]</f>
        <v>-16.769074530000001</v>
      </c>
    </row>
    <row r="138" spans="1:4">
      <c r="A138" s="109" t="s">
        <v>64</v>
      </c>
      <c r="B138" s="100">
        <v>0</v>
      </c>
      <c r="C138" s="100">
        <v>17.566171170000001</v>
      </c>
      <c r="D138" s="170">
        <f>Table41243525[[#This Row],[Column2]]-Table41243525[[#This Row],[Column3]]</f>
        <v>-17.566171170000001</v>
      </c>
    </row>
    <row r="139" spans="1:4">
      <c r="A139" s="109" t="s">
        <v>190</v>
      </c>
      <c r="B139" s="100">
        <v>1.5628879999999998E-2</v>
      </c>
      <c r="C139" s="100">
        <v>17.9067203</v>
      </c>
      <c r="D139" s="170">
        <f>Table41243525[[#This Row],[Column2]]-Table41243525[[#This Row],[Column3]]</f>
        <v>-17.891091419999999</v>
      </c>
    </row>
    <row r="140" spans="1:4">
      <c r="A140" s="109" t="s">
        <v>95</v>
      </c>
      <c r="B140" s="100">
        <v>2.3879350600000002</v>
      </c>
      <c r="C140" s="100">
        <v>20.690490079999996</v>
      </c>
      <c r="D140" s="170">
        <f>Table41243525[[#This Row],[Column2]]-Table41243525[[#This Row],[Column3]]</f>
        <v>-18.302555019999996</v>
      </c>
    </row>
    <row r="141" spans="1:4">
      <c r="A141" s="109" t="s">
        <v>4</v>
      </c>
      <c r="B141" s="100">
        <v>1.6632006399999999</v>
      </c>
      <c r="C141" s="100">
        <v>20.316007289999998</v>
      </c>
      <c r="D141" s="170">
        <f>Table41243525[[#This Row],[Column2]]-Table41243525[[#This Row],[Column3]]</f>
        <v>-18.652806649999999</v>
      </c>
    </row>
    <row r="142" spans="1:4">
      <c r="A142" s="109" t="s">
        <v>141</v>
      </c>
      <c r="B142" s="100">
        <v>0.12737111000000001</v>
      </c>
      <c r="C142" s="100">
        <v>19.702310659999998</v>
      </c>
      <c r="D142" s="170">
        <f>Table41243525[[#This Row],[Column2]]-Table41243525[[#This Row],[Column3]]</f>
        <v>-19.57493955</v>
      </c>
    </row>
    <row r="143" spans="1:4">
      <c r="A143" s="109" t="s">
        <v>129</v>
      </c>
      <c r="B143" s="100">
        <v>1.5374200000000001E-2</v>
      </c>
      <c r="C143" s="100">
        <v>20.57682891</v>
      </c>
      <c r="D143" s="170">
        <f>Table41243525[[#This Row],[Column2]]-Table41243525[[#This Row],[Column3]]</f>
        <v>-20.56145471</v>
      </c>
    </row>
    <row r="144" spans="1:4">
      <c r="A144" s="109" t="s">
        <v>362</v>
      </c>
      <c r="B144" s="100">
        <v>0</v>
      </c>
      <c r="C144" s="100">
        <v>20.696982629999997</v>
      </c>
      <c r="D144" s="170">
        <f>Table41243525[[#This Row],[Column2]]-Table41243525[[#This Row],[Column3]]</f>
        <v>-20.696982629999997</v>
      </c>
    </row>
    <row r="145" spans="1:4">
      <c r="A145" s="109" t="s">
        <v>26</v>
      </c>
      <c r="B145" s="100">
        <v>0.10414344</v>
      </c>
      <c r="C145" s="100">
        <v>22.258735379999997</v>
      </c>
      <c r="D145" s="170">
        <f>Table41243525[[#This Row],[Column2]]-Table41243525[[#This Row],[Column3]]</f>
        <v>-22.154591939999996</v>
      </c>
    </row>
    <row r="146" spans="1:4">
      <c r="A146" s="109" t="s">
        <v>338</v>
      </c>
      <c r="B146" s="100">
        <v>6.2572360000000007E-2</v>
      </c>
      <c r="C146" s="100">
        <v>22.241811170000002</v>
      </c>
      <c r="D146" s="170">
        <f>Table41243525[[#This Row],[Column2]]-Table41243525[[#This Row],[Column3]]</f>
        <v>-22.179238810000001</v>
      </c>
    </row>
    <row r="147" spans="1:4">
      <c r="A147" s="109" t="s">
        <v>168</v>
      </c>
      <c r="B147" s="100">
        <v>0.60880005000000004</v>
      </c>
      <c r="C147" s="100">
        <v>23.01022738</v>
      </c>
      <c r="D147" s="170">
        <f>Table41243525[[#This Row],[Column2]]-Table41243525[[#This Row],[Column3]]</f>
        <v>-22.401427330000001</v>
      </c>
    </row>
    <row r="148" spans="1:4">
      <c r="A148" s="109" t="s">
        <v>38</v>
      </c>
      <c r="B148" s="100">
        <v>3.5669326400000001</v>
      </c>
      <c r="C148" s="100">
        <v>25.99676345</v>
      </c>
      <c r="D148" s="170">
        <f>Table41243525[[#This Row],[Column2]]-Table41243525[[#This Row],[Column3]]</f>
        <v>-22.429830809999999</v>
      </c>
    </row>
    <row r="149" spans="1:4">
      <c r="A149" s="109" t="s">
        <v>132</v>
      </c>
      <c r="B149" s="100">
        <v>1.17488997</v>
      </c>
      <c r="C149" s="100">
        <v>23.81754102</v>
      </c>
      <c r="D149" s="170">
        <f>Table41243525[[#This Row],[Column2]]-Table41243525[[#This Row],[Column3]]</f>
        <v>-22.642651050000001</v>
      </c>
    </row>
    <row r="150" spans="1:4">
      <c r="A150" s="109" t="s">
        <v>209</v>
      </c>
      <c r="B150" s="100">
        <v>0.18392474</v>
      </c>
      <c r="C150" s="100">
        <v>23.31300821</v>
      </c>
      <c r="D150" s="170">
        <f>Table41243525[[#This Row],[Column2]]-Table41243525[[#This Row],[Column3]]</f>
        <v>-23.129083470000001</v>
      </c>
    </row>
    <row r="151" spans="1:4">
      <c r="A151" s="109" t="s">
        <v>100</v>
      </c>
      <c r="B151" s="100">
        <v>0.19704776000000002</v>
      </c>
      <c r="C151" s="100">
        <v>23.778012629999999</v>
      </c>
      <c r="D151" s="170">
        <f>Table41243525[[#This Row],[Column2]]-Table41243525[[#This Row],[Column3]]</f>
        <v>-23.580964869999999</v>
      </c>
    </row>
    <row r="152" spans="1:4">
      <c r="A152" s="109" t="s">
        <v>117</v>
      </c>
      <c r="B152" s="100">
        <v>7.1038152099999996</v>
      </c>
      <c r="C152" s="100">
        <v>30.78519623</v>
      </c>
      <c r="D152" s="170">
        <f>Table41243525[[#This Row],[Column2]]-Table41243525[[#This Row],[Column3]]</f>
        <v>-23.68138102</v>
      </c>
    </row>
    <row r="153" spans="1:4">
      <c r="A153" s="109" t="s">
        <v>63</v>
      </c>
      <c r="B153" s="100">
        <v>2.7723128099999998</v>
      </c>
      <c r="C153" s="100">
        <v>26.993939870000002</v>
      </c>
      <c r="D153" s="170">
        <f>Table41243525[[#This Row],[Column2]]-Table41243525[[#This Row],[Column3]]</f>
        <v>-24.221627060000003</v>
      </c>
    </row>
    <row r="154" spans="1:4">
      <c r="A154" s="109" t="s">
        <v>160</v>
      </c>
      <c r="B154" s="100">
        <v>0.85897398999999997</v>
      </c>
      <c r="C154" s="100">
        <v>25.209392190000003</v>
      </c>
      <c r="D154" s="170">
        <f>Table41243525[[#This Row],[Column2]]-Table41243525[[#This Row],[Column3]]</f>
        <v>-24.350418200000004</v>
      </c>
    </row>
    <row r="155" spans="1:4">
      <c r="A155" s="109" t="s">
        <v>24</v>
      </c>
      <c r="B155" s="100">
        <v>1.9249330000000002E-2</v>
      </c>
      <c r="C155" s="100">
        <v>24.816903489999998</v>
      </c>
      <c r="D155" s="170">
        <f>Table41243525[[#This Row],[Column2]]-Table41243525[[#This Row],[Column3]]</f>
        <v>-24.797654159999997</v>
      </c>
    </row>
    <row r="156" spans="1:4">
      <c r="A156" s="109" t="s">
        <v>184</v>
      </c>
      <c r="B156" s="100">
        <v>9.0740437299999996</v>
      </c>
      <c r="C156" s="100">
        <v>33.98225231</v>
      </c>
      <c r="D156" s="170">
        <f>Table41243525[[#This Row],[Column2]]-Table41243525[[#This Row],[Column3]]</f>
        <v>-24.90820858</v>
      </c>
    </row>
    <row r="157" spans="1:4">
      <c r="A157" s="109" t="s">
        <v>194</v>
      </c>
      <c r="B157" s="100">
        <v>4.4770000000000001E-3</v>
      </c>
      <c r="C157" s="100">
        <v>24.939974769999999</v>
      </c>
      <c r="D157" s="170">
        <f>Table41243525[[#This Row],[Column2]]-Table41243525[[#This Row],[Column3]]</f>
        <v>-24.935497769999998</v>
      </c>
    </row>
    <row r="158" spans="1:4">
      <c r="A158" s="109" t="s">
        <v>71</v>
      </c>
      <c r="B158" s="100">
        <v>5.0799E-3</v>
      </c>
      <c r="C158" s="100">
        <v>25.068959</v>
      </c>
      <c r="D158" s="170">
        <f>Table41243525[[#This Row],[Column2]]-Table41243525[[#This Row],[Column3]]</f>
        <v>-25.063879100000001</v>
      </c>
    </row>
    <row r="159" spans="1:4">
      <c r="A159" s="109" t="s">
        <v>207</v>
      </c>
      <c r="B159" s="100">
        <v>0.17344585000000001</v>
      </c>
      <c r="C159" s="100">
        <v>25.628742770000102</v>
      </c>
      <c r="D159" s="170">
        <f>Table41243525[[#This Row],[Column2]]-Table41243525[[#This Row],[Column3]]</f>
        <v>-25.455296920000102</v>
      </c>
    </row>
    <row r="160" spans="1:4">
      <c r="A160" s="109" t="s">
        <v>59</v>
      </c>
      <c r="B160" s="100">
        <v>0</v>
      </c>
      <c r="C160" s="100">
        <v>25.64299192</v>
      </c>
      <c r="D160" s="170">
        <f>Table41243525[[#This Row],[Column2]]-Table41243525[[#This Row],[Column3]]</f>
        <v>-25.64299192</v>
      </c>
    </row>
    <row r="161" spans="1:4">
      <c r="A161" s="109" t="s">
        <v>39</v>
      </c>
      <c r="B161" s="100">
        <v>1.4055938600000002</v>
      </c>
      <c r="C161" s="100">
        <v>27.32556971</v>
      </c>
      <c r="D161" s="170">
        <f>Table41243525[[#This Row],[Column2]]-Table41243525[[#This Row],[Column3]]</f>
        <v>-25.91997585</v>
      </c>
    </row>
    <row r="162" spans="1:4">
      <c r="A162" s="109" t="s">
        <v>331</v>
      </c>
      <c r="B162" s="100">
        <v>9.7401099999999997E-3</v>
      </c>
      <c r="C162" s="100">
        <v>26.01970412</v>
      </c>
      <c r="D162" s="170">
        <f>Table41243525[[#This Row],[Column2]]-Table41243525[[#This Row],[Column3]]</f>
        <v>-26.009964010000001</v>
      </c>
    </row>
    <row r="163" spans="1:4">
      <c r="A163" s="109" t="s">
        <v>112</v>
      </c>
      <c r="B163" s="100">
        <v>0.37958355999999999</v>
      </c>
      <c r="C163" s="100">
        <v>26.832229760000001</v>
      </c>
      <c r="D163" s="170">
        <f>Table41243525[[#This Row],[Column2]]-Table41243525[[#This Row],[Column3]]</f>
        <v>-26.4526462</v>
      </c>
    </row>
    <row r="164" spans="1:4">
      <c r="A164" s="109" t="s">
        <v>137</v>
      </c>
      <c r="B164" s="100">
        <v>0.80161499999999997</v>
      </c>
      <c r="C164" s="100">
        <v>27.282448449999897</v>
      </c>
      <c r="D164" s="170">
        <f>Table41243525[[#This Row],[Column2]]-Table41243525[[#This Row],[Column3]]</f>
        <v>-26.480833449999899</v>
      </c>
    </row>
    <row r="165" spans="1:4">
      <c r="A165" s="109" t="s">
        <v>144</v>
      </c>
      <c r="B165" s="100">
        <v>0.47842359000000001</v>
      </c>
      <c r="C165" s="100">
        <v>27.10245995</v>
      </c>
      <c r="D165" s="170">
        <f>Table41243525[[#This Row],[Column2]]-Table41243525[[#This Row],[Column3]]</f>
        <v>-26.624036360000002</v>
      </c>
    </row>
    <row r="166" spans="1:4">
      <c r="A166" s="109" t="s">
        <v>103</v>
      </c>
      <c r="B166" s="100">
        <v>0.96062867000000007</v>
      </c>
      <c r="C166" s="100">
        <v>27.67170814</v>
      </c>
      <c r="D166" s="170">
        <f>Table41243525[[#This Row],[Column2]]-Table41243525[[#This Row],[Column3]]</f>
        <v>-26.711079470000001</v>
      </c>
    </row>
    <row r="167" spans="1:4">
      <c r="A167" s="109" t="s">
        <v>88</v>
      </c>
      <c r="B167" s="100">
        <v>39.635030409999999</v>
      </c>
      <c r="C167" s="100">
        <v>67.014199840000003</v>
      </c>
      <c r="D167" s="170">
        <f>Table41243525[[#This Row],[Column2]]-Table41243525[[#This Row],[Column3]]</f>
        <v>-27.379169430000005</v>
      </c>
    </row>
    <row r="168" spans="1:4">
      <c r="A168" s="109" t="s">
        <v>124</v>
      </c>
      <c r="B168" s="100">
        <v>5.5314530000000001E-2</v>
      </c>
      <c r="C168" s="100">
        <v>29.022821050000001</v>
      </c>
      <c r="D168" s="170">
        <f>Table41243525[[#This Row],[Column2]]-Table41243525[[#This Row],[Column3]]</f>
        <v>-28.967506520000001</v>
      </c>
    </row>
    <row r="169" spans="1:4">
      <c r="A169" s="109" t="s">
        <v>161</v>
      </c>
      <c r="B169" s="100">
        <v>1.80705867</v>
      </c>
      <c r="C169" s="100">
        <v>31.165053140000001</v>
      </c>
      <c r="D169" s="170">
        <f>Table41243525[[#This Row],[Column2]]-Table41243525[[#This Row],[Column3]]</f>
        <v>-29.357994470000001</v>
      </c>
    </row>
    <row r="170" spans="1:4">
      <c r="A170" s="109" t="s">
        <v>23</v>
      </c>
      <c r="B170" s="100">
        <v>1.3254999999999999E-2</v>
      </c>
      <c r="C170" s="100">
        <v>29.52744087</v>
      </c>
      <c r="D170" s="170">
        <f>Table41243525[[#This Row],[Column2]]-Table41243525[[#This Row],[Column3]]</f>
        <v>-29.514185869999999</v>
      </c>
    </row>
    <row r="171" spans="1:4">
      <c r="A171" s="109" t="s">
        <v>133</v>
      </c>
      <c r="B171" s="100">
        <v>0.84006062999999997</v>
      </c>
      <c r="C171" s="100">
        <v>30.637704650000099</v>
      </c>
      <c r="D171" s="170">
        <f>Table41243525[[#This Row],[Column2]]-Table41243525[[#This Row],[Column3]]</f>
        <v>-29.797644020000099</v>
      </c>
    </row>
    <row r="172" spans="1:4">
      <c r="A172" s="109" t="s">
        <v>20</v>
      </c>
      <c r="B172" s="100">
        <v>0.23747752</v>
      </c>
      <c r="C172" s="100">
        <v>30.427344989999998</v>
      </c>
      <c r="D172" s="170">
        <f>Table41243525[[#This Row],[Column2]]-Table41243525[[#This Row],[Column3]]</f>
        <v>-30.189867469999999</v>
      </c>
    </row>
    <row r="173" spans="1:4">
      <c r="A173" s="109" t="s">
        <v>76</v>
      </c>
      <c r="B173" s="100">
        <v>0.31369663000000003</v>
      </c>
      <c r="C173" s="100">
        <v>30.836585940000003</v>
      </c>
      <c r="D173" s="170">
        <f>Table41243525[[#This Row],[Column2]]-Table41243525[[#This Row],[Column3]]</f>
        <v>-30.522889310000004</v>
      </c>
    </row>
    <row r="174" spans="1:4">
      <c r="A174" s="109" t="s">
        <v>332</v>
      </c>
      <c r="B174" s="100">
        <v>77.380832829999889</v>
      </c>
      <c r="C174" s="100">
        <v>108.09563375</v>
      </c>
      <c r="D174" s="170">
        <f>Table41243525[[#This Row],[Column2]]-Table41243525[[#This Row],[Column3]]</f>
        <v>-30.714800920000116</v>
      </c>
    </row>
    <row r="175" spans="1:4">
      <c r="A175" s="109" t="s">
        <v>92</v>
      </c>
      <c r="B175" s="100">
        <v>2.6593200000000001E-2</v>
      </c>
      <c r="C175" s="100">
        <v>32.65659265</v>
      </c>
      <c r="D175" s="170">
        <f>Table41243525[[#This Row],[Column2]]-Table41243525[[#This Row],[Column3]]</f>
        <v>-32.62999945</v>
      </c>
    </row>
    <row r="176" spans="1:4">
      <c r="A176" s="109" t="s">
        <v>193</v>
      </c>
      <c r="B176" s="100">
        <v>2.5994400000000001E-2</v>
      </c>
      <c r="C176" s="100">
        <v>33.193737369999901</v>
      </c>
      <c r="D176" s="170">
        <f>Table41243525[[#This Row],[Column2]]-Table41243525[[#This Row],[Column3]]</f>
        <v>-33.1677429699999</v>
      </c>
    </row>
    <row r="177" spans="1:4">
      <c r="A177" s="109" t="s">
        <v>90</v>
      </c>
      <c r="B177" s="100">
        <v>3.1231879999999999</v>
      </c>
      <c r="C177" s="100">
        <v>36.478714700000005</v>
      </c>
      <c r="D177" s="170">
        <f>Table41243525[[#This Row],[Column2]]-Table41243525[[#This Row],[Column3]]</f>
        <v>-33.355526700000006</v>
      </c>
    </row>
    <row r="178" spans="1:4">
      <c r="A178" s="109" t="s">
        <v>79</v>
      </c>
      <c r="B178" s="100">
        <v>1.42757165</v>
      </c>
      <c r="C178" s="100">
        <v>35.33021849</v>
      </c>
      <c r="D178" s="170">
        <f>Table41243525[[#This Row],[Column2]]-Table41243525[[#This Row],[Column3]]</f>
        <v>-33.902646840000003</v>
      </c>
    </row>
    <row r="179" spans="1:4">
      <c r="A179" s="109" t="s">
        <v>165</v>
      </c>
      <c r="B179" s="100">
        <v>0.48586616999999999</v>
      </c>
      <c r="C179" s="100">
        <v>34.588815869999998</v>
      </c>
      <c r="D179" s="170">
        <f>Table41243525[[#This Row],[Column2]]-Table41243525[[#This Row],[Column3]]</f>
        <v>-34.102949699999996</v>
      </c>
    </row>
    <row r="180" spans="1:4">
      <c r="A180" s="109" t="s">
        <v>360</v>
      </c>
      <c r="B180" s="100">
        <v>0.5</v>
      </c>
      <c r="C180" s="100">
        <v>34.694268189999995</v>
      </c>
      <c r="D180" s="170">
        <f>Table41243525[[#This Row],[Column2]]-Table41243525[[#This Row],[Column3]]</f>
        <v>-34.194268189999995</v>
      </c>
    </row>
    <row r="181" spans="1:4">
      <c r="A181" s="109" t="s">
        <v>22</v>
      </c>
      <c r="B181" s="100">
        <v>9.560879999999999E-3</v>
      </c>
      <c r="C181" s="100">
        <v>34.479761780000004</v>
      </c>
      <c r="D181" s="170">
        <f>Table41243525[[#This Row],[Column2]]-Table41243525[[#This Row],[Column3]]</f>
        <v>-34.470200900000002</v>
      </c>
    </row>
    <row r="182" spans="1:4">
      <c r="A182" s="109" t="s">
        <v>94</v>
      </c>
      <c r="B182" s="100">
        <v>2.8614220000000003E-2</v>
      </c>
      <c r="C182" s="100">
        <v>34.816304450000004</v>
      </c>
      <c r="D182" s="170">
        <f>Table41243525[[#This Row],[Column2]]-Table41243525[[#This Row],[Column3]]</f>
        <v>-34.787690230000003</v>
      </c>
    </row>
    <row r="183" spans="1:4">
      <c r="A183" s="109" t="s">
        <v>134</v>
      </c>
      <c r="B183" s="100">
        <v>1.4680031200000001</v>
      </c>
      <c r="C183" s="100">
        <v>36.9532965000001</v>
      </c>
      <c r="D183" s="170">
        <f>Table41243525[[#This Row],[Column2]]-Table41243525[[#This Row],[Column3]]</f>
        <v>-35.485293380000101</v>
      </c>
    </row>
    <row r="184" spans="1:4">
      <c r="A184" s="109" t="s">
        <v>12</v>
      </c>
      <c r="B184" s="100">
        <v>8.59475E-3</v>
      </c>
      <c r="C184" s="100">
        <v>36.161065180000001</v>
      </c>
      <c r="D184" s="170">
        <f>Table41243525[[#This Row],[Column2]]-Table41243525[[#This Row],[Column3]]</f>
        <v>-36.152470430000001</v>
      </c>
    </row>
    <row r="185" spans="1:4">
      <c r="A185" s="109" t="s">
        <v>198</v>
      </c>
      <c r="B185" s="100">
        <v>0.26472021999999995</v>
      </c>
      <c r="C185" s="100">
        <v>36.68449287</v>
      </c>
      <c r="D185" s="170">
        <f>Table41243525[[#This Row],[Column2]]-Table41243525[[#This Row],[Column3]]</f>
        <v>-36.419772649999999</v>
      </c>
    </row>
    <row r="186" spans="1:4">
      <c r="A186" s="109" t="s">
        <v>116</v>
      </c>
      <c r="B186" s="100">
        <v>1.5E-3</v>
      </c>
      <c r="C186" s="100">
        <v>37.546735130000002</v>
      </c>
      <c r="D186" s="170">
        <f>Table41243525[[#This Row],[Column2]]-Table41243525[[#This Row],[Column3]]</f>
        <v>-37.545235130000002</v>
      </c>
    </row>
    <row r="187" spans="1:4">
      <c r="A187" s="109" t="s">
        <v>142</v>
      </c>
      <c r="B187" s="100">
        <v>13.585624409999999</v>
      </c>
      <c r="C187" s="100">
        <v>52.397487950000006</v>
      </c>
      <c r="D187" s="170">
        <f>Table41243525[[#This Row],[Column2]]-Table41243525[[#This Row],[Column3]]</f>
        <v>-38.811863540000004</v>
      </c>
    </row>
    <row r="188" spans="1:4">
      <c r="A188" s="109" t="s">
        <v>102</v>
      </c>
      <c r="B188" s="100">
        <v>5.1551188200000002</v>
      </c>
      <c r="C188" s="100">
        <v>45.049056229999898</v>
      </c>
      <c r="D188" s="170">
        <f>Table41243525[[#This Row],[Column2]]-Table41243525[[#This Row],[Column3]]</f>
        <v>-39.8939374099999</v>
      </c>
    </row>
    <row r="189" spans="1:4">
      <c r="A189" s="109" t="s">
        <v>191</v>
      </c>
      <c r="B189" s="100">
        <v>2.7583980000000001E-2</v>
      </c>
      <c r="C189" s="100">
        <v>40.334544280000003</v>
      </c>
      <c r="D189" s="170">
        <f>Table41243525[[#This Row],[Column2]]-Table41243525[[#This Row],[Column3]]</f>
        <v>-40.3069603</v>
      </c>
    </row>
    <row r="190" spans="1:4">
      <c r="A190" s="109" t="s">
        <v>192</v>
      </c>
      <c r="B190" s="100">
        <v>0.19582360999999998</v>
      </c>
      <c r="C190" s="100">
        <v>40.518048499999999</v>
      </c>
      <c r="D190" s="170">
        <f>Table41243525[[#This Row],[Column2]]-Table41243525[[#This Row],[Column3]]</f>
        <v>-40.322224890000001</v>
      </c>
    </row>
    <row r="191" spans="1:4">
      <c r="A191" s="109" t="s">
        <v>89</v>
      </c>
      <c r="B191" s="100">
        <v>0.41541617999999997</v>
      </c>
      <c r="C191" s="100">
        <v>40.934695409999897</v>
      </c>
      <c r="D191" s="170">
        <f>Table41243525[[#This Row],[Column2]]-Table41243525[[#This Row],[Column3]]</f>
        <v>-40.519279229999896</v>
      </c>
    </row>
    <row r="192" spans="1:4">
      <c r="A192" s="109" t="s">
        <v>74</v>
      </c>
      <c r="B192" s="100">
        <v>15.574444060000001</v>
      </c>
      <c r="C192" s="100">
        <v>58.760340390000003</v>
      </c>
      <c r="D192" s="170">
        <f>Table41243525[[#This Row],[Column2]]-Table41243525[[#This Row],[Column3]]</f>
        <v>-43.185896330000006</v>
      </c>
    </row>
    <row r="193" spans="1:4">
      <c r="A193" s="109" t="s">
        <v>75</v>
      </c>
      <c r="B193" s="100">
        <v>18.16586023</v>
      </c>
      <c r="C193" s="100">
        <v>61.797640440000102</v>
      </c>
      <c r="D193" s="170">
        <f>Table41243525[[#This Row],[Column2]]-Table41243525[[#This Row],[Column3]]</f>
        <v>-43.631780210000102</v>
      </c>
    </row>
    <row r="194" spans="1:4">
      <c r="A194" s="109" t="s">
        <v>177</v>
      </c>
      <c r="B194" s="100">
        <v>12.076242779999999</v>
      </c>
      <c r="C194" s="100">
        <v>56.372974060000004</v>
      </c>
      <c r="D194" s="170">
        <f>Table41243525[[#This Row],[Column2]]-Table41243525[[#This Row],[Column3]]</f>
        <v>-44.296731280000003</v>
      </c>
    </row>
    <row r="195" spans="1:4">
      <c r="A195" s="109" t="s">
        <v>162</v>
      </c>
      <c r="B195" s="100">
        <v>11.278750890000001</v>
      </c>
      <c r="C195" s="100">
        <v>56.963798200000006</v>
      </c>
      <c r="D195" s="170">
        <f>Table41243525[[#This Row],[Column2]]-Table41243525[[#This Row],[Column3]]</f>
        <v>-45.685047310000002</v>
      </c>
    </row>
    <row r="196" spans="1:4">
      <c r="A196" s="109" t="s">
        <v>5</v>
      </c>
      <c r="B196" s="100">
        <v>0.36366312000000001</v>
      </c>
      <c r="C196" s="100">
        <v>46.09024453</v>
      </c>
      <c r="D196" s="170">
        <f>Table41243525[[#This Row],[Column2]]-Table41243525[[#This Row],[Column3]]</f>
        <v>-45.726581410000001</v>
      </c>
    </row>
    <row r="197" spans="1:4">
      <c r="A197" s="109" t="s">
        <v>17</v>
      </c>
      <c r="B197" s="100">
        <v>5.6335299999999994E-3</v>
      </c>
      <c r="C197" s="100">
        <v>47.580739749999999</v>
      </c>
      <c r="D197" s="170">
        <f>Table41243525[[#This Row],[Column2]]-Table41243525[[#This Row],[Column3]]</f>
        <v>-47.575106220000002</v>
      </c>
    </row>
    <row r="198" spans="1:4">
      <c r="A198" s="109" t="s">
        <v>119</v>
      </c>
      <c r="B198" s="100">
        <v>1.13805577</v>
      </c>
      <c r="C198" s="100">
        <v>49.765281750000099</v>
      </c>
      <c r="D198" s="170">
        <f>Table41243525[[#This Row],[Column2]]-Table41243525[[#This Row],[Column3]]</f>
        <v>-48.627225980000098</v>
      </c>
    </row>
    <row r="199" spans="1:4">
      <c r="A199" s="109" t="s">
        <v>202</v>
      </c>
      <c r="B199" s="100">
        <v>88.338336380000001</v>
      </c>
      <c r="C199" s="100">
        <v>137.44290232</v>
      </c>
      <c r="D199" s="170">
        <f>Table41243525[[#This Row],[Column2]]-Table41243525[[#This Row],[Column3]]</f>
        <v>-49.104565940000001</v>
      </c>
    </row>
    <row r="200" spans="1:4">
      <c r="A200" s="109" t="s">
        <v>214</v>
      </c>
      <c r="B200" s="100">
        <v>2.7076282799999998</v>
      </c>
      <c r="C200" s="100">
        <v>51.966151700000005</v>
      </c>
      <c r="D200" s="170">
        <f>Table41243525[[#This Row],[Column2]]-Table41243525[[#This Row],[Column3]]</f>
        <v>-49.258523420000003</v>
      </c>
    </row>
    <row r="201" spans="1:4">
      <c r="A201" s="109" t="s">
        <v>135</v>
      </c>
      <c r="B201" s="100">
        <v>5.7029918200000003</v>
      </c>
      <c r="C201" s="100">
        <v>55.546849289999997</v>
      </c>
      <c r="D201" s="170">
        <f>Table41243525[[#This Row],[Column2]]-Table41243525[[#This Row],[Column3]]</f>
        <v>-49.843857469999996</v>
      </c>
    </row>
    <row r="202" spans="1:4">
      <c r="A202" s="109" t="s">
        <v>86</v>
      </c>
      <c r="B202" s="100">
        <v>0</v>
      </c>
      <c r="C202" s="100">
        <v>51.614577200000006</v>
      </c>
      <c r="D202" s="170">
        <f>Table41243525[[#This Row],[Column2]]-Table41243525[[#This Row],[Column3]]</f>
        <v>-51.614577200000006</v>
      </c>
    </row>
    <row r="203" spans="1:4">
      <c r="A203" s="109" t="s">
        <v>172</v>
      </c>
      <c r="B203" s="100">
        <v>3.6082844000000001</v>
      </c>
      <c r="C203" s="100">
        <v>61.271080869999999</v>
      </c>
      <c r="D203" s="170">
        <f>Table41243525[[#This Row],[Column2]]-Table41243525[[#This Row],[Column3]]</f>
        <v>-57.662796469999996</v>
      </c>
    </row>
    <row r="204" spans="1:4">
      <c r="A204" s="109" t="s">
        <v>29</v>
      </c>
      <c r="B204" s="100">
        <v>8.9290070000000013E-2</v>
      </c>
      <c r="C204" s="100">
        <v>58.128980299999903</v>
      </c>
      <c r="D204" s="170">
        <f>Table41243525[[#This Row],[Column2]]-Table41243525[[#This Row],[Column3]]</f>
        <v>-58.039690229999906</v>
      </c>
    </row>
    <row r="205" spans="1:4">
      <c r="A205" s="109" t="s">
        <v>27</v>
      </c>
      <c r="B205" s="100">
        <v>35.519991950000005</v>
      </c>
      <c r="C205" s="100">
        <v>96.629577939999891</v>
      </c>
      <c r="D205" s="170">
        <f>Table41243525[[#This Row],[Column2]]-Table41243525[[#This Row],[Column3]]</f>
        <v>-61.109585989999886</v>
      </c>
    </row>
    <row r="206" spans="1:4">
      <c r="A206" s="109" t="s">
        <v>140</v>
      </c>
      <c r="B206" s="100">
        <v>18.65331175</v>
      </c>
      <c r="C206" s="100">
        <v>81.650592439999997</v>
      </c>
      <c r="D206" s="170">
        <f>Table41243525[[#This Row],[Column2]]-Table41243525[[#This Row],[Column3]]</f>
        <v>-62.997280689999997</v>
      </c>
    </row>
    <row r="207" spans="1:4">
      <c r="A207" s="109" t="s">
        <v>80</v>
      </c>
      <c r="B207" s="100">
        <v>8.7638502899999988</v>
      </c>
      <c r="C207" s="100">
        <v>72.304354920000009</v>
      </c>
      <c r="D207" s="170">
        <f>Table41243525[[#This Row],[Column2]]-Table41243525[[#This Row],[Column3]]</f>
        <v>-63.540504630000008</v>
      </c>
    </row>
    <row r="208" spans="1:4">
      <c r="A208" s="109" t="s">
        <v>31</v>
      </c>
      <c r="B208" s="100">
        <v>0.30652796999999998</v>
      </c>
      <c r="C208" s="100">
        <v>64.070022870000003</v>
      </c>
      <c r="D208" s="170">
        <f>Table41243525[[#This Row],[Column2]]-Table41243525[[#This Row],[Column3]]</f>
        <v>-63.763494900000005</v>
      </c>
    </row>
    <row r="209" spans="1:4">
      <c r="A209" s="109" t="s">
        <v>163</v>
      </c>
      <c r="B209" s="100">
        <v>3.48333264</v>
      </c>
      <c r="C209" s="100">
        <v>68.546710539999907</v>
      </c>
      <c r="D209" s="170">
        <f>Table41243525[[#This Row],[Column2]]-Table41243525[[#This Row],[Column3]]</f>
        <v>-65.063377899999907</v>
      </c>
    </row>
    <row r="210" spans="1:4">
      <c r="A210" s="109" t="s">
        <v>156</v>
      </c>
      <c r="B210" s="100">
        <v>1.31733452</v>
      </c>
      <c r="C210" s="100">
        <v>66.973506069999999</v>
      </c>
      <c r="D210" s="170">
        <f>Table41243525[[#This Row],[Column2]]-Table41243525[[#This Row],[Column3]]</f>
        <v>-65.656171549999996</v>
      </c>
    </row>
    <row r="211" spans="1:4">
      <c r="A211" s="109" t="s">
        <v>2</v>
      </c>
      <c r="B211" s="100">
        <v>51.610431920000003</v>
      </c>
      <c r="C211" s="100">
        <v>120.77262833</v>
      </c>
      <c r="D211" s="170">
        <f>Table41243525[[#This Row],[Column2]]-Table41243525[[#This Row],[Column3]]</f>
        <v>-69.162196410000007</v>
      </c>
    </row>
    <row r="212" spans="1:4">
      <c r="A212" s="109" t="s">
        <v>200</v>
      </c>
      <c r="B212" s="100">
        <v>6.7229887800000006</v>
      </c>
      <c r="C212" s="100">
        <v>78.472567900000001</v>
      </c>
      <c r="D212" s="170">
        <f>Table41243525[[#This Row],[Column2]]-Table41243525[[#This Row],[Column3]]</f>
        <v>-71.749579120000007</v>
      </c>
    </row>
    <row r="213" spans="1:4">
      <c r="A213" s="109" t="s">
        <v>106</v>
      </c>
      <c r="B213" s="100">
        <v>0.46761924999999999</v>
      </c>
      <c r="C213" s="100">
        <v>75.246191939999804</v>
      </c>
      <c r="D213" s="170">
        <f>Table41243525[[#This Row],[Column2]]-Table41243525[[#This Row],[Column3]]</f>
        <v>-74.778572689999805</v>
      </c>
    </row>
    <row r="214" spans="1:4">
      <c r="A214" s="109" t="s">
        <v>182</v>
      </c>
      <c r="B214" s="100">
        <v>10.407929529999999</v>
      </c>
      <c r="C214" s="100">
        <v>86.898316829999999</v>
      </c>
      <c r="D214" s="170">
        <f>Table41243525[[#This Row],[Column2]]-Table41243525[[#This Row],[Column3]]</f>
        <v>-76.490387299999995</v>
      </c>
    </row>
    <row r="215" spans="1:4">
      <c r="A215" s="109" t="s">
        <v>173</v>
      </c>
      <c r="B215" s="100">
        <v>2.7467656699999998</v>
      </c>
      <c r="C215" s="100">
        <v>80.273385799999801</v>
      </c>
      <c r="D215" s="170">
        <f>Table41243525[[#This Row],[Column2]]-Table41243525[[#This Row],[Column3]]</f>
        <v>-77.526620129999799</v>
      </c>
    </row>
    <row r="216" spans="1:4">
      <c r="A216" s="109" t="s">
        <v>113</v>
      </c>
      <c r="B216" s="100">
        <v>4.1227851100000104</v>
      </c>
      <c r="C216" s="100">
        <v>82.672751570000102</v>
      </c>
      <c r="D216" s="170">
        <f>Table41243525[[#This Row],[Column2]]-Table41243525[[#This Row],[Column3]]</f>
        <v>-78.549966460000093</v>
      </c>
    </row>
    <row r="217" spans="1:4">
      <c r="A217" s="109" t="s">
        <v>127</v>
      </c>
      <c r="B217" s="100">
        <v>1.4099413600000001</v>
      </c>
      <c r="C217" s="100">
        <v>82.395863110000192</v>
      </c>
      <c r="D217" s="170">
        <f>Table41243525[[#This Row],[Column2]]-Table41243525[[#This Row],[Column3]]</f>
        <v>-80.985921750000188</v>
      </c>
    </row>
    <row r="218" spans="1:4">
      <c r="A218" s="109" t="s">
        <v>176</v>
      </c>
      <c r="B218" s="100">
        <v>1.4360071399999998</v>
      </c>
      <c r="C218" s="100">
        <v>84.275116749999896</v>
      </c>
      <c r="D218" s="170">
        <f>Table41243525[[#This Row],[Column2]]-Table41243525[[#This Row],[Column3]]</f>
        <v>-82.839109609999895</v>
      </c>
    </row>
    <row r="219" spans="1:4">
      <c r="A219" s="109" t="s">
        <v>174</v>
      </c>
      <c r="B219" s="100">
        <v>3.1762359600000001</v>
      </c>
      <c r="C219" s="100">
        <v>87.128697460000097</v>
      </c>
      <c r="D219" s="170">
        <f>Table41243525[[#This Row],[Column2]]-Table41243525[[#This Row],[Column3]]</f>
        <v>-83.952461500000098</v>
      </c>
    </row>
    <row r="220" spans="1:4">
      <c r="A220" s="109" t="s">
        <v>195</v>
      </c>
      <c r="B220" s="100">
        <v>0.32154908000000004</v>
      </c>
      <c r="C220" s="100">
        <v>85.064489489999701</v>
      </c>
      <c r="D220" s="170">
        <f>Table41243525[[#This Row],[Column2]]-Table41243525[[#This Row],[Column3]]</f>
        <v>-84.742940409999704</v>
      </c>
    </row>
    <row r="221" spans="1:4">
      <c r="A221" s="109" t="s">
        <v>157</v>
      </c>
      <c r="B221" s="100">
        <v>5.25516541</v>
      </c>
      <c r="C221" s="100">
        <v>90.530341880000293</v>
      </c>
      <c r="D221" s="170">
        <f>Table41243525[[#This Row],[Column2]]-Table41243525[[#This Row],[Column3]]</f>
        <v>-85.275176470000289</v>
      </c>
    </row>
    <row r="222" spans="1:4">
      <c r="A222" s="109" t="s">
        <v>189</v>
      </c>
      <c r="B222" s="100">
        <v>3.9643278999999998</v>
      </c>
      <c r="C222" s="100">
        <v>93.48877832999959</v>
      </c>
      <c r="D222" s="170">
        <f>Table41243525[[#This Row],[Column2]]-Table41243525[[#This Row],[Column3]]</f>
        <v>-89.52445042999959</v>
      </c>
    </row>
    <row r="223" spans="1:4">
      <c r="A223" s="109" t="s">
        <v>185</v>
      </c>
      <c r="B223" s="100">
        <v>0.60873943999999991</v>
      </c>
      <c r="C223" s="100">
        <v>93.923434959999994</v>
      </c>
      <c r="D223" s="170">
        <f>Table41243525[[#This Row],[Column2]]-Table41243525[[#This Row],[Column3]]</f>
        <v>-93.314695520000001</v>
      </c>
    </row>
    <row r="224" spans="1:4">
      <c r="A224" s="109" t="s">
        <v>123</v>
      </c>
      <c r="B224" s="100">
        <v>13.556284869999999</v>
      </c>
      <c r="C224" s="100">
        <v>107.60422392</v>
      </c>
      <c r="D224" s="170">
        <f>Table41243525[[#This Row],[Column2]]-Table41243525[[#This Row],[Column3]]</f>
        <v>-94.047939049999997</v>
      </c>
    </row>
    <row r="225" spans="1:4">
      <c r="A225" s="109" t="s">
        <v>15</v>
      </c>
      <c r="B225" s="100">
        <v>20.797073010000002</v>
      </c>
      <c r="C225" s="100">
        <v>117.40281706</v>
      </c>
      <c r="D225" s="170">
        <f>Table41243525[[#This Row],[Column2]]-Table41243525[[#This Row],[Column3]]</f>
        <v>-96.605744049999998</v>
      </c>
    </row>
    <row r="226" spans="1:4">
      <c r="A226" s="109" t="s">
        <v>138</v>
      </c>
      <c r="B226" s="100">
        <v>78.767004809999904</v>
      </c>
      <c r="C226" s="100">
        <v>176.51160719000001</v>
      </c>
      <c r="D226" s="170">
        <f>Table41243525[[#This Row],[Column2]]-Table41243525[[#This Row],[Column3]]</f>
        <v>-97.744602380000103</v>
      </c>
    </row>
    <row r="227" spans="1:4">
      <c r="A227" s="109" t="s">
        <v>28</v>
      </c>
      <c r="B227" s="100">
        <v>32.606703250000002</v>
      </c>
      <c r="C227" s="100">
        <v>132.32174178</v>
      </c>
      <c r="D227" s="170">
        <f>Table41243525[[#This Row],[Column2]]-Table41243525[[#This Row],[Column3]]</f>
        <v>-99.715038529999987</v>
      </c>
    </row>
    <row r="228" spans="1:4">
      <c r="A228" s="109" t="s">
        <v>66</v>
      </c>
      <c r="B228" s="100">
        <v>0.16933771</v>
      </c>
      <c r="C228" s="100">
        <v>101.82873484000001</v>
      </c>
      <c r="D228" s="170">
        <f>Table41243525[[#This Row],[Column2]]-Table41243525[[#This Row],[Column3]]</f>
        <v>-101.65939713000002</v>
      </c>
    </row>
    <row r="229" spans="1:4">
      <c r="A229" s="109" t="s">
        <v>131</v>
      </c>
      <c r="B229" s="100">
        <v>2.7742389199999997</v>
      </c>
      <c r="C229" s="100">
        <v>106.68065734000001</v>
      </c>
      <c r="D229" s="170">
        <f>Table41243525[[#This Row],[Column2]]-Table41243525[[#This Row],[Column3]]</f>
        <v>-103.90641842000001</v>
      </c>
    </row>
    <row r="230" spans="1:4">
      <c r="A230" s="109" t="s">
        <v>101</v>
      </c>
      <c r="B230" s="100">
        <v>129.83292962000002</v>
      </c>
      <c r="C230" s="100">
        <v>234.67180686</v>
      </c>
      <c r="D230" s="170">
        <f>Table41243525[[#This Row],[Column2]]-Table41243525[[#This Row],[Column3]]</f>
        <v>-104.83887723999999</v>
      </c>
    </row>
    <row r="231" spans="1:4">
      <c r="A231" s="109" t="s">
        <v>105</v>
      </c>
      <c r="B231" s="100">
        <v>0.55069950000000001</v>
      </c>
      <c r="C231" s="100">
        <v>107.02522583</v>
      </c>
      <c r="D231" s="170">
        <f>Table41243525[[#This Row],[Column2]]-Table41243525[[#This Row],[Column3]]</f>
        <v>-106.47452633</v>
      </c>
    </row>
    <row r="232" spans="1:4">
      <c r="A232" s="109" t="s">
        <v>159</v>
      </c>
      <c r="B232" s="100">
        <v>2.0382203200000002</v>
      </c>
      <c r="C232" s="100">
        <v>116.56710185999999</v>
      </c>
      <c r="D232" s="170">
        <f>Table41243525[[#This Row],[Column2]]-Table41243525[[#This Row],[Column3]]</f>
        <v>-114.52888154</v>
      </c>
    </row>
    <row r="233" spans="1:4">
      <c r="A233" s="109" t="s">
        <v>84</v>
      </c>
      <c r="B233" s="100">
        <v>40.715550189999995</v>
      </c>
      <c r="C233" s="100">
        <v>156.21924964999999</v>
      </c>
      <c r="D233" s="170">
        <f>Table41243525[[#This Row],[Column2]]-Table41243525[[#This Row],[Column3]]</f>
        <v>-115.50369946000001</v>
      </c>
    </row>
    <row r="234" spans="1:4">
      <c r="A234" s="109" t="s">
        <v>175</v>
      </c>
      <c r="B234" s="100">
        <v>0.11878900000000001</v>
      </c>
      <c r="C234" s="100">
        <v>120.92644634999999</v>
      </c>
      <c r="D234" s="170">
        <f>Table41243525[[#This Row],[Column2]]-Table41243525[[#This Row],[Column3]]</f>
        <v>-120.80765734999999</v>
      </c>
    </row>
    <row r="235" spans="1:4">
      <c r="A235" s="109" t="s">
        <v>178</v>
      </c>
      <c r="B235" s="100">
        <v>7.9470252699999993</v>
      </c>
      <c r="C235" s="100">
        <v>129.68998103000001</v>
      </c>
      <c r="D235" s="170">
        <f>Table41243525[[#This Row],[Column2]]-Table41243525[[#This Row],[Column3]]</f>
        <v>-121.74295576000002</v>
      </c>
    </row>
    <row r="236" spans="1:4">
      <c r="A236" s="109" t="s">
        <v>208</v>
      </c>
      <c r="B236" s="100">
        <v>27.644842190000002</v>
      </c>
      <c r="C236" s="100">
        <v>149.94595637999998</v>
      </c>
      <c r="D236" s="170">
        <f>Table41243525[[#This Row],[Column2]]-Table41243525[[#This Row],[Column3]]</f>
        <v>-122.30111418999998</v>
      </c>
    </row>
    <row r="237" spans="1:4">
      <c r="A237" s="109" t="s">
        <v>145</v>
      </c>
      <c r="B237" s="100">
        <v>0</v>
      </c>
      <c r="C237" s="100">
        <v>132.65264623000002</v>
      </c>
      <c r="D237" s="170">
        <f>Table41243525[[#This Row],[Column2]]-Table41243525[[#This Row],[Column3]]</f>
        <v>-132.65264623000002</v>
      </c>
    </row>
    <row r="238" spans="1:4">
      <c r="A238" s="109" t="s">
        <v>180</v>
      </c>
      <c r="B238" s="100">
        <v>6.0655318899999999</v>
      </c>
      <c r="C238" s="100">
        <v>154.2196075</v>
      </c>
      <c r="D238" s="170">
        <f>Table41243525[[#This Row],[Column2]]-Table41243525[[#This Row],[Column3]]</f>
        <v>-148.15407561000001</v>
      </c>
    </row>
    <row r="239" spans="1:4">
      <c r="A239" s="109" t="s">
        <v>166</v>
      </c>
      <c r="B239" s="100">
        <v>3.1040943400000001</v>
      </c>
      <c r="C239" s="100">
        <v>159.30454218</v>
      </c>
      <c r="D239" s="170">
        <f>Table41243525[[#This Row],[Column2]]-Table41243525[[#This Row],[Column3]]</f>
        <v>-156.20044784000001</v>
      </c>
    </row>
    <row r="240" spans="1:4">
      <c r="A240" s="109" t="s">
        <v>21</v>
      </c>
      <c r="B240" s="100">
        <v>4.8866900000000005E-2</v>
      </c>
      <c r="C240" s="100">
        <v>157.84751696000001</v>
      </c>
      <c r="D240" s="170">
        <f>Table41243525[[#This Row],[Column2]]-Table41243525[[#This Row],[Column3]]</f>
        <v>-157.79865006</v>
      </c>
    </row>
    <row r="241" spans="1:8">
      <c r="A241" s="109" t="s">
        <v>125</v>
      </c>
      <c r="B241" s="100">
        <v>25.4398698</v>
      </c>
      <c r="C241" s="100">
        <v>184.69663272999998</v>
      </c>
      <c r="D241" s="170">
        <f>Table41243525[[#This Row],[Column2]]-Table41243525[[#This Row],[Column3]]</f>
        <v>-159.25676292999998</v>
      </c>
    </row>
    <row r="242" spans="1:8">
      <c r="A242" s="109" t="s">
        <v>171</v>
      </c>
      <c r="B242" s="100">
        <v>26.97171878</v>
      </c>
      <c r="C242" s="100">
        <v>187.85329153999999</v>
      </c>
      <c r="D242" s="170">
        <f>Table41243525[[#This Row],[Column2]]-Table41243525[[#This Row],[Column3]]</f>
        <v>-160.88157275999998</v>
      </c>
    </row>
    <row r="243" spans="1:8">
      <c r="A243" s="109" t="s">
        <v>96</v>
      </c>
      <c r="B243" s="100">
        <v>79.912593529999995</v>
      </c>
      <c r="C243" s="100">
        <v>241.27431350999998</v>
      </c>
      <c r="D243" s="170">
        <f>Table41243525[[#This Row],[Column2]]-Table41243525[[#This Row],[Column3]]</f>
        <v>-161.36171997999998</v>
      </c>
    </row>
    <row r="244" spans="1:8">
      <c r="A244" s="109" t="s">
        <v>30</v>
      </c>
      <c r="B244" s="100">
        <v>38.167223490000005</v>
      </c>
      <c r="C244" s="100">
        <v>207.66364986000002</v>
      </c>
      <c r="D244" s="170">
        <f>Table41243525[[#This Row],[Column2]]-Table41243525[[#This Row],[Column3]]</f>
        <v>-169.49642637000002</v>
      </c>
    </row>
    <row r="245" spans="1:8">
      <c r="A245" s="109" t="s">
        <v>83</v>
      </c>
      <c r="B245" s="100">
        <v>0.65094206999999993</v>
      </c>
      <c r="C245" s="100">
        <v>174.16726925999902</v>
      </c>
      <c r="D245" s="170">
        <f>Table41243525[[#This Row],[Column2]]-Table41243525[[#This Row],[Column3]]</f>
        <v>-173.516327189999</v>
      </c>
    </row>
    <row r="246" spans="1:8">
      <c r="A246" s="109" t="s">
        <v>151</v>
      </c>
      <c r="B246" s="100">
        <v>50.585476719999996</v>
      </c>
      <c r="C246" s="100">
        <v>289.27663411999998</v>
      </c>
      <c r="D246" s="170">
        <f>Table41243525[[#This Row],[Column2]]-Table41243525[[#This Row],[Column3]]</f>
        <v>-238.69115739999998</v>
      </c>
    </row>
    <row r="247" spans="1:8">
      <c r="A247" s="109" t="s">
        <v>158</v>
      </c>
      <c r="B247" s="100">
        <v>1.7542114600000001</v>
      </c>
      <c r="C247" s="100">
        <v>280.331931040001</v>
      </c>
      <c r="D247" s="170">
        <f>Table41243525[[#This Row],[Column2]]-Table41243525[[#This Row],[Column3]]</f>
        <v>-278.57771958000097</v>
      </c>
    </row>
    <row r="248" spans="1:8">
      <c r="A248" s="109" t="s">
        <v>336</v>
      </c>
      <c r="B248" s="100">
        <v>0.43457440000000003</v>
      </c>
      <c r="C248" s="100">
        <v>366.95683210999903</v>
      </c>
      <c r="D248" s="170">
        <f>Table41243525[[#This Row],[Column2]]-Table41243525[[#This Row],[Column3]]</f>
        <v>-366.52225770999905</v>
      </c>
    </row>
    <row r="249" spans="1:8">
      <c r="A249" s="109" t="s">
        <v>81</v>
      </c>
      <c r="B249" s="100">
        <v>2.4502344300000001</v>
      </c>
      <c r="C249" s="100">
        <v>392.08762101999997</v>
      </c>
      <c r="D249" s="170">
        <f>Table41243525[[#This Row],[Column2]]-Table41243525[[#This Row],[Column3]]</f>
        <v>-389.63738658999995</v>
      </c>
    </row>
    <row r="250" spans="1:8">
      <c r="A250" s="109" t="s">
        <v>146</v>
      </c>
      <c r="B250" s="100">
        <v>39.513589119999999</v>
      </c>
      <c r="C250" s="100">
        <v>476.52820487999901</v>
      </c>
      <c r="D250" s="170">
        <f>Table41243525[[#This Row],[Column2]]-Table41243525[[#This Row],[Column3]]</f>
        <v>-437.014615759999</v>
      </c>
    </row>
    <row r="251" spans="1:8" s="3" customFormat="1" ht="13">
      <c r="A251" s="109" t="s">
        <v>85</v>
      </c>
      <c r="B251" s="100">
        <v>112.75646981</v>
      </c>
      <c r="C251" s="100">
        <v>848.63411553999993</v>
      </c>
      <c r="D251" s="170">
        <f>Table41243525[[#This Row],[Column2]]-Table41243525[[#This Row],[Column3]]</f>
        <v>-735.87764572999993</v>
      </c>
      <c r="H251" s="1"/>
    </row>
    <row r="252" spans="1:8">
      <c r="A252" s="109" t="s">
        <v>179</v>
      </c>
      <c r="B252" s="100">
        <v>47.028615509999995</v>
      </c>
      <c r="C252" s="100">
        <v>902.28156051999997</v>
      </c>
      <c r="D252" s="170">
        <f>Table41243525[[#This Row],[Column2]]-Table41243525[[#This Row],[Column3]]</f>
        <v>-855.25294500999996</v>
      </c>
    </row>
    <row r="253" spans="1:8">
      <c r="A253" s="109" t="s">
        <v>46</v>
      </c>
      <c r="B253" s="100">
        <v>301.50887005999999</v>
      </c>
      <c r="C253" s="100">
        <v>1196.3842019900001</v>
      </c>
      <c r="D253" s="170">
        <f>Table41243525[[#This Row],[Column2]]-Table41243525[[#This Row],[Column3]]</f>
        <v>-894.87533193000013</v>
      </c>
    </row>
    <row r="254" spans="1:8">
      <c r="A254" s="109" t="s">
        <v>62</v>
      </c>
      <c r="B254" s="100">
        <v>606.13238419000004</v>
      </c>
      <c r="C254" s="100">
        <v>4040.8471081795997</v>
      </c>
      <c r="D254" s="170">
        <f>Table41243525[[#This Row],[Column2]]-Table41243525[[#This Row],[Column3]]</f>
        <v>-3434.7147239895994</v>
      </c>
    </row>
    <row r="255" spans="1:8" s="3" customFormat="1" ht="13">
      <c r="A255" s="169" t="s">
        <v>312</v>
      </c>
      <c r="B255" s="417">
        <f>SUM(B3:B254)</f>
        <v>12874.733938109997</v>
      </c>
      <c r="C255" s="417">
        <f>SUM(C3:C254)</f>
        <v>18325.5752210096</v>
      </c>
      <c r="D255" s="198">
        <f>B255-C255</f>
        <v>-5450.8412828996024</v>
      </c>
    </row>
  </sheetData>
  <hyperlinks>
    <hyperlink ref="F1" location="'Table of Content'!A1" display="Table of Content" xr:uid="{F8060086-CE7D-4951-8D24-3E51C9E7373C}"/>
  </hyperlinks>
  <pageMargins left="0.7" right="0.7" top="0.75" bottom="0.75" header="0.3" footer="0.3"/>
  <pageSetup scale="62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6A89-9A19-4089-8918-3894E0CAEDCE}">
  <dimension ref="A1:K139"/>
  <sheetViews>
    <sheetView zoomScaleNormal="100" workbookViewId="0">
      <selection activeCell="K1" sqref="K1"/>
    </sheetView>
  </sheetViews>
  <sheetFormatPr defaultColWidth="9.1796875" defaultRowHeight="12.5"/>
  <cols>
    <col min="1" max="1" width="23" style="19" customWidth="1"/>
    <col min="2" max="2" width="13.26953125" style="19" bestFit="1" customWidth="1"/>
    <col min="3" max="3" width="11.6328125" style="39" customWidth="1"/>
    <col min="4" max="4" width="14.90625" style="19" bestFit="1" customWidth="1"/>
    <col min="5" max="5" width="11.6328125" style="39" customWidth="1"/>
    <col min="6" max="6" width="13.1796875" style="19" customWidth="1"/>
    <col min="7" max="7" width="11.6328125" style="39" customWidth="1"/>
    <col min="8" max="8" width="12.81640625" style="39" bestFit="1" customWidth="1"/>
    <col min="9" max="9" width="15.36328125" style="39" bestFit="1" customWidth="1"/>
    <col min="10" max="10" width="9.1796875" style="19"/>
    <col min="11" max="11" width="11" style="19" bestFit="1" customWidth="1"/>
    <col min="12" max="12" width="11.54296875" style="19" bestFit="1" customWidth="1"/>
    <col min="13" max="16384" width="9.1796875" style="19"/>
  </cols>
  <sheetData>
    <row r="1" spans="1:11" ht="13">
      <c r="A1" s="11" t="s">
        <v>546</v>
      </c>
      <c r="B1" s="11"/>
      <c r="C1" s="175"/>
      <c r="D1" s="174"/>
      <c r="K1" s="47" t="s">
        <v>239</v>
      </c>
    </row>
    <row r="2" spans="1:11" ht="13">
      <c r="A2" s="605" t="s">
        <v>545</v>
      </c>
      <c r="B2" s="607">
        <v>45809</v>
      </c>
      <c r="C2" s="607"/>
      <c r="D2" s="607">
        <v>46146</v>
      </c>
      <c r="E2" s="607"/>
      <c r="F2" s="607">
        <v>46174</v>
      </c>
      <c r="G2" s="607"/>
      <c r="H2" s="608" t="s">
        <v>233</v>
      </c>
      <c r="I2" s="605" t="s">
        <v>299</v>
      </c>
    </row>
    <row r="3" spans="1:11" ht="13">
      <c r="A3" s="606"/>
      <c r="B3" s="302" t="s">
        <v>543</v>
      </c>
      <c r="C3" s="303" t="s">
        <v>234</v>
      </c>
      <c r="D3" s="302" t="s">
        <v>543</v>
      </c>
      <c r="E3" s="6" t="s">
        <v>234</v>
      </c>
      <c r="F3" s="302" t="s">
        <v>543</v>
      </c>
      <c r="G3" s="6" t="s">
        <v>234</v>
      </c>
      <c r="H3" s="609"/>
      <c r="I3" s="606"/>
      <c r="J3" s="172"/>
      <c r="K3" s="37"/>
    </row>
    <row r="4" spans="1:11">
      <c r="A4" s="54" t="s">
        <v>246</v>
      </c>
      <c r="B4" s="43">
        <v>2836.6358333600001</v>
      </c>
      <c r="C4" s="331">
        <f t="shared" ref="C4:C35" si="0">(B4/$B$139)*100</f>
        <v>23.696133711941069</v>
      </c>
      <c r="D4" s="43">
        <v>3130.31349206001</v>
      </c>
      <c r="E4" s="331">
        <f t="shared" ref="E4:E35" si="1">(D4/$D$139)*100</f>
        <v>24.598704723983882</v>
      </c>
      <c r="F4" s="43">
        <v>3389.1266773899997</v>
      </c>
      <c r="G4" s="332">
        <f t="shared" ref="G4:G35" si="2">(F4/$F$139)*100</f>
        <v>26.323857981701483</v>
      </c>
      <c r="H4" s="78">
        <f t="shared" ref="H4:H26" si="3">((F4/D4)-1)*100</f>
        <v>8.2679637674138782</v>
      </c>
      <c r="I4" s="78">
        <f>((Table232438193826[[#This Row],[Column6]]/Table232438193826[[#This Row],[Column2]])-1)*100</f>
        <v>19.476974715346994</v>
      </c>
      <c r="K4" s="159"/>
    </row>
    <row r="5" spans="1:11">
      <c r="A5" s="20" t="s">
        <v>235</v>
      </c>
      <c r="B5" s="44">
        <v>2484.37359836001</v>
      </c>
      <c r="C5" s="333">
        <f t="shared" si="0"/>
        <v>20.753474339151705</v>
      </c>
      <c r="D5" s="44">
        <v>2347.1959957899899</v>
      </c>
      <c r="E5" s="333">
        <f t="shared" si="1"/>
        <v>18.444791991666882</v>
      </c>
      <c r="F5" s="44">
        <v>2402.9187613499998</v>
      </c>
      <c r="G5" s="334">
        <f t="shared" si="2"/>
        <v>18.663832378214924</v>
      </c>
      <c r="H5" s="77">
        <f t="shared" si="3"/>
        <v>2.3740141709493567</v>
      </c>
      <c r="I5" s="77">
        <f>((Table232438193826[[#This Row],[Column6]]/Table232438193826[[#This Row],[Column2]])-1)*100</f>
        <v>-3.278687113072698</v>
      </c>
      <c r="K5" s="159"/>
    </row>
    <row r="6" spans="1:11">
      <c r="A6" s="20" t="s">
        <v>247</v>
      </c>
      <c r="B6" s="44">
        <v>1179.83978755</v>
      </c>
      <c r="C6" s="333">
        <f t="shared" si="0"/>
        <v>9.8559148959692386</v>
      </c>
      <c r="D6" s="44">
        <v>1510.7519185000001</v>
      </c>
      <c r="E6" s="333">
        <f t="shared" si="1"/>
        <v>11.871827038613178</v>
      </c>
      <c r="F6" s="44">
        <v>1378.05778321</v>
      </c>
      <c r="G6" s="334">
        <f t="shared" si="2"/>
        <v>10.703582612537447</v>
      </c>
      <c r="H6" s="77">
        <f t="shared" si="3"/>
        <v>-8.7833173445015298</v>
      </c>
      <c r="I6" s="77">
        <f>((Table232438193826[[#This Row],[Column6]]/Table232438193826[[#This Row],[Column2]])-1)*100</f>
        <v>16.800416272755992</v>
      </c>
      <c r="K6" s="159"/>
    </row>
    <row r="7" spans="1:11" ht="12.65" customHeight="1">
      <c r="A7" s="20" t="s">
        <v>245</v>
      </c>
      <c r="B7" s="44">
        <v>1214.81241378</v>
      </c>
      <c r="C7" s="333">
        <f t="shared" si="0"/>
        <v>10.148062381965778</v>
      </c>
      <c r="D7" s="44">
        <v>1376.2273536099999</v>
      </c>
      <c r="E7" s="333">
        <f t="shared" si="1"/>
        <v>10.814702869342248</v>
      </c>
      <c r="F7" s="44">
        <v>1112.51656458</v>
      </c>
      <c r="G7" s="334">
        <f t="shared" si="2"/>
        <v>8.6410839239705197</v>
      </c>
      <c r="H7" s="77">
        <f t="shared" si="3"/>
        <v>-19.161862198005053</v>
      </c>
      <c r="I7" s="77">
        <f>((Table232438193826[[#This Row],[Column6]]/Table232438193826[[#This Row],[Column2]])-1)*100</f>
        <v>-8.4207115468714289</v>
      </c>
      <c r="K7" s="159"/>
    </row>
    <row r="8" spans="1:11">
      <c r="A8" s="20" t="s">
        <v>468</v>
      </c>
      <c r="B8" s="44">
        <v>118.62005301000001</v>
      </c>
      <c r="C8" s="333">
        <f t="shared" si="0"/>
        <v>0.99090500232208412</v>
      </c>
      <c r="D8" s="44">
        <v>138.0677719</v>
      </c>
      <c r="E8" s="333">
        <f t="shared" si="1"/>
        <v>1.0849674837619587</v>
      </c>
      <c r="F8" s="44">
        <v>549.10553539</v>
      </c>
      <c r="G8" s="334">
        <f t="shared" si="2"/>
        <v>4.2649854981827149</v>
      </c>
      <c r="H8" s="77">
        <f t="shared" si="3"/>
        <v>297.70724755934157</v>
      </c>
      <c r="I8" s="77">
        <f>((Table232438193826[[#This Row],[Column6]]/Table232438193826[[#This Row],[Column2]])-1)*100</f>
        <v>362.91122070541383</v>
      </c>
      <c r="K8" s="171"/>
    </row>
    <row r="9" spans="1:11">
      <c r="A9" s="20" t="s">
        <v>266</v>
      </c>
      <c r="B9" s="44">
        <v>284.36230709</v>
      </c>
      <c r="C9" s="333">
        <f t="shared" si="0"/>
        <v>2.3754502330527125</v>
      </c>
      <c r="D9" s="44">
        <v>504.03303689999996</v>
      </c>
      <c r="E9" s="333">
        <f t="shared" si="1"/>
        <v>3.9608045255801758</v>
      </c>
      <c r="F9" s="44">
        <v>547.26566722999996</v>
      </c>
      <c r="G9" s="334">
        <f t="shared" si="2"/>
        <v>4.2506949647329018</v>
      </c>
      <c r="H9" s="77">
        <f t="shared" si="3"/>
        <v>8.5773406036829591</v>
      </c>
      <c r="I9" s="77">
        <f>((Table232438193826[[#This Row],[Column6]]/Table232438193826[[#This Row],[Column2]])-1)*100</f>
        <v>92.453659850491945</v>
      </c>
      <c r="K9" s="171"/>
    </row>
    <row r="10" spans="1:11">
      <c r="A10" s="20" t="s">
        <v>536</v>
      </c>
      <c r="B10" s="44">
        <v>602.81043223000006</v>
      </c>
      <c r="C10" s="333">
        <f t="shared" si="0"/>
        <v>5.0356399073459217</v>
      </c>
      <c r="D10" s="44">
        <v>435.60694538000001</v>
      </c>
      <c r="E10" s="333">
        <f t="shared" si="1"/>
        <v>3.4230969684980592</v>
      </c>
      <c r="F10" s="44">
        <v>403.27155281</v>
      </c>
      <c r="G10" s="334">
        <f t="shared" si="2"/>
        <v>3.132270963800591</v>
      </c>
      <c r="H10" s="77">
        <f t="shared" si="3"/>
        <v>-7.4230663475285841</v>
      </c>
      <c r="I10" s="77">
        <f>((Table232438193826[[#This Row],[Column6]]/Table232438193826[[#This Row],[Column2]])-1)*100</f>
        <v>-33.101431022326224</v>
      </c>
      <c r="K10" s="171"/>
    </row>
    <row r="11" spans="1:11">
      <c r="A11" s="20" t="s">
        <v>250</v>
      </c>
      <c r="B11" s="44">
        <v>204.43235446</v>
      </c>
      <c r="C11" s="333">
        <f t="shared" si="0"/>
        <v>1.7077470253180373</v>
      </c>
      <c r="D11" s="44">
        <v>291.36287413999997</v>
      </c>
      <c r="E11" s="333">
        <f t="shared" si="1"/>
        <v>2.2895947408080684</v>
      </c>
      <c r="F11" s="44">
        <v>365.75006678</v>
      </c>
      <c r="G11" s="334">
        <f t="shared" si="2"/>
        <v>2.840835923586408</v>
      </c>
      <c r="H11" s="77">
        <f t="shared" si="3"/>
        <v>25.53077253221252</v>
      </c>
      <c r="I11" s="77">
        <f>((Table232438193826[[#This Row],[Column6]]/Table232438193826[[#This Row],[Column2]])-1)*100</f>
        <v>78.910069174771451</v>
      </c>
      <c r="K11" s="159"/>
    </row>
    <row r="12" spans="1:11">
      <c r="A12" s="20" t="s">
        <v>248</v>
      </c>
      <c r="B12" s="44">
        <v>273.22452319000001</v>
      </c>
      <c r="C12" s="333">
        <f t="shared" si="0"/>
        <v>2.2824095919364762</v>
      </c>
      <c r="D12" s="44">
        <v>290.34031025000002</v>
      </c>
      <c r="E12" s="333">
        <f t="shared" si="1"/>
        <v>2.2815592046691742</v>
      </c>
      <c r="F12" s="44">
        <v>276.19177988999996</v>
      </c>
      <c r="G12" s="334">
        <f t="shared" si="2"/>
        <v>2.1452232039720474</v>
      </c>
      <c r="H12" s="77">
        <f t="shared" si="3"/>
        <v>-4.8730850868821225</v>
      </c>
      <c r="I12" s="77">
        <f>((Table232438193826[[#This Row],[Column6]]/Table232438193826[[#This Row],[Column2]])-1)*100</f>
        <v>1.0860140463806456</v>
      </c>
      <c r="J12" s="146"/>
      <c r="K12" s="171"/>
    </row>
    <row r="13" spans="1:11">
      <c r="A13" s="20" t="s">
        <v>249</v>
      </c>
      <c r="B13" s="44">
        <v>170.40202194999998</v>
      </c>
      <c r="C13" s="333">
        <f t="shared" si="0"/>
        <v>1.4234710883312269</v>
      </c>
      <c r="D13" s="44">
        <v>520.47668202</v>
      </c>
      <c r="E13" s="333">
        <f t="shared" si="1"/>
        <v>4.0900223729040448</v>
      </c>
      <c r="F13" s="44">
        <v>229.23560434000001</v>
      </c>
      <c r="G13" s="334">
        <f t="shared" si="2"/>
        <v>1.7805075075101051</v>
      </c>
      <c r="H13" s="77">
        <f t="shared" si="3"/>
        <v>-55.95660434770614</v>
      </c>
      <c r="I13" s="77">
        <f>((Table232438193826[[#This Row],[Column6]]/Table232438193826[[#This Row],[Column2]])-1)*100</f>
        <v>34.526340542639346</v>
      </c>
      <c r="K13" s="171"/>
    </row>
    <row r="14" spans="1:11">
      <c r="A14" s="20" t="s">
        <v>537</v>
      </c>
      <c r="B14" s="44">
        <v>756.30718233000005</v>
      </c>
      <c r="C14" s="333">
        <f t="shared" si="0"/>
        <v>6.3178910415740459</v>
      </c>
      <c r="D14" s="44">
        <v>110.38140835</v>
      </c>
      <c r="E14" s="333">
        <f t="shared" si="1"/>
        <v>0.86740183623982092</v>
      </c>
      <c r="F14" s="44">
        <v>203.36539263999998</v>
      </c>
      <c r="G14" s="334">
        <f t="shared" si="2"/>
        <v>1.5795696720227044</v>
      </c>
      <c r="H14" s="77">
        <f t="shared" si="3"/>
        <v>84.238809487884183</v>
      </c>
      <c r="I14" s="77">
        <f>((Table232438193826[[#This Row],[Column6]]/Table232438193826[[#This Row],[Column2]])-1)*100</f>
        <v>-73.110741588691482</v>
      </c>
      <c r="K14" s="171"/>
    </row>
    <row r="15" spans="1:11">
      <c r="A15" s="20" t="s">
        <v>251</v>
      </c>
      <c r="B15" s="44">
        <v>209.9999962</v>
      </c>
      <c r="C15" s="333">
        <f t="shared" si="0"/>
        <v>1.7542569021163401</v>
      </c>
      <c r="D15" s="44">
        <v>337.77249442999999</v>
      </c>
      <c r="E15" s="333">
        <f t="shared" si="1"/>
        <v>2.6542919344794416</v>
      </c>
      <c r="F15" s="44">
        <v>181.35828393</v>
      </c>
      <c r="G15" s="334">
        <f t="shared" si="2"/>
        <v>1.4086371400124109</v>
      </c>
      <c r="H15" s="77">
        <f t="shared" si="3"/>
        <v>-46.30756295415739</v>
      </c>
      <c r="I15" s="77">
        <f>((Table232438193826[[#This Row],[Column6]]/Table232438193826[[#This Row],[Column2]])-1)*100</f>
        <v>-13.638910851561247</v>
      </c>
      <c r="K15" s="171"/>
    </row>
    <row r="16" spans="1:11">
      <c r="A16" s="20" t="s">
        <v>533</v>
      </c>
      <c r="B16" s="44">
        <v>87.781631160000003</v>
      </c>
      <c r="C16" s="333">
        <f t="shared" si="0"/>
        <v>0.73329302441892519</v>
      </c>
      <c r="D16" s="44">
        <v>17.295806469999999</v>
      </c>
      <c r="E16" s="333">
        <f t="shared" si="1"/>
        <v>0.13591432212711549</v>
      </c>
      <c r="F16" s="44">
        <v>174.76973365000001</v>
      </c>
      <c r="G16" s="334">
        <f t="shared" si="2"/>
        <v>1.3574628764379422</v>
      </c>
      <c r="H16" s="77">
        <f t="shared" si="3"/>
        <v>910.47461390795752</v>
      </c>
      <c r="I16" s="77">
        <f>((Table232438193826[[#This Row],[Column6]]/Table232438193826[[#This Row],[Column2]])-1)*100</f>
        <v>99.096019680297772</v>
      </c>
      <c r="K16" s="159"/>
    </row>
    <row r="17" spans="1:11">
      <c r="A17" s="20" t="s">
        <v>276</v>
      </c>
      <c r="B17" s="44">
        <v>4.1802033199999995</v>
      </c>
      <c r="C17" s="333">
        <f t="shared" si="0"/>
        <v>3.4919765043117841E-2</v>
      </c>
      <c r="D17" s="44">
        <v>6.5664942000000002</v>
      </c>
      <c r="E17" s="333">
        <f t="shared" si="1"/>
        <v>5.1600982555665448E-2</v>
      </c>
      <c r="F17" s="44">
        <v>168.85436186999999</v>
      </c>
      <c r="G17" s="334">
        <f t="shared" si="2"/>
        <v>1.3115172917879159</v>
      </c>
      <c r="H17" s="77">
        <f t="shared" si="3"/>
        <v>2471.4537579276316</v>
      </c>
      <c r="I17" s="77">
        <f>((Table232438193826[[#This Row],[Column6]]/Table232438193826[[#This Row],[Column2]])-1)*100</f>
        <v>3939.3815550101044</v>
      </c>
      <c r="K17" s="171"/>
    </row>
    <row r="18" spans="1:11">
      <c r="A18" s="20" t="s">
        <v>263</v>
      </c>
      <c r="B18" s="44">
        <v>50.341165670000002</v>
      </c>
      <c r="C18" s="333">
        <f t="shared" si="0"/>
        <v>0.42053018540568743</v>
      </c>
      <c r="D18" s="44">
        <v>129.01102186</v>
      </c>
      <c r="E18" s="333">
        <f t="shared" si="1"/>
        <v>1.0137975129082477</v>
      </c>
      <c r="F18" s="44">
        <v>133.3153021</v>
      </c>
      <c r="G18" s="334">
        <f t="shared" si="2"/>
        <v>1.0354800552839272</v>
      </c>
      <c r="H18" s="77">
        <f t="shared" si="3"/>
        <v>3.336366287115311</v>
      </c>
      <c r="I18" s="77">
        <f>((Table232438193826[[#This Row],[Column6]]/Table232438193826[[#This Row],[Column2]])-1)*100</f>
        <v>164.82362957965248</v>
      </c>
      <c r="K18" s="171"/>
    </row>
    <row r="19" spans="1:11">
      <c r="A19" s="20" t="s">
        <v>531</v>
      </c>
      <c r="B19" s="44">
        <v>23.396388460000001</v>
      </c>
      <c r="C19" s="333">
        <f t="shared" si="0"/>
        <v>0.1954441746820855</v>
      </c>
      <c r="D19" s="44">
        <v>29.416375469999998</v>
      </c>
      <c r="E19" s="333">
        <f t="shared" si="1"/>
        <v>0.231160468774704</v>
      </c>
      <c r="F19" s="44">
        <v>130.72934097000001</v>
      </c>
      <c r="G19" s="334">
        <f t="shared" si="2"/>
        <v>1.0153945052257207</v>
      </c>
      <c r="H19" s="77">
        <f t="shared" si="3"/>
        <v>344.4100909145759</v>
      </c>
      <c r="I19" s="77">
        <f>((Table232438193826[[#This Row],[Column6]]/Table232438193826[[#This Row],[Column2]])-1)*100</f>
        <v>458.75863573347419</v>
      </c>
      <c r="K19" s="171"/>
    </row>
    <row r="20" spans="1:11">
      <c r="A20" s="20" t="s">
        <v>255</v>
      </c>
      <c r="B20" s="44">
        <v>131.80971367000001</v>
      </c>
      <c r="C20" s="333">
        <f t="shared" si="0"/>
        <v>1.1010862102652552</v>
      </c>
      <c r="D20" s="44">
        <v>182.35853563000001</v>
      </c>
      <c r="E20" s="333">
        <f t="shared" si="1"/>
        <v>1.43301422788439</v>
      </c>
      <c r="F20" s="44">
        <v>129.36309148999999</v>
      </c>
      <c r="G20" s="334">
        <f t="shared" si="2"/>
        <v>1.0047826394849007</v>
      </c>
      <c r="H20" s="77">
        <f t="shared" si="3"/>
        <v>-29.061126180310083</v>
      </c>
      <c r="I20" s="77">
        <f>((Table232438193826[[#This Row],[Column6]]/Table232438193826[[#This Row],[Column2]])-1)*100</f>
        <v>-1.8561774484431415</v>
      </c>
      <c r="K20" s="171"/>
    </row>
    <row r="21" spans="1:11">
      <c r="A21" s="20" t="s">
        <v>535</v>
      </c>
      <c r="B21" s="44">
        <v>3.9181512700000001</v>
      </c>
      <c r="C21" s="333">
        <f t="shared" si="0"/>
        <v>3.2730685872904806E-2</v>
      </c>
      <c r="D21" s="44">
        <v>159.18568203000001</v>
      </c>
      <c r="E21" s="333">
        <f t="shared" si="1"/>
        <v>1.2509167527387348</v>
      </c>
      <c r="F21" s="44">
        <v>106.98273643</v>
      </c>
      <c r="G21" s="334">
        <f t="shared" si="2"/>
        <v>0.83095104678881582</v>
      </c>
      <c r="H21" s="77">
        <f t="shared" si="3"/>
        <v>-32.793744345777206</v>
      </c>
      <c r="I21" s="77">
        <f>((Table232438193826[[#This Row],[Column6]]/Table232438193826[[#This Row],[Column2]])-1)*100</f>
        <v>2630.4391550456908</v>
      </c>
      <c r="K21" s="171"/>
    </row>
    <row r="22" spans="1:11">
      <c r="A22" s="20" t="s">
        <v>256</v>
      </c>
      <c r="B22" s="44">
        <v>71.812781639999997</v>
      </c>
      <c r="C22" s="333">
        <f t="shared" si="0"/>
        <v>0.59989557205593691</v>
      </c>
      <c r="D22" s="44">
        <v>443.54902312000002</v>
      </c>
      <c r="E22" s="333">
        <f t="shared" si="1"/>
        <v>3.4855075946914824</v>
      </c>
      <c r="F22" s="44">
        <v>96.178069789999896</v>
      </c>
      <c r="G22" s="334">
        <f t="shared" si="2"/>
        <v>0.74702957165822981</v>
      </c>
      <c r="H22" s="77">
        <f t="shared" si="3"/>
        <v>-78.316248086070203</v>
      </c>
      <c r="I22" s="77">
        <f>((Table232438193826[[#This Row],[Column6]]/Table232438193826[[#This Row],[Column2]])-1)*100</f>
        <v>33.928901782615718</v>
      </c>
      <c r="K22" s="171"/>
    </row>
    <row r="23" spans="1:11">
      <c r="A23" s="20" t="s">
        <v>534</v>
      </c>
      <c r="B23" s="44">
        <v>62.543047770000001</v>
      </c>
      <c r="C23" s="333">
        <f t="shared" si="0"/>
        <v>0.5224598819774382</v>
      </c>
      <c r="D23" s="44">
        <v>69.173594890000004</v>
      </c>
      <c r="E23" s="333">
        <f t="shared" si="1"/>
        <v>0.54358160603135208</v>
      </c>
      <c r="F23" s="44">
        <v>95.713731580000001</v>
      </c>
      <c r="G23" s="334">
        <f t="shared" si="2"/>
        <v>0.74342298675921747</v>
      </c>
      <c r="H23" s="77">
        <f t="shared" si="3"/>
        <v>38.36743880696698</v>
      </c>
      <c r="I23" s="77">
        <f>((Table232438193826[[#This Row],[Column6]]/Table232438193826[[#This Row],[Column2]])-1)*100</f>
        <v>53.036564402783966</v>
      </c>
      <c r="K23" s="171"/>
    </row>
    <row r="24" spans="1:11">
      <c r="A24" s="20" t="s">
        <v>254</v>
      </c>
      <c r="B24" s="44">
        <v>46.481694820000001</v>
      </c>
      <c r="C24" s="333">
        <f t="shared" si="0"/>
        <v>0.38828969255024365</v>
      </c>
      <c r="D24" s="44">
        <v>40.782555160000101</v>
      </c>
      <c r="E24" s="333">
        <f t="shared" si="1"/>
        <v>0.32047845521383833</v>
      </c>
      <c r="F24" s="44">
        <v>89.307508640000194</v>
      </c>
      <c r="G24" s="334">
        <f t="shared" si="2"/>
        <v>0.69366488712939134</v>
      </c>
      <c r="H24" s="77">
        <f t="shared" si="3"/>
        <v>118.98458370159655</v>
      </c>
      <c r="I24" s="77">
        <f>((Table232438193826[[#This Row],[Column6]]/Table232438193826[[#This Row],[Column2]])-1)*100</f>
        <v>92.134794107320801</v>
      </c>
      <c r="K24" s="171"/>
    </row>
    <row r="25" spans="1:11">
      <c r="A25" s="20" t="s">
        <v>253</v>
      </c>
      <c r="B25" s="44">
        <v>60.079265079999999</v>
      </c>
      <c r="C25" s="333">
        <f t="shared" si="0"/>
        <v>0.5018784159419295</v>
      </c>
      <c r="D25" s="44">
        <v>118.51196893000001</v>
      </c>
      <c r="E25" s="333">
        <f t="shared" si="1"/>
        <v>0.93129360281693319</v>
      </c>
      <c r="F25" s="44">
        <v>83.576025610000002</v>
      </c>
      <c r="G25" s="334">
        <f t="shared" si="2"/>
        <v>0.64914759413093448</v>
      </c>
      <c r="H25" s="77">
        <f t="shared" si="3"/>
        <v>-29.478831239935932</v>
      </c>
      <c r="I25" s="77">
        <f>((Table232438193826[[#This Row],[Column6]]/Table232438193826[[#This Row],[Column2]])-1)*100</f>
        <v>39.109600456517434</v>
      </c>
      <c r="K25" s="171"/>
    </row>
    <row r="26" spans="1:11">
      <c r="A26" s="20" t="s">
        <v>317</v>
      </c>
      <c r="B26" s="44">
        <v>42.385844200000001</v>
      </c>
      <c r="C26" s="333">
        <f t="shared" si="0"/>
        <v>0.35407457659695823</v>
      </c>
      <c r="D26" s="44">
        <v>70.308743180000008</v>
      </c>
      <c r="E26" s="333">
        <f t="shared" si="1"/>
        <v>0.55250185560842224</v>
      </c>
      <c r="F26" s="44">
        <v>78.521778180000013</v>
      </c>
      <c r="G26" s="334">
        <f t="shared" si="2"/>
        <v>0.60989049216443014</v>
      </c>
      <c r="H26" s="77">
        <f t="shared" si="3"/>
        <v>11.681385029132873</v>
      </c>
      <c r="I26" s="77">
        <f>((Table232438193826[[#This Row],[Column6]]/Table232438193826[[#This Row],[Column2]])-1)*100</f>
        <v>85.254722802005702</v>
      </c>
      <c r="K26" s="171"/>
    </row>
    <row r="27" spans="1:11">
      <c r="A27" s="20" t="s">
        <v>853</v>
      </c>
      <c r="B27" s="44">
        <v>0</v>
      </c>
      <c r="C27" s="333">
        <f t="shared" si="0"/>
        <v>0</v>
      </c>
      <c r="D27" s="44">
        <v>0</v>
      </c>
      <c r="E27" s="333">
        <f t="shared" si="1"/>
        <v>0</v>
      </c>
      <c r="F27" s="44">
        <v>74.083507239999989</v>
      </c>
      <c r="G27" s="334">
        <f t="shared" si="2"/>
        <v>0.57541777248466675</v>
      </c>
      <c r="H27" s="77" t="s">
        <v>240</v>
      </c>
      <c r="I27" s="77" t="s">
        <v>240</v>
      </c>
      <c r="K27" s="171"/>
    </row>
    <row r="28" spans="1:11">
      <c r="A28" s="20" t="s">
        <v>446</v>
      </c>
      <c r="B28" s="44">
        <v>362.37688610000004</v>
      </c>
      <c r="C28" s="333">
        <f t="shared" si="0"/>
        <v>3.0271531671977803</v>
      </c>
      <c r="D28" s="44">
        <v>70.662318339999999</v>
      </c>
      <c r="E28" s="333">
        <f t="shared" si="1"/>
        <v>0.55528032842931896</v>
      </c>
      <c r="F28" s="44">
        <v>66.245002220000003</v>
      </c>
      <c r="G28" s="334">
        <f t="shared" si="2"/>
        <v>0.51453492195214012</v>
      </c>
      <c r="H28" s="77">
        <f>((F28/D28)-1)*100</f>
        <v>-6.2513036987345449</v>
      </c>
      <c r="I28" s="77">
        <f>((Table232438193826[[#This Row],[Column6]]/Table232438193826[[#This Row],[Column2]])-1)*100</f>
        <v>-81.719308057159225</v>
      </c>
      <c r="K28" s="171"/>
    </row>
    <row r="29" spans="1:11">
      <c r="A29" s="20" t="s">
        <v>278</v>
      </c>
      <c r="B29" s="44">
        <v>0</v>
      </c>
      <c r="C29" s="333">
        <f t="shared" si="0"/>
        <v>0</v>
      </c>
      <c r="D29" s="44">
        <v>3.6809429999999997E-2</v>
      </c>
      <c r="E29" s="333">
        <f t="shared" si="1"/>
        <v>2.8925674758290172E-4</v>
      </c>
      <c r="F29" s="44">
        <v>49.55812865</v>
      </c>
      <c r="G29" s="334">
        <f t="shared" si="2"/>
        <v>0.38492545856271948</v>
      </c>
      <c r="H29" s="77" t="s">
        <v>240</v>
      </c>
      <c r="I29" s="77" t="s">
        <v>240</v>
      </c>
      <c r="K29" s="171"/>
    </row>
    <row r="30" spans="1:11">
      <c r="A30" s="20" t="s">
        <v>257</v>
      </c>
      <c r="B30" s="44">
        <v>28.637790450000001</v>
      </c>
      <c r="C30" s="333">
        <f t="shared" si="0"/>
        <v>0.23922877365401546</v>
      </c>
      <c r="D30" s="44">
        <v>44.235016000000002</v>
      </c>
      <c r="E30" s="333">
        <f t="shared" si="1"/>
        <v>0.34760866597058471</v>
      </c>
      <c r="F30" s="44">
        <v>40.748665509999995</v>
      </c>
      <c r="G30" s="334">
        <f t="shared" si="2"/>
        <v>0.31650102989220963</v>
      </c>
      <c r="H30" s="77">
        <f>((F30/D30)-1)*100</f>
        <v>-7.8814269898760951</v>
      </c>
      <c r="I30" s="77">
        <f>((Table232438193826[[#This Row],[Column6]]/Table232438193826[[#This Row],[Column2]])-1)*100</f>
        <v>42.289837552743158</v>
      </c>
      <c r="K30" s="171"/>
    </row>
    <row r="31" spans="1:11">
      <c r="A31" s="20" t="s">
        <v>457</v>
      </c>
      <c r="B31" s="44">
        <v>5.3660000000000001E-3</v>
      </c>
      <c r="C31" s="333">
        <f t="shared" si="0"/>
        <v>4.4825441462347417E-5</v>
      </c>
      <c r="D31" s="44">
        <v>0</v>
      </c>
      <c r="E31" s="333">
        <f t="shared" si="1"/>
        <v>0</v>
      </c>
      <c r="F31" s="44">
        <v>36.752840810000002</v>
      </c>
      <c r="G31" s="334">
        <f t="shared" si="2"/>
        <v>0.28546485687917278</v>
      </c>
      <c r="H31" s="77" t="s">
        <v>240</v>
      </c>
      <c r="I31" s="77" t="s">
        <v>240</v>
      </c>
      <c r="K31" s="171"/>
    </row>
    <row r="32" spans="1:11">
      <c r="A32" s="20" t="s">
        <v>252</v>
      </c>
      <c r="B32" s="44">
        <v>3.1090223999999997</v>
      </c>
      <c r="C32" s="333">
        <f t="shared" si="0"/>
        <v>2.5971543346315112E-2</v>
      </c>
      <c r="D32" s="44">
        <v>33.586738770000004</v>
      </c>
      <c r="E32" s="333">
        <f t="shared" si="1"/>
        <v>0.2639321178982329</v>
      </c>
      <c r="F32" s="44">
        <v>32.439476219999996</v>
      </c>
      <c r="G32" s="334">
        <f t="shared" si="2"/>
        <v>0.25196230365566741</v>
      </c>
      <c r="H32" s="77">
        <f>((F32/D32)-1)*100</f>
        <v>-3.4158200290191676</v>
      </c>
      <c r="I32" s="77">
        <f>((Table232438193826[[#This Row],[Column6]]/Table232438193826[[#This Row],[Column2]])-1)*100</f>
        <v>943.39795750587052</v>
      </c>
      <c r="K32" s="171"/>
    </row>
    <row r="33" spans="1:11">
      <c r="A33" s="20" t="s">
        <v>261</v>
      </c>
      <c r="B33" s="44">
        <v>31.735122260000001</v>
      </c>
      <c r="C33" s="333">
        <f t="shared" si="0"/>
        <v>0.26510265843571912</v>
      </c>
      <c r="D33" s="44">
        <v>43.445671709999999</v>
      </c>
      <c r="E33" s="333">
        <f t="shared" si="1"/>
        <v>0.34140582169811062</v>
      </c>
      <c r="F33" s="44">
        <v>32.329905579999995</v>
      </c>
      <c r="G33" s="334">
        <f t="shared" si="2"/>
        <v>0.25111125197159601</v>
      </c>
      <c r="H33" s="77">
        <f>((F33/D33)-1)*100</f>
        <v>-25.585439682456233</v>
      </c>
      <c r="I33" s="77" t="s">
        <v>240</v>
      </c>
      <c r="K33" s="171"/>
    </row>
    <row r="34" spans="1:11">
      <c r="A34" s="20" t="s">
        <v>258</v>
      </c>
      <c r="B34" s="44">
        <v>83.175528310000004</v>
      </c>
      <c r="C34" s="333">
        <f t="shared" si="0"/>
        <v>0.69481546316804432</v>
      </c>
      <c r="D34" s="44">
        <v>66.029341029999998</v>
      </c>
      <c r="E34" s="333">
        <f t="shared" si="1"/>
        <v>0.51887335477294938</v>
      </c>
      <c r="F34" s="44">
        <v>30.95814902</v>
      </c>
      <c r="G34" s="334">
        <f t="shared" si="2"/>
        <v>0.24045661190995163</v>
      </c>
      <c r="H34" s="77">
        <f>((F34/D34)-1)*100</f>
        <v>-53.114557048306189</v>
      </c>
      <c r="I34" s="77">
        <f>((Table232438193826[[#This Row],[Column6]]/Table232438193826[[#This Row],[Column2]])-1)*100</f>
        <v>-62.779738645461691</v>
      </c>
      <c r="K34" s="171"/>
    </row>
    <row r="35" spans="1:11">
      <c r="A35" s="20" t="s">
        <v>259</v>
      </c>
      <c r="B35" s="44">
        <v>29.951283960000001</v>
      </c>
      <c r="C35" s="333">
        <f t="shared" si="0"/>
        <v>0.25020117888019477</v>
      </c>
      <c r="D35" s="44">
        <v>52.573258029999998</v>
      </c>
      <c r="E35" s="333">
        <f t="shared" si="1"/>
        <v>0.41313243990994891</v>
      </c>
      <c r="F35" s="44">
        <v>26.64150995</v>
      </c>
      <c r="G35" s="334">
        <f t="shared" si="2"/>
        <v>0.20692862530649658</v>
      </c>
      <c r="H35" s="77">
        <f>((F35/D35)-1)*100</f>
        <v>-49.324978233615468</v>
      </c>
      <c r="I35" s="77">
        <f>((Table232438193826[[#This Row],[Column6]]/Table232438193826[[#This Row],[Column2]])-1)*100</f>
        <v>-11.050524626657776</v>
      </c>
      <c r="K35" s="171"/>
    </row>
    <row r="36" spans="1:11">
      <c r="A36" s="20" t="s">
        <v>260</v>
      </c>
      <c r="B36" s="44">
        <v>6.69446181</v>
      </c>
      <c r="C36" s="333">
        <f t="shared" ref="C36:C67" si="4">(B36/$B$139)*100</f>
        <v>5.5922885945970058E-2</v>
      </c>
      <c r="D36" s="44">
        <v>12.095535460000001</v>
      </c>
      <c r="E36" s="333">
        <f t="shared" ref="E36:E67" si="5">(D36/$D$139)*100</f>
        <v>9.5049427481850648E-2</v>
      </c>
      <c r="F36" s="44">
        <v>16.59711845</v>
      </c>
      <c r="G36" s="334">
        <f t="shared" ref="G36:G67" si="6">(F36/$F$139)*100</f>
        <v>0.1289123218373586</v>
      </c>
      <c r="H36" s="77">
        <f>((F36/D36)-1)*100</f>
        <v>37.21689713437457</v>
      </c>
      <c r="I36" s="77">
        <f>((Table232438193826[[#This Row],[Column6]]/Table232438193826[[#This Row],[Column2]])-1)*100</f>
        <v>147.92311796009781</v>
      </c>
      <c r="K36" s="171"/>
    </row>
    <row r="37" spans="1:11">
      <c r="A37" s="20" t="s">
        <v>268</v>
      </c>
      <c r="B37" s="44">
        <v>0</v>
      </c>
      <c r="C37" s="333">
        <f t="shared" si="4"/>
        <v>0</v>
      </c>
      <c r="D37" s="44">
        <v>0</v>
      </c>
      <c r="E37" s="333">
        <f t="shared" si="5"/>
        <v>0</v>
      </c>
      <c r="F37" s="44">
        <v>15.49114627</v>
      </c>
      <c r="G37" s="386">
        <f t="shared" si="6"/>
        <v>0.12032206913531049</v>
      </c>
      <c r="H37" s="77" t="s">
        <v>240</v>
      </c>
      <c r="I37" s="77" t="s">
        <v>240</v>
      </c>
      <c r="K37" s="171"/>
    </row>
    <row r="38" spans="1:11">
      <c r="A38" s="20" t="s">
        <v>262</v>
      </c>
      <c r="B38" s="44">
        <v>3.6045370600000002</v>
      </c>
      <c r="C38" s="333">
        <f t="shared" si="4"/>
        <v>3.0110876813621297E-2</v>
      </c>
      <c r="D38" s="44">
        <v>22.854331329999997</v>
      </c>
      <c r="E38" s="333">
        <f t="shared" si="5"/>
        <v>0.17959445578749283</v>
      </c>
      <c r="F38" s="44">
        <v>14.571952060000001</v>
      </c>
      <c r="G38" s="334">
        <f t="shared" si="6"/>
        <v>0.11318254909226612</v>
      </c>
      <c r="H38" s="77">
        <f>((F38/D38)-1)*100</f>
        <v>-36.239866966171249</v>
      </c>
      <c r="I38" s="77">
        <f>((Table232438193826[[#This Row],[Column6]]/Table232438193826[[#This Row],[Column2]])-1)*100</f>
        <v>304.26695071904737</v>
      </c>
      <c r="K38" s="171"/>
    </row>
    <row r="39" spans="1:11">
      <c r="A39" s="20" t="s">
        <v>267</v>
      </c>
      <c r="B39" s="44">
        <v>5.0848299400000005</v>
      </c>
      <c r="C39" s="333">
        <f t="shared" si="4"/>
        <v>4.247665799878151E-2</v>
      </c>
      <c r="D39" s="44">
        <v>6.0104978200000003</v>
      </c>
      <c r="E39" s="333">
        <f t="shared" si="5"/>
        <v>4.7231838438338253E-2</v>
      </c>
      <c r="F39" s="44">
        <v>12.11221387</v>
      </c>
      <c r="G39" s="334">
        <f t="shared" si="6"/>
        <v>9.4077391643388478E-2</v>
      </c>
      <c r="H39" s="77">
        <f>((F39/D39)-1)*100</f>
        <v>101.51764849987082</v>
      </c>
      <c r="I39" s="77">
        <f>((Table232438193826[[#This Row],[Column6]]/Table232438193826[[#This Row],[Column2]])-1)*100</f>
        <v>138.20292935893147</v>
      </c>
      <c r="K39" s="171"/>
    </row>
    <row r="40" spans="1:11">
      <c r="A40" s="20" t="s">
        <v>451</v>
      </c>
      <c r="B40" s="44">
        <v>332.48066168999998</v>
      </c>
      <c r="C40" s="333">
        <f t="shared" si="4"/>
        <v>2.7774119340193124</v>
      </c>
      <c r="D40" s="44">
        <v>14.132359039999999</v>
      </c>
      <c r="E40" s="333">
        <f t="shared" si="5"/>
        <v>0.11105524349559934</v>
      </c>
      <c r="F40" s="44">
        <v>10.79015852</v>
      </c>
      <c r="G40" s="334">
        <f t="shared" si="6"/>
        <v>8.3808788374728813E-2</v>
      </c>
      <c r="H40" s="77">
        <f>((F40/D40)-1)*100</f>
        <v>-23.649275471563445</v>
      </c>
      <c r="I40" s="77">
        <f>((Table232438193826[[#This Row],[Column6]]/Table232438193826[[#This Row],[Column2]])-1)*100</f>
        <v>-96.754650792273566</v>
      </c>
      <c r="K40" s="171"/>
    </row>
    <row r="41" spans="1:11">
      <c r="A41" s="20" t="s">
        <v>448</v>
      </c>
      <c r="B41" s="44">
        <v>11.84128334</v>
      </c>
      <c r="C41" s="333">
        <f t="shared" si="4"/>
        <v>9.891739716664924E-2</v>
      </c>
      <c r="D41" s="44">
        <v>8.0560223499999992</v>
      </c>
      <c r="E41" s="333">
        <f t="shared" si="5"/>
        <v>6.3306028466514272E-2</v>
      </c>
      <c r="F41" s="44">
        <v>10.697345009999999</v>
      </c>
      <c r="G41" s="334">
        <f t="shared" si="6"/>
        <v>8.3087891846333237E-2</v>
      </c>
      <c r="H41" s="77">
        <f>((F41/D41)-1)*100</f>
        <v>32.786933119667914</v>
      </c>
      <c r="I41" s="77">
        <f>((Table232438193826[[#This Row],[Column6]]/Table232438193826[[#This Row],[Column2]])-1)*100</f>
        <v>-9.6605941869135403</v>
      </c>
      <c r="K41" s="171"/>
    </row>
    <row r="42" spans="1:11">
      <c r="A42" s="20" t="s">
        <v>272</v>
      </c>
      <c r="B42" s="44">
        <v>4.1254932699999998</v>
      </c>
      <c r="C42" s="333">
        <f t="shared" si="4"/>
        <v>3.4462738926144848E-2</v>
      </c>
      <c r="D42" s="44">
        <v>1.78469966</v>
      </c>
      <c r="E42" s="333">
        <f t="shared" si="5"/>
        <v>1.4024569765516895E-2</v>
      </c>
      <c r="F42" s="44">
        <v>9.2450902100000008</v>
      </c>
      <c r="G42" s="334">
        <f t="shared" si="6"/>
        <v>7.1808009815519103E-2</v>
      </c>
      <c r="H42" s="77" t="s">
        <v>240</v>
      </c>
      <c r="I42" s="77" t="s">
        <v>240</v>
      </c>
      <c r="K42" s="171"/>
    </row>
    <row r="43" spans="1:11">
      <c r="A43" s="20" t="s">
        <v>265</v>
      </c>
      <c r="B43" s="44">
        <v>0.93461399999999994</v>
      </c>
      <c r="C43" s="333">
        <f t="shared" si="4"/>
        <v>7.8073956665841177E-3</v>
      </c>
      <c r="D43" s="44">
        <v>4.1728167100000002</v>
      </c>
      <c r="E43" s="333">
        <f t="shared" si="5"/>
        <v>3.2790928568961396E-2</v>
      </c>
      <c r="F43" s="44">
        <v>8.1351121400000004</v>
      </c>
      <c r="G43" s="334">
        <f t="shared" si="6"/>
        <v>6.3186642761755007E-2</v>
      </c>
      <c r="H43" s="77">
        <f>((F43/D43)-1)*100</f>
        <v>94.954935847158268</v>
      </c>
      <c r="I43" s="77">
        <f>((Table232438193826[[#This Row],[Column6]]/Table232438193826[[#This Row],[Column2]])-1)*100</f>
        <v>770.42481067050142</v>
      </c>
      <c r="K43" s="171"/>
    </row>
    <row r="44" spans="1:11">
      <c r="A44" s="20" t="s">
        <v>271</v>
      </c>
      <c r="B44" s="44">
        <v>0</v>
      </c>
      <c r="C44" s="333">
        <f t="shared" si="4"/>
        <v>0</v>
      </c>
      <c r="D44" s="44">
        <v>1.91422</v>
      </c>
      <c r="E44" s="333">
        <f t="shared" si="5"/>
        <v>1.5042369614474936E-2</v>
      </c>
      <c r="F44" s="44">
        <v>5.896674</v>
      </c>
      <c r="G44" s="334">
        <f t="shared" si="6"/>
        <v>4.5800356173151535E-2</v>
      </c>
      <c r="H44" s="77" t="s">
        <v>240</v>
      </c>
      <c r="I44" s="77" t="s">
        <v>240</v>
      </c>
      <c r="K44" s="171"/>
    </row>
    <row r="45" spans="1:11">
      <c r="A45" s="20" t="s">
        <v>458</v>
      </c>
      <c r="B45" s="44">
        <v>3.74098</v>
      </c>
      <c r="C45" s="333">
        <f t="shared" si="4"/>
        <v>3.1250667163960577E-2</v>
      </c>
      <c r="D45" s="44">
        <v>12.97144318</v>
      </c>
      <c r="E45" s="333">
        <f t="shared" si="5"/>
        <v>0.1019325065806021</v>
      </c>
      <c r="F45" s="44">
        <v>5.89456925</v>
      </c>
      <c r="G45" s="334">
        <f t="shared" si="6"/>
        <v>4.5784008262506407E-2</v>
      </c>
      <c r="H45" s="77">
        <f t="shared" ref="H45:H53" si="7">((F45/D45)-1)*100</f>
        <v>-54.557336695669044</v>
      </c>
      <c r="I45" s="77">
        <f>((Table232438193826[[#This Row],[Column6]]/Table232438193826[[#This Row],[Column2]])-1)*100</f>
        <v>57.567515731172051</v>
      </c>
      <c r="K45" s="171"/>
    </row>
    <row r="46" spans="1:11">
      <c r="A46" s="20" t="s">
        <v>270</v>
      </c>
      <c r="B46" s="44">
        <v>7.8907044199999996</v>
      </c>
      <c r="C46" s="333">
        <f t="shared" si="4"/>
        <v>6.5915823532500195E-2</v>
      </c>
      <c r="D46" s="44">
        <v>3.5879026199999999</v>
      </c>
      <c r="E46" s="333">
        <f t="shared" si="5"/>
        <v>2.8194542607841846E-2</v>
      </c>
      <c r="F46" s="44">
        <v>4.15962371</v>
      </c>
      <c r="G46" s="334">
        <f t="shared" si="6"/>
        <v>3.2308424624506289E-2</v>
      </c>
      <c r="H46" s="77">
        <f t="shared" si="7"/>
        <v>15.93468804903071</v>
      </c>
      <c r="I46" s="77">
        <f>((Table232438193826[[#This Row],[Column6]]/Table232438193826[[#This Row],[Column2]])-1)*100</f>
        <v>-47.284507331729451</v>
      </c>
      <c r="K46" s="171"/>
    </row>
    <row r="47" spans="1:11">
      <c r="A47" s="20" t="s">
        <v>269</v>
      </c>
      <c r="B47" s="44">
        <v>15.65304523</v>
      </c>
      <c r="C47" s="333">
        <f t="shared" si="4"/>
        <v>0.13075934824167751</v>
      </c>
      <c r="D47" s="44">
        <v>3.2789646600000002</v>
      </c>
      <c r="E47" s="333">
        <f t="shared" si="5"/>
        <v>2.5766838904891363E-2</v>
      </c>
      <c r="F47" s="44">
        <v>3.7145940899999998</v>
      </c>
      <c r="G47" s="334">
        <f t="shared" si="6"/>
        <v>2.8851812455747715E-2</v>
      </c>
      <c r="H47" s="77">
        <f t="shared" si="7"/>
        <v>13.285578686291766</v>
      </c>
      <c r="I47" s="77">
        <f>((Table232438193826[[#This Row],[Column6]]/Table232438193826[[#This Row],[Column2]])-1)*100</f>
        <v>-76.269192125754813</v>
      </c>
      <c r="K47" s="171"/>
    </row>
    <row r="48" spans="1:11">
      <c r="A48" s="20" t="s">
        <v>470</v>
      </c>
      <c r="B48" s="44">
        <v>0.55027400000000004</v>
      </c>
      <c r="C48" s="333">
        <f t="shared" si="4"/>
        <v>4.5967713334423722E-3</v>
      </c>
      <c r="D48" s="44">
        <v>4.3880208200000004</v>
      </c>
      <c r="E48" s="333">
        <f t="shared" si="5"/>
        <v>3.4482050678841199E-2</v>
      </c>
      <c r="F48" s="44">
        <v>3.6279105400000002</v>
      </c>
      <c r="G48" s="334">
        <f t="shared" si="6"/>
        <v>2.8178528251066703E-2</v>
      </c>
      <c r="H48" s="77">
        <f t="shared" si="7"/>
        <v>-17.322394564208111</v>
      </c>
      <c r="I48" s="77" t="s">
        <v>240</v>
      </c>
      <c r="K48" s="171"/>
    </row>
    <row r="49" spans="1:11">
      <c r="A49" s="20" t="s">
        <v>273</v>
      </c>
      <c r="B49" s="44">
        <v>2.03298991</v>
      </c>
      <c r="C49" s="333">
        <f t="shared" si="4"/>
        <v>1.6982793552785678E-2</v>
      </c>
      <c r="D49" s="44">
        <v>8.1535900300000002</v>
      </c>
      <c r="E49" s="333">
        <f t="shared" si="5"/>
        <v>6.4072737154641457E-2</v>
      </c>
      <c r="F49" s="44">
        <v>3.6255662200000001</v>
      </c>
      <c r="G49" s="334">
        <f t="shared" si="6"/>
        <v>2.8160319564104558E-2</v>
      </c>
      <c r="H49" s="77">
        <f t="shared" si="7"/>
        <v>-55.534111886172433</v>
      </c>
      <c r="I49" s="77">
        <f>((Table232438193826[[#This Row],[Column6]]/Table232438193826[[#This Row],[Column2]])-1)*100</f>
        <v>78.336655886304925</v>
      </c>
      <c r="K49" s="171"/>
    </row>
    <row r="50" spans="1:11">
      <c r="A50" s="20" t="s">
        <v>294</v>
      </c>
      <c r="B50" s="44">
        <v>3.8495411000000002</v>
      </c>
      <c r="C50" s="333">
        <f t="shared" si="4"/>
        <v>3.2157543651686639E-2</v>
      </c>
      <c r="D50" s="44">
        <v>4.9465744900000006</v>
      </c>
      <c r="E50" s="333">
        <f t="shared" si="5"/>
        <v>3.88712905539138E-2</v>
      </c>
      <c r="F50" s="44">
        <v>3.1784920699999999</v>
      </c>
      <c r="G50" s="334">
        <f t="shared" si="6"/>
        <v>2.4687827222521996E-2</v>
      </c>
      <c r="H50" s="77">
        <f t="shared" si="7"/>
        <v>-35.743572113881186</v>
      </c>
      <c r="I50" s="77">
        <f>((Table232438193826[[#This Row],[Column6]]/Table232438193826[[#This Row],[Column2]])-1)*100</f>
        <v>-17.431922729698879</v>
      </c>
      <c r="K50" s="171"/>
    </row>
    <row r="51" spans="1:11">
      <c r="A51" s="20" t="s">
        <v>452</v>
      </c>
      <c r="B51" s="44">
        <v>2.03063832</v>
      </c>
      <c r="C51" s="333">
        <f t="shared" si="4"/>
        <v>1.6963149300104268E-2</v>
      </c>
      <c r="D51" s="44">
        <v>1.3658623799999998</v>
      </c>
      <c r="E51" s="333">
        <f t="shared" si="5"/>
        <v>1.0733252584586106E-2</v>
      </c>
      <c r="F51" s="44">
        <v>2.67021256</v>
      </c>
      <c r="G51" s="334">
        <f t="shared" si="6"/>
        <v>2.0739943620085282E-2</v>
      </c>
      <c r="H51" s="77">
        <f t="shared" si="7"/>
        <v>95.496456971016386</v>
      </c>
      <c r="I51" s="77" t="s">
        <v>240</v>
      </c>
      <c r="K51" s="171"/>
    </row>
    <row r="52" spans="1:11">
      <c r="A52" s="20" t="s">
        <v>463</v>
      </c>
      <c r="B52" s="44">
        <v>7.3713103600000007</v>
      </c>
      <c r="C52" s="333">
        <f t="shared" si="4"/>
        <v>6.1577011003163457E-2</v>
      </c>
      <c r="D52" s="44">
        <v>0.32473679999999999</v>
      </c>
      <c r="E52" s="333">
        <f t="shared" si="5"/>
        <v>2.5518545271817367E-3</v>
      </c>
      <c r="F52" s="44">
        <v>2.4866600000000001</v>
      </c>
      <c r="G52" s="334">
        <f t="shared" si="6"/>
        <v>1.9314263206941573E-2</v>
      </c>
      <c r="H52" s="77">
        <f t="shared" si="7"/>
        <v>665.74629053436513</v>
      </c>
      <c r="I52" s="77">
        <f>((Table232438193826[[#This Row],[Column6]]/Table232438193826[[#This Row],[Column2]])-1)*100</f>
        <v>-66.265699332187666</v>
      </c>
      <c r="K52" s="171"/>
    </row>
    <row r="53" spans="1:11">
      <c r="A53" s="20" t="s">
        <v>275</v>
      </c>
      <c r="B53" s="44">
        <v>0.14246200000000001</v>
      </c>
      <c r="C53" s="333">
        <f t="shared" si="4"/>
        <v>1.1900711967217552E-3</v>
      </c>
      <c r="D53" s="44">
        <v>2.8537689999999998E-2</v>
      </c>
      <c r="E53" s="333">
        <f t="shared" si="5"/>
        <v>2.2425556149413613E-4</v>
      </c>
      <c r="F53" s="44">
        <v>1.97506615</v>
      </c>
      <c r="G53" s="334">
        <f t="shared" si="6"/>
        <v>1.5340636625924229E-2</v>
      </c>
      <c r="H53" s="77">
        <f t="shared" si="7"/>
        <v>6820.9040745764642</v>
      </c>
      <c r="I53" s="77">
        <f>((Table232438193826[[#This Row],[Column6]]/Table232438193826[[#This Row],[Column2]])-1)*100</f>
        <v>1286.3810349426512</v>
      </c>
      <c r="K53" s="171"/>
    </row>
    <row r="54" spans="1:11">
      <c r="A54" s="20" t="s">
        <v>526</v>
      </c>
      <c r="B54" s="44">
        <v>0.18429599999999999</v>
      </c>
      <c r="C54" s="333">
        <f t="shared" si="4"/>
        <v>1.5395358851555683E-3</v>
      </c>
      <c r="D54" s="44">
        <v>0.53901948</v>
      </c>
      <c r="E54" s="333">
        <f t="shared" si="5"/>
        <v>4.2357358336879156E-3</v>
      </c>
      <c r="F54" s="44">
        <v>1.9212009999999999</v>
      </c>
      <c r="G54" s="334">
        <f t="shared" si="6"/>
        <v>1.4922257883039641E-2</v>
      </c>
      <c r="H54" s="77" t="s">
        <v>240</v>
      </c>
      <c r="I54" s="77">
        <f>((Table232438193826[[#This Row],[Column6]]/Table232438193826[[#This Row],[Column2]])-1)*100</f>
        <v>942.45398706428796</v>
      </c>
      <c r="K54" s="171"/>
    </row>
    <row r="55" spans="1:11">
      <c r="A55" s="20" t="s">
        <v>474</v>
      </c>
      <c r="B55" s="44">
        <v>0.91546315</v>
      </c>
      <c r="C55" s="333">
        <f t="shared" si="4"/>
        <v>7.6474170408611956E-3</v>
      </c>
      <c r="D55" s="44">
        <v>0.40970109000000005</v>
      </c>
      <c r="E55" s="333">
        <f t="shared" si="5"/>
        <v>3.2195229530739737E-3</v>
      </c>
      <c r="F55" s="44">
        <v>1.7411361599999999</v>
      </c>
      <c r="G55" s="334">
        <f t="shared" si="6"/>
        <v>1.3523667117082165E-2</v>
      </c>
      <c r="H55" s="77" t="s">
        <v>240</v>
      </c>
      <c r="I55" s="77">
        <f>((Table232438193826[[#This Row],[Column6]]/Table232438193826[[#This Row],[Column2]])-1)*100</f>
        <v>90.191834592140594</v>
      </c>
      <c r="K55" s="171"/>
    </row>
    <row r="56" spans="1:11">
      <c r="A56" s="20" t="s">
        <v>283</v>
      </c>
      <c r="B56" s="44">
        <v>3.2669325899999997</v>
      </c>
      <c r="C56" s="333">
        <f t="shared" si="4"/>
        <v>2.7290662611718232E-2</v>
      </c>
      <c r="D56" s="44">
        <v>0</v>
      </c>
      <c r="E56" s="333">
        <f t="shared" si="5"/>
        <v>0</v>
      </c>
      <c r="F56" s="44">
        <v>1.4789155600000001</v>
      </c>
      <c r="G56" s="386">
        <f t="shared" si="6"/>
        <v>1.1486960174161885E-2</v>
      </c>
      <c r="H56" s="77" t="s">
        <v>240</v>
      </c>
      <c r="I56" s="77">
        <f>((Table232438193826[[#This Row],[Column6]]/Table232438193826[[#This Row],[Column2]])-1)*100</f>
        <v>-54.730759840992008</v>
      </c>
      <c r="K56" s="171"/>
    </row>
    <row r="57" spans="1:11">
      <c r="A57" s="20" t="s">
        <v>295</v>
      </c>
      <c r="B57" s="44">
        <v>3.61671568</v>
      </c>
      <c r="C57" s="333">
        <f t="shared" si="4"/>
        <v>3.0212612187811041E-2</v>
      </c>
      <c r="D57" s="44">
        <v>3.8366831499999998</v>
      </c>
      <c r="E57" s="333">
        <f t="shared" si="5"/>
        <v>3.0149515748413444E-2</v>
      </c>
      <c r="F57" s="44">
        <v>1.2982144</v>
      </c>
      <c r="G57" s="334">
        <f t="shared" si="6"/>
        <v>1.0083427014807704E-2</v>
      </c>
      <c r="H57" s="77">
        <f>((F57/D57)-1)*100</f>
        <v>-66.16310627579449</v>
      </c>
      <c r="I57" s="77" t="s">
        <v>240</v>
      </c>
      <c r="K57" s="171"/>
    </row>
    <row r="58" spans="1:11">
      <c r="A58" s="20" t="s">
        <v>467</v>
      </c>
      <c r="B58" s="44">
        <v>3.5982713099999999</v>
      </c>
      <c r="C58" s="333">
        <f t="shared" si="4"/>
        <v>3.0058535216557804E-2</v>
      </c>
      <c r="D58" s="44">
        <v>2.7065245899999999</v>
      </c>
      <c r="E58" s="333">
        <f t="shared" si="5"/>
        <v>2.1268476587563201E-2</v>
      </c>
      <c r="F58" s="44">
        <v>1.2213769399999999</v>
      </c>
      <c r="G58" s="334">
        <f t="shared" si="6"/>
        <v>9.4866188759415767E-3</v>
      </c>
      <c r="H58" s="77">
        <f>((F58/D58)-1)*100</f>
        <v>-54.872867421463191</v>
      </c>
      <c r="I58" s="77">
        <f>((Table232438193826[[#This Row],[Column6]]/Table232438193826[[#This Row],[Column2]])-1)*100</f>
        <v>-66.056563422395186</v>
      </c>
      <c r="K58" s="171"/>
    </row>
    <row r="59" spans="1:11">
      <c r="A59" s="20" t="s">
        <v>477</v>
      </c>
      <c r="B59" s="44">
        <v>4.6064509200000003</v>
      </c>
      <c r="C59" s="333">
        <f t="shared" si="4"/>
        <v>3.8480468889980704E-2</v>
      </c>
      <c r="D59" s="44">
        <v>1.52509502</v>
      </c>
      <c r="E59" s="333">
        <f t="shared" si="5"/>
        <v>1.1984538343573384E-2</v>
      </c>
      <c r="F59" s="44">
        <v>1.17174478</v>
      </c>
      <c r="G59" s="334">
        <f t="shared" si="6"/>
        <v>9.1011184047195218E-3</v>
      </c>
      <c r="H59" s="77">
        <f>((F59/D59)-1)*100</f>
        <v>-23.169063918391132</v>
      </c>
      <c r="I59" s="77">
        <f>((Table232438193826[[#This Row],[Column6]]/Table232438193826[[#This Row],[Column2]])-1)*100</f>
        <v>-74.562959633139869</v>
      </c>
      <c r="K59" s="171"/>
    </row>
    <row r="60" spans="1:11">
      <c r="A60" s="20" t="s">
        <v>462</v>
      </c>
      <c r="B60" s="44">
        <v>0.17528626</v>
      </c>
      <c r="C60" s="333">
        <f t="shared" si="4"/>
        <v>1.464272081025682E-3</v>
      </c>
      <c r="D60" s="44">
        <v>4.976858E-2</v>
      </c>
      <c r="E60" s="333">
        <f t="shared" si="5"/>
        <v>3.9109265160094719E-4</v>
      </c>
      <c r="F60" s="44">
        <v>1.07970729</v>
      </c>
      <c r="G60" s="334">
        <f t="shared" si="6"/>
        <v>8.3862493406873448E-3</v>
      </c>
      <c r="H60" s="77">
        <f>((F60/D60)-1)*100</f>
        <v>2069.4556887096237</v>
      </c>
      <c r="I60" s="77" t="s">
        <v>240</v>
      </c>
      <c r="K60" s="171"/>
    </row>
    <row r="61" spans="1:11">
      <c r="A61" s="20" t="s">
        <v>532</v>
      </c>
      <c r="B61" s="44">
        <v>2.4798647699999998</v>
      </c>
      <c r="C61" s="333">
        <f t="shared" si="4"/>
        <v>2.071580937051298E-2</v>
      </c>
      <c r="D61" s="44">
        <v>2.10182841</v>
      </c>
      <c r="E61" s="333">
        <f t="shared" si="5"/>
        <v>1.6516638531320418E-2</v>
      </c>
      <c r="F61" s="44">
        <v>1.0527744999999999</v>
      </c>
      <c r="G61" s="334">
        <f t="shared" si="6"/>
        <v>8.17705829930763E-3</v>
      </c>
      <c r="H61" s="77">
        <f>((F61/D61)-1)*100</f>
        <v>-49.911491585557165</v>
      </c>
      <c r="I61" s="77">
        <f>((Table232438193826[[#This Row],[Column6]]/Table232438193826[[#This Row],[Column2]])-1)*100</f>
        <v>-57.54710044128737</v>
      </c>
      <c r="K61" s="171"/>
    </row>
    <row r="62" spans="1:11">
      <c r="A62" s="20" t="s">
        <v>574</v>
      </c>
      <c r="B62" s="44">
        <v>0.40329156999999999</v>
      </c>
      <c r="C62" s="333">
        <f t="shared" si="4"/>
        <v>3.3689382525704786E-3</v>
      </c>
      <c r="D62" s="44">
        <v>2.0699999999999998E-3</v>
      </c>
      <c r="E62" s="333">
        <f t="shared" si="5"/>
        <v>1.6266523754826046E-5</v>
      </c>
      <c r="F62" s="44">
        <v>1.0063</v>
      </c>
      <c r="G62" s="334">
        <f t="shared" si="6"/>
        <v>7.8160838494789418E-3</v>
      </c>
      <c r="H62" s="77" t="s">
        <v>240</v>
      </c>
      <c r="I62" s="77">
        <f>((Table232438193826[[#This Row],[Column6]]/Table232438193826[[#This Row],[Column2]])-1)*100</f>
        <v>149.52170460691752</v>
      </c>
      <c r="K62" s="171"/>
    </row>
    <row r="63" spans="1:11" ht="13">
      <c r="A63" s="416" t="s">
        <v>500</v>
      </c>
      <c r="B63" s="44">
        <v>0</v>
      </c>
      <c r="C63" s="333">
        <f t="shared" si="4"/>
        <v>0</v>
      </c>
      <c r="D63" s="44">
        <v>0</v>
      </c>
      <c r="E63" s="333">
        <f t="shared" si="5"/>
        <v>0</v>
      </c>
      <c r="F63" s="44">
        <v>0.95662148999999996</v>
      </c>
      <c r="G63" s="386">
        <f t="shared" si="6"/>
        <v>7.4302233708173305E-3</v>
      </c>
      <c r="H63" s="77" t="s">
        <v>240</v>
      </c>
      <c r="I63" s="77" t="s">
        <v>240</v>
      </c>
      <c r="K63" s="171"/>
    </row>
    <row r="64" spans="1:11">
      <c r="A64" s="20" t="s">
        <v>264</v>
      </c>
      <c r="B64" s="44">
        <v>12.474404180000001</v>
      </c>
      <c r="C64" s="333">
        <f t="shared" si="4"/>
        <v>0.10420623823113156</v>
      </c>
      <c r="D64" s="44">
        <v>1.8712504599999999</v>
      </c>
      <c r="E64" s="333">
        <f t="shared" si="5"/>
        <v>1.4704705342424721E-2</v>
      </c>
      <c r="F64" s="44">
        <v>0.94931076000000003</v>
      </c>
      <c r="G64" s="334">
        <f t="shared" si="6"/>
        <v>7.373439828453324E-3</v>
      </c>
      <c r="H64" s="77">
        <f>((F64/D64)-1)*100</f>
        <v>-49.268642531155336</v>
      </c>
      <c r="I64" s="77">
        <f>((Table232438193826[[#This Row],[Column6]]/Table232438193826[[#This Row],[Column2]])-1)*100</f>
        <v>-92.389931043584312</v>
      </c>
      <c r="K64" s="171"/>
    </row>
    <row r="65" spans="1:11">
      <c r="A65" s="20" t="s">
        <v>450</v>
      </c>
      <c r="B65" s="44">
        <v>0</v>
      </c>
      <c r="C65" s="333">
        <f t="shared" si="4"/>
        <v>0</v>
      </c>
      <c r="D65" s="44">
        <v>0.12680316</v>
      </c>
      <c r="E65" s="333">
        <f t="shared" si="5"/>
        <v>9.9644763977150153E-4</v>
      </c>
      <c r="F65" s="44">
        <v>0.82293400999999999</v>
      </c>
      <c r="G65" s="334">
        <f t="shared" si="6"/>
        <v>6.3918525536598835E-3</v>
      </c>
      <c r="H65" s="77" t="s">
        <v>240</v>
      </c>
      <c r="I65" s="77" t="s">
        <v>240</v>
      </c>
      <c r="K65" s="171"/>
    </row>
    <row r="66" spans="1:11">
      <c r="A66" s="20" t="s">
        <v>596</v>
      </c>
      <c r="B66" s="44">
        <v>0</v>
      </c>
      <c r="C66" s="333">
        <f t="shared" si="4"/>
        <v>0</v>
      </c>
      <c r="D66" s="44">
        <v>0</v>
      </c>
      <c r="E66" s="333">
        <f t="shared" si="5"/>
        <v>0</v>
      </c>
      <c r="F66" s="44">
        <v>0.68288590999999998</v>
      </c>
      <c r="G66" s="334">
        <f t="shared" si="6"/>
        <v>5.3040778417844875E-3</v>
      </c>
      <c r="H66" s="77" t="s">
        <v>240</v>
      </c>
      <c r="I66" s="77" t="s">
        <v>240</v>
      </c>
      <c r="K66" s="171"/>
    </row>
    <row r="67" spans="1:11">
      <c r="A67" s="20" t="s">
        <v>459</v>
      </c>
      <c r="B67" s="44">
        <v>0.15462071999999999</v>
      </c>
      <c r="C67" s="333">
        <f t="shared" si="4"/>
        <v>1.2916403341830061E-3</v>
      </c>
      <c r="D67" s="44">
        <v>0.12806436999999998</v>
      </c>
      <c r="E67" s="333">
        <f t="shared" si="5"/>
        <v>1.0063585105081316E-3</v>
      </c>
      <c r="F67" s="44">
        <v>0.55785505000000002</v>
      </c>
      <c r="G67" s="334">
        <f t="shared" si="6"/>
        <v>4.3329442975805106E-3</v>
      </c>
      <c r="H67" s="77">
        <f>((F67/D67)-1)*100</f>
        <v>335.60519604320865</v>
      </c>
      <c r="I67" s="77">
        <f>((Table232438193826[[#This Row],[Column6]]/Table232438193826[[#This Row],[Column2]])-1)*100</f>
        <v>260.78932370771525</v>
      </c>
      <c r="K67" s="171"/>
    </row>
    <row r="68" spans="1:11">
      <c r="A68" s="20" t="s">
        <v>483</v>
      </c>
      <c r="B68" s="44">
        <v>5.3800000000000002E-3</v>
      </c>
      <c r="C68" s="333">
        <f t="shared" ref="C68:C99" si="8">(B68/$B$139)*100</f>
        <v>4.494239192460476E-5</v>
      </c>
      <c r="D68" s="44">
        <v>0</v>
      </c>
      <c r="E68" s="333">
        <f t="shared" ref="E68:E99" si="9">(D68/$D$139)*100</f>
        <v>0</v>
      </c>
      <c r="F68" s="44">
        <v>0.555809</v>
      </c>
      <c r="G68" s="334">
        <f t="shared" ref="G68:G99" si="10">(F68/$F$139)*100</f>
        <v>4.317052318687311E-3</v>
      </c>
      <c r="H68" s="77" t="s">
        <v>240</v>
      </c>
      <c r="I68" s="77" t="s">
        <v>240</v>
      </c>
      <c r="K68" s="171"/>
    </row>
    <row r="69" spans="1:11">
      <c r="A69" s="20" t="s">
        <v>482</v>
      </c>
      <c r="B69" s="44">
        <v>4.3278782900000001</v>
      </c>
      <c r="C69" s="333">
        <f t="shared" si="8"/>
        <v>3.6153383329213425E-2</v>
      </c>
      <c r="D69" s="44">
        <v>3.6203626400000002</v>
      </c>
      <c r="E69" s="333">
        <f t="shared" si="9"/>
        <v>2.8449620717219685E-2</v>
      </c>
      <c r="F69" s="44">
        <v>0.52184032999999996</v>
      </c>
      <c r="G69" s="334">
        <f t="shared" si="10"/>
        <v>4.0532125363408134E-3</v>
      </c>
      <c r="H69" s="77" t="s">
        <v>240</v>
      </c>
      <c r="I69" s="77">
        <f>((Table232438193826[[#This Row],[Column6]]/Table232438193826[[#This Row],[Column2]])-1)*100</f>
        <v>-87.942352001770359</v>
      </c>
      <c r="K69" s="171"/>
    </row>
    <row r="70" spans="1:11">
      <c r="A70" s="20" t="s">
        <v>464</v>
      </c>
      <c r="B70" s="44">
        <v>0.28174518999999998</v>
      </c>
      <c r="C70" s="333">
        <f t="shared" si="8"/>
        <v>2.3535878720914926E-3</v>
      </c>
      <c r="D70" s="44">
        <v>4.538097E-2</v>
      </c>
      <c r="E70" s="333">
        <f t="shared" si="9"/>
        <v>3.5661382923770447E-4</v>
      </c>
      <c r="F70" s="44">
        <v>0.49509503999999999</v>
      </c>
      <c r="G70" s="334">
        <f t="shared" si="10"/>
        <v>3.8454778357359938E-3</v>
      </c>
      <c r="H70" s="77" t="s">
        <v>240</v>
      </c>
      <c r="I70" s="77">
        <f>((Table232438193826[[#This Row],[Column6]]/Table232438193826[[#This Row],[Column2]])-1)*100</f>
        <v>75.724398347315187</v>
      </c>
      <c r="K70" s="171"/>
    </row>
    <row r="71" spans="1:11">
      <c r="A71" s="20" t="s">
        <v>480</v>
      </c>
      <c r="B71" s="44">
        <v>4.2764429999999999E-2</v>
      </c>
      <c r="C71" s="333">
        <f t="shared" si="8"/>
        <v>3.5723713261939132E-4</v>
      </c>
      <c r="D71" s="44">
        <v>0</v>
      </c>
      <c r="E71" s="333">
        <f t="shared" si="9"/>
        <v>0</v>
      </c>
      <c r="F71" s="44">
        <v>0.49482957999999999</v>
      </c>
      <c r="G71" s="334">
        <f t="shared" si="10"/>
        <v>3.8434159678847738E-3</v>
      </c>
      <c r="H71" s="77" t="s">
        <v>240</v>
      </c>
      <c r="I71" s="77" t="s">
        <v>240</v>
      </c>
      <c r="K71" s="171"/>
    </row>
    <row r="72" spans="1:11">
      <c r="A72" s="20" t="s">
        <v>286</v>
      </c>
      <c r="B72" s="44">
        <v>0</v>
      </c>
      <c r="C72" s="333">
        <f t="shared" si="8"/>
        <v>0</v>
      </c>
      <c r="D72" s="44">
        <v>0</v>
      </c>
      <c r="E72" s="333">
        <f t="shared" si="9"/>
        <v>0</v>
      </c>
      <c r="F72" s="44">
        <v>0.48527333</v>
      </c>
      <c r="G72" s="334">
        <f t="shared" si="10"/>
        <v>3.7691911330576013E-3</v>
      </c>
      <c r="H72" s="77" t="s">
        <v>240</v>
      </c>
      <c r="I72" s="77" t="s">
        <v>240</v>
      </c>
      <c r="K72" s="171"/>
    </row>
    <row r="73" spans="1:11">
      <c r="A73" s="20" t="s">
        <v>523</v>
      </c>
      <c r="B73" s="44">
        <v>0</v>
      </c>
      <c r="C73" s="333">
        <f t="shared" si="8"/>
        <v>0</v>
      </c>
      <c r="D73" s="44">
        <v>2.1717545299999998</v>
      </c>
      <c r="E73" s="333">
        <f t="shared" si="9"/>
        <v>1.7066133648258975E-2</v>
      </c>
      <c r="F73" s="44">
        <v>0.46688244000000001</v>
      </c>
      <c r="G73" s="334">
        <f t="shared" si="10"/>
        <v>3.6263463170916437E-3</v>
      </c>
      <c r="H73" s="77">
        <f>((F73/D73)-1)*100</f>
        <v>-78.502062109201631</v>
      </c>
      <c r="I73" s="77" t="s">
        <v>240</v>
      </c>
      <c r="K73" s="171"/>
    </row>
    <row r="74" spans="1:11">
      <c r="A74" s="20" t="s">
        <v>530</v>
      </c>
      <c r="B74" s="44">
        <v>2.9870599999999997E-2</v>
      </c>
      <c r="C74" s="333">
        <f t="shared" si="8"/>
        <v>2.4952717699314099E-4</v>
      </c>
      <c r="D74" s="44">
        <v>0.23781670000000002</v>
      </c>
      <c r="E74" s="333">
        <f t="shared" si="9"/>
        <v>1.8688169081373625E-3</v>
      </c>
      <c r="F74" s="44">
        <v>0.43923250000000003</v>
      </c>
      <c r="G74" s="334">
        <f t="shared" si="10"/>
        <v>3.4115850635161077E-3</v>
      </c>
      <c r="H74" s="77" t="s">
        <v>240</v>
      </c>
      <c r="I74" s="77">
        <f>((Table232438193826[[#This Row],[Column6]]/Table232438193826[[#This Row],[Column2]])-1)*100</f>
        <v>1370.450878120962</v>
      </c>
      <c r="K74" s="171"/>
    </row>
    <row r="75" spans="1:11">
      <c r="A75" s="20" t="s">
        <v>469</v>
      </c>
      <c r="B75" s="44">
        <v>0.19130054000000002</v>
      </c>
      <c r="C75" s="333">
        <f t="shared" si="8"/>
        <v>1.5980490416484256E-3</v>
      </c>
      <c r="D75" s="44">
        <v>0.78030476000000004</v>
      </c>
      <c r="E75" s="333">
        <f t="shared" si="9"/>
        <v>6.1318096205525792E-3</v>
      </c>
      <c r="F75" s="44">
        <v>0.42210965</v>
      </c>
      <c r="G75" s="334">
        <f t="shared" si="10"/>
        <v>3.2785893054498743E-3</v>
      </c>
      <c r="H75" s="77">
        <f t="shared" ref="H75:H80" si="11">((F75/D75)-1)*100</f>
        <v>-45.90451428234271</v>
      </c>
      <c r="I75" s="77">
        <f>((Table232438193826[[#This Row],[Column6]]/Table232438193826[[#This Row],[Column2]])-1)*100</f>
        <v>120.65261812643078</v>
      </c>
      <c r="K75" s="171"/>
    </row>
    <row r="76" spans="1:11">
      <c r="A76" s="20" t="s">
        <v>461</v>
      </c>
      <c r="B76" s="44">
        <v>0</v>
      </c>
      <c r="C76" s="333">
        <f t="shared" si="8"/>
        <v>0</v>
      </c>
      <c r="D76" s="44">
        <v>1.34560773</v>
      </c>
      <c r="E76" s="333">
        <f t="shared" si="9"/>
        <v>1.0574087007112345E-2</v>
      </c>
      <c r="F76" s="44">
        <v>0.34333014000000001</v>
      </c>
      <c r="G76" s="334">
        <f t="shared" si="10"/>
        <v>2.6666969713736895E-3</v>
      </c>
      <c r="H76" s="77">
        <f t="shared" si="11"/>
        <v>-74.485124279124051</v>
      </c>
      <c r="I76" s="77" t="s">
        <v>240</v>
      </c>
      <c r="K76" s="171"/>
    </row>
    <row r="77" spans="1:11">
      <c r="A77" s="20" t="s">
        <v>915</v>
      </c>
      <c r="B77" s="44">
        <v>2.1244239999999999</v>
      </c>
      <c r="C77" s="333">
        <f t="shared" si="8"/>
        <v>1.7746597773612739E-2</v>
      </c>
      <c r="D77" s="44">
        <v>0.53217806999999995</v>
      </c>
      <c r="E77" s="333">
        <f t="shared" si="9"/>
        <v>4.1819745011847723E-3</v>
      </c>
      <c r="F77" s="44">
        <v>0.33488931999999999</v>
      </c>
      <c r="G77" s="334">
        <f t="shared" si="10"/>
        <v>2.6011358495627397E-3</v>
      </c>
      <c r="H77" s="77">
        <f t="shared" si="11"/>
        <v>-37.071942855518259</v>
      </c>
      <c r="I77" s="77" t="s">
        <v>240</v>
      </c>
      <c r="K77" s="171"/>
    </row>
    <row r="78" spans="1:11">
      <c r="A78" s="20" t="s">
        <v>280</v>
      </c>
      <c r="B78" s="44">
        <v>0</v>
      </c>
      <c r="C78" s="333">
        <f t="shared" si="8"/>
        <v>0</v>
      </c>
      <c r="D78" s="44">
        <v>9.8069999999999997E-3</v>
      </c>
      <c r="E78" s="333">
        <f t="shared" si="9"/>
        <v>7.7065603122501955E-5</v>
      </c>
      <c r="F78" s="44">
        <v>0.30848291</v>
      </c>
      <c r="G78" s="334">
        <f t="shared" si="10"/>
        <v>2.3960332810208343E-3</v>
      </c>
      <c r="H78" s="77">
        <f t="shared" si="11"/>
        <v>3045.537983073315</v>
      </c>
      <c r="I78" s="77" t="s">
        <v>240</v>
      </c>
      <c r="K78" s="171"/>
    </row>
    <row r="79" spans="1:11">
      <c r="A79" s="20" t="s">
        <v>236</v>
      </c>
      <c r="B79" s="44">
        <v>4.0177114200000004</v>
      </c>
      <c r="C79" s="333">
        <f t="shared" si="8"/>
        <v>3.3562371984684078E-2</v>
      </c>
      <c r="D79" s="44">
        <v>2.0186882399999999</v>
      </c>
      <c r="E79" s="333">
        <f t="shared" si="9"/>
        <v>1.5863304449056998E-2</v>
      </c>
      <c r="F79" s="44">
        <v>0.28895136999999999</v>
      </c>
      <c r="G79" s="334">
        <f t="shared" si="10"/>
        <v>2.244328864495492E-3</v>
      </c>
      <c r="H79" s="77">
        <f t="shared" si="11"/>
        <v>-85.686181537373002</v>
      </c>
      <c r="I79" s="77" t="s">
        <v>240</v>
      </c>
      <c r="K79" s="171"/>
    </row>
    <row r="80" spans="1:11">
      <c r="A80" s="20" t="s">
        <v>484</v>
      </c>
      <c r="B80" s="44">
        <v>6.1499999999999999E-2</v>
      </c>
      <c r="C80" s="333">
        <f t="shared" si="8"/>
        <v>5.1374667348758226E-4</v>
      </c>
      <c r="D80" s="44">
        <v>3.395306E-2</v>
      </c>
      <c r="E80" s="333">
        <f t="shared" si="9"/>
        <v>2.6681075219277012E-4</v>
      </c>
      <c r="F80" s="44">
        <v>0.28578974000000001</v>
      </c>
      <c r="G80" s="334">
        <f t="shared" si="10"/>
        <v>2.2197720075134509E-3</v>
      </c>
      <c r="H80" s="77">
        <f t="shared" si="11"/>
        <v>741.72012772928269</v>
      </c>
      <c r="I80" s="77" t="s">
        <v>240</v>
      </c>
      <c r="K80" s="171"/>
    </row>
    <row r="81" spans="1:11">
      <c r="A81" s="20" t="s">
        <v>503</v>
      </c>
      <c r="B81" s="44">
        <v>0</v>
      </c>
      <c r="C81" s="333">
        <f t="shared" si="8"/>
        <v>0</v>
      </c>
      <c r="D81" s="44">
        <v>0</v>
      </c>
      <c r="E81" s="333">
        <f t="shared" si="9"/>
        <v>0</v>
      </c>
      <c r="F81" s="44">
        <v>0.28210903999999998</v>
      </c>
      <c r="G81" s="386">
        <f t="shared" si="10"/>
        <v>2.1911834555659428E-3</v>
      </c>
      <c r="H81" s="77" t="s">
        <v>240</v>
      </c>
      <c r="I81" s="77" t="s">
        <v>240</v>
      </c>
      <c r="K81" s="171"/>
    </row>
    <row r="82" spans="1:11">
      <c r="A82" s="20" t="s">
        <v>527</v>
      </c>
      <c r="B82" s="44">
        <v>7.771815E-2</v>
      </c>
      <c r="C82" s="333">
        <f t="shared" si="8"/>
        <v>6.4922668344892585E-4</v>
      </c>
      <c r="D82" s="44">
        <v>2.37506467</v>
      </c>
      <c r="E82" s="333">
        <f t="shared" si="9"/>
        <v>1.8663790277199561E-2</v>
      </c>
      <c r="F82" s="44">
        <v>0.26085287000000001</v>
      </c>
      <c r="G82" s="334">
        <f t="shared" si="10"/>
        <v>2.0260835777573586E-3</v>
      </c>
      <c r="H82" s="77">
        <f>((F82/D82)-1)*100</f>
        <v>-89.017020323913954</v>
      </c>
      <c r="I82" s="77" t="s">
        <v>240</v>
      </c>
      <c r="K82" s="171"/>
    </row>
    <row r="83" spans="1:11">
      <c r="A83" s="20" t="s">
        <v>453</v>
      </c>
      <c r="B83" s="44">
        <v>0.72293284999999996</v>
      </c>
      <c r="C83" s="333">
        <f t="shared" si="8"/>
        <v>6.0390950706080849E-3</v>
      </c>
      <c r="D83" s="44">
        <v>5.24155879</v>
      </c>
      <c r="E83" s="333">
        <f t="shared" si="9"/>
        <v>4.118934327046004E-2</v>
      </c>
      <c r="F83" s="44">
        <v>0.25808924</v>
      </c>
      <c r="G83" s="334">
        <f t="shared" si="10"/>
        <v>2.0046180467934954E-3</v>
      </c>
      <c r="H83" s="77">
        <f>((F83/D83)-1)*100</f>
        <v>-95.07609758203246</v>
      </c>
      <c r="I83" s="77">
        <f>((Table232438193826[[#This Row],[Column6]]/Table232438193826[[#This Row],[Column2]])-1)*100</f>
        <v>-64.299693948061702</v>
      </c>
      <c r="K83" s="171"/>
    </row>
    <row r="84" spans="1:11">
      <c r="A84" s="20" t="s">
        <v>285</v>
      </c>
      <c r="B84" s="44">
        <v>2.3333529300000002</v>
      </c>
      <c r="C84" s="333">
        <f t="shared" si="8"/>
        <v>1.9491907412357779E-2</v>
      </c>
      <c r="D84" s="44">
        <v>5.3649290000000002E-2</v>
      </c>
      <c r="E84" s="333">
        <f t="shared" si="9"/>
        <v>4.2158814020026647E-4</v>
      </c>
      <c r="F84" s="44">
        <v>0.25291709000000001</v>
      </c>
      <c r="G84" s="334">
        <f t="shared" si="10"/>
        <v>1.9644451777861591E-3</v>
      </c>
      <c r="H84" s="77" t="s">
        <v>240</v>
      </c>
      <c r="I84" s="77" t="s">
        <v>240</v>
      </c>
      <c r="K84" s="171"/>
    </row>
    <row r="85" spans="1:11">
      <c r="A85" s="20" t="s">
        <v>449</v>
      </c>
      <c r="B85" s="44">
        <v>0.42107896</v>
      </c>
      <c r="C85" s="333">
        <f t="shared" si="8"/>
        <v>3.5175270727741577E-3</v>
      </c>
      <c r="D85" s="44">
        <v>0.18983514000000001</v>
      </c>
      <c r="E85" s="333">
        <f t="shared" si="9"/>
        <v>1.4917670600534923E-3</v>
      </c>
      <c r="F85" s="44">
        <v>0.24810666000000001</v>
      </c>
      <c r="G85" s="334">
        <f t="shared" si="10"/>
        <v>1.9270818425659972E-3</v>
      </c>
      <c r="H85" s="77">
        <f>((F85/D85)-1)*100</f>
        <v>30.695855361657486</v>
      </c>
      <c r="I85" s="77">
        <f>((Table232438193826[[#This Row],[Column6]]/Table232438193826[[#This Row],[Column2]])-1)*100</f>
        <v>-41.078352620610637</v>
      </c>
      <c r="K85" s="171"/>
    </row>
    <row r="86" spans="1:11">
      <c r="A86" s="20" t="s">
        <v>506</v>
      </c>
      <c r="B86" s="44">
        <v>8.1296848799999992</v>
      </c>
      <c r="C86" s="333">
        <f t="shared" si="8"/>
        <v>6.7912171765890955E-2</v>
      </c>
      <c r="D86" s="44">
        <v>0.46636409000000001</v>
      </c>
      <c r="E86" s="333">
        <f t="shared" si="9"/>
        <v>3.6647935016342189E-3</v>
      </c>
      <c r="F86" s="44">
        <v>0.24638644000000001</v>
      </c>
      <c r="G86" s="334">
        <f t="shared" si="10"/>
        <v>1.9137206344177801E-3</v>
      </c>
      <c r="H86" s="77" t="s">
        <v>240</v>
      </c>
      <c r="I86" s="77">
        <f>((Table232438193826[[#This Row],[Column6]]/Table232438193826[[#This Row],[Column2]])-1)*100</f>
        <v>-96.969299011747182</v>
      </c>
      <c r="K86" s="171"/>
    </row>
    <row r="87" spans="1:11">
      <c r="A87" s="20" t="s">
        <v>279</v>
      </c>
      <c r="B87" s="44">
        <v>0.17911974</v>
      </c>
      <c r="C87" s="333">
        <f t="shared" si="8"/>
        <v>1.4962954566009859E-3</v>
      </c>
      <c r="D87" s="44">
        <v>0</v>
      </c>
      <c r="E87" s="333">
        <f t="shared" si="9"/>
        <v>0</v>
      </c>
      <c r="F87" s="44">
        <v>0.23821585999999997</v>
      </c>
      <c r="G87" s="386">
        <f t="shared" si="10"/>
        <v>1.8502585074388713E-3</v>
      </c>
      <c r="H87" s="77" t="s">
        <v>240</v>
      </c>
      <c r="I87" s="77">
        <f>((Table232438193826[[#This Row],[Column6]]/Table232438193826[[#This Row],[Column2]])-1)*100</f>
        <v>32.992522208886619</v>
      </c>
      <c r="K87" s="171"/>
    </row>
    <row r="88" spans="1:11">
      <c r="A88" s="20" t="s">
        <v>284</v>
      </c>
      <c r="B88" s="44">
        <v>0</v>
      </c>
      <c r="C88" s="333">
        <f t="shared" si="8"/>
        <v>0</v>
      </c>
      <c r="D88" s="44">
        <v>0.71546412999999998</v>
      </c>
      <c r="E88" s="333">
        <f t="shared" si="9"/>
        <v>5.6222774233676094E-3</v>
      </c>
      <c r="F88" s="44">
        <v>0.23707182999999998</v>
      </c>
      <c r="G88" s="334">
        <f t="shared" si="10"/>
        <v>1.8413726539097855E-3</v>
      </c>
      <c r="H88" s="77" t="s">
        <v>240</v>
      </c>
      <c r="I88" s="77" t="s">
        <v>240</v>
      </c>
      <c r="K88" s="171"/>
    </row>
    <row r="89" spans="1:11">
      <c r="A89" s="20" t="s">
        <v>501</v>
      </c>
      <c r="B89" s="44">
        <v>0</v>
      </c>
      <c r="C89" s="333">
        <f t="shared" si="8"/>
        <v>0</v>
      </c>
      <c r="D89" s="44">
        <v>0</v>
      </c>
      <c r="E89" s="333">
        <f t="shared" si="9"/>
        <v>0</v>
      </c>
      <c r="F89" s="44">
        <v>0.2203184</v>
      </c>
      <c r="G89" s="334">
        <f t="shared" si="10"/>
        <v>1.7112462366918823E-3</v>
      </c>
      <c r="H89" s="77" t="s">
        <v>240</v>
      </c>
      <c r="I89" s="77" t="s">
        <v>240</v>
      </c>
      <c r="K89" s="171"/>
    </row>
    <row r="90" spans="1:11">
      <c r="A90" s="20" t="s">
        <v>471</v>
      </c>
      <c r="B90" s="44">
        <v>6.1785480000000004E-2</v>
      </c>
      <c r="C90" s="333">
        <f t="shared" si="8"/>
        <v>5.1613146048509826E-4</v>
      </c>
      <c r="D90" s="44">
        <v>0.28235014000000003</v>
      </c>
      <c r="E90" s="333">
        <f t="shared" si="9"/>
        <v>2.2187706567577108E-3</v>
      </c>
      <c r="F90" s="44">
        <v>0.21535499999999999</v>
      </c>
      <c r="G90" s="334">
        <f t="shared" si="10"/>
        <v>1.6726947604139297E-3</v>
      </c>
      <c r="H90" s="77">
        <f>((F90/D90)-1)*100</f>
        <v>-23.727680815033423</v>
      </c>
      <c r="I90" s="77">
        <f>((Table232438193826[[#This Row],[Column6]]/Table232438193826[[#This Row],[Column2]])-1)*100</f>
        <v>248.55276676656067</v>
      </c>
      <c r="K90" s="171"/>
    </row>
    <row r="91" spans="1:11">
      <c r="A91" s="20" t="s">
        <v>952</v>
      </c>
      <c r="B91" s="44">
        <v>0</v>
      </c>
      <c r="C91" s="333">
        <f t="shared" si="8"/>
        <v>0</v>
      </c>
      <c r="D91" s="44">
        <v>0</v>
      </c>
      <c r="E91" s="333">
        <f t="shared" si="9"/>
        <v>0</v>
      </c>
      <c r="F91" s="44">
        <v>0.20289354999999998</v>
      </c>
      <c r="G91" s="334">
        <f t="shared" si="10"/>
        <v>1.5759047990842171E-3</v>
      </c>
      <c r="H91" s="77" t="s">
        <v>240</v>
      </c>
      <c r="I91" s="77" t="s">
        <v>240</v>
      </c>
      <c r="K91" s="171"/>
    </row>
    <row r="92" spans="1:11">
      <c r="A92" s="20" t="s">
        <v>311</v>
      </c>
      <c r="B92" s="44">
        <v>0.62400685</v>
      </c>
      <c r="C92" s="333">
        <f t="shared" si="8"/>
        <v>5.2127063970888576E-3</v>
      </c>
      <c r="D92" s="44">
        <v>4.7488860000000001E-2</v>
      </c>
      <c r="E92" s="333">
        <f t="shared" si="9"/>
        <v>3.7317810110126017E-4</v>
      </c>
      <c r="F92" s="44">
        <v>0.15348696000000001</v>
      </c>
      <c r="G92" s="334">
        <f t="shared" si="10"/>
        <v>1.1921563640679919E-3</v>
      </c>
      <c r="H92" s="77" t="s">
        <v>240</v>
      </c>
      <c r="I92" s="77" t="s">
        <v>240</v>
      </c>
      <c r="K92" s="171"/>
    </row>
    <row r="93" spans="1:11">
      <c r="A93" s="20" t="s">
        <v>476</v>
      </c>
      <c r="B93" s="44">
        <v>6.8550759999999988E-2</v>
      </c>
      <c r="C93" s="333">
        <f t="shared" si="8"/>
        <v>5.7264593357797739E-4</v>
      </c>
      <c r="D93" s="44">
        <v>8.2214820000000008E-2</v>
      </c>
      <c r="E93" s="333">
        <f t="shared" si="9"/>
        <v>6.4606247465156901E-4</v>
      </c>
      <c r="F93" s="44">
        <v>0.11594911999999999</v>
      </c>
      <c r="G93" s="334">
        <f t="shared" si="10"/>
        <v>9.005943001026489E-4</v>
      </c>
      <c r="H93" s="77">
        <f>((F93/D93)-1)*100</f>
        <v>41.031896682374281</v>
      </c>
      <c r="I93" s="77" t="s">
        <v>240</v>
      </c>
      <c r="K93" s="171"/>
    </row>
    <row r="94" spans="1:11">
      <c r="A94" s="20" t="s">
        <v>315</v>
      </c>
      <c r="B94" s="44">
        <v>0</v>
      </c>
      <c r="C94" s="333">
        <f t="shared" si="8"/>
        <v>0</v>
      </c>
      <c r="D94" s="44">
        <v>2.9377340000000002E-2</v>
      </c>
      <c r="E94" s="333">
        <f t="shared" si="9"/>
        <v>2.3085371930608767E-4</v>
      </c>
      <c r="F94" s="44">
        <v>4.96172E-2</v>
      </c>
      <c r="G94" s="334">
        <f t="shared" si="10"/>
        <v>3.8538427464609613E-4</v>
      </c>
      <c r="H94" s="77" t="s">
        <v>240</v>
      </c>
      <c r="I94" s="77" t="s">
        <v>240</v>
      </c>
      <c r="K94" s="171"/>
    </row>
    <row r="95" spans="1:11">
      <c r="A95" s="20" t="s">
        <v>903</v>
      </c>
      <c r="B95" s="44">
        <v>0</v>
      </c>
      <c r="C95" s="333">
        <f t="shared" si="8"/>
        <v>0</v>
      </c>
      <c r="D95" s="44">
        <v>0.49251748000000001</v>
      </c>
      <c r="E95" s="333">
        <f t="shared" si="9"/>
        <v>3.8703126995589684E-3</v>
      </c>
      <c r="F95" s="44">
        <v>4.7279330000000001E-2</v>
      </c>
      <c r="G95" s="334">
        <f t="shared" si="10"/>
        <v>3.6722568580660361E-4</v>
      </c>
      <c r="H95" s="77" t="s">
        <v>240</v>
      </c>
      <c r="I95" s="77" t="s">
        <v>240</v>
      </c>
      <c r="K95" s="171"/>
    </row>
    <row r="96" spans="1:11">
      <c r="A96" s="20" t="s">
        <v>568</v>
      </c>
      <c r="B96" s="44">
        <v>0</v>
      </c>
      <c r="C96" s="333">
        <f t="shared" si="8"/>
        <v>0</v>
      </c>
      <c r="D96" s="44">
        <v>0</v>
      </c>
      <c r="E96" s="333">
        <f t="shared" si="9"/>
        <v>0</v>
      </c>
      <c r="F96" s="44">
        <v>4.0217000000000003E-2</v>
      </c>
      <c r="G96" s="386">
        <f t="shared" si="10"/>
        <v>3.1237150370117716E-4</v>
      </c>
      <c r="H96" s="77" t="s">
        <v>240</v>
      </c>
      <c r="I96" s="77" t="s">
        <v>240</v>
      </c>
      <c r="K96" s="171"/>
    </row>
    <row r="97" spans="1:11">
      <c r="A97" s="20" t="s">
        <v>460</v>
      </c>
      <c r="B97" s="44">
        <v>12.372027730000001</v>
      </c>
      <c r="C97" s="333">
        <f t="shared" si="8"/>
        <v>0.10335102586314834</v>
      </c>
      <c r="D97" s="44">
        <v>0.13174576000000002</v>
      </c>
      <c r="E97" s="333">
        <f t="shared" si="9"/>
        <v>1.035287697892566E-3</v>
      </c>
      <c r="F97" s="44">
        <v>3.63992E-2</v>
      </c>
      <c r="G97" s="334">
        <f t="shared" si="10"/>
        <v>2.8271807537906578E-4</v>
      </c>
      <c r="H97" s="77" t="s">
        <v>240</v>
      </c>
      <c r="I97" s="77">
        <f>((Table232438193826[[#This Row],[Column6]]/Table232438193826[[#This Row],[Column2]])-1)*100</f>
        <v>-99.705794387190565</v>
      </c>
      <c r="K97" s="171"/>
    </row>
    <row r="98" spans="1:11">
      <c r="A98" s="20" t="s">
        <v>857</v>
      </c>
      <c r="B98" s="44">
        <v>0</v>
      </c>
      <c r="C98" s="333">
        <f t="shared" si="8"/>
        <v>0</v>
      </c>
      <c r="D98" s="44">
        <v>4.5351999999999996E-3</v>
      </c>
      <c r="E98" s="333">
        <f t="shared" si="9"/>
        <v>3.5638617648737724E-5</v>
      </c>
      <c r="F98" s="44">
        <v>3.6071220000000001E-2</v>
      </c>
      <c r="G98" s="334">
        <f t="shared" si="10"/>
        <v>2.8017060525986463E-4</v>
      </c>
      <c r="H98" s="77" t="s">
        <v>240</v>
      </c>
      <c r="I98" s="77" t="s">
        <v>240</v>
      </c>
      <c r="K98" s="171"/>
    </row>
    <row r="99" spans="1:11">
      <c r="A99" s="20" t="s">
        <v>277</v>
      </c>
      <c r="B99" s="44">
        <v>7.2570740000000009E-2</v>
      </c>
      <c r="C99" s="333">
        <f t="shared" si="8"/>
        <v>6.0622725638263787E-4</v>
      </c>
      <c r="D99" s="44">
        <v>0.15691637999999999</v>
      </c>
      <c r="E99" s="333">
        <f t="shared" si="9"/>
        <v>1.2330840689813098E-3</v>
      </c>
      <c r="F99" s="44">
        <v>3.069562E-2</v>
      </c>
      <c r="G99" s="334">
        <f t="shared" si="10"/>
        <v>2.3841750942238179E-4</v>
      </c>
      <c r="H99" s="77" t="s">
        <v>240</v>
      </c>
      <c r="I99" s="77" t="s">
        <v>240</v>
      </c>
      <c r="K99" s="171"/>
    </row>
    <row r="100" spans="1:11">
      <c r="A100" s="20" t="s">
        <v>584</v>
      </c>
      <c r="B100" s="44">
        <v>0.116467</v>
      </c>
      <c r="C100" s="333">
        <f t="shared" ref="C100:C131" si="12">(B100/$B$139)*100</f>
        <v>9.7291924912322339E-4</v>
      </c>
      <c r="D100" s="44">
        <v>7.9213620000000002</v>
      </c>
      <c r="E100" s="333">
        <f t="shared" ref="E100:E131" si="13">(D100/$D$139)*100</f>
        <v>6.2247837267428205E-2</v>
      </c>
      <c r="F100" s="44">
        <v>2.2128020000000002E-2</v>
      </c>
      <c r="G100" s="334">
        <f t="shared" ref="G100:G131" si="14">(F100/$F$139)*100</f>
        <v>1.7187166823307861E-4</v>
      </c>
      <c r="H100" s="77">
        <f>((F100/D100)-1)*100</f>
        <v>-99.720653847154068</v>
      </c>
      <c r="I100" s="77">
        <f>((Table232438193826[[#This Row],[Column6]]/Table232438193826[[#This Row],[Column2]])-1)*100</f>
        <v>-81.000609614740654</v>
      </c>
      <c r="K100" s="171"/>
    </row>
    <row r="101" spans="1:11">
      <c r="A101" s="20" t="s">
        <v>496</v>
      </c>
      <c r="B101" s="44">
        <v>0.27483786999999998</v>
      </c>
      <c r="C101" s="333">
        <f t="shared" si="12"/>
        <v>2.2958868530229687E-3</v>
      </c>
      <c r="D101" s="44">
        <v>6.8630900000000005E-3</v>
      </c>
      <c r="E101" s="333">
        <f t="shared" si="13"/>
        <v>5.3931698800245956E-5</v>
      </c>
      <c r="F101" s="44">
        <v>1.7782060000000002E-2</v>
      </c>
      <c r="G101" s="334">
        <f t="shared" si="14"/>
        <v>1.3811594154473369E-4</v>
      </c>
      <c r="H101" s="77">
        <f>((F101/D101)-1)*100</f>
        <v>159.09699566813202</v>
      </c>
      <c r="I101" s="77" t="s">
        <v>240</v>
      </c>
      <c r="K101" s="171"/>
    </row>
    <row r="102" spans="1:11">
      <c r="A102" s="20" t="s">
        <v>528</v>
      </c>
      <c r="B102" s="44">
        <v>1.9721066299999999</v>
      </c>
      <c r="C102" s="333">
        <f t="shared" si="12"/>
        <v>1.647419871423262E-2</v>
      </c>
      <c r="D102" s="44">
        <v>3.8693569999999997E-2</v>
      </c>
      <c r="E102" s="333">
        <f t="shared" si="13"/>
        <v>3.0406274181836934E-4</v>
      </c>
      <c r="F102" s="44">
        <v>8.9440400000000003E-3</v>
      </c>
      <c r="G102" s="334">
        <f t="shared" si="14"/>
        <v>6.9469707436245294E-5</v>
      </c>
      <c r="H102" s="77" t="s">
        <v>240</v>
      </c>
      <c r="I102" s="77" t="s">
        <v>240</v>
      </c>
      <c r="K102" s="171"/>
    </row>
    <row r="103" spans="1:11">
      <c r="A103" s="20" t="s">
        <v>907</v>
      </c>
      <c r="B103" s="44">
        <v>0</v>
      </c>
      <c r="C103" s="333">
        <f t="shared" si="12"/>
        <v>0</v>
      </c>
      <c r="D103" s="44">
        <v>1.2020899999999998E-3</v>
      </c>
      <c r="E103" s="333">
        <f t="shared" si="13"/>
        <v>9.4462925316129679E-6</v>
      </c>
      <c r="F103" s="44">
        <v>6.39917E-3</v>
      </c>
      <c r="G103" s="334">
        <f t="shared" si="14"/>
        <v>4.9703318381268169E-5</v>
      </c>
      <c r="H103" s="77" t="s">
        <v>240</v>
      </c>
      <c r="I103" s="77" t="s">
        <v>240</v>
      </c>
      <c r="K103" s="171"/>
    </row>
    <row r="104" spans="1:11">
      <c r="A104" s="20" t="s">
        <v>504</v>
      </c>
      <c r="B104" s="44">
        <v>0</v>
      </c>
      <c r="C104" s="333">
        <f t="shared" si="12"/>
        <v>0</v>
      </c>
      <c r="D104" s="44">
        <v>3.0366859999999999E-2</v>
      </c>
      <c r="E104" s="333">
        <f t="shared" si="13"/>
        <v>2.3862958915433669E-4</v>
      </c>
      <c r="F104" s="44">
        <v>5.58772E-3</v>
      </c>
      <c r="G104" s="334">
        <f t="shared" si="14"/>
        <v>4.3400663865060592E-5</v>
      </c>
      <c r="H104" s="77" t="s">
        <v>240</v>
      </c>
      <c r="I104" s="77" t="s">
        <v>240</v>
      </c>
      <c r="K104" s="171"/>
    </row>
    <row r="105" spans="1:11">
      <c r="A105" s="20" t="s">
        <v>444</v>
      </c>
      <c r="B105" s="44">
        <v>1.2062989999999999E-2</v>
      </c>
      <c r="C105" s="333">
        <f t="shared" si="12"/>
        <v>1.0076944690754421E-4</v>
      </c>
      <c r="D105" s="44">
        <v>1.3747E-4</v>
      </c>
      <c r="E105" s="333">
        <f t="shared" si="13"/>
        <v>1.0802700582492448E-6</v>
      </c>
      <c r="F105" s="44">
        <v>5.03667E-3</v>
      </c>
      <c r="G105" s="334">
        <f t="shared" si="14"/>
        <v>3.9120575417027826E-5</v>
      </c>
      <c r="H105" s="77" t="s">
        <v>240</v>
      </c>
      <c r="I105" s="77" t="s">
        <v>240</v>
      </c>
      <c r="K105" s="171"/>
    </row>
    <row r="106" spans="1:11">
      <c r="A106" s="20" t="s">
        <v>513</v>
      </c>
      <c r="B106" s="44">
        <v>0</v>
      </c>
      <c r="C106" s="333">
        <f t="shared" si="12"/>
        <v>0</v>
      </c>
      <c r="D106" s="44">
        <v>5.9378999999999994E-3</v>
      </c>
      <c r="E106" s="333">
        <f t="shared" si="13"/>
        <v>4.666134850424231E-5</v>
      </c>
      <c r="F106" s="44">
        <v>4.2070699999999994E-3</v>
      </c>
      <c r="G106" s="334">
        <f t="shared" si="14"/>
        <v>3.2676947113810356E-5</v>
      </c>
      <c r="H106" s="77" t="s">
        <v>240</v>
      </c>
      <c r="I106" s="77" t="s">
        <v>240</v>
      </c>
      <c r="K106" s="171"/>
    </row>
    <row r="107" spans="1:11">
      <c r="A107" s="20" t="s">
        <v>589</v>
      </c>
      <c r="B107" s="44">
        <v>0</v>
      </c>
      <c r="C107" s="333">
        <f t="shared" si="12"/>
        <v>0</v>
      </c>
      <c r="D107" s="44">
        <v>0</v>
      </c>
      <c r="E107" s="333">
        <f t="shared" si="13"/>
        <v>0</v>
      </c>
      <c r="F107" s="44">
        <v>2.9583600000000002E-3</v>
      </c>
      <c r="G107" s="334">
        <f t="shared" si="14"/>
        <v>2.2978028239038579E-5</v>
      </c>
      <c r="H107" s="77" t="s">
        <v>240</v>
      </c>
      <c r="I107" s="77" t="s">
        <v>240</v>
      </c>
      <c r="K107" s="171"/>
    </row>
    <row r="108" spans="1:11">
      <c r="A108" s="20" t="s">
        <v>916</v>
      </c>
      <c r="B108" s="44">
        <v>0</v>
      </c>
      <c r="C108" s="333">
        <f t="shared" si="12"/>
        <v>0</v>
      </c>
      <c r="D108" s="44">
        <v>0</v>
      </c>
      <c r="E108" s="333">
        <f t="shared" si="13"/>
        <v>0</v>
      </c>
      <c r="F108" s="44">
        <v>2.5500000000000002E-3</v>
      </c>
      <c r="G108" s="386">
        <f t="shared" si="14"/>
        <v>1.9806234538578259E-5</v>
      </c>
      <c r="H108" s="77" t="s">
        <v>240</v>
      </c>
      <c r="I108" s="77" t="s">
        <v>240</v>
      </c>
      <c r="K108" s="171"/>
    </row>
    <row r="109" spans="1:11">
      <c r="A109" s="20" t="s">
        <v>491</v>
      </c>
      <c r="B109" s="44">
        <v>0.29479006000000002</v>
      </c>
      <c r="C109" s="333">
        <f t="shared" si="12"/>
        <v>2.4625595561334115E-3</v>
      </c>
      <c r="D109" s="44">
        <v>9.3099699999999994E-2</v>
      </c>
      <c r="E109" s="333">
        <f t="shared" si="13"/>
        <v>7.3159830029815394E-4</v>
      </c>
      <c r="F109" s="44">
        <v>5.5000000000000003E-4</v>
      </c>
      <c r="G109" s="334">
        <f t="shared" si="14"/>
        <v>4.2719329396933497E-6</v>
      </c>
      <c r="H109" s="77" t="s">
        <v>240</v>
      </c>
      <c r="I109" s="77">
        <f>((Table232438193826[[#This Row],[Column6]]/Table232438193826[[#This Row],[Column2]])-1)*100</f>
        <v>-99.813426544979166</v>
      </c>
      <c r="K109" s="171"/>
    </row>
    <row r="110" spans="1:11">
      <c r="A110" s="20" t="s">
        <v>282</v>
      </c>
      <c r="B110" s="44">
        <v>1.0200000000000001E-2</v>
      </c>
      <c r="C110" s="333">
        <f t="shared" si="12"/>
        <v>8.5206765358916093E-5</v>
      </c>
      <c r="D110" s="44">
        <v>0</v>
      </c>
      <c r="E110" s="333">
        <f t="shared" si="13"/>
        <v>0</v>
      </c>
      <c r="F110" s="44">
        <v>2.0000000000000001E-4</v>
      </c>
      <c r="G110" s="386">
        <f t="shared" si="14"/>
        <v>1.553430159888491E-6</v>
      </c>
      <c r="H110" s="77" t="s">
        <v>240</v>
      </c>
      <c r="I110" s="77">
        <f>((Table232438193826[[#This Row],[Column6]]/Table232438193826[[#This Row],[Column2]])-1)*100</f>
        <v>-98.039215686274503</v>
      </c>
      <c r="K110" s="171"/>
    </row>
    <row r="111" spans="1:11">
      <c r="A111" s="20" t="s">
        <v>238</v>
      </c>
      <c r="B111" s="44">
        <v>0</v>
      </c>
      <c r="C111" s="333">
        <f t="shared" si="12"/>
        <v>0</v>
      </c>
      <c r="D111" s="44">
        <v>0</v>
      </c>
      <c r="E111" s="333">
        <f t="shared" si="13"/>
        <v>0</v>
      </c>
      <c r="F111" s="44">
        <v>2.0000000000000002E-5</v>
      </c>
      <c r="G111" s="334">
        <f t="shared" si="14"/>
        <v>1.553430159888491E-7</v>
      </c>
      <c r="H111" s="77" t="s">
        <v>240</v>
      </c>
      <c r="I111" s="77" t="s">
        <v>240</v>
      </c>
      <c r="K111" s="171"/>
    </row>
    <row r="112" spans="1:11">
      <c r="A112" s="20" t="s">
        <v>274</v>
      </c>
      <c r="B112" s="44">
        <v>0</v>
      </c>
      <c r="C112" s="333">
        <f t="shared" si="12"/>
        <v>0</v>
      </c>
      <c r="D112" s="44">
        <v>2.0014919999999999E-2</v>
      </c>
      <c r="E112" s="333">
        <f t="shared" si="13"/>
        <v>1.572817254255763E-4</v>
      </c>
      <c r="F112" s="44">
        <v>1.0000000000000001E-5</v>
      </c>
      <c r="G112" s="334">
        <f t="shared" si="14"/>
        <v>7.7671507994424549E-8</v>
      </c>
      <c r="H112" s="77" t="s">
        <v>240</v>
      </c>
      <c r="I112" s="77" t="s">
        <v>240</v>
      </c>
      <c r="K112" s="171"/>
    </row>
    <row r="113" spans="1:11">
      <c r="A113" s="20" t="s">
        <v>479</v>
      </c>
      <c r="B113" s="44">
        <v>8.0000000000000007E-5</v>
      </c>
      <c r="C113" s="333">
        <f t="shared" si="12"/>
        <v>6.6828835575620468E-7</v>
      </c>
      <c r="D113" s="44">
        <v>1.692933</v>
      </c>
      <c r="E113" s="333">
        <f t="shared" si="13"/>
        <v>1.3303446792187886E-2</v>
      </c>
      <c r="F113" s="44">
        <v>0</v>
      </c>
      <c r="G113" s="334">
        <f t="shared" si="14"/>
        <v>0</v>
      </c>
      <c r="H113" s="77" t="s">
        <v>240</v>
      </c>
      <c r="I113" s="77" t="s">
        <v>240</v>
      </c>
      <c r="K113" s="171"/>
    </row>
    <row r="114" spans="1:11">
      <c r="A114" s="20" t="s">
        <v>906</v>
      </c>
      <c r="B114" s="44">
        <v>0</v>
      </c>
      <c r="C114" s="333">
        <f t="shared" si="12"/>
        <v>0</v>
      </c>
      <c r="D114" s="44">
        <v>0.93888559999999999</v>
      </c>
      <c r="E114" s="333">
        <f t="shared" si="13"/>
        <v>7.3779733891130954E-3</v>
      </c>
      <c r="F114" s="44">
        <v>0</v>
      </c>
      <c r="G114" s="334">
        <f t="shared" si="14"/>
        <v>0</v>
      </c>
      <c r="H114" s="77" t="s">
        <v>240</v>
      </c>
      <c r="I114" s="77" t="s">
        <v>240</v>
      </c>
      <c r="K114" s="171"/>
    </row>
    <row r="115" spans="1:11">
      <c r="A115" s="20" t="s">
        <v>475</v>
      </c>
      <c r="B115" s="44">
        <v>5.6848999999999997E-3</v>
      </c>
      <c r="C115" s="333">
        <f t="shared" si="12"/>
        <v>4.748940592048059E-5</v>
      </c>
      <c r="D115" s="44">
        <v>0.42118903999999996</v>
      </c>
      <c r="E115" s="333">
        <f t="shared" si="13"/>
        <v>3.3097978378900375E-3</v>
      </c>
      <c r="F115" s="44">
        <v>0</v>
      </c>
      <c r="G115" s="334">
        <f t="shared" si="14"/>
        <v>0</v>
      </c>
      <c r="H115" s="77" t="s">
        <v>240</v>
      </c>
      <c r="I115" s="77" t="s">
        <v>240</v>
      </c>
      <c r="K115" s="171"/>
    </row>
    <row r="116" spans="1:11">
      <c r="A116" s="20" t="s">
        <v>525</v>
      </c>
      <c r="B116" s="44">
        <v>0</v>
      </c>
      <c r="C116" s="333">
        <f t="shared" si="12"/>
        <v>0</v>
      </c>
      <c r="D116" s="44">
        <v>0.29626887000000002</v>
      </c>
      <c r="E116" s="333">
        <f t="shared" si="13"/>
        <v>2.3281471553963629E-3</v>
      </c>
      <c r="F116" s="44">
        <v>0</v>
      </c>
      <c r="G116" s="334">
        <f t="shared" si="14"/>
        <v>0</v>
      </c>
      <c r="H116" s="77" t="s">
        <v>240</v>
      </c>
      <c r="I116" s="77" t="s">
        <v>240</v>
      </c>
      <c r="K116" s="171"/>
    </row>
    <row r="117" spans="1:11">
      <c r="A117" s="20" t="s">
        <v>583</v>
      </c>
      <c r="B117" s="44">
        <v>0</v>
      </c>
      <c r="C117" s="333">
        <f t="shared" si="12"/>
        <v>0</v>
      </c>
      <c r="D117" s="44">
        <v>0.28695999999999999</v>
      </c>
      <c r="E117" s="333">
        <f t="shared" si="13"/>
        <v>2.2549959694129866E-3</v>
      </c>
      <c r="F117" s="44">
        <v>0</v>
      </c>
      <c r="G117" s="334">
        <f t="shared" si="14"/>
        <v>0</v>
      </c>
      <c r="H117" s="77" t="s">
        <v>240</v>
      </c>
      <c r="I117" s="77" t="s">
        <v>240</v>
      </c>
      <c r="K117" s="171"/>
    </row>
    <row r="118" spans="1:11">
      <c r="A118" s="20" t="s">
        <v>547</v>
      </c>
      <c r="B118" s="44">
        <v>0</v>
      </c>
      <c r="C118" s="333">
        <f t="shared" si="12"/>
        <v>0</v>
      </c>
      <c r="D118" s="44">
        <v>3.6999999999999998E-2</v>
      </c>
      <c r="E118" s="333">
        <f t="shared" si="13"/>
        <v>2.9075428933747043E-4</v>
      </c>
      <c r="F118" s="44">
        <v>0</v>
      </c>
      <c r="G118" s="334">
        <f t="shared" si="14"/>
        <v>0</v>
      </c>
      <c r="H118" s="77" t="s">
        <v>240</v>
      </c>
      <c r="I118" s="77" t="s">
        <v>240</v>
      </c>
      <c r="K118" s="171"/>
    </row>
    <row r="119" spans="1:11">
      <c r="A119" s="20" t="s">
        <v>524</v>
      </c>
      <c r="B119" s="44">
        <v>4.9799999999999996E-4</v>
      </c>
      <c r="C119" s="333">
        <f t="shared" si="12"/>
        <v>4.1600950145823734E-6</v>
      </c>
      <c r="D119" s="44">
        <v>3.5627329999999999E-2</v>
      </c>
      <c r="E119" s="333">
        <f t="shared" si="13"/>
        <v>2.7996754094977136E-4</v>
      </c>
      <c r="F119" s="44">
        <v>0</v>
      </c>
      <c r="G119" s="334">
        <f t="shared" si="14"/>
        <v>0</v>
      </c>
      <c r="H119" s="77" t="s">
        <v>240</v>
      </c>
      <c r="I119" s="77" t="s">
        <v>240</v>
      </c>
      <c r="K119" s="171"/>
    </row>
    <row r="120" spans="1:11">
      <c r="A120" s="20" t="s">
        <v>465</v>
      </c>
      <c r="B120" s="44">
        <v>0</v>
      </c>
      <c r="C120" s="333">
        <f t="shared" si="12"/>
        <v>0</v>
      </c>
      <c r="D120" s="44">
        <v>4.2244399999999994E-3</v>
      </c>
      <c r="E120" s="333">
        <f t="shared" si="13"/>
        <v>3.3196595947264415E-5</v>
      </c>
      <c r="F120" s="44">
        <v>0</v>
      </c>
      <c r="G120" s="334">
        <f t="shared" si="14"/>
        <v>0</v>
      </c>
      <c r="H120" s="77" t="s">
        <v>240</v>
      </c>
      <c r="I120" s="77" t="s">
        <v>240</v>
      </c>
      <c r="K120" s="171"/>
    </row>
    <row r="121" spans="1:11">
      <c r="A121" s="20" t="s">
        <v>908</v>
      </c>
      <c r="B121" s="44">
        <v>0</v>
      </c>
      <c r="C121" s="333">
        <f t="shared" si="12"/>
        <v>0</v>
      </c>
      <c r="D121" s="44">
        <v>3.0943500000000001E-3</v>
      </c>
      <c r="E121" s="333">
        <f t="shared" si="13"/>
        <v>2.4316095546254101E-5</v>
      </c>
      <c r="F121" s="44">
        <v>0</v>
      </c>
      <c r="G121" s="334">
        <f t="shared" si="14"/>
        <v>0</v>
      </c>
      <c r="H121" s="77" t="s">
        <v>240</v>
      </c>
      <c r="I121" s="77" t="s">
        <v>240</v>
      </c>
      <c r="K121" s="171"/>
    </row>
    <row r="122" spans="1:11">
      <c r="A122" s="20" t="s">
        <v>904</v>
      </c>
      <c r="B122" s="44">
        <v>0</v>
      </c>
      <c r="C122" s="333">
        <f t="shared" si="12"/>
        <v>0</v>
      </c>
      <c r="D122" s="44">
        <v>6.8000000000000005E-4</v>
      </c>
      <c r="E122" s="333">
        <f t="shared" si="13"/>
        <v>5.3435923445805379E-6</v>
      </c>
      <c r="F122" s="44">
        <v>0</v>
      </c>
      <c r="G122" s="334">
        <f t="shared" si="14"/>
        <v>0</v>
      </c>
      <c r="H122" s="77" t="s">
        <v>240</v>
      </c>
      <c r="I122" s="77" t="s">
        <v>240</v>
      </c>
      <c r="K122" s="171"/>
    </row>
    <row r="123" spans="1:11">
      <c r="A123" s="20" t="s">
        <v>316</v>
      </c>
      <c r="B123" s="44">
        <v>2.724E-2</v>
      </c>
      <c r="C123" s="333">
        <f t="shared" si="12"/>
        <v>2.2755218513498764E-4</v>
      </c>
      <c r="D123" s="44">
        <v>0</v>
      </c>
      <c r="E123" s="333">
        <f t="shared" si="13"/>
        <v>0</v>
      </c>
      <c r="F123" s="44">
        <v>0</v>
      </c>
      <c r="G123" s="334">
        <f t="shared" si="14"/>
        <v>0</v>
      </c>
      <c r="H123" s="77" t="s">
        <v>240</v>
      </c>
      <c r="I123" s="77" t="s">
        <v>240</v>
      </c>
      <c r="K123" s="171"/>
    </row>
    <row r="124" spans="1:11" s="11" customFormat="1" ht="13">
      <c r="A124" s="20" t="s">
        <v>959</v>
      </c>
      <c r="B124" s="44">
        <v>1.7939799999999999E-3</v>
      </c>
      <c r="C124" s="333">
        <f t="shared" si="12"/>
        <v>1.4986199305743947E-5</v>
      </c>
      <c r="D124" s="44">
        <v>0</v>
      </c>
      <c r="E124" s="333">
        <f t="shared" si="13"/>
        <v>0</v>
      </c>
      <c r="F124" s="44">
        <v>0</v>
      </c>
      <c r="G124" s="334">
        <f t="shared" si="14"/>
        <v>0</v>
      </c>
      <c r="H124" s="77" t="s">
        <v>240</v>
      </c>
      <c r="I124" s="77" t="s">
        <v>240</v>
      </c>
    </row>
    <row r="125" spans="1:11">
      <c r="A125" s="20" t="s">
        <v>237</v>
      </c>
      <c r="B125" s="44">
        <v>31.649575899999999</v>
      </c>
      <c r="C125" s="333">
        <f t="shared" si="12"/>
        <v>0.26438803798240246</v>
      </c>
      <c r="D125" s="44">
        <v>0</v>
      </c>
      <c r="E125" s="333">
        <f t="shared" si="13"/>
        <v>0</v>
      </c>
      <c r="F125" s="44">
        <v>0</v>
      </c>
      <c r="G125" s="334">
        <f t="shared" si="14"/>
        <v>0</v>
      </c>
      <c r="H125" s="77" t="s">
        <v>240</v>
      </c>
      <c r="I125" s="77" t="s">
        <v>240</v>
      </c>
    </row>
    <row r="126" spans="1:11">
      <c r="A126" s="20" t="s">
        <v>485</v>
      </c>
      <c r="B126" s="44">
        <v>3.153E-3</v>
      </c>
      <c r="C126" s="333">
        <f t="shared" si="12"/>
        <v>2.6338914821241412E-5</v>
      </c>
      <c r="D126" s="44">
        <v>0</v>
      </c>
      <c r="E126" s="333">
        <f t="shared" si="13"/>
        <v>0</v>
      </c>
      <c r="F126" s="44">
        <v>0</v>
      </c>
      <c r="G126" s="334">
        <f t="shared" si="14"/>
        <v>0</v>
      </c>
      <c r="H126" s="77" t="s">
        <v>240</v>
      </c>
      <c r="I126" s="77" t="s">
        <v>240</v>
      </c>
    </row>
    <row r="127" spans="1:11">
      <c r="A127" s="20" t="s">
        <v>914</v>
      </c>
      <c r="B127" s="44">
        <v>0.17925278</v>
      </c>
      <c r="C127" s="333">
        <f t="shared" si="12"/>
        <v>1.4974068201366083E-3</v>
      </c>
      <c r="D127" s="44">
        <v>0</v>
      </c>
      <c r="E127" s="333">
        <f t="shared" si="13"/>
        <v>0</v>
      </c>
      <c r="F127" s="44">
        <v>0</v>
      </c>
      <c r="G127" s="334">
        <f t="shared" si="14"/>
        <v>0</v>
      </c>
      <c r="H127" s="77" t="s">
        <v>240</v>
      </c>
      <c r="I127" s="77" t="s">
        <v>240</v>
      </c>
    </row>
    <row r="128" spans="1:11">
      <c r="A128" s="20" t="s">
        <v>455</v>
      </c>
      <c r="B128" s="44">
        <v>4.6292E-2</v>
      </c>
      <c r="C128" s="333">
        <f t="shared" si="12"/>
        <v>3.8670505705832778E-4</v>
      </c>
      <c r="D128" s="44">
        <v>0</v>
      </c>
      <c r="E128" s="333">
        <f t="shared" si="13"/>
        <v>0</v>
      </c>
      <c r="F128" s="44">
        <v>0</v>
      </c>
      <c r="G128" s="334">
        <f t="shared" si="14"/>
        <v>0</v>
      </c>
      <c r="H128" s="77" t="s">
        <v>240</v>
      </c>
      <c r="I128" s="77" t="s">
        <v>240</v>
      </c>
    </row>
    <row r="129" spans="1:9">
      <c r="A129" s="20" t="s">
        <v>542</v>
      </c>
      <c r="B129" s="44">
        <v>5.5889499999999996E-3</v>
      </c>
      <c r="C129" s="333">
        <f t="shared" si="12"/>
        <v>4.6687877573795488E-5</v>
      </c>
      <c r="D129" s="44">
        <v>0</v>
      </c>
      <c r="E129" s="333">
        <f t="shared" si="13"/>
        <v>0</v>
      </c>
      <c r="F129" s="44">
        <v>0</v>
      </c>
      <c r="G129" s="334">
        <f t="shared" si="14"/>
        <v>0</v>
      </c>
      <c r="H129" s="77" t="s">
        <v>240</v>
      </c>
      <c r="I129" s="77" t="s">
        <v>240</v>
      </c>
    </row>
    <row r="130" spans="1:9">
      <c r="A130" s="20" t="s">
        <v>510</v>
      </c>
      <c r="B130" s="44">
        <v>0.27887346000000002</v>
      </c>
      <c r="C130" s="333">
        <f t="shared" si="12"/>
        <v>2.3295985755930463E-3</v>
      </c>
      <c r="D130" s="44">
        <v>0</v>
      </c>
      <c r="E130" s="333">
        <f t="shared" si="13"/>
        <v>0</v>
      </c>
      <c r="F130" s="44">
        <v>0</v>
      </c>
      <c r="G130" s="334">
        <f t="shared" si="14"/>
        <v>0</v>
      </c>
      <c r="H130" s="77" t="s">
        <v>240</v>
      </c>
      <c r="I130" s="77" t="s">
        <v>240</v>
      </c>
    </row>
    <row r="131" spans="1:9">
      <c r="A131" s="20" t="s">
        <v>529</v>
      </c>
      <c r="B131" s="44">
        <v>2.0669999999999998E-3</v>
      </c>
      <c r="C131" s="333">
        <f t="shared" si="12"/>
        <v>1.7266900391850932E-5</v>
      </c>
      <c r="D131" s="44">
        <v>0</v>
      </c>
      <c r="E131" s="333">
        <f t="shared" si="13"/>
        <v>0</v>
      </c>
      <c r="F131" s="44">
        <v>0</v>
      </c>
      <c r="G131" s="334">
        <f t="shared" si="14"/>
        <v>0</v>
      </c>
      <c r="H131" s="77" t="s">
        <v>240</v>
      </c>
      <c r="I131" s="77" t="s">
        <v>240</v>
      </c>
    </row>
    <row r="132" spans="1:9" ht="13">
      <c r="A132" s="20" t="s">
        <v>445</v>
      </c>
      <c r="B132" s="44">
        <v>8.7699999999999996E-4</v>
      </c>
      <c r="C132" s="333">
        <f t="shared" ref="C132:C138" si="15">(B132/$B$139)*100</f>
        <v>7.3261110999773928E-6</v>
      </c>
      <c r="D132" s="44">
        <v>0</v>
      </c>
      <c r="E132" s="391">
        <f t="shared" ref="E132:E138" si="16">(D132/$D$139)*100</f>
        <v>0</v>
      </c>
      <c r="F132" s="44">
        <v>0</v>
      </c>
      <c r="G132" s="392">
        <f t="shared" ref="G132:G138" si="17">(F132/$F$139)*100</f>
        <v>0</v>
      </c>
      <c r="H132" s="77" t="s">
        <v>240</v>
      </c>
      <c r="I132" s="393">
        <f>((Table232438193826[[#This Row],[Column6]]/Table232438193826[[#This Row],[Column2]])-1)*100</f>
        <v>-100</v>
      </c>
    </row>
    <row r="133" spans="1:9">
      <c r="A133" s="20" t="s">
        <v>553</v>
      </c>
      <c r="B133" s="44">
        <v>5.4600000000000003E-2</v>
      </c>
      <c r="C133" s="333">
        <f t="shared" si="15"/>
        <v>4.5610680280360963E-4</v>
      </c>
      <c r="D133" s="44">
        <v>0</v>
      </c>
      <c r="E133" s="333">
        <f t="shared" si="16"/>
        <v>0</v>
      </c>
      <c r="F133" s="44">
        <v>0</v>
      </c>
      <c r="G133" s="386">
        <f t="shared" si="17"/>
        <v>0</v>
      </c>
      <c r="H133" s="77" t="s">
        <v>240</v>
      </c>
      <c r="I133" s="77">
        <f>((Table232438193826[[#This Row],[Column6]]/Table232438193826[[#This Row],[Column2]])-1)*100</f>
        <v>-100</v>
      </c>
    </row>
    <row r="134" spans="1:9">
      <c r="A134" s="20" t="s">
        <v>499</v>
      </c>
      <c r="B134" s="44">
        <v>5.2700000000000004E-3</v>
      </c>
      <c r="C134" s="333">
        <f t="shared" si="15"/>
        <v>4.4023495435439976E-5</v>
      </c>
      <c r="D134" s="44">
        <v>0</v>
      </c>
      <c r="E134" s="333">
        <f t="shared" si="16"/>
        <v>0</v>
      </c>
      <c r="F134" s="44">
        <v>0</v>
      </c>
      <c r="G134" s="386">
        <f t="shared" si="17"/>
        <v>0</v>
      </c>
      <c r="H134" s="77" t="s">
        <v>240</v>
      </c>
      <c r="I134" s="77">
        <f>((Table232438193826[[#This Row],[Column6]]/Table232438193826[[#This Row],[Column2]])-1)*100</f>
        <v>-100</v>
      </c>
    </row>
    <row r="135" spans="1:9">
      <c r="A135" s="20" t="s">
        <v>541</v>
      </c>
      <c r="B135" s="44">
        <v>0.2569784</v>
      </c>
      <c r="C135" s="333">
        <f t="shared" si="15"/>
        <v>2.1466959050107531E-3</v>
      </c>
      <c r="D135" s="44">
        <v>0</v>
      </c>
      <c r="E135" s="333">
        <f t="shared" si="16"/>
        <v>0</v>
      </c>
      <c r="F135" s="44">
        <v>0</v>
      </c>
      <c r="G135" s="386">
        <f t="shared" si="17"/>
        <v>0</v>
      </c>
      <c r="H135" s="77" t="s">
        <v>240</v>
      </c>
      <c r="I135" s="77">
        <f>((Table232438193826[[#This Row],[Column6]]/Table232438193826[[#This Row],[Column2]])-1)*100</f>
        <v>-100</v>
      </c>
    </row>
    <row r="136" spans="1:9">
      <c r="A136" s="20" t="s">
        <v>539</v>
      </c>
      <c r="B136" s="44">
        <v>7.2575279999999992E-2</v>
      </c>
      <c r="C136" s="333">
        <f t="shared" si="15"/>
        <v>6.0626518174682694E-4</v>
      </c>
      <c r="D136" s="44">
        <v>0</v>
      </c>
      <c r="E136" s="333">
        <f t="shared" si="16"/>
        <v>0</v>
      </c>
      <c r="F136" s="44">
        <v>0</v>
      </c>
      <c r="G136" s="386">
        <f t="shared" si="17"/>
        <v>0</v>
      </c>
      <c r="H136" s="77" t="s">
        <v>240</v>
      </c>
      <c r="I136" s="77">
        <f>((Table232438193826[[#This Row],[Column6]]/Table232438193826[[#This Row],[Column2]])-1)*100</f>
        <v>-100</v>
      </c>
    </row>
    <row r="137" spans="1:9">
      <c r="A137" s="20" t="s">
        <v>598</v>
      </c>
      <c r="B137" s="44">
        <v>6.5813299999999998E-3</v>
      </c>
      <c r="C137" s="333">
        <f t="shared" si="15"/>
        <v>5.4977827554862269E-5</v>
      </c>
      <c r="D137" s="44">
        <v>0</v>
      </c>
      <c r="E137" s="333">
        <f t="shared" si="16"/>
        <v>0</v>
      </c>
      <c r="F137" s="44">
        <v>0</v>
      </c>
      <c r="G137" s="386">
        <f t="shared" si="17"/>
        <v>0</v>
      </c>
      <c r="H137" s="77" t="s">
        <v>240</v>
      </c>
      <c r="I137" s="77">
        <f>((Table232438193826[[#This Row],[Column6]]/Table232438193826[[#This Row],[Column2]])-1)*100</f>
        <v>-100</v>
      </c>
    </row>
    <row r="138" spans="1:9">
      <c r="A138" s="50" t="s">
        <v>488</v>
      </c>
      <c r="B138" s="45">
        <v>1.2767000000000001E-2</v>
      </c>
      <c r="C138" s="394">
        <f t="shared" si="15"/>
        <v>1.066504679742433E-4</v>
      </c>
      <c r="D138" s="45">
        <v>0</v>
      </c>
      <c r="E138" s="394">
        <f t="shared" si="16"/>
        <v>0</v>
      </c>
      <c r="F138" s="45">
        <v>0</v>
      </c>
      <c r="G138" s="395">
        <f t="shared" si="17"/>
        <v>0</v>
      </c>
      <c r="H138" s="396" t="s">
        <v>240</v>
      </c>
      <c r="I138" s="396">
        <f>((Table232438193826[[#This Row],[Column6]]/Table232438193826[[#This Row],[Column2]])-1)*100</f>
        <v>-100</v>
      </c>
    </row>
    <row r="139" spans="1:9">
      <c r="A139" s="387"/>
      <c r="B139" s="388">
        <f>SUM(B4:B138)</f>
        <v>11970.880430720008</v>
      </c>
      <c r="C139" s="389">
        <f>SUBTOTAL(109,Table232438193826[Column3])</f>
        <v>100</v>
      </c>
      <c r="D139" s="388">
        <f>SUBTOTAL(109,Table232438193826[Column4])</f>
        <v>12725.521636949998</v>
      </c>
      <c r="E139" s="389">
        <f>SUBTOTAL(109,Table232438193826[Column5])</f>
        <v>100.00000000000004</v>
      </c>
      <c r="F139" s="388">
        <f>SUM(F4:F138)</f>
        <v>12874.733938110003</v>
      </c>
      <c r="G139" s="389">
        <f>SUBTOTAL(109,Table232438193826[Column7])</f>
        <v>99.999999999999972</v>
      </c>
      <c r="H139" s="390">
        <f>((Table232438193826[[#Totals],[Column6]]/Table232438193826[[#Totals],[Column4]])-1)*100</f>
        <v>1.1725436914644893</v>
      </c>
      <c r="I139" s="390">
        <f>((Table232438193826[[#Totals],[Column6]]/Table232438193826[[#Totals],[Column2]])-1)*100</f>
        <v>7.5504346787267362</v>
      </c>
    </row>
  </sheetData>
  <mergeCells count="6">
    <mergeCell ref="I2:I3"/>
    <mergeCell ref="A2:A3"/>
    <mergeCell ref="B2:C2"/>
    <mergeCell ref="D2:E2"/>
    <mergeCell ref="F2:G2"/>
    <mergeCell ref="H2:H3"/>
  </mergeCells>
  <hyperlinks>
    <hyperlink ref="K1" location="'Table of Content'!A1" display="Table of Content" xr:uid="{F0F40725-CFFA-40EC-9115-0BFB17D27BFF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87DD-B27C-406B-9948-EAA73D5CDD91}">
  <dimension ref="A1:N200"/>
  <sheetViews>
    <sheetView zoomScaleNormal="100" workbookViewId="0">
      <selection activeCell="K1" sqref="K1"/>
    </sheetView>
  </sheetViews>
  <sheetFormatPr defaultColWidth="9.1796875" defaultRowHeight="12.5"/>
  <cols>
    <col min="1" max="1" width="17.6328125" style="1" customWidth="1"/>
    <col min="2" max="2" width="13.08984375" style="1" bestFit="1" customWidth="1"/>
    <col min="3" max="3" width="12.1796875" style="1" bestFit="1" customWidth="1"/>
    <col min="4" max="4" width="13.08984375" style="1" bestFit="1" customWidth="1"/>
    <col min="5" max="5" width="9" style="1" bestFit="1" customWidth="1"/>
    <col min="6" max="6" width="13.08984375" style="1" bestFit="1" customWidth="1"/>
    <col min="7" max="7" width="9" style="1" bestFit="1" customWidth="1"/>
    <col min="8" max="8" width="16.1796875" style="1" customWidth="1"/>
    <col min="9" max="9" width="14.54296875" style="1" customWidth="1"/>
    <col min="10" max="10" width="9.1796875" style="1"/>
    <col min="11" max="11" width="9.36328125" style="1" bestFit="1" customWidth="1"/>
    <col min="12" max="16384" width="9.1796875" style="1"/>
  </cols>
  <sheetData>
    <row r="1" spans="1:14" ht="13">
      <c r="A1" s="18" t="s">
        <v>554</v>
      </c>
      <c r="B1" s="18"/>
      <c r="D1" s="12"/>
      <c r="E1" s="12"/>
      <c r="F1" s="181"/>
      <c r="K1" s="180" t="s">
        <v>239</v>
      </c>
      <c r="L1" s="3"/>
      <c r="M1" s="3"/>
      <c r="N1" s="3"/>
    </row>
    <row r="2" spans="1:14" ht="14.15" customHeight="1">
      <c r="A2" s="605" t="s">
        <v>545</v>
      </c>
      <c r="B2" s="607">
        <v>45809</v>
      </c>
      <c r="C2" s="607"/>
      <c r="D2" s="607">
        <v>46146</v>
      </c>
      <c r="E2" s="607"/>
      <c r="F2" s="607">
        <v>46174</v>
      </c>
      <c r="G2" s="607"/>
      <c r="H2" s="605" t="s">
        <v>233</v>
      </c>
      <c r="I2" s="605" t="s">
        <v>299</v>
      </c>
    </row>
    <row r="3" spans="1:14" ht="18.649999999999999" customHeight="1">
      <c r="A3" s="606"/>
      <c r="B3" s="302" t="s">
        <v>543</v>
      </c>
      <c r="C3" s="303" t="s">
        <v>234</v>
      </c>
      <c r="D3" s="302" t="s">
        <v>543</v>
      </c>
      <c r="E3" s="6" t="s">
        <v>234</v>
      </c>
      <c r="F3" s="302" t="s">
        <v>543</v>
      </c>
      <c r="G3" s="6" t="s">
        <v>234</v>
      </c>
      <c r="H3" s="606"/>
      <c r="I3" s="606"/>
    </row>
    <row r="4" spans="1:14">
      <c r="A4" s="58" t="s">
        <v>235</v>
      </c>
      <c r="B4" s="96">
        <v>4427.2129172200102</v>
      </c>
      <c r="C4" s="444">
        <f t="shared" ref="C4:C35" si="0">(B4/$B$200)*100</f>
        <v>39.172198280349107</v>
      </c>
      <c r="D4" s="96">
        <v>4868.0310910799908</v>
      </c>
      <c r="E4" s="444">
        <f t="shared" ref="E4:E35" si="1">(D4/$D$200)*100</f>
        <v>30.531371996078121</v>
      </c>
      <c r="F4" s="96">
        <v>5239.5918006100201</v>
      </c>
      <c r="G4" s="444">
        <f>(Table223739213927[[#This Row],[Column6]]/$F$200)*100</f>
        <v>28.591690778704802</v>
      </c>
      <c r="H4" s="177">
        <f t="shared" ref="H4:H67" si="2">((F4/D4)-1)*100</f>
        <v>7.6326691957835591</v>
      </c>
      <c r="I4" s="176">
        <f t="shared" ref="I4:I67" si="3">((F4/B4)-1)*100</f>
        <v>18.349668258108732</v>
      </c>
      <c r="K4" s="178"/>
    </row>
    <row r="5" spans="1:14">
      <c r="A5" s="28" t="s">
        <v>537</v>
      </c>
      <c r="B5" s="57">
        <v>363.56576149</v>
      </c>
      <c r="C5" s="177">
        <f t="shared" si="0"/>
        <v>3.2168477919004617</v>
      </c>
      <c r="D5" s="57">
        <v>2313.6923717700001</v>
      </c>
      <c r="E5" s="177">
        <f t="shared" si="1"/>
        <v>14.511041767263317</v>
      </c>
      <c r="F5" s="57">
        <v>3254.5872618996</v>
      </c>
      <c r="G5" s="177">
        <f>(Table223739213927[[#This Row],[Column6]]/$F$200)*100</f>
        <v>17.759809570224739</v>
      </c>
      <c r="H5" s="177">
        <f t="shared" si="2"/>
        <v>40.666378193130527</v>
      </c>
      <c r="I5" s="176">
        <f t="shared" si="3"/>
        <v>795.18530253270785</v>
      </c>
      <c r="K5" s="178"/>
    </row>
    <row r="6" spans="1:14">
      <c r="A6" s="28" t="s">
        <v>246</v>
      </c>
      <c r="B6" s="57">
        <v>1414.3621278399999</v>
      </c>
      <c r="C6" s="177">
        <f t="shared" si="0"/>
        <v>12.514345875814509</v>
      </c>
      <c r="D6" s="57">
        <v>1676.63357477001</v>
      </c>
      <c r="E6" s="177">
        <f t="shared" si="1"/>
        <v>10.515529259091229</v>
      </c>
      <c r="F6" s="57">
        <v>2207.88421844001</v>
      </c>
      <c r="G6" s="177">
        <f>(Table223739213927[[#This Row],[Column6]]/$F$200)*100</f>
        <v>12.048103220840508</v>
      </c>
      <c r="H6" s="177">
        <f t="shared" si="2"/>
        <v>31.685554414766727</v>
      </c>
      <c r="I6" s="176">
        <f t="shared" si="3"/>
        <v>56.104591248626654</v>
      </c>
      <c r="K6" s="178"/>
    </row>
    <row r="7" spans="1:14">
      <c r="A7" s="28" t="s">
        <v>444</v>
      </c>
      <c r="B7" s="57">
        <v>589.46948602999998</v>
      </c>
      <c r="C7" s="177">
        <f t="shared" si="0"/>
        <v>5.2156550901740015</v>
      </c>
      <c r="D7" s="57">
        <v>0</v>
      </c>
      <c r="E7" s="177">
        <f t="shared" si="1"/>
        <v>0</v>
      </c>
      <c r="F7" s="57">
        <v>1455.3172154200001</v>
      </c>
      <c r="G7" s="177">
        <f>(Table223739213927[[#This Row],[Column6]]/$F$200)*100</f>
        <v>7.9414544857043872</v>
      </c>
      <c r="H7" s="177" t="s">
        <v>240</v>
      </c>
      <c r="I7" s="176">
        <f t="shared" si="3"/>
        <v>146.88592877323839</v>
      </c>
      <c r="K7" s="178"/>
    </row>
    <row r="8" spans="1:14">
      <c r="A8" s="28" t="s">
        <v>247</v>
      </c>
      <c r="B8" s="57">
        <v>349.02417152999999</v>
      </c>
      <c r="C8" s="177">
        <f t="shared" si="0"/>
        <v>3.0881830866162305</v>
      </c>
      <c r="D8" s="57">
        <v>1250.9099778900002</v>
      </c>
      <c r="E8" s="177">
        <f t="shared" si="1"/>
        <v>7.8454712293327651</v>
      </c>
      <c r="F8" s="57">
        <v>1026.6765961399999</v>
      </c>
      <c r="G8" s="177">
        <f>(Table223739213927[[#This Row],[Column6]]/$F$200)*100</f>
        <v>5.6024249375973296</v>
      </c>
      <c r="H8" s="177">
        <f t="shared" si="2"/>
        <v>-17.925621004976776</v>
      </c>
      <c r="I8" s="176">
        <f t="shared" si="3"/>
        <v>194.15630202326918</v>
      </c>
      <c r="K8" s="178"/>
    </row>
    <row r="9" spans="1:14">
      <c r="A9" s="28" t="s">
        <v>266</v>
      </c>
      <c r="B9" s="57">
        <v>24.032416440000002</v>
      </c>
      <c r="C9" s="177">
        <f t="shared" si="0"/>
        <v>0.21264000614967912</v>
      </c>
      <c r="D9" s="57">
        <v>41.511122380000003</v>
      </c>
      <c r="E9" s="177">
        <f t="shared" si="1"/>
        <v>0.26034992292486125</v>
      </c>
      <c r="F9" s="57">
        <v>555.57099928999901</v>
      </c>
      <c r="G9" s="177">
        <f>(Table223739213927[[#This Row],[Column6]]/$F$200)*100</f>
        <v>3.0316701800064458</v>
      </c>
      <c r="H9" s="177">
        <f t="shared" si="2"/>
        <v>1238.3666049889132</v>
      </c>
      <c r="I9" s="176" t="s">
        <v>240</v>
      </c>
      <c r="K9" s="178"/>
    </row>
    <row r="10" spans="1:14">
      <c r="A10" s="28" t="s">
        <v>264</v>
      </c>
      <c r="B10" s="57">
        <v>321.31165752999999</v>
      </c>
      <c r="C10" s="177">
        <f t="shared" si="0"/>
        <v>2.8429813957211358</v>
      </c>
      <c r="D10" s="57">
        <v>5.2821822699999998</v>
      </c>
      <c r="E10" s="177">
        <f t="shared" si="1"/>
        <v>3.3128850005080701E-2</v>
      </c>
      <c r="F10" s="57">
        <v>379.51084238999999</v>
      </c>
      <c r="G10" s="177">
        <f>(Table223739213927[[#This Row],[Column6]]/$F$200)*100</f>
        <v>2.0709354975930268</v>
      </c>
      <c r="H10" s="177">
        <f t="shared" si="2"/>
        <v>7084.7358343808155</v>
      </c>
      <c r="I10" s="176">
        <f t="shared" si="3"/>
        <v>18.113001348096457</v>
      </c>
      <c r="K10" s="178"/>
    </row>
    <row r="11" spans="1:14">
      <c r="A11" s="28" t="s">
        <v>286</v>
      </c>
      <c r="B11" s="57">
        <v>4.0696280000000001E-2</v>
      </c>
      <c r="C11" s="177">
        <f t="shared" si="0"/>
        <v>3.6008269293576965E-4</v>
      </c>
      <c r="D11" s="57">
        <v>5.0452124100000004</v>
      </c>
      <c r="E11" s="177">
        <f t="shared" si="1"/>
        <v>3.1642619779317413E-2</v>
      </c>
      <c r="F11" s="57">
        <v>377.61937405000003</v>
      </c>
      <c r="G11" s="177">
        <f>(Table223739213927[[#This Row],[Column6]]/$F$200)*100</f>
        <v>2.0606140298235922</v>
      </c>
      <c r="H11" s="177">
        <f t="shared" si="2"/>
        <v>7384.7071513090168</v>
      </c>
      <c r="I11" s="176">
        <f t="shared" si="3"/>
        <v>927796.54005230952</v>
      </c>
      <c r="K11" s="178"/>
    </row>
    <row r="12" spans="1:14">
      <c r="A12" s="28" t="s">
        <v>446</v>
      </c>
      <c r="B12" s="57">
        <v>212.61583347000001</v>
      </c>
      <c r="C12" s="177">
        <f t="shared" si="0"/>
        <v>1.8812353826114021</v>
      </c>
      <c r="D12" s="57">
        <v>234.13437104000101</v>
      </c>
      <c r="E12" s="177">
        <f t="shared" si="1"/>
        <v>1.4684465743015915</v>
      </c>
      <c r="F12" s="57">
        <v>348.83286379000003</v>
      </c>
      <c r="G12" s="177">
        <f>(Table223739213927[[#This Row],[Column6]]/$F$200)*100</f>
        <v>1.9035302280174842</v>
      </c>
      <c r="H12" s="177">
        <f t="shared" si="2"/>
        <v>48.988319075289979</v>
      </c>
      <c r="I12" s="176">
        <f t="shared" si="3"/>
        <v>64.06720896410576</v>
      </c>
      <c r="J12" s="2"/>
      <c r="K12" s="178"/>
    </row>
    <row r="13" spans="1:14">
      <c r="A13" s="28" t="s">
        <v>448</v>
      </c>
      <c r="B13" s="57">
        <v>286.53619260999898</v>
      </c>
      <c r="C13" s="177">
        <f t="shared" si="0"/>
        <v>2.5352863666794803</v>
      </c>
      <c r="D13" s="57">
        <v>498.87993381000297</v>
      </c>
      <c r="E13" s="177">
        <f t="shared" si="1"/>
        <v>3.1288807642255363</v>
      </c>
      <c r="F13" s="57">
        <v>297.28199977000099</v>
      </c>
      <c r="G13" s="177">
        <f>(Table223739213927[[#This Row],[Column6]]/$F$200)*100</f>
        <v>1.6222246569874528</v>
      </c>
      <c r="H13" s="177">
        <f t="shared" si="2"/>
        <v>-40.410110805695375</v>
      </c>
      <c r="I13" s="176">
        <f t="shared" si="3"/>
        <v>3.7502442752940457</v>
      </c>
      <c r="K13" s="178"/>
    </row>
    <row r="14" spans="1:14">
      <c r="A14" s="28" t="s">
        <v>257</v>
      </c>
      <c r="B14" s="57">
        <v>250.33764366</v>
      </c>
      <c r="C14" s="177">
        <f t="shared" si="0"/>
        <v>2.2149998199414758</v>
      </c>
      <c r="D14" s="57">
        <v>541.95588407999901</v>
      </c>
      <c r="E14" s="177">
        <f t="shared" si="1"/>
        <v>3.3990449922617287</v>
      </c>
      <c r="F14" s="57">
        <v>292.18643169000001</v>
      </c>
      <c r="G14" s="177">
        <f>(Table223739213927[[#This Row],[Column6]]/$F$200)*100</f>
        <v>1.5944188827154446</v>
      </c>
      <c r="H14" s="177">
        <f t="shared" si="2"/>
        <v>-46.086676005741111</v>
      </c>
      <c r="I14" s="176">
        <f t="shared" si="3"/>
        <v>16.71693773983014</v>
      </c>
      <c r="K14" s="178"/>
    </row>
    <row r="15" spans="1:14">
      <c r="A15" s="28" t="s">
        <v>933</v>
      </c>
      <c r="B15" s="57">
        <v>358.16300905999901</v>
      </c>
      <c r="C15" s="177">
        <f t="shared" si="0"/>
        <v>3.1690439718889025</v>
      </c>
      <c r="D15" s="57">
        <v>376.45363723000003</v>
      </c>
      <c r="E15" s="177">
        <f t="shared" si="1"/>
        <v>2.3610461442217017</v>
      </c>
      <c r="F15" s="57">
        <v>243.66787138999999</v>
      </c>
      <c r="G15" s="177">
        <f>(Table223739213927[[#This Row],[Column6]]/$F$200)*100</f>
        <v>1.3296601522807503</v>
      </c>
      <c r="H15" s="177">
        <f t="shared" si="2"/>
        <v>-35.272807248472027</v>
      </c>
      <c r="I15" s="176" t="s">
        <v>240</v>
      </c>
      <c r="K15" s="178"/>
    </row>
    <row r="16" spans="1:14">
      <c r="A16" s="28" t="s">
        <v>536</v>
      </c>
      <c r="B16" s="57">
        <v>123.44525537</v>
      </c>
      <c r="C16" s="177">
        <f t="shared" si="0"/>
        <v>1.092249708911315</v>
      </c>
      <c r="D16" s="57">
        <v>95.672898040000007</v>
      </c>
      <c r="E16" s="177">
        <f t="shared" si="1"/>
        <v>0.60004235497889014</v>
      </c>
      <c r="F16" s="57">
        <v>243.18707072999999</v>
      </c>
      <c r="G16" s="177">
        <f>(Table223739213927[[#This Row],[Column6]]/$F$200)*100</f>
        <v>1.3270364929729173</v>
      </c>
      <c r="H16" s="177">
        <f t="shared" si="2"/>
        <v>154.18595622380499</v>
      </c>
      <c r="I16" s="176">
        <f t="shared" si="3"/>
        <v>96.999933291158285</v>
      </c>
      <c r="K16" s="178"/>
    </row>
    <row r="17" spans="1:11">
      <c r="A17" s="28" t="s">
        <v>249</v>
      </c>
      <c r="B17" s="57">
        <v>357.67367130000002</v>
      </c>
      <c r="C17" s="177">
        <f t="shared" si="0"/>
        <v>3.1647142872500216</v>
      </c>
      <c r="D17" s="57">
        <v>215.99003453</v>
      </c>
      <c r="E17" s="177">
        <f t="shared" si="1"/>
        <v>1.3546487210742486</v>
      </c>
      <c r="F17" s="57">
        <v>209.49229233000003</v>
      </c>
      <c r="G17" s="177">
        <f>(Table223739213927[[#This Row],[Column6]]/$F$200)*100</f>
        <v>1.1431689854396743</v>
      </c>
      <c r="H17" s="177">
        <f t="shared" si="2"/>
        <v>-3.0083527761543438</v>
      </c>
      <c r="I17" s="176">
        <f t="shared" si="3"/>
        <v>-41.429210719206765</v>
      </c>
      <c r="K17" s="178"/>
    </row>
    <row r="18" spans="1:11">
      <c r="A18" s="28" t="s">
        <v>449</v>
      </c>
      <c r="B18" s="57">
        <v>52.594723869999996</v>
      </c>
      <c r="C18" s="177">
        <f t="shared" si="0"/>
        <v>0.46536071123264344</v>
      </c>
      <c r="D18" s="57">
        <v>50.381979869999995</v>
      </c>
      <c r="E18" s="177">
        <f t="shared" si="1"/>
        <v>0.31598626642473382</v>
      </c>
      <c r="F18" s="57">
        <v>201.91154609</v>
      </c>
      <c r="G18" s="177">
        <f>(Table223739213927[[#This Row],[Column6]]/$F$200)*100</f>
        <v>1.10180195521784</v>
      </c>
      <c r="H18" s="177">
        <f t="shared" si="2"/>
        <v>300.76143615433512</v>
      </c>
      <c r="I18" s="176">
        <f t="shared" si="3"/>
        <v>283.90076272492848</v>
      </c>
      <c r="K18" s="178"/>
    </row>
    <row r="19" spans="1:11">
      <c r="A19" s="28" t="s">
        <v>260</v>
      </c>
      <c r="B19" s="57">
        <v>87.526915489999993</v>
      </c>
      <c r="C19" s="177">
        <f t="shared" si="0"/>
        <v>0.77444246584701915</v>
      </c>
      <c r="D19" s="57">
        <v>74.055371149999999</v>
      </c>
      <c r="E19" s="177">
        <f t="shared" si="1"/>
        <v>0.46446130737153279</v>
      </c>
      <c r="F19" s="57">
        <v>155.6230899</v>
      </c>
      <c r="G19" s="177">
        <f>(Table223739213927[[#This Row],[Column6]]/$F$200)*100</f>
        <v>0.84921257872213274</v>
      </c>
      <c r="H19" s="177">
        <f t="shared" si="2"/>
        <v>110.14423057145125</v>
      </c>
      <c r="I19" s="176">
        <f t="shared" si="3"/>
        <v>77.800267527741269</v>
      </c>
      <c r="K19" s="178"/>
    </row>
    <row r="20" spans="1:11">
      <c r="A20" s="28" t="s">
        <v>248</v>
      </c>
      <c r="B20" s="57">
        <v>95.812752569999986</v>
      </c>
      <c r="C20" s="177">
        <f t="shared" si="0"/>
        <v>0.8477559610606713</v>
      </c>
      <c r="D20" s="57">
        <v>95.462853729999907</v>
      </c>
      <c r="E20" s="177">
        <f t="shared" si="1"/>
        <v>0.59872499671960877</v>
      </c>
      <c r="F20" s="57">
        <v>140.03261258000001</v>
      </c>
      <c r="G20" s="177">
        <f>(Table223739213927[[#This Row],[Column6]]/$F$200)*100</f>
        <v>0.76413761036792771</v>
      </c>
      <c r="H20" s="177">
        <f t="shared" si="2"/>
        <v>46.688064633032987</v>
      </c>
      <c r="I20" s="176">
        <f t="shared" si="3"/>
        <v>46.152374108752767</v>
      </c>
      <c r="K20" s="178"/>
    </row>
    <row r="21" spans="1:11">
      <c r="A21" s="28" t="s">
        <v>317</v>
      </c>
      <c r="B21" s="57">
        <v>67.954584730000008</v>
      </c>
      <c r="C21" s="177">
        <f t="shared" si="0"/>
        <v>0.60126551780433812</v>
      </c>
      <c r="D21" s="57">
        <v>239.81110024</v>
      </c>
      <c r="E21" s="177">
        <f t="shared" si="1"/>
        <v>1.5040499481674141</v>
      </c>
      <c r="F21" s="57">
        <v>137.82331747000001</v>
      </c>
      <c r="G21" s="177">
        <f>(Table223739213927[[#This Row],[Column6]]/$F$200)*100</f>
        <v>0.75208180811694503</v>
      </c>
      <c r="H21" s="177">
        <f t="shared" si="2"/>
        <v>-42.528382826287803</v>
      </c>
      <c r="I21" s="176">
        <f t="shared" si="3"/>
        <v>102.81680480810142</v>
      </c>
      <c r="K21" s="178"/>
    </row>
    <row r="22" spans="1:11">
      <c r="A22" s="28" t="s">
        <v>253</v>
      </c>
      <c r="B22" s="57">
        <v>4.7954718200000004</v>
      </c>
      <c r="C22" s="177">
        <f t="shared" si="0"/>
        <v>4.2430571217890102E-2</v>
      </c>
      <c r="D22" s="57">
        <v>14.773862210000001</v>
      </c>
      <c r="E22" s="177">
        <f t="shared" si="1"/>
        <v>9.2658874709906622E-2</v>
      </c>
      <c r="F22" s="57">
        <v>128.64681704</v>
      </c>
      <c r="G22" s="177">
        <f>(Table223739213927[[#This Row],[Column6]]/$F$200)*100</f>
        <v>0.70200697925438649</v>
      </c>
      <c r="H22" s="177">
        <f t="shared" si="2"/>
        <v>770.77309380158351</v>
      </c>
      <c r="I22" s="176">
        <f t="shared" si="3"/>
        <v>2582.6727769197896</v>
      </c>
      <c r="K22" s="178"/>
    </row>
    <row r="23" spans="1:11">
      <c r="A23" s="28" t="s">
        <v>461</v>
      </c>
      <c r="B23" s="57">
        <v>0.94342429999999999</v>
      </c>
      <c r="C23" s="177">
        <f t="shared" si="0"/>
        <v>8.3474647443216778E-3</v>
      </c>
      <c r="D23" s="57">
        <v>2.5149171299999997</v>
      </c>
      <c r="E23" s="177">
        <f t="shared" si="1"/>
        <v>1.5773085462834291E-2</v>
      </c>
      <c r="F23" s="57">
        <v>114.04400161</v>
      </c>
      <c r="G23" s="177">
        <f>(Table223739213927[[#This Row],[Column6]]/$F$200)*100</f>
        <v>0.6223215382579238</v>
      </c>
      <c r="H23" s="177">
        <f t="shared" si="2"/>
        <v>4434.7021677012481</v>
      </c>
      <c r="I23" s="176">
        <f t="shared" si="3"/>
        <v>11988.304446896269</v>
      </c>
      <c r="K23" s="178"/>
    </row>
    <row r="24" spans="1:11">
      <c r="A24" s="28" t="s">
        <v>533</v>
      </c>
      <c r="B24" s="57">
        <v>196.67663796000002</v>
      </c>
      <c r="C24" s="177">
        <f t="shared" si="0"/>
        <v>1.7402045944786653</v>
      </c>
      <c r="D24" s="57">
        <v>103.71151591</v>
      </c>
      <c r="E24" s="177">
        <f t="shared" si="1"/>
        <v>0.65045904869578297</v>
      </c>
      <c r="F24" s="57">
        <v>100.63919606</v>
      </c>
      <c r="G24" s="177">
        <f>(Table223739213927[[#This Row],[Column6]]/$F$200)*100</f>
        <v>0.54917346302243619</v>
      </c>
      <c r="H24" s="177">
        <f t="shared" si="2"/>
        <v>-2.9623709797725217</v>
      </c>
      <c r="I24" s="176">
        <f t="shared" si="3"/>
        <v>-48.830121816263741</v>
      </c>
      <c r="K24" s="178"/>
    </row>
    <row r="25" spans="1:11">
      <c r="A25" s="28" t="s">
        <v>250</v>
      </c>
      <c r="B25" s="57">
        <v>15.33724183</v>
      </c>
      <c r="C25" s="177">
        <f t="shared" si="0"/>
        <v>0.13570467227848668</v>
      </c>
      <c r="D25" s="57">
        <v>40.864630060000003</v>
      </c>
      <c r="E25" s="177">
        <f t="shared" si="1"/>
        <v>0.25629524514133289</v>
      </c>
      <c r="F25" s="57">
        <v>95.295818670000102</v>
      </c>
      <c r="G25" s="177">
        <f>(Table223739213927[[#This Row],[Column6]]/$F$200)*100</f>
        <v>0.52001542936969769</v>
      </c>
      <c r="H25" s="177">
        <f t="shared" si="2"/>
        <v>133.19877980072454</v>
      </c>
      <c r="I25" s="176">
        <f t="shared" si="3"/>
        <v>521.33608980200904</v>
      </c>
      <c r="K25" s="178"/>
    </row>
    <row r="26" spans="1:11">
      <c r="A26" s="28" t="s">
        <v>259</v>
      </c>
      <c r="B26" s="57">
        <v>39.358714219999996</v>
      </c>
      <c r="C26" s="177">
        <f t="shared" si="0"/>
        <v>0.34824784493390964</v>
      </c>
      <c r="D26" s="57">
        <v>51.537915039999902</v>
      </c>
      <c r="E26" s="177">
        <f t="shared" si="1"/>
        <v>0.32323607358871953</v>
      </c>
      <c r="F26" s="57">
        <v>93.368609150000012</v>
      </c>
      <c r="G26" s="177">
        <f>(Table223739213927[[#This Row],[Column6]]/$F$200)*100</f>
        <v>0.50949892717668266</v>
      </c>
      <c r="H26" s="177">
        <f t="shared" si="2"/>
        <v>81.164893996069168</v>
      </c>
      <c r="I26" s="176">
        <f t="shared" si="3"/>
        <v>137.22474425385337</v>
      </c>
      <c r="K26" s="178"/>
    </row>
    <row r="27" spans="1:11">
      <c r="A27" s="28" t="s">
        <v>453</v>
      </c>
      <c r="B27" s="57">
        <v>59.357530750000002</v>
      </c>
      <c r="C27" s="177">
        <f t="shared" si="0"/>
        <v>0.52519836010755172</v>
      </c>
      <c r="D27" s="57">
        <v>82.47888773999999</v>
      </c>
      <c r="E27" s="177">
        <f t="shared" si="1"/>
        <v>0.51729201319748275</v>
      </c>
      <c r="F27" s="57">
        <v>73.149499090000006</v>
      </c>
      <c r="G27" s="177">
        <f>(Table223739213927[[#This Row],[Column6]]/$F$200)*100</f>
        <v>0.39916618282266364</v>
      </c>
      <c r="H27" s="177">
        <f t="shared" si="2"/>
        <v>-11.311244496178485</v>
      </c>
      <c r="I27" s="176">
        <f t="shared" si="3"/>
        <v>23.235414556054469</v>
      </c>
      <c r="K27" s="178"/>
    </row>
    <row r="28" spans="1:11">
      <c r="A28" s="28" t="s">
        <v>452</v>
      </c>
      <c r="B28" s="57">
        <v>46.791534820000003</v>
      </c>
      <c r="C28" s="177">
        <f t="shared" si="0"/>
        <v>0.41401380825430323</v>
      </c>
      <c r="D28" s="57">
        <v>624.81387914999993</v>
      </c>
      <c r="E28" s="177">
        <f t="shared" si="1"/>
        <v>3.9187146950635174</v>
      </c>
      <c r="F28" s="57">
        <v>71.838692469999998</v>
      </c>
      <c r="G28" s="177">
        <f>(Table223739213927[[#This Row],[Column6]]/$F$200)*100</f>
        <v>0.3920133016487225</v>
      </c>
      <c r="H28" s="177">
        <f t="shared" si="2"/>
        <v>-88.502385291483961</v>
      </c>
      <c r="I28" s="176">
        <f t="shared" si="3"/>
        <v>53.529249994368946</v>
      </c>
      <c r="K28" s="178"/>
    </row>
    <row r="29" spans="1:11">
      <c r="A29" s="28" t="s">
        <v>262</v>
      </c>
      <c r="B29" s="57">
        <v>60.778701900000002</v>
      </c>
      <c r="C29" s="177">
        <f t="shared" si="0"/>
        <v>0.53777295254731827</v>
      </c>
      <c r="D29" s="57">
        <v>378.70612876000001</v>
      </c>
      <c r="E29" s="177">
        <f t="shared" si="1"/>
        <v>2.375173345863133</v>
      </c>
      <c r="F29" s="57">
        <v>70.541109359999993</v>
      </c>
      <c r="G29" s="177">
        <f>(Table223739213927[[#This Row],[Column6]]/$F$200)*100</f>
        <v>0.3849325792465555</v>
      </c>
      <c r="H29" s="177">
        <f t="shared" si="2"/>
        <v>-81.373127075874578</v>
      </c>
      <c r="I29" s="176">
        <f t="shared" si="3"/>
        <v>16.06221777500647</v>
      </c>
      <c r="K29" s="178"/>
    </row>
    <row r="30" spans="1:11">
      <c r="A30" s="28" t="s">
        <v>256</v>
      </c>
      <c r="B30" s="57">
        <v>51.343650909999994</v>
      </c>
      <c r="C30" s="177">
        <f t="shared" si="0"/>
        <v>0.45429115596872438</v>
      </c>
      <c r="D30" s="57">
        <v>109.8174958</v>
      </c>
      <c r="E30" s="177">
        <f t="shared" si="1"/>
        <v>0.6887546018535593</v>
      </c>
      <c r="F30" s="57">
        <v>65.006624619999997</v>
      </c>
      <c r="G30" s="177">
        <f>(Table223739213927[[#This Row],[Column6]]/$F$200)*100</f>
        <v>0.35473170056606029</v>
      </c>
      <c r="H30" s="177">
        <f t="shared" si="2"/>
        <v>-40.804856142057467</v>
      </c>
      <c r="I30" s="176">
        <f t="shared" si="3"/>
        <v>26.610833993768289</v>
      </c>
      <c r="K30" s="178"/>
    </row>
    <row r="31" spans="1:11">
      <c r="A31" s="28" t="s">
        <v>255</v>
      </c>
      <c r="B31" s="57">
        <v>65.439321980000003</v>
      </c>
      <c r="C31" s="177">
        <f t="shared" si="0"/>
        <v>0.57901034891762349</v>
      </c>
      <c r="D31" s="57">
        <v>497.42688649000002</v>
      </c>
      <c r="E31" s="177">
        <f t="shared" si="1"/>
        <v>3.1197675257467998</v>
      </c>
      <c r="F31" s="57">
        <v>60.474921250000001</v>
      </c>
      <c r="G31" s="177">
        <f>(Table223739213927[[#This Row],[Column6]]/$F$200)*100</f>
        <v>0.33000285404775531</v>
      </c>
      <c r="H31" s="177" t="s">
        <v>240</v>
      </c>
      <c r="I31" s="176">
        <f t="shared" si="3"/>
        <v>-7.586265535448633</v>
      </c>
      <c r="K31" s="178"/>
    </row>
    <row r="32" spans="1:11">
      <c r="A32" s="28" t="s">
        <v>468</v>
      </c>
      <c r="B32" s="57">
        <v>13.64895624</v>
      </c>
      <c r="C32" s="177">
        <f t="shared" si="0"/>
        <v>0.12076663809718424</v>
      </c>
      <c r="D32" s="57">
        <v>34.885601139999999</v>
      </c>
      <c r="E32" s="177">
        <f t="shared" si="1"/>
        <v>0.21879590450106379</v>
      </c>
      <c r="F32" s="57">
        <v>55.928100579999999</v>
      </c>
      <c r="G32" s="177">
        <f>(Table223739213927[[#This Row],[Column6]]/$F$200)*100</f>
        <v>0.30519151462094579</v>
      </c>
      <c r="H32" s="177">
        <f t="shared" si="2"/>
        <v>60.318580595914014</v>
      </c>
      <c r="I32" s="176">
        <f t="shared" si="3"/>
        <v>309.76100733692437</v>
      </c>
      <c r="K32" s="178"/>
    </row>
    <row r="33" spans="1:11">
      <c r="A33" s="28" t="s">
        <v>534</v>
      </c>
      <c r="B33" s="57">
        <v>51.967023479999995</v>
      </c>
      <c r="C33" s="177">
        <f t="shared" si="0"/>
        <v>0.4598067872182609</v>
      </c>
      <c r="D33" s="57">
        <v>47.528131350000002</v>
      </c>
      <c r="E33" s="177">
        <f t="shared" si="1"/>
        <v>0.29808746726869839</v>
      </c>
      <c r="F33" s="57">
        <v>50.504267859999999</v>
      </c>
      <c r="G33" s="177">
        <f>(Table223739213927[[#This Row],[Column6]]/$F$200)*100</f>
        <v>0.27559444792815369</v>
      </c>
      <c r="H33" s="177">
        <f t="shared" si="2"/>
        <v>6.2618420406296726</v>
      </c>
      <c r="I33" s="176">
        <f t="shared" si="3"/>
        <v>-2.8147766064818946</v>
      </c>
      <c r="K33" s="178"/>
    </row>
    <row r="34" spans="1:11">
      <c r="A34" s="28" t="s">
        <v>245</v>
      </c>
      <c r="B34" s="57">
        <v>42.227742389999896</v>
      </c>
      <c r="C34" s="177">
        <f t="shared" si="0"/>
        <v>0.37363314770758199</v>
      </c>
      <c r="D34" s="57">
        <v>43.865472079999904</v>
      </c>
      <c r="E34" s="177">
        <f t="shared" si="1"/>
        <v>0.27511595977932285</v>
      </c>
      <c r="F34" s="57">
        <v>49.6718638400001</v>
      </c>
      <c r="G34" s="177">
        <f>(Table223739213927[[#This Row],[Column6]]/$F$200)*100</f>
        <v>0.27105214019723139</v>
      </c>
      <c r="H34" s="177">
        <f t="shared" si="2"/>
        <v>13.236815847805673</v>
      </c>
      <c r="I34" s="176">
        <f t="shared" si="3"/>
        <v>17.62850919485355</v>
      </c>
      <c r="K34" s="178"/>
    </row>
    <row r="35" spans="1:11">
      <c r="A35" s="28" t="s">
        <v>460</v>
      </c>
      <c r="B35" s="57">
        <v>54.947014469999999</v>
      </c>
      <c r="C35" s="177">
        <f t="shared" si="0"/>
        <v>0.48617389449694914</v>
      </c>
      <c r="D35" s="57">
        <v>28.790112069999999</v>
      </c>
      <c r="E35" s="177">
        <f t="shared" si="1"/>
        <v>0.18056614778582669</v>
      </c>
      <c r="F35" s="57">
        <v>48.605105719999997</v>
      </c>
      <c r="G35" s="177">
        <f>(Table223739213927[[#This Row],[Column6]]/$F$200)*100</f>
        <v>0.26523099621056356</v>
      </c>
      <c r="H35" s="177">
        <f t="shared" si="2"/>
        <v>68.825691271440732</v>
      </c>
      <c r="I35" s="176">
        <f t="shared" si="3"/>
        <v>-11.541862303478856</v>
      </c>
      <c r="K35" s="178"/>
    </row>
    <row r="36" spans="1:11">
      <c r="A36" s="28" t="s">
        <v>574</v>
      </c>
      <c r="B36" s="57">
        <v>58.434519189999996</v>
      </c>
      <c r="C36" s="177">
        <f t="shared" ref="C36:C67" si="4">(B36/$B$200)*100</f>
        <v>0.51703150829368449</v>
      </c>
      <c r="D36" s="57">
        <v>59.8621111100001</v>
      </c>
      <c r="E36" s="177">
        <f t="shared" ref="E36:E67" si="5">(D36/$D$200)*100</f>
        <v>0.37544385986337203</v>
      </c>
      <c r="F36" s="57">
        <v>38.214669360000002</v>
      </c>
      <c r="G36" s="177">
        <f>(Table223739213927[[#This Row],[Column6]]/$F$200)*100</f>
        <v>0.20853189544734313</v>
      </c>
      <c r="H36" s="177">
        <f t="shared" si="2"/>
        <v>-36.162175620939372</v>
      </c>
      <c r="I36" s="176">
        <f t="shared" si="3"/>
        <v>-34.60257756935605</v>
      </c>
      <c r="K36" s="178"/>
    </row>
    <row r="37" spans="1:11">
      <c r="A37" s="28" t="s">
        <v>462</v>
      </c>
      <c r="B37" s="57">
        <v>7.6581297300000006</v>
      </c>
      <c r="C37" s="177">
        <f t="shared" si="4"/>
        <v>6.7759509616846514E-2</v>
      </c>
      <c r="D37" s="57">
        <v>13.47405674</v>
      </c>
      <c r="E37" s="177">
        <f t="shared" si="5"/>
        <v>8.4506740184754486E-2</v>
      </c>
      <c r="F37" s="57">
        <v>34.660057070000001</v>
      </c>
      <c r="G37" s="177">
        <f>(Table223739213927[[#This Row],[Column6]]/$F$200)*100</f>
        <v>0.18913489291328478</v>
      </c>
      <c r="H37" s="177">
        <f t="shared" si="2"/>
        <v>157.23549884650402</v>
      </c>
      <c r="I37" s="176">
        <f t="shared" si="3"/>
        <v>352.59166783532663</v>
      </c>
      <c r="K37" s="178"/>
    </row>
    <row r="38" spans="1:11">
      <c r="A38" s="28" t="s">
        <v>251</v>
      </c>
      <c r="B38" s="57">
        <v>36.780140850000002</v>
      </c>
      <c r="C38" s="177">
        <f t="shared" si="4"/>
        <v>0.32543250055840256</v>
      </c>
      <c r="D38" s="57">
        <v>32.0730176</v>
      </c>
      <c r="E38" s="177">
        <f t="shared" si="5"/>
        <v>0.20115591150941362</v>
      </c>
      <c r="F38" s="57">
        <v>31.246109860000001</v>
      </c>
      <c r="G38" s="177">
        <f>(Table223739213927[[#This Row],[Column6]]/$F$200)*100</f>
        <v>0.17050547927236381</v>
      </c>
      <c r="H38" s="177">
        <f t="shared" si="2"/>
        <v>-2.5782037422010462</v>
      </c>
      <c r="I38" s="176">
        <f t="shared" si="3"/>
        <v>-15.046247409898106</v>
      </c>
      <c r="K38" s="178"/>
    </row>
    <row r="39" spans="1:11">
      <c r="A39" s="28" t="s">
        <v>457</v>
      </c>
      <c r="B39" s="57">
        <v>111.51915834</v>
      </c>
      <c r="C39" s="177">
        <f t="shared" si="4"/>
        <v>0.9867270140906661</v>
      </c>
      <c r="D39" s="57">
        <v>20.55826639</v>
      </c>
      <c r="E39" s="177">
        <f t="shared" si="5"/>
        <v>0.12893756572296433</v>
      </c>
      <c r="F39" s="57">
        <v>25.97287918</v>
      </c>
      <c r="G39" s="177">
        <f>(Table223739213927[[#This Row],[Column6]]/$F$200)*100</f>
        <v>0.14173022601889743</v>
      </c>
      <c r="H39" s="177">
        <f t="shared" si="2"/>
        <v>26.33788611978385</v>
      </c>
      <c r="I39" s="176">
        <f t="shared" si="3"/>
        <v>-76.709939738951576</v>
      </c>
      <c r="K39" s="178"/>
    </row>
    <row r="40" spans="1:11">
      <c r="A40" s="28" t="s">
        <v>463</v>
      </c>
      <c r="B40" s="57">
        <v>19.729539519999999</v>
      </c>
      <c r="C40" s="177">
        <f t="shared" si="4"/>
        <v>0.17456793890606934</v>
      </c>
      <c r="D40" s="57">
        <v>22.532474760000003</v>
      </c>
      <c r="E40" s="177">
        <f t="shared" si="5"/>
        <v>0.14131942792032939</v>
      </c>
      <c r="F40" s="57">
        <v>22.58746459</v>
      </c>
      <c r="G40" s="177">
        <f>(Table223739213927[[#This Row],[Column6]]/$F$200)*100</f>
        <v>0.12325651073754167</v>
      </c>
      <c r="H40" s="177">
        <f t="shared" si="2"/>
        <v>0.2440470058691302</v>
      </c>
      <c r="I40" s="176">
        <f t="shared" si="3"/>
        <v>14.48551329392609</v>
      </c>
      <c r="K40" s="178"/>
    </row>
    <row r="41" spans="1:11">
      <c r="A41" s="28" t="s">
        <v>285</v>
      </c>
      <c r="B41" s="57">
        <v>35.257412170000002</v>
      </c>
      <c r="C41" s="177">
        <f t="shared" si="4"/>
        <v>0.31195932208349209</v>
      </c>
      <c r="D41" s="57">
        <v>17.15653064</v>
      </c>
      <c r="E41" s="177">
        <f t="shared" si="5"/>
        <v>0.10760252129280105</v>
      </c>
      <c r="F41" s="57">
        <v>21.085962200000001</v>
      </c>
      <c r="G41" s="177">
        <f>(Table223739213927[[#This Row],[Column6]]/$F$200)*100</f>
        <v>0.11506303046807334</v>
      </c>
      <c r="H41" s="177">
        <f t="shared" si="2"/>
        <v>22.903415862171084</v>
      </c>
      <c r="I41" s="176">
        <f t="shared" si="3"/>
        <v>-40.194243132961063</v>
      </c>
      <c r="K41" s="178"/>
    </row>
    <row r="42" spans="1:11">
      <c r="A42" s="28" t="s">
        <v>451</v>
      </c>
      <c r="B42" s="57">
        <v>11.56868343</v>
      </c>
      <c r="C42" s="177">
        <f t="shared" si="4"/>
        <v>0.10236028165709044</v>
      </c>
      <c r="D42" s="57">
        <v>16.183551480000002</v>
      </c>
      <c r="E42" s="177">
        <f t="shared" si="5"/>
        <v>0.10150017968433753</v>
      </c>
      <c r="F42" s="57">
        <v>21.003683079999998</v>
      </c>
      <c r="G42" s="177">
        <f>(Table223739213927[[#This Row],[Column6]]/$F$200)*100</f>
        <v>0.11461404527111389</v>
      </c>
      <c r="H42" s="177">
        <f t="shared" si="2"/>
        <v>29.784139816015198</v>
      </c>
      <c r="I42" s="176">
        <f t="shared" si="3"/>
        <v>81.556381995319228</v>
      </c>
      <c r="K42" s="178"/>
    </row>
    <row r="43" spans="1:11">
      <c r="A43" s="28" t="s">
        <v>464</v>
      </c>
      <c r="B43" s="57">
        <v>15.89801005</v>
      </c>
      <c r="C43" s="177">
        <f t="shared" si="4"/>
        <v>0.14066637715103025</v>
      </c>
      <c r="D43" s="57">
        <v>13.76849215</v>
      </c>
      <c r="E43" s="177">
        <f t="shared" si="5"/>
        <v>8.6353383491532015E-2</v>
      </c>
      <c r="F43" s="57">
        <v>20.50933277</v>
      </c>
      <c r="G43" s="177">
        <f>(Table223739213927[[#This Row],[Column6]]/$F$200)*100</f>
        <v>0.11191644749293751</v>
      </c>
      <c r="H43" s="177">
        <f t="shared" si="2"/>
        <v>48.958451997229055</v>
      </c>
      <c r="I43" s="176">
        <f t="shared" si="3"/>
        <v>29.005659862442968</v>
      </c>
      <c r="K43" s="178"/>
    </row>
    <row r="44" spans="1:11">
      <c r="A44" s="28" t="s">
        <v>267</v>
      </c>
      <c r="B44" s="57">
        <v>13.408671999999999</v>
      </c>
      <c r="C44" s="177">
        <f t="shared" si="4"/>
        <v>0.11864059128874807</v>
      </c>
      <c r="D44" s="57">
        <v>28.073179710000002</v>
      </c>
      <c r="E44" s="177">
        <f t="shared" si="5"/>
        <v>0.17606968336938228</v>
      </c>
      <c r="F44" s="57">
        <v>16.31685937</v>
      </c>
      <c r="G44" s="177">
        <f>(Table223739213927[[#This Row],[Column6]]/$F$200)*100</f>
        <v>8.9038729607206532E-2</v>
      </c>
      <c r="H44" s="177">
        <f t="shared" si="2"/>
        <v>-41.877409190709734</v>
      </c>
      <c r="I44" s="176">
        <f t="shared" si="3"/>
        <v>21.688854571131277</v>
      </c>
      <c r="K44" s="178"/>
    </row>
    <row r="45" spans="1:11">
      <c r="A45" s="28" t="s">
        <v>273</v>
      </c>
      <c r="B45" s="57">
        <v>5.82359472</v>
      </c>
      <c r="C45" s="177">
        <f t="shared" si="4"/>
        <v>5.1527453353086068E-2</v>
      </c>
      <c r="D45" s="57">
        <v>8.6005061600000001</v>
      </c>
      <c r="E45" s="177">
        <f t="shared" si="5"/>
        <v>5.3940750996162162E-2</v>
      </c>
      <c r="F45" s="57">
        <v>16.246799070000002</v>
      </c>
      <c r="G45" s="177">
        <f>(Table223739213927[[#This Row],[Column6]]/$F$200)*100</f>
        <v>8.8656420734742461E-2</v>
      </c>
      <c r="H45" s="177">
        <f t="shared" si="2"/>
        <v>88.905150089445442</v>
      </c>
      <c r="I45" s="176">
        <f t="shared" si="3"/>
        <v>178.98230991596202</v>
      </c>
      <c r="K45" s="178"/>
    </row>
    <row r="46" spans="1:11">
      <c r="A46" s="28" t="s">
        <v>535</v>
      </c>
      <c r="B46" s="57">
        <v>30.538735729999999</v>
      </c>
      <c r="C46" s="177">
        <f t="shared" si="4"/>
        <v>0.27020824017606043</v>
      </c>
      <c r="D46" s="57">
        <v>15.911773070000001</v>
      </c>
      <c r="E46" s="177">
        <f t="shared" si="5"/>
        <v>9.9795636804277194E-2</v>
      </c>
      <c r="F46" s="57">
        <v>15.310690460000002</v>
      </c>
      <c r="G46" s="177">
        <f>(Table223739213927[[#This Row],[Column6]]/$F$200)*100</f>
        <v>8.3548212131681621E-2</v>
      </c>
      <c r="H46" s="177">
        <f t="shared" si="2"/>
        <v>-3.7775966723235799</v>
      </c>
      <c r="I46" s="176">
        <f t="shared" si="3"/>
        <v>-49.864687931532778</v>
      </c>
      <c r="K46" s="178"/>
    </row>
    <row r="47" spans="1:11">
      <c r="A47" s="28" t="s">
        <v>469</v>
      </c>
      <c r="B47" s="57">
        <v>8.17429235</v>
      </c>
      <c r="C47" s="177">
        <f t="shared" si="4"/>
        <v>7.2326541940252551E-2</v>
      </c>
      <c r="D47" s="57">
        <v>26.256916570000001</v>
      </c>
      <c r="E47" s="177">
        <f t="shared" si="5"/>
        <v>0.16467842383701919</v>
      </c>
      <c r="F47" s="57">
        <v>14.50778051</v>
      </c>
      <c r="G47" s="177">
        <f>(Table223739213927[[#This Row],[Column6]]/$F$200)*100</f>
        <v>7.916684925320841E-2</v>
      </c>
      <c r="H47" s="177">
        <f t="shared" si="2"/>
        <v>-44.746823293882301</v>
      </c>
      <c r="I47" s="176">
        <f t="shared" si="3"/>
        <v>77.480568210898397</v>
      </c>
      <c r="K47" s="178"/>
    </row>
    <row r="48" spans="1:11">
      <c r="A48" s="28" t="s">
        <v>470</v>
      </c>
      <c r="B48" s="57">
        <v>10.92663615</v>
      </c>
      <c r="C48" s="177">
        <f t="shared" si="4"/>
        <v>9.6679415652274114E-2</v>
      </c>
      <c r="D48" s="57">
        <v>19.762823179999998</v>
      </c>
      <c r="E48" s="177">
        <f t="shared" si="5"/>
        <v>0.12394869607692503</v>
      </c>
      <c r="F48" s="57">
        <v>14.270737720000001</v>
      </c>
      <c r="G48" s="177">
        <f>(Table223739213927[[#This Row],[Column6]]/$F$200)*100</f>
        <v>7.7873341206987634E-2</v>
      </c>
      <c r="H48" s="177">
        <f t="shared" si="2"/>
        <v>-27.789984305268668</v>
      </c>
      <c r="I48" s="176">
        <f t="shared" si="3"/>
        <v>30.605041881988559</v>
      </c>
      <c r="K48" s="178"/>
    </row>
    <row r="49" spans="1:11">
      <c r="A49" s="28" t="s">
        <v>467</v>
      </c>
      <c r="B49" s="57">
        <v>4.1758271499999999</v>
      </c>
      <c r="C49" s="177">
        <f t="shared" si="4"/>
        <v>3.694792461144606E-2</v>
      </c>
      <c r="D49" s="57">
        <v>10.381615570000001</v>
      </c>
      <c r="E49" s="177">
        <f t="shared" si="5"/>
        <v>6.5111532970432776E-2</v>
      </c>
      <c r="F49" s="57">
        <v>14.095911019999999</v>
      </c>
      <c r="G49" s="177">
        <f>(Table223739213927[[#This Row],[Column6]]/$F$200)*100</f>
        <v>7.6919337319570402E-2</v>
      </c>
      <c r="H49" s="177" t="s">
        <v>240</v>
      </c>
      <c r="I49" s="176" t="s">
        <v>240</v>
      </c>
      <c r="K49" s="178"/>
    </row>
    <row r="50" spans="1:11">
      <c r="A50" s="28" t="s">
        <v>465</v>
      </c>
      <c r="B50" s="57">
        <v>5.4802494900000003</v>
      </c>
      <c r="C50" s="177">
        <f t="shared" si="4"/>
        <v>4.8489517821262242E-2</v>
      </c>
      <c r="D50" s="57">
        <v>26.862865979999999</v>
      </c>
      <c r="E50" s="177">
        <f t="shared" si="5"/>
        <v>0.1684788241428869</v>
      </c>
      <c r="F50" s="57">
        <v>11.83939692</v>
      </c>
      <c r="G50" s="177">
        <f>(Table223739213927[[#This Row],[Column6]]/$F$200)*100</f>
        <v>6.4605867904362166E-2</v>
      </c>
      <c r="H50" s="177">
        <f t="shared" si="2"/>
        <v>-55.926530963543897</v>
      </c>
      <c r="I50" s="176">
        <f t="shared" si="3"/>
        <v>116.03755342897716</v>
      </c>
      <c r="K50" s="178"/>
    </row>
    <row r="51" spans="1:11">
      <c r="A51" s="28" t="s">
        <v>459</v>
      </c>
      <c r="B51" s="57">
        <v>7.3424383899999901</v>
      </c>
      <c r="C51" s="177">
        <f t="shared" si="4"/>
        <v>6.4966257067873845E-2</v>
      </c>
      <c r="D51" s="57">
        <v>14.782753660000001</v>
      </c>
      <c r="E51" s="177">
        <f t="shared" si="5"/>
        <v>9.2714640205741675E-2</v>
      </c>
      <c r="F51" s="57">
        <v>11.653434769999999</v>
      </c>
      <c r="G51" s="177">
        <f>(Table223739213927[[#This Row],[Column6]]/$F$200)*100</f>
        <v>6.359109948505054E-2</v>
      </c>
      <c r="H51" s="177">
        <f t="shared" si="2"/>
        <v>-21.168714313812099</v>
      </c>
      <c r="I51" s="176">
        <f t="shared" si="3"/>
        <v>58.713415775764034</v>
      </c>
      <c r="K51" s="178"/>
    </row>
    <row r="52" spans="1:11">
      <c r="A52" s="28" t="s">
        <v>254</v>
      </c>
      <c r="B52" s="57">
        <v>23.587103760000002</v>
      </c>
      <c r="C52" s="177">
        <f t="shared" si="4"/>
        <v>0.20869985759033055</v>
      </c>
      <c r="D52" s="57">
        <v>7.9311190999999992</v>
      </c>
      <c r="E52" s="177">
        <f t="shared" si="5"/>
        <v>4.9742481725518081E-2</v>
      </c>
      <c r="F52" s="57">
        <v>11.5661016</v>
      </c>
      <c r="G52" s="177">
        <f>(Table223739213927[[#This Row],[Column6]]/$F$200)*100</f>
        <v>6.3114535071946198E-2</v>
      </c>
      <c r="H52" s="177">
        <f t="shared" si="2"/>
        <v>45.831899056969164</v>
      </c>
      <c r="I52" s="176">
        <f t="shared" si="3"/>
        <v>-50.964299315059279</v>
      </c>
      <c r="K52" s="178"/>
    </row>
    <row r="53" spans="1:11">
      <c r="A53" s="28" t="s">
        <v>484</v>
      </c>
      <c r="B53" s="57">
        <v>5.4440499500000001</v>
      </c>
      <c r="C53" s="177">
        <f t="shared" si="4"/>
        <v>4.8169222505664938E-2</v>
      </c>
      <c r="D53" s="57">
        <v>5.1899262500000001</v>
      </c>
      <c r="E53" s="177">
        <f t="shared" si="5"/>
        <v>3.255023766411623E-2</v>
      </c>
      <c r="F53" s="57">
        <v>10.447350929999999</v>
      </c>
      <c r="G53" s="177">
        <f>(Table223739213927[[#This Row],[Column6]]/$F$200)*100</f>
        <v>5.7009675298063667E-2</v>
      </c>
      <c r="H53" s="177">
        <f t="shared" si="2"/>
        <v>101.30056626527204</v>
      </c>
      <c r="I53" s="176">
        <f t="shared" si="3"/>
        <v>91.904024135561045</v>
      </c>
      <c r="K53" s="178"/>
    </row>
    <row r="54" spans="1:11">
      <c r="A54" s="28" t="s">
        <v>471</v>
      </c>
      <c r="B54" s="57">
        <v>5.9117148099999994</v>
      </c>
      <c r="C54" s="177">
        <f t="shared" si="4"/>
        <v>5.2307144256258105E-2</v>
      </c>
      <c r="D54" s="57">
        <v>4.7015781600000004</v>
      </c>
      <c r="E54" s="177">
        <f t="shared" si="5"/>
        <v>2.9487410636021717E-2</v>
      </c>
      <c r="F54" s="57">
        <v>9.99879316</v>
      </c>
      <c r="G54" s="177">
        <f>(Table223739213927[[#This Row],[Column6]]/$F$200)*100</f>
        <v>5.456196075382528E-2</v>
      </c>
      <c r="H54" s="177">
        <f t="shared" si="2"/>
        <v>112.66887031821669</v>
      </c>
      <c r="I54" s="176">
        <f t="shared" si="3"/>
        <v>69.135242165039429</v>
      </c>
      <c r="K54" s="178"/>
    </row>
    <row r="55" spans="1:11">
      <c r="A55" s="28" t="s">
        <v>277</v>
      </c>
      <c r="B55" s="57">
        <v>4.9666929699999995</v>
      </c>
      <c r="C55" s="177">
        <f t="shared" si="4"/>
        <v>4.3945544399211806E-2</v>
      </c>
      <c r="D55" s="57">
        <v>6.4588612100000002</v>
      </c>
      <c r="E55" s="177">
        <f t="shared" si="5"/>
        <v>4.0508758178411756E-2</v>
      </c>
      <c r="F55" s="57">
        <v>9.6832069900000093</v>
      </c>
      <c r="G55" s="177">
        <f>(Table223739213927[[#This Row],[Column6]]/$F$200)*100</f>
        <v>5.2839852900762194E-2</v>
      </c>
      <c r="H55" s="177">
        <f t="shared" si="2"/>
        <v>49.921273660562363</v>
      </c>
      <c r="I55" s="176">
        <f t="shared" si="3"/>
        <v>94.962866609409318</v>
      </c>
      <c r="K55" s="178"/>
    </row>
    <row r="56" spans="1:11">
      <c r="A56" s="28" t="s">
        <v>450</v>
      </c>
      <c r="B56" s="57">
        <v>15.723231630000001</v>
      </c>
      <c r="C56" s="177">
        <f t="shared" si="4"/>
        <v>0.13911992906927292</v>
      </c>
      <c r="D56" s="57">
        <v>20.677366989999999</v>
      </c>
      <c r="E56" s="177">
        <f t="shared" si="5"/>
        <v>0.12968454220185721</v>
      </c>
      <c r="F56" s="57">
        <v>9.4153506300000096</v>
      </c>
      <c r="G56" s="177">
        <f>(Table223739213927[[#This Row],[Column6]]/$F$200)*100</f>
        <v>5.1378199682406943E-2</v>
      </c>
      <c r="H56" s="177">
        <f t="shared" si="2"/>
        <v>-54.465427660332836</v>
      </c>
      <c r="I56" s="176">
        <f t="shared" si="3"/>
        <v>-40.118222185091547</v>
      </c>
      <c r="K56" s="178"/>
    </row>
    <row r="57" spans="1:11">
      <c r="A57" s="28" t="s">
        <v>913</v>
      </c>
      <c r="B57" s="57">
        <v>7.4494000000000003E-4</v>
      </c>
      <c r="C57" s="177">
        <f t="shared" si="4"/>
        <v>6.5912658669434223E-6</v>
      </c>
      <c r="D57" s="57">
        <v>0.25614749999999997</v>
      </c>
      <c r="E57" s="177">
        <f t="shared" si="5"/>
        <v>1.6065087634085766E-3</v>
      </c>
      <c r="F57" s="57">
        <v>8.7627568300000007</v>
      </c>
      <c r="G57" s="177">
        <f>(Table223739213927[[#This Row],[Column6]]/$F$200)*100</f>
        <v>4.7817090183089106E-2</v>
      </c>
      <c r="H57" s="177">
        <f t="shared" si="2"/>
        <v>3320.9808137889313</v>
      </c>
      <c r="I57" s="176">
        <f t="shared" si="3"/>
        <v>1176203.7063387656</v>
      </c>
      <c r="K57" s="178"/>
    </row>
    <row r="58" spans="1:11">
      <c r="A58" s="28" t="s">
        <v>263</v>
      </c>
      <c r="B58" s="57">
        <v>3.5821415499999998</v>
      </c>
      <c r="C58" s="177">
        <f t="shared" si="4"/>
        <v>3.1694965136889956E-2</v>
      </c>
      <c r="D58" s="57">
        <v>67.069849219999995</v>
      </c>
      <c r="E58" s="177">
        <f t="shared" si="5"/>
        <v>0.42064943258248427</v>
      </c>
      <c r="F58" s="57">
        <v>7.6894864900000002</v>
      </c>
      <c r="G58" s="177">
        <f>(Table223739213927[[#This Row],[Column6]]/$F$200)*100</f>
        <v>4.1960409958560409E-2</v>
      </c>
      <c r="H58" s="177">
        <f t="shared" si="2"/>
        <v>-88.535106937877202</v>
      </c>
      <c r="I58" s="176">
        <f t="shared" si="3"/>
        <v>114.66171514076544</v>
      </c>
      <c r="K58" s="178"/>
    </row>
    <row r="59" spans="1:11">
      <c r="A59" s="28" t="s">
        <v>271</v>
      </c>
      <c r="B59" s="57">
        <v>1.82219665</v>
      </c>
      <c r="C59" s="177">
        <f t="shared" si="4"/>
        <v>1.6122885845844832E-2</v>
      </c>
      <c r="D59" s="57">
        <v>4.7636768399999996</v>
      </c>
      <c r="E59" s="177">
        <f t="shared" si="5"/>
        <v>2.9876881833734378E-2</v>
      </c>
      <c r="F59" s="57">
        <v>5.5398806699999996</v>
      </c>
      <c r="G59" s="177">
        <f>(Table223739213927[[#This Row],[Column6]]/$F$200)*100</f>
        <v>3.0230323486101125E-2</v>
      </c>
      <c r="H59" s="177">
        <f t="shared" si="2"/>
        <v>16.294216758834558</v>
      </c>
      <c r="I59" s="176">
        <f t="shared" si="3"/>
        <v>204.02210815171898</v>
      </c>
      <c r="K59" s="178"/>
    </row>
    <row r="60" spans="1:11">
      <c r="A60" s="28" t="s">
        <v>261</v>
      </c>
      <c r="B60" s="57">
        <v>1.3693110800000001</v>
      </c>
      <c r="C60" s="177">
        <f t="shared" si="4"/>
        <v>1.2115731982215256E-2</v>
      </c>
      <c r="D60" s="57">
        <v>3.5185462300000001</v>
      </c>
      <c r="E60" s="177">
        <f t="shared" si="5"/>
        <v>2.2067657708754566E-2</v>
      </c>
      <c r="F60" s="57">
        <v>5.3778777099999999</v>
      </c>
      <c r="G60" s="177">
        <f>(Table223739213927[[#This Row],[Column6]]/$F$200)*100</f>
        <v>2.9346296883682288E-2</v>
      </c>
      <c r="H60" s="177">
        <f t="shared" si="2"/>
        <v>52.843741660884746</v>
      </c>
      <c r="I60" s="176">
        <f t="shared" si="3"/>
        <v>292.74331366689876</v>
      </c>
      <c r="K60" s="178"/>
    </row>
    <row r="61" spans="1:11">
      <c r="A61" s="28" t="s">
        <v>474</v>
      </c>
      <c r="B61" s="57">
        <v>4.1950673700000003</v>
      </c>
      <c r="C61" s="177">
        <f t="shared" si="4"/>
        <v>3.7118163027101664E-2</v>
      </c>
      <c r="D61" s="57">
        <v>6.0099643</v>
      </c>
      <c r="E61" s="177">
        <f t="shared" si="5"/>
        <v>3.7693361503519235E-2</v>
      </c>
      <c r="F61" s="57">
        <v>5.3010145999999994</v>
      </c>
      <c r="G61" s="177">
        <f>(Table223739213927[[#This Row],[Column6]]/$F$200)*100</f>
        <v>2.8926866065969781E-2</v>
      </c>
      <c r="H61" s="177">
        <f t="shared" si="2"/>
        <v>-11.796238124076719</v>
      </c>
      <c r="I61" s="176">
        <f t="shared" si="3"/>
        <v>26.363038598829448</v>
      </c>
      <c r="K61" s="178"/>
    </row>
    <row r="62" spans="1:11">
      <c r="A62" s="28" t="s">
        <v>258</v>
      </c>
      <c r="B62" s="57">
        <v>0.52305217999999998</v>
      </c>
      <c r="C62" s="177">
        <f t="shared" si="4"/>
        <v>4.6279914901392683E-3</v>
      </c>
      <c r="D62" s="57">
        <v>4.6869866199999999</v>
      </c>
      <c r="E62" s="177">
        <f t="shared" si="5"/>
        <v>2.939589525179338E-2</v>
      </c>
      <c r="F62" s="57">
        <v>5.0251337600000001</v>
      </c>
      <c r="G62" s="177">
        <f>(Table223739213927[[#This Row],[Column6]]/$F$200)*100</f>
        <v>2.7421424426769765E-2</v>
      </c>
      <c r="H62" s="177">
        <f t="shared" si="2"/>
        <v>7.2145958035613189</v>
      </c>
      <c r="I62" s="176">
        <f t="shared" si="3"/>
        <v>860.73278195685953</v>
      </c>
      <c r="K62" s="178"/>
    </row>
    <row r="63" spans="1:11">
      <c r="A63" s="28" t="s">
        <v>476</v>
      </c>
      <c r="B63" s="57">
        <v>1.81664666</v>
      </c>
      <c r="C63" s="177">
        <f t="shared" si="4"/>
        <v>1.6073779260550876E-2</v>
      </c>
      <c r="D63" s="57">
        <v>3.6648281699999998</v>
      </c>
      <c r="E63" s="177">
        <f t="shared" si="5"/>
        <v>2.2985110420720944E-2</v>
      </c>
      <c r="F63" s="57">
        <v>4.8324280199999992</v>
      </c>
      <c r="G63" s="177">
        <f>(Table223739213927[[#This Row],[Column6]]/$F$200)*100</f>
        <v>2.6369857217140951E-2</v>
      </c>
      <c r="H63" s="177">
        <f t="shared" si="2"/>
        <v>31.859606940316642</v>
      </c>
      <c r="I63" s="176">
        <f t="shared" si="3"/>
        <v>166.00814161626781</v>
      </c>
      <c r="K63" s="178"/>
    </row>
    <row r="64" spans="1:11">
      <c r="A64" s="28" t="s">
        <v>956</v>
      </c>
      <c r="B64" s="57">
        <v>0</v>
      </c>
      <c r="C64" s="177">
        <f t="shared" si="4"/>
        <v>0</v>
      </c>
      <c r="D64" s="57">
        <v>0</v>
      </c>
      <c r="E64" s="177">
        <f t="shared" si="5"/>
        <v>0</v>
      </c>
      <c r="F64" s="57">
        <v>4.6545522500000001</v>
      </c>
      <c r="G64" s="177">
        <f>(Table223739213927[[#This Row],[Column6]]/$F$200)*100</f>
        <v>2.5399214997975733E-2</v>
      </c>
      <c r="H64" s="177" t="s">
        <v>240</v>
      </c>
      <c r="I64" s="176" t="s">
        <v>240</v>
      </c>
      <c r="K64" s="178"/>
    </row>
    <row r="65" spans="1:11">
      <c r="A65" s="28" t="s">
        <v>238</v>
      </c>
      <c r="B65" s="57">
        <v>3.05003812</v>
      </c>
      <c r="C65" s="177">
        <f t="shared" si="4"/>
        <v>2.6986887740264028E-2</v>
      </c>
      <c r="D65" s="57">
        <v>5.1470162699999999</v>
      </c>
      <c r="E65" s="177">
        <f t="shared" si="5"/>
        <v>3.2281114370280896E-2</v>
      </c>
      <c r="F65" s="57">
        <v>4.0083937499999998</v>
      </c>
      <c r="G65" s="177">
        <f>(Table223739213927[[#This Row],[Column6]]/$F$200)*100</f>
        <v>2.1873221995261129E-2</v>
      </c>
      <c r="H65" s="177">
        <f t="shared" si="2"/>
        <v>-22.121991854515745</v>
      </c>
      <c r="I65" s="176">
        <f t="shared" si="3"/>
        <v>31.421103353291848</v>
      </c>
      <c r="K65" s="178"/>
    </row>
    <row r="66" spans="1:11">
      <c r="A66" s="28" t="s">
        <v>473</v>
      </c>
      <c r="B66" s="57">
        <v>4.8626250999999998</v>
      </c>
      <c r="C66" s="177">
        <f t="shared" si="4"/>
        <v>4.3024746751916046E-2</v>
      </c>
      <c r="D66" s="57">
        <v>3.0530074200000001</v>
      </c>
      <c r="E66" s="177">
        <f t="shared" si="5"/>
        <v>1.9147886178789212E-2</v>
      </c>
      <c r="F66" s="57">
        <v>3.8765222100000001</v>
      </c>
      <c r="G66" s="177">
        <f>(Table223739213927[[#This Row],[Column6]]/$F$200)*100</f>
        <v>2.1153618171590626E-2</v>
      </c>
      <c r="H66" s="177">
        <f t="shared" si="2"/>
        <v>26.973887603587944</v>
      </c>
      <c r="I66" s="176">
        <f t="shared" si="3"/>
        <v>-20.279229217156789</v>
      </c>
      <c r="K66" s="178"/>
    </row>
    <row r="67" spans="1:11">
      <c r="A67" s="28" t="s">
        <v>475</v>
      </c>
      <c r="B67" s="57">
        <v>3.8330687799999996</v>
      </c>
      <c r="C67" s="177">
        <f t="shared" si="4"/>
        <v>3.3915181645851292E-2</v>
      </c>
      <c r="D67" s="57">
        <v>2.8140944000000001</v>
      </c>
      <c r="E67" s="177">
        <f t="shared" si="5"/>
        <v>1.7649468820343753E-2</v>
      </c>
      <c r="F67" s="57">
        <v>3.51770732</v>
      </c>
      <c r="G67" s="177">
        <f>(Table223739213927[[#This Row],[Column6]]/$F$200)*100</f>
        <v>1.919561747762806E-2</v>
      </c>
      <c r="H67" s="177">
        <f t="shared" si="2"/>
        <v>25.003174022875708</v>
      </c>
      <c r="I67" s="176">
        <f t="shared" si="3"/>
        <v>-8.2273884999266791</v>
      </c>
      <c r="K67" s="178"/>
    </row>
    <row r="68" spans="1:11">
      <c r="A68" s="28" t="s">
        <v>479</v>
      </c>
      <c r="B68" s="57">
        <v>6.8225499200000002</v>
      </c>
      <c r="C68" s="177">
        <f t="shared" ref="C68:C99" si="6">(B68/$B$200)*100</f>
        <v>6.0366258239876465E-2</v>
      </c>
      <c r="D68" s="57">
        <v>5.6031700500000001</v>
      </c>
      <c r="E68" s="177">
        <f t="shared" ref="E68:E99" si="7">(D68/$D$200)*100</f>
        <v>3.5142024763831284E-2</v>
      </c>
      <c r="F68" s="57">
        <v>3.37458181</v>
      </c>
      <c r="G68" s="177">
        <f>(Table223739213927[[#This Row],[Column6]]/$F$200)*100</f>
        <v>1.8414602375652372E-2</v>
      </c>
      <c r="H68" s="177">
        <f t="shared" ref="H68:H131" si="8">((F68/D68)-1)*100</f>
        <v>-39.773703459169511</v>
      </c>
      <c r="I68" s="176">
        <f t="shared" ref="I68:I131" si="9">((F68/B68)-1)*100</f>
        <v>-50.537821641911847</v>
      </c>
      <c r="K68" s="178"/>
    </row>
    <row r="69" spans="1:11">
      <c r="A69" s="28" t="s">
        <v>472</v>
      </c>
      <c r="B69" s="57">
        <v>6.07304245</v>
      </c>
      <c r="C69" s="177">
        <f t="shared" si="6"/>
        <v>5.3734579173065546E-2</v>
      </c>
      <c r="D69" s="57">
        <v>8.7801886400000004</v>
      </c>
      <c r="E69" s="177">
        <f t="shared" si="7"/>
        <v>5.5067685589515546E-2</v>
      </c>
      <c r="F69" s="57">
        <v>3.0498940399999999</v>
      </c>
      <c r="G69" s="177">
        <f>(Table223739213927[[#This Row],[Column6]]/$F$200)*100</f>
        <v>1.6642828414484934E-2</v>
      </c>
      <c r="H69" s="177">
        <f t="shared" si="8"/>
        <v>-65.263912143008355</v>
      </c>
      <c r="I69" s="176">
        <f t="shared" si="9"/>
        <v>-49.779800403008878</v>
      </c>
      <c r="K69" s="178"/>
    </row>
    <row r="70" spans="1:11">
      <c r="A70" s="28" t="s">
        <v>482</v>
      </c>
      <c r="B70" s="57">
        <v>0</v>
      </c>
      <c r="C70" s="177">
        <f t="shared" si="6"/>
        <v>0</v>
      </c>
      <c r="D70" s="57">
        <v>5.0583760000000005E-2</v>
      </c>
      <c r="E70" s="177">
        <f t="shared" si="7"/>
        <v>3.1725179330720091E-4</v>
      </c>
      <c r="F70" s="57">
        <v>3.0193622400000004</v>
      </c>
      <c r="G70" s="177">
        <f>(Table223739213927[[#This Row],[Column6]]/$F$200)*100</f>
        <v>1.6476220820279677E-2</v>
      </c>
      <c r="H70" s="177">
        <f t="shared" si="8"/>
        <v>5869.0348048464575</v>
      </c>
      <c r="I70" s="176" t="s">
        <v>240</v>
      </c>
      <c r="K70" s="178"/>
    </row>
    <row r="71" spans="1:11">
      <c r="A71" s="28" t="s">
        <v>499</v>
      </c>
      <c r="B71" s="57">
        <v>0.31031300000000001</v>
      </c>
      <c r="C71" s="177">
        <f t="shared" si="6"/>
        <v>2.7456647313458993E-3</v>
      </c>
      <c r="D71" s="57">
        <v>2.5041257699999999</v>
      </c>
      <c r="E71" s="177">
        <f t="shared" si="7"/>
        <v>1.5705404090152159E-2</v>
      </c>
      <c r="F71" s="57">
        <v>2.5668945000000001</v>
      </c>
      <c r="G71" s="177">
        <f>(Table223739213927[[#This Row],[Column6]]/$F$200)*100</f>
        <v>1.4007170138141949E-2</v>
      </c>
      <c r="H71" s="177">
        <f t="shared" si="8"/>
        <v>2.506612517309792</v>
      </c>
      <c r="I71" s="176">
        <f t="shared" si="9"/>
        <v>727.19528347184939</v>
      </c>
      <c r="K71" s="178"/>
    </row>
    <row r="72" spans="1:11">
      <c r="A72" s="28" t="s">
        <v>284</v>
      </c>
      <c r="B72" s="57">
        <v>2.9250000000000001E-3</v>
      </c>
      <c r="C72" s="177">
        <f t="shared" si="6"/>
        <v>2.5880544286532484E-5</v>
      </c>
      <c r="D72" s="57">
        <v>0</v>
      </c>
      <c r="E72" s="177">
        <f t="shared" si="7"/>
        <v>0</v>
      </c>
      <c r="F72" s="57">
        <v>2.5215679300000002</v>
      </c>
      <c r="G72" s="177">
        <f>(Table223739213927[[#This Row],[Column6]]/$F$200)*100</f>
        <v>1.3759829634756086E-2</v>
      </c>
      <c r="H72" s="177" t="s">
        <v>240</v>
      </c>
      <c r="I72" s="176">
        <f t="shared" si="9"/>
        <v>86107.450598290612</v>
      </c>
      <c r="K72" s="178"/>
    </row>
    <row r="73" spans="1:11">
      <c r="A73" s="28" t="s">
        <v>252</v>
      </c>
      <c r="B73" s="57">
        <v>2.0865755099999999</v>
      </c>
      <c r="C73" s="177">
        <f t="shared" si="6"/>
        <v>1.8462123040597984E-2</v>
      </c>
      <c r="D73" s="57">
        <v>3.3521290099999996</v>
      </c>
      <c r="E73" s="177">
        <f t="shared" si="7"/>
        <v>2.102392032185017E-2</v>
      </c>
      <c r="F73" s="57">
        <v>2.3506816100000001</v>
      </c>
      <c r="G73" s="177">
        <f>(Table223739213927[[#This Row],[Column6]]/$F$200)*100</f>
        <v>1.2827327828187499E-2</v>
      </c>
      <c r="H73" s="177">
        <f t="shared" si="8"/>
        <v>-29.874965939929609</v>
      </c>
      <c r="I73" s="176">
        <f t="shared" si="9"/>
        <v>12.657394795168475</v>
      </c>
      <c r="K73" s="178"/>
    </row>
    <row r="74" spans="1:11">
      <c r="A74" s="28" t="s">
        <v>483</v>
      </c>
      <c r="B74" s="57">
        <v>0.64575881000000002</v>
      </c>
      <c r="C74" s="177">
        <f t="shared" si="6"/>
        <v>5.7137058053413729E-3</v>
      </c>
      <c r="D74" s="57">
        <v>2.6541371300000001</v>
      </c>
      <c r="E74" s="177">
        <f t="shared" si="7"/>
        <v>1.6646247020303102E-2</v>
      </c>
      <c r="F74" s="57">
        <v>2.0823627500000002</v>
      </c>
      <c r="G74" s="177">
        <f>(Table223739213927[[#This Row],[Column6]]/$F$200)*100</f>
        <v>1.1363150814565674E-2</v>
      </c>
      <c r="H74" s="177" t="s">
        <v>240</v>
      </c>
      <c r="I74" s="176">
        <f t="shared" si="9"/>
        <v>222.46757113542128</v>
      </c>
      <c r="K74" s="178"/>
    </row>
    <row r="75" spans="1:11">
      <c r="A75" s="28" t="s">
        <v>480</v>
      </c>
      <c r="B75" s="57">
        <v>2.7297512999999998</v>
      </c>
      <c r="C75" s="177">
        <f t="shared" si="6"/>
        <v>2.4152974157562263E-2</v>
      </c>
      <c r="D75" s="57">
        <v>2.22992715</v>
      </c>
      <c r="E75" s="177">
        <f t="shared" si="7"/>
        <v>1.3985682109869163E-2</v>
      </c>
      <c r="F75" s="57">
        <v>1.9870905400000001</v>
      </c>
      <c r="G75" s="177">
        <f>(Table223739213927[[#This Row],[Column6]]/$F$200)*100</f>
        <v>1.0843264214276184E-2</v>
      </c>
      <c r="H75" s="177">
        <f t="shared" si="8"/>
        <v>-10.889889833396571</v>
      </c>
      <c r="I75" s="176">
        <f t="shared" si="9"/>
        <v>-27.206169294616689</v>
      </c>
      <c r="K75" s="178"/>
    </row>
    <row r="76" spans="1:11">
      <c r="A76" s="28" t="s">
        <v>455</v>
      </c>
      <c r="B76" s="57">
        <v>1.6094938300000001</v>
      </c>
      <c r="C76" s="177">
        <f t="shared" si="6"/>
        <v>1.4240880802125057E-2</v>
      </c>
      <c r="D76" s="57">
        <v>5.0983311699999998</v>
      </c>
      <c r="E76" s="177">
        <f t="shared" si="7"/>
        <v>3.1975770614056757E-2</v>
      </c>
      <c r="F76" s="57">
        <v>1.91463176</v>
      </c>
      <c r="G76" s="177">
        <f>(Table223739213927[[#This Row],[Column6]]/$F$200)*100</f>
        <v>1.0447867185118111E-2</v>
      </c>
      <c r="H76" s="177">
        <f t="shared" si="8"/>
        <v>-62.445912276820572</v>
      </c>
      <c r="I76" s="176">
        <f t="shared" si="9"/>
        <v>18.95862688706298</v>
      </c>
      <c r="K76" s="178"/>
    </row>
    <row r="77" spans="1:11">
      <c r="A77" s="28" t="s">
        <v>478</v>
      </c>
      <c r="B77" s="57">
        <v>3.0888499399999998</v>
      </c>
      <c r="C77" s="177">
        <f t="shared" si="6"/>
        <v>2.7330296638161774E-2</v>
      </c>
      <c r="D77" s="57">
        <v>1.0655790600000001</v>
      </c>
      <c r="E77" s="177">
        <f t="shared" si="7"/>
        <v>6.6831106998689188E-3</v>
      </c>
      <c r="F77" s="57">
        <v>1.49318778</v>
      </c>
      <c r="G77" s="177">
        <f>(Table223739213927[[#This Row],[Column6]]/$F$200)*100</f>
        <v>8.1481086513896343E-3</v>
      </c>
      <c r="H77" s="177">
        <f t="shared" si="8"/>
        <v>40.129234521556747</v>
      </c>
      <c r="I77" s="176">
        <f t="shared" si="9"/>
        <v>-51.658778865767751</v>
      </c>
      <c r="K77" s="178"/>
    </row>
    <row r="78" spans="1:11">
      <c r="A78" s="28" t="s">
        <v>278</v>
      </c>
      <c r="B78" s="57">
        <v>2.3197849999999999E-2</v>
      </c>
      <c r="C78" s="177">
        <f t="shared" si="6"/>
        <v>2.0525572112045729E-4</v>
      </c>
      <c r="D78" s="57">
        <v>1.352011E-2</v>
      </c>
      <c r="E78" s="177">
        <f t="shared" si="7"/>
        <v>8.4795577537348339E-5</v>
      </c>
      <c r="F78" s="57">
        <v>1.44320552</v>
      </c>
      <c r="G78" s="177">
        <f>(Table223739213927[[#This Row],[Column6]]/$F$200)*100</f>
        <v>7.8753627244694396E-3</v>
      </c>
      <c r="H78" s="177">
        <f t="shared" si="8"/>
        <v>10574.510192594587</v>
      </c>
      <c r="I78" s="176">
        <f t="shared" si="9"/>
        <v>6121.2899902361642</v>
      </c>
      <c r="K78" s="178"/>
    </row>
    <row r="79" spans="1:11">
      <c r="A79" s="28" t="s">
        <v>492</v>
      </c>
      <c r="B79" s="57">
        <v>0.4518199</v>
      </c>
      <c r="C79" s="177">
        <f t="shared" si="6"/>
        <v>3.9977247629014289E-3</v>
      </c>
      <c r="D79" s="57">
        <v>3.33437223</v>
      </c>
      <c r="E79" s="177">
        <f t="shared" si="7"/>
        <v>2.0912553149889022E-2</v>
      </c>
      <c r="F79" s="57">
        <v>1.4259661399999999</v>
      </c>
      <c r="G79" s="177">
        <f>(Table223739213927[[#This Row],[Column6]]/$F$200)*100</f>
        <v>7.7812899338907541E-3</v>
      </c>
      <c r="H79" s="177">
        <f t="shared" si="8"/>
        <v>-57.234344529074967</v>
      </c>
      <c r="I79" s="176">
        <f t="shared" si="9"/>
        <v>215.60498773958381</v>
      </c>
      <c r="K79" s="178"/>
    </row>
    <row r="80" spans="1:11">
      <c r="A80" s="28" t="s">
        <v>489</v>
      </c>
      <c r="B80" s="57">
        <v>0.86723542000000009</v>
      </c>
      <c r="C80" s="177">
        <f t="shared" si="6"/>
        <v>7.6733417757810602E-3</v>
      </c>
      <c r="D80" s="57">
        <v>0.65953894999999996</v>
      </c>
      <c r="E80" s="177">
        <f t="shared" si="7"/>
        <v>4.136503783891278E-3</v>
      </c>
      <c r="F80" s="57">
        <v>1.25593391</v>
      </c>
      <c r="G80" s="177">
        <f>(Table223739213927[[#This Row],[Column6]]/$F$200)*100</f>
        <v>6.8534487722934686E-3</v>
      </c>
      <c r="H80" s="177">
        <f t="shared" si="8"/>
        <v>90.426040797135656</v>
      </c>
      <c r="I80" s="176">
        <f t="shared" si="9"/>
        <v>44.820412201337433</v>
      </c>
      <c r="K80" s="178"/>
    </row>
    <row r="81" spans="1:11">
      <c r="A81" s="28" t="s">
        <v>481</v>
      </c>
      <c r="B81" s="57">
        <v>1.99380325</v>
      </c>
      <c r="C81" s="177">
        <f t="shared" si="6"/>
        <v>1.7641269507780308E-2</v>
      </c>
      <c r="D81" s="57">
        <v>0.46052506999999998</v>
      </c>
      <c r="E81" s="177">
        <f t="shared" si="7"/>
        <v>2.8883262992000637E-3</v>
      </c>
      <c r="F81" s="57">
        <v>1.23142343</v>
      </c>
      <c r="G81" s="177">
        <f>(Table223739213927[[#This Row],[Column6]]/$F$200)*100</f>
        <v>6.7196986460114861E-3</v>
      </c>
      <c r="H81" s="177">
        <f t="shared" si="8"/>
        <v>167.39552528595243</v>
      </c>
      <c r="I81" s="176">
        <f t="shared" si="9"/>
        <v>-38.237465005636842</v>
      </c>
      <c r="K81" s="178"/>
    </row>
    <row r="82" spans="1:11">
      <c r="A82" s="28" t="s">
        <v>485</v>
      </c>
      <c r="B82" s="57">
        <v>0.25439213999999999</v>
      </c>
      <c r="C82" s="177">
        <f t="shared" si="6"/>
        <v>2.2508742035609475E-3</v>
      </c>
      <c r="D82" s="57">
        <v>0.12126678</v>
      </c>
      <c r="E82" s="177">
        <f t="shared" si="7"/>
        <v>7.6056235091242325E-4</v>
      </c>
      <c r="F82" s="57">
        <v>1.1290793100000001</v>
      </c>
      <c r="G82" s="177">
        <f>(Table223739213927[[#This Row],[Column6]]/$F$200)*100</f>
        <v>6.1612216608925357E-3</v>
      </c>
      <c r="H82" s="177">
        <f t="shared" si="8"/>
        <v>831.07057843871178</v>
      </c>
      <c r="I82" s="176" t="s">
        <v>240</v>
      </c>
      <c r="K82" s="178"/>
    </row>
    <row r="83" spans="1:11">
      <c r="A83" s="28" t="s">
        <v>529</v>
      </c>
      <c r="B83" s="57">
        <v>0.80351428000000003</v>
      </c>
      <c r="C83" s="177">
        <f t="shared" si="6"/>
        <v>7.1095339857782094E-3</v>
      </c>
      <c r="D83" s="57">
        <v>0.96637255</v>
      </c>
      <c r="E83" s="177">
        <f t="shared" si="7"/>
        <v>6.0609061977668849E-3</v>
      </c>
      <c r="F83" s="57">
        <v>1.1056330000000001</v>
      </c>
      <c r="G83" s="177">
        <f>(Table223739213927[[#This Row],[Column6]]/$F$200)*100</f>
        <v>6.0332785556026147E-3</v>
      </c>
      <c r="H83" s="177">
        <f t="shared" si="8"/>
        <v>14.410638009119792</v>
      </c>
      <c r="I83" s="176">
        <f t="shared" si="9"/>
        <v>37.599670288373723</v>
      </c>
      <c r="K83" s="178"/>
    </row>
    <row r="84" spans="1:11">
      <c r="A84" s="28" t="s">
        <v>495</v>
      </c>
      <c r="B84" s="57">
        <v>0.33946677000000003</v>
      </c>
      <c r="C84" s="177">
        <f t="shared" si="6"/>
        <v>3.0036187264243204E-3</v>
      </c>
      <c r="D84" s="57">
        <v>0.33221726000000001</v>
      </c>
      <c r="E84" s="177">
        <f t="shared" si="7"/>
        <v>2.0836039373625962E-3</v>
      </c>
      <c r="F84" s="57">
        <v>0.91221552000000006</v>
      </c>
      <c r="G84" s="177">
        <f>(Table223739213927[[#This Row],[Column6]]/$F$200)*100</f>
        <v>4.9778274842591421E-3</v>
      </c>
      <c r="H84" s="177">
        <f t="shared" si="8"/>
        <v>174.58402371989945</v>
      </c>
      <c r="I84" s="176">
        <f t="shared" si="9"/>
        <v>168.72012244379619</v>
      </c>
      <c r="K84" s="178"/>
    </row>
    <row r="85" spans="1:11">
      <c r="A85" s="28" t="s">
        <v>515</v>
      </c>
      <c r="B85" s="57">
        <v>2.428543E-2</v>
      </c>
      <c r="C85" s="177">
        <f t="shared" si="6"/>
        <v>2.1487868260939641E-4</v>
      </c>
      <c r="D85" s="57">
        <v>0.16158386999999999</v>
      </c>
      <c r="E85" s="177">
        <f t="shared" si="7"/>
        <v>1.0134235281643281E-3</v>
      </c>
      <c r="F85" s="57">
        <v>0.88006963999999999</v>
      </c>
      <c r="G85" s="177">
        <f>(Table223739213927[[#This Row],[Column6]]/$F$200)*100</f>
        <v>4.8024120901319998E-3</v>
      </c>
      <c r="H85" s="177" t="s">
        <v>240</v>
      </c>
      <c r="I85" s="176" t="s">
        <v>240</v>
      </c>
      <c r="K85" s="178"/>
    </row>
    <row r="86" spans="1:11">
      <c r="A86" s="28" t="s">
        <v>445</v>
      </c>
      <c r="B86" s="57">
        <v>340.82978694000002</v>
      </c>
      <c r="C86" s="177">
        <f t="shared" si="6"/>
        <v>3.0156787675453338</v>
      </c>
      <c r="D86" s="57">
        <v>0.66276997999999998</v>
      </c>
      <c r="E86" s="177">
        <f t="shared" si="7"/>
        <v>4.1567681940839832E-3</v>
      </c>
      <c r="F86" s="57">
        <v>0.70353264999999998</v>
      </c>
      <c r="G86" s="177">
        <f>(Table223739213927[[#This Row],[Column6]]/$F$200)*100</f>
        <v>3.8390753988088995E-3</v>
      </c>
      <c r="H86" s="177" t="s">
        <v>240</v>
      </c>
      <c r="I86" s="176" t="s">
        <v>240</v>
      </c>
      <c r="K86" s="178"/>
    </row>
    <row r="87" spans="1:11">
      <c r="A87" s="28" t="s">
        <v>524</v>
      </c>
      <c r="B87" s="57">
        <v>0.15810996999999999</v>
      </c>
      <c r="C87" s="177">
        <f t="shared" si="6"/>
        <v>1.3989648139238709E-3</v>
      </c>
      <c r="D87" s="57">
        <v>7.3438399999999999E-3</v>
      </c>
      <c r="E87" s="177">
        <f t="shared" si="7"/>
        <v>4.6059178079311504E-5</v>
      </c>
      <c r="F87" s="57">
        <v>0.65663079000000002</v>
      </c>
      <c r="G87" s="177">
        <f>(Table223739213927[[#This Row],[Column6]]/$F$200)*100</f>
        <v>3.5831387668922724E-3</v>
      </c>
      <c r="H87" s="177" t="s">
        <v>240</v>
      </c>
      <c r="I87" s="176">
        <f t="shared" si="9"/>
        <v>315.30005350073759</v>
      </c>
      <c r="K87" s="178"/>
    </row>
    <row r="88" spans="1:11">
      <c r="A88" s="28" t="s">
        <v>280</v>
      </c>
      <c r="B88" s="57">
        <v>0.25464545999999999</v>
      </c>
      <c r="C88" s="177">
        <f t="shared" si="6"/>
        <v>2.2531155914169011E-3</v>
      </c>
      <c r="D88" s="57">
        <v>4.0795789999999998E-2</v>
      </c>
      <c r="E88" s="177">
        <f t="shared" si="7"/>
        <v>2.5586349328092598E-4</v>
      </c>
      <c r="F88" s="57">
        <v>0.50879280999999998</v>
      </c>
      <c r="G88" s="177">
        <f>(Table223739213927[[#This Row],[Column6]]/$F$200)*100</f>
        <v>2.7764084011763358E-3</v>
      </c>
      <c r="H88" s="177">
        <f t="shared" si="8"/>
        <v>1147.1698917952074</v>
      </c>
      <c r="I88" s="176">
        <f t="shared" si="9"/>
        <v>99.804390779242638</v>
      </c>
      <c r="K88" s="178"/>
    </row>
    <row r="89" spans="1:11">
      <c r="A89" s="28" t="s">
        <v>265</v>
      </c>
      <c r="B89" s="57">
        <v>6.2287844299999993</v>
      </c>
      <c r="C89" s="177">
        <f t="shared" si="6"/>
        <v>5.5112591894659481E-2</v>
      </c>
      <c r="D89" s="57">
        <v>1.18025907</v>
      </c>
      <c r="E89" s="177">
        <f t="shared" si="7"/>
        <v>7.4023620728192038E-3</v>
      </c>
      <c r="F89" s="57">
        <v>0.47443863000000003</v>
      </c>
      <c r="G89" s="177">
        <f>(Table223739213927[[#This Row],[Column6]]/$F$200)*100</f>
        <v>2.5889426349688218E-3</v>
      </c>
      <c r="H89" s="177">
        <f t="shared" si="8"/>
        <v>-59.802161910096565</v>
      </c>
      <c r="I89" s="176">
        <f t="shared" si="9"/>
        <v>-92.383126509966559</v>
      </c>
      <c r="K89" s="178"/>
    </row>
    <row r="90" spans="1:11">
      <c r="A90" s="28" t="s">
        <v>501</v>
      </c>
      <c r="B90" s="57">
        <v>0.11730876</v>
      </c>
      <c r="C90" s="177">
        <f t="shared" si="6"/>
        <v>1.0379536951720377E-3</v>
      </c>
      <c r="D90" s="57">
        <v>0.12154157</v>
      </c>
      <c r="E90" s="177">
        <f t="shared" si="7"/>
        <v>7.6228578191642313E-4</v>
      </c>
      <c r="F90" s="57">
        <v>0.46218501000000001</v>
      </c>
      <c r="G90" s="177">
        <f>(Table223739213927[[#This Row],[Column6]]/$F$200)*100</f>
        <v>2.5220764119323323E-3</v>
      </c>
      <c r="H90" s="177">
        <f t="shared" si="8"/>
        <v>280.26907995346778</v>
      </c>
      <c r="I90" s="176">
        <f t="shared" si="9"/>
        <v>293.99019305975105</v>
      </c>
      <c r="K90" s="178"/>
    </row>
    <row r="91" spans="1:11">
      <c r="A91" s="28" t="s">
        <v>513</v>
      </c>
      <c r="B91" s="57">
        <v>0</v>
      </c>
      <c r="C91" s="177">
        <f t="shared" si="6"/>
        <v>0</v>
      </c>
      <c r="D91" s="57">
        <v>0.12187630000000001</v>
      </c>
      <c r="E91" s="177">
        <f t="shared" si="7"/>
        <v>7.6438514528470031E-4</v>
      </c>
      <c r="F91" s="57">
        <v>0.46205704999999997</v>
      </c>
      <c r="G91" s="177">
        <f>(Table223739213927[[#This Row],[Column6]]/$F$200)*100</f>
        <v>2.5213781528138227E-3</v>
      </c>
      <c r="H91" s="177">
        <f t="shared" si="8"/>
        <v>279.11968938997978</v>
      </c>
      <c r="I91" s="176" t="s">
        <v>240</v>
      </c>
      <c r="K91" s="178"/>
    </row>
    <row r="92" spans="1:11">
      <c r="A92" s="28" t="s">
        <v>281</v>
      </c>
      <c r="B92" s="57">
        <v>0.41020896000000001</v>
      </c>
      <c r="C92" s="177">
        <f t="shared" si="6"/>
        <v>3.6295491131666433E-3</v>
      </c>
      <c r="D92" s="57">
        <v>0.31746518000000001</v>
      </c>
      <c r="E92" s="177">
        <f t="shared" si="7"/>
        <v>1.9910816765616735E-3</v>
      </c>
      <c r="F92" s="57">
        <v>0.45041333</v>
      </c>
      <c r="G92" s="177">
        <f>(Table223739213927[[#This Row],[Column6]]/$F$200)*100</f>
        <v>2.4578400654164303E-3</v>
      </c>
      <c r="H92" s="177">
        <f t="shared" si="8"/>
        <v>41.878025804278749</v>
      </c>
      <c r="I92" s="176">
        <f t="shared" si="9"/>
        <v>9.8009487652341853</v>
      </c>
      <c r="K92" s="178"/>
    </row>
    <row r="93" spans="1:11">
      <c r="A93" s="28" t="s">
        <v>500</v>
      </c>
      <c r="B93" s="57">
        <v>100.06787294</v>
      </c>
      <c r="C93" s="177">
        <f t="shared" si="6"/>
        <v>0.88540547599411135</v>
      </c>
      <c r="D93" s="57">
        <v>0.38067326000000001</v>
      </c>
      <c r="E93" s="177">
        <f t="shared" si="7"/>
        <v>2.3875108216371882E-3</v>
      </c>
      <c r="F93" s="57">
        <v>0.34172566999999998</v>
      </c>
      <c r="G93" s="177">
        <f>(Table223739213927[[#This Row],[Column6]]/$F$200)*100</f>
        <v>1.8647473046751822E-3</v>
      </c>
      <c r="H93" s="177">
        <f t="shared" si="8"/>
        <v>-10.231238726880898</v>
      </c>
      <c r="I93" s="176">
        <f t="shared" si="9"/>
        <v>-99.658506111941747</v>
      </c>
      <c r="K93" s="178"/>
    </row>
    <row r="94" spans="1:11">
      <c r="A94" s="28" t="s">
        <v>270</v>
      </c>
      <c r="B94" s="57">
        <v>2.7392000000000003E-4</v>
      </c>
      <c r="C94" s="177">
        <f t="shared" si="6"/>
        <v>2.4236576721254629E-6</v>
      </c>
      <c r="D94" s="57">
        <v>1.6842442399999999</v>
      </c>
      <c r="E94" s="177">
        <f t="shared" si="7"/>
        <v>1.0563261914640659E-2</v>
      </c>
      <c r="F94" s="57">
        <v>0.29088130000000001</v>
      </c>
      <c r="G94" s="177">
        <f>(Table223739213927[[#This Row],[Column6]]/$F$200)*100</f>
        <v>1.5872969688095517E-3</v>
      </c>
      <c r="H94" s="177">
        <f t="shared" si="8"/>
        <v>-82.729268529367218</v>
      </c>
      <c r="I94" s="176" t="s">
        <v>240</v>
      </c>
      <c r="K94" s="178"/>
    </row>
    <row r="95" spans="1:11">
      <c r="A95" s="28" t="s">
        <v>498</v>
      </c>
      <c r="B95" s="57">
        <v>0</v>
      </c>
      <c r="C95" s="177">
        <f t="shared" si="6"/>
        <v>0</v>
      </c>
      <c r="D95" s="57">
        <v>1.629651E-2</v>
      </c>
      <c r="E95" s="177">
        <f t="shared" si="7"/>
        <v>1.0220863419699785E-4</v>
      </c>
      <c r="F95" s="57">
        <v>0.27663257000000002</v>
      </c>
      <c r="G95" s="177">
        <f>(Table223739213927[[#This Row],[Column6]]/$F$200)*100</f>
        <v>1.5095437205313511E-3</v>
      </c>
      <c r="H95" s="177">
        <f t="shared" si="8"/>
        <v>1597.4957828393933</v>
      </c>
      <c r="I95" s="176" t="s">
        <v>240</v>
      </c>
      <c r="K95" s="178"/>
    </row>
    <row r="96" spans="1:11">
      <c r="A96" s="28" t="s">
        <v>497</v>
      </c>
      <c r="B96" s="57">
        <v>9.0089999999999996E-3</v>
      </c>
      <c r="C96" s="177">
        <f t="shared" si="6"/>
        <v>7.9712076402520051E-5</v>
      </c>
      <c r="D96" s="57">
        <v>0.48470469999999999</v>
      </c>
      <c r="E96" s="177">
        <f t="shared" si="7"/>
        <v>3.0399763738288496E-3</v>
      </c>
      <c r="F96" s="57">
        <v>0.24411709000000001</v>
      </c>
      <c r="G96" s="177">
        <f>(Table223739213927[[#This Row],[Column6]]/$F$200)*100</f>
        <v>1.3321114729328027E-3</v>
      </c>
      <c r="H96" s="177">
        <f t="shared" si="8"/>
        <v>-49.63591440314071</v>
      </c>
      <c r="I96" s="176">
        <f t="shared" si="9"/>
        <v>2609.7024087024088</v>
      </c>
      <c r="K96" s="178"/>
    </row>
    <row r="97" spans="1:11">
      <c r="A97" s="28" t="s">
        <v>542</v>
      </c>
      <c r="B97" s="57">
        <v>1.1119356200000001</v>
      </c>
      <c r="C97" s="177">
        <f t="shared" si="6"/>
        <v>9.8384612161309254E-3</v>
      </c>
      <c r="D97" s="57">
        <v>0</v>
      </c>
      <c r="E97" s="177">
        <f t="shared" si="7"/>
        <v>0</v>
      </c>
      <c r="F97" s="57">
        <v>0.24258142000000002</v>
      </c>
      <c r="G97" s="177">
        <f>(Table223739213927[[#This Row],[Column6]]/$F$200)*100</f>
        <v>1.3237315449824954E-3</v>
      </c>
      <c r="H97" s="177" t="s">
        <v>240</v>
      </c>
      <c r="I97" s="176">
        <f t="shared" si="9"/>
        <v>-78.183861040444043</v>
      </c>
      <c r="K97" s="178"/>
    </row>
    <row r="98" spans="1:11">
      <c r="A98" s="28" t="s">
        <v>522</v>
      </c>
      <c r="B98" s="57">
        <v>0</v>
      </c>
      <c r="C98" s="177">
        <f t="shared" si="6"/>
        <v>0</v>
      </c>
      <c r="D98" s="57">
        <v>0.36667854</v>
      </c>
      <c r="E98" s="177">
        <f t="shared" si="7"/>
        <v>2.2997385797786916E-3</v>
      </c>
      <c r="F98" s="57">
        <v>0.24220532</v>
      </c>
      <c r="G98" s="177">
        <f>(Table223739213927[[#This Row],[Column6]]/$F$200)*100</f>
        <v>1.3216792219559919E-3</v>
      </c>
      <c r="H98" s="177" t="s">
        <v>240</v>
      </c>
      <c r="I98" s="176" t="s">
        <v>240</v>
      </c>
      <c r="K98" s="178"/>
    </row>
    <row r="99" spans="1:11">
      <c r="A99" s="28" t="s">
        <v>272</v>
      </c>
      <c r="B99" s="57">
        <v>1.8698315700000001</v>
      </c>
      <c r="C99" s="177">
        <f t="shared" si="6"/>
        <v>1.6544361967774895E-2</v>
      </c>
      <c r="D99" s="57">
        <v>0.39528748999999996</v>
      </c>
      <c r="E99" s="177">
        <f t="shared" si="7"/>
        <v>2.4791685132620079E-3</v>
      </c>
      <c r="F99" s="57">
        <v>0.22144679</v>
      </c>
      <c r="G99" s="177">
        <f>(Table223739213927[[#This Row],[Column6]]/$F$200)*100</f>
        <v>1.2084029414046393E-3</v>
      </c>
      <c r="H99" s="177" t="s">
        <v>240</v>
      </c>
      <c r="I99" s="176" t="s">
        <v>240</v>
      </c>
      <c r="K99" s="178"/>
    </row>
    <row r="100" spans="1:11">
      <c r="A100" s="28" t="s">
        <v>458</v>
      </c>
      <c r="B100" s="57">
        <v>64.527055820000001</v>
      </c>
      <c r="C100" s="177">
        <f t="shared" ref="C100:C131" si="10">(B100/$B$200)*100</f>
        <v>0.5709385729330132</v>
      </c>
      <c r="D100" s="57">
        <v>73.474044409999991</v>
      </c>
      <c r="E100" s="177">
        <f t="shared" ref="E100:E131" si="11">(D100/$D$200)*100</f>
        <v>0.46081533580353484</v>
      </c>
      <c r="F100" s="57">
        <v>0.20831607000000002</v>
      </c>
      <c r="G100" s="177">
        <f>(Table223739213927[[#This Row],[Column6]]/$F$200)*100</f>
        <v>1.1367505111718023E-3</v>
      </c>
      <c r="H100" s="177">
        <f t="shared" si="8"/>
        <v>-99.716476652846893</v>
      </c>
      <c r="I100" s="176" t="s">
        <v>240</v>
      </c>
      <c r="K100" s="178"/>
    </row>
    <row r="101" spans="1:11">
      <c r="A101" s="28" t="s">
        <v>517</v>
      </c>
      <c r="B101" s="57">
        <v>0</v>
      </c>
      <c r="C101" s="177">
        <f t="shared" si="10"/>
        <v>0</v>
      </c>
      <c r="D101" s="57">
        <v>0.18565775000000001</v>
      </c>
      <c r="E101" s="177">
        <f t="shared" si="11"/>
        <v>1.1644103587570393E-3</v>
      </c>
      <c r="F101" s="57">
        <v>0.18948037000000001</v>
      </c>
      <c r="G101" s="177">
        <f>(Table223739213927[[#This Row],[Column6]]/$F$200)*100</f>
        <v>1.0339668344094733E-3</v>
      </c>
      <c r="H101" s="177" t="s">
        <v>240</v>
      </c>
      <c r="I101" s="176" t="s">
        <v>240</v>
      </c>
      <c r="K101" s="178"/>
    </row>
    <row r="102" spans="1:11">
      <c r="A102" s="28" t="s">
        <v>532</v>
      </c>
      <c r="B102" s="57">
        <v>6.0955510000000004E-2</v>
      </c>
      <c r="C102" s="177">
        <f t="shared" si="10"/>
        <v>5.3933735933783713E-4</v>
      </c>
      <c r="D102" s="57">
        <v>3.6651179999999998E-2</v>
      </c>
      <c r="E102" s="177">
        <f t="shared" si="11"/>
        <v>2.2986928179765626E-4</v>
      </c>
      <c r="F102" s="57">
        <v>0.13290852</v>
      </c>
      <c r="G102" s="177">
        <f>(Table223739213927[[#This Row],[Column6]]/$F$200)*100</f>
        <v>7.252624727851659E-4</v>
      </c>
      <c r="H102" s="177">
        <f t="shared" si="8"/>
        <v>262.63094394232331</v>
      </c>
      <c r="I102" s="176">
        <f t="shared" si="9"/>
        <v>118.04184724235758</v>
      </c>
      <c r="K102" s="178"/>
    </row>
    <row r="103" spans="1:11">
      <c r="A103" s="28" t="s">
        <v>488</v>
      </c>
      <c r="B103" s="57">
        <v>0.21324405999999999</v>
      </c>
      <c r="C103" s="177">
        <f t="shared" si="10"/>
        <v>1.8867939619384582E-3</v>
      </c>
      <c r="D103" s="57">
        <v>0.38722837999999998</v>
      </c>
      <c r="E103" s="177">
        <f t="shared" si="11"/>
        <v>2.4286232967743447E-3</v>
      </c>
      <c r="F103" s="57">
        <v>0.13273326000000002</v>
      </c>
      <c r="G103" s="177">
        <f>(Table223739213927[[#This Row],[Column6]]/$F$200)*100</f>
        <v>7.2430610444263735E-4</v>
      </c>
      <c r="H103" s="177">
        <f t="shared" si="8"/>
        <v>-65.72222831394744</v>
      </c>
      <c r="I103" s="176" t="s">
        <v>240</v>
      </c>
      <c r="K103" s="178"/>
    </row>
    <row r="104" spans="1:11">
      <c r="A104" s="28" t="s">
        <v>276</v>
      </c>
      <c r="B104" s="57">
        <v>0.17169628000000001</v>
      </c>
      <c r="C104" s="177">
        <f t="shared" si="10"/>
        <v>1.5191771549992758E-3</v>
      </c>
      <c r="D104" s="57">
        <v>225.20920013999998</v>
      </c>
      <c r="E104" s="177">
        <f t="shared" si="11"/>
        <v>1.4124695873477042</v>
      </c>
      <c r="F104" s="57">
        <v>0.12051558999999999</v>
      </c>
      <c r="G104" s="177">
        <f>(Table223739213927[[#This Row],[Column6]]/$F$200)*100</f>
        <v>6.5763605533011122E-4</v>
      </c>
      <c r="H104" s="177" t="s">
        <v>240</v>
      </c>
      <c r="I104" s="176">
        <f t="shared" si="9"/>
        <v>-29.808852003083597</v>
      </c>
      <c r="K104" s="178"/>
    </row>
    <row r="105" spans="1:11">
      <c r="A105" s="28" t="s">
        <v>516</v>
      </c>
      <c r="B105" s="57">
        <v>6.5886470000000003E-2</v>
      </c>
      <c r="C105" s="177">
        <f t="shared" si="10"/>
        <v>5.8296673665582702E-4</v>
      </c>
      <c r="D105" s="57">
        <v>3.1717899999999999E-3</v>
      </c>
      <c r="E105" s="177">
        <f t="shared" si="11"/>
        <v>1.9892868096279253E-5</v>
      </c>
      <c r="F105" s="57">
        <v>0.11994310000000001</v>
      </c>
      <c r="G105" s="177">
        <f>(Table223739213927[[#This Row],[Column6]]/$F$200)*100</f>
        <v>6.5451206062273827E-4</v>
      </c>
      <c r="H105" s="177">
        <f t="shared" si="8"/>
        <v>3681.5586782227074</v>
      </c>
      <c r="I105" s="176">
        <f t="shared" si="9"/>
        <v>82.045114877151562</v>
      </c>
      <c r="K105" s="178"/>
    </row>
    <row r="106" spans="1:11">
      <c r="A106" s="28" t="s">
        <v>466</v>
      </c>
      <c r="B106" s="57">
        <v>0.61634411</v>
      </c>
      <c r="C106" s="177">
        <f t="shared" si="10"/>
        <v>5.4534430887516055E-3</v>
      </c>
      <c r="D106" s="57">
        <v>28.416014399999998</v>
      </c>
      <c r="E106" s="177">
        <f t="shared" si="11"/>
        <v>0.17821987782330223</v>
      </c>
      <c r="F106" s="57">
        <v>0.10910935000000001</v>
      </c>
      <c r="G106" s="177">
        <f>(Table223739213927[[#This Row],[Column6]]/$F$200)*100</f>
        <v>5.9539386177035261E-4</v>
      </c>
      <c r="H106" s="177">
        <f t="shared" si="8"/>
        <v>-99.616028664456195</v>
      </c>
      <c r="I106" s="176">
        <f t="shared" si="9"/>
        <v>-82.297332248376648</v>
      </c>
      <c r="K106" s="178"/>
    </row>
    <row r="107" spans="1:11">
      <c r="A107" s="28" t="s">
        <v>275</v>
      </c>
      <c r="B107" s="57">
        <v>7.4467099999999996E-3</v>
      </c>
      <c r="C107" s="177">
        <f t="shared" si="10"/>
        <v>6.5888857416739933E-5</v>
      </c>
      <c r="D107" s="57">
        <v>3.3704899999999999E-3</v>
      </c>
      <c r="E107" s="177">
        <f t="shared" si="11"/>
        <v>2.1139076984866038E-5</v>
      </c>
      <c r="F107" s="57">
        <v>0.10675702000000001</v>
      </c>
      <c r="G107" s="177">
        <f>(Table223739213927[[#This Row],[Column6]]/$F$200)*100</f>
        <v>5.8255753891756079E-4</v>
      </c>
      <c r="H107" s="177">
        <f t="shared" si="8"/>
        <v>3067.4035525991771</v>
      </c>
      <c r="I107" s="176">
        <f t="shared" si="9"/>
        <v>1333.6132332264856</v>
      </c>
      <c r="K107" s="178"/>
    </row>
    <row r="108" spans="1:11">
      <c r="A108" s="28" t="s">
        <v>493</v>
      </c>
      <c r="B108" s="57">
        <v>0.19584411999999998</v>
      </c>
      <c r="C108" s="177">
        <f t="shared" si="10"/>
        <v>1.7328384345015322E-3</v>
      </c>
      <c r="D108" s="57">
        <v>0.21667316</v>
      </c>
      <c r="E108" s="177">
        <f t="shared" si="11"/>
        <v>1.3589331550588185E-3</v>
      </c>
      <c r="F108" s="57">
        <v>0.10456325999999999</v>
      </c>
      <c r="G108" s="177">
        <f>(Table223739213927[[#This Row],[Column6]]/$F$200)*100</f>
        <v>5.7058650950351575E-4</v>
      </c>
      <c r="H108" s="177">
        <f t="shared" si="8"/>
        <v>-51.741480116872808</v>
      </c>
      <c r="I108" s="176" t="s">
        <v>240</v>
      </c>
      <c r="K108" s="178"/>
    </row>
    <row r="109" spans="1:11">
      <c r="A109" s="28" t="s">
        <v>269</v>
      </c>
      <c r="B109" s="57">
        <v>3.2678819999999997E-2</v>
      </c>
      <c r="C109" s="177">
        <f t="shared" si="10"/>
        <v>2.8914381136465754E-4</v>
      </c>
      <c r="D109" s="57">
        <v>9.957559999999999E-3</v>
      </c>
      <c r="E109" s="177">
        <f t="shared" si="11"/>
        <v>6.2451936490368653E-5</v>
      </c>
      <c r="F109" s="57">
        <v>0.10159686</v>
      </c>
      <c r="G109" s="177">
        <f>(Table223739213927[[#This Row],[Column6]]/$F$200)*100</f>
        <v>5.5439929592781786E-4</v>
      </c>
      <c r="H109" s="177" t="s">
        <v>240</v>
      </c>
      <c r="I109" s="176" t="s">
        <v>240</v>
      </c>
      <c r="K109" s="178"/>
    </row>
    <row r="110" spans="1:11">
      <c r="A110" s="28" t="s">
        <v>491</v>
      </c>
      <c r="B110" s="57">
        <v>6.5292829999999996E-2</v>
      </c>
      <c r="C110" s="177">
        <f t="shared" si="10"/>
        <v>5.7771418065232026E-4</v>
      </c>
      <c r="D110" s="57">
        <v>6.902367999999999E-2</v>
      </c>
      <c r="E110" s="177">
        <f t="shared" si="11"/>
        <v>4.3290349038233554E-4</v>
      </c>
      <c r="F110" s="57">
        <v>9.5900800000000008E-2</v>
      </c>
      <c r="G110" s="177">
        <f>(Table223739213927[[#This Row],[Column6]]/$F$200)*100</f>
        <v>5.233167245416294E-4</v>
      </c>
      <c r="H110" s="177">
        <f t="shared" si="8"/>
        <v>38.938984418101171</v>
      </c>
      <c r="I110" s="176">
        <f t="shared" si="9"/>
        <v>46.877995639031141</v>
      </c>
      <c r="K110" s="178"/>
    </row>
    <row r="111" spans="1:11">
      <c r="A111" s="28" t="s">
        <v>282</v>
      </c>
      <c r="B111" s="57">
        <v>2.848403E-2</v>
      </c>
      <c r="C111" s="177">
        <f t="shared" si="10"/>
        <v>2.5202810252099826E-4</v>
      </c>
      <c r="D111" s="57">
        <v>0</v>
      </c>
      <c r="E111" s="177">
        <f t="shared" si="11"/>
        <v>0</v>
      </c>
      <c r="F111" s="57">
        <v>8.8917200000000002E-2</v>
      </c>
      <c r="G111" s="177">
        <f>(Table223739213927[[#This Row],[Column6]]/$F$200)*100</f>
        <v>4.8520823454458107E-4</v>
      </c>
      <c r="H111" s="177" t="s">
        <v>240</v>
      </c>
      <c r="I111" s="176">
        <f t="shared" si="9"/>
        <v>212.16509742476748</v>
      </c>
      <c r="K111" s="178"/>
    </row>
    <row r="112" spans="1:11">
      <c r="A112" s="28" t="s">
        <v>490</v>
      </c>
      <c r="B112" s="57">
        <v>3.2477369999999998E-2</v>
      </c>
      <c r="C112" s="177">
        <f t="shared" si="10"/>
        <v>2.873613718273851E-4</v>
      </c>
      <c r="D112" s="57">
        <v>0.48282778000000004</v>
      </c>
      <c r="E112" s="177">
        <f t="shared" si="11"/>
        <v>3.0282046859216212E-3</v>
      </c>
      <c r="F112" s="57">
        <v>8.046855E-2</v>
      </c>
      <c r="G112" s="177">
        <f>(Table223739213927[[#This Row],[Column6]]/$F$200)*100</f>
        <v>4.3910517967122616E-4</v>
      </c>
      <c r="H112" s="177">
        <f t="shared" si="8"/>
        <v>-83.33390220421866</v>
      </c>
      <c r="I112" s="176" t="s">
        <v>240</v>
      </c>
      <c r="K112" s="178"/>
    </row>
    <row r="113" spans="1:11">
      <c r="A113" s="28" t="s">
        <v>954</v>
      </c>
      <c r="B113" s="57">
        <v>0</v>
      </c>
      <c r="C113" s="177">
        <f t="shared" si="10"/>
        <v>0</v>
      </c>
      <c r="D113" s="57">
        <v>0</v>
      </c>
      <c r="E113" s="177">
        <f t="shared" si="11"/>
        <v>0</v>
      </c>
      <c r="F113" s="57">
        <v>7.8823759999999993E-2</v>
      </c>
      <c r="G113" s="177">
        <f>(Table223739213927[[#This Row],[Column6]]/$F$200)*100</f>
        <v>4.3012979974364654E-4</v>
      </c>
      <c r="H113" s="177" t="s">
        <v>240</v>
      </c>
      <c r="I113" s="176" t="s">
        <v>240</v>
      </c>
      <c r="K113" s="178"/>
    </row>
    <row r="114" spans="1:11">
      <c r="A114" s="28" t="s">
        <v>520</v>
      </c>
      <c r="B114" s="57">
        <v>1.1884300000000001E-3</v>
      </c>
      <c r="C114" s="177">
        <f t="shared" si="10"/>
        <v>1.0515287263741471E-5</v>
      </c>
      <c r="D114" s="57">
        <v>7.9138500000000001E-3</v>
      </c>
      <c r="E114" s="177">
        <f t="shared" si="11"/>
        <v>4.9634173190450675E-5</v>
      </c>
      <c r="F114" s="57">
        <v>6.2474040000000002E-2</v>
      </c>
      <c r="G114" s="177">
        <f>(Table223739213927[[#This Row],[Column6]]/$F$200)*100</f>
        <v>3.4091175445546577E-4</v>
      </c>
      <c r="H114" s="177" t="s">
        <v>240</v>
      </c>
      <c r="I114" s="176" t="s">
        <v>240</v>
      </c>
      <c r="K114" s="178"/>
    </row>
    <row r="115" spans="1:11">
      <c r="A115" s="28" t="s">
        <v>288</v>
      </c>
      <c r="B115" s="57">
        <v>1.3076199999999998E-3</v>
      </c>
      <c r="C115" s="177">
        <f t="shared" si="10"/>
        <v>1.1569886263232684E-5</v>
      </c>
      <c r="D115" s="57">
        <v>2.9239999999999995E-4</v>
      </c>
      <c r="E115" s="177">
        <f t="shared" si="11"/>
        <v>1.8338775995107029E-6</v>
      </c>
      <c r="F115" s="57">
        <v>6.0169470000000003E-2</v>
      </c>
      <c r="G115" s="177">
        <f>(Table223739213927[[#This Row],[Column6]]/$F$200)*100</f>
        <v>3.2833605097982326E-4</v>
      </c>
      <c r="H115" s="177" t="s">
        <v>240</v>
      </c>
      <c r="I115" s="176" t="s">
        <v>240</v>
      </c>
      <c r="K115" s="178"/>
    </row>
    <row r="116" spans="1:11">
      <c r="A116" s="28" t="s">
        <v>494</v>
      </c>
      <c r="B116" s="57">
        <v>7.8622000000000002E-4</v>
      </c>
      <c r="C116" s="177">
        <f t="shared" si="10"/>
        <v>6.9565133432333568E-6</v>
      </c>
      <c r="D116" s="57">
        <v>5.5000000000000002E-5</v>
      </c>
      <c r="E116" s="177">
        <f t="shared" si="11"/>
        <v>3.4494961687102834E-7</v>
      </c>
      <c r="F116" s="57">
        <v>5.7003459999999999E-2</v>
      </c>
      <c r="G116" s="177">
        <f>(Table223739213927[[#This Row],[Column6]]/$F$200)*100</f>
        <v>3.1105959465134583E-4</v>
      </c>
      <c r="H116" s="177">
        <f t="shared" si="8"/>
        <v>103542.65454545454</v>
      </c>
      <c r="I116" s="176" t="s">
        <v>240</v>
      </c>
      <c r="K116" s="178"/>
    </row>
    <row r="117" spans="1:11">
      <c r="A117" s="28" t="s">
        <v>510</v>
      </c>
      <c r="B117" s="57">
        <v>6.303243E-2</v>
      </c>
      <c r="C117" s="177">
        <f t="shared" si="10"/>
        <v>5.5771404994966111E-4</v>
      </c>
      <c r="D117" s="57">
        <v>0</v>
      </c>
      <c r="E117" s="177">
        <f t="shared" si="11"/>
        <v>0</v>
      </c>
      <c r="F117" s="57">
        <v>5.4665480000000002E-2</v>
      </c>
      <c r="G117" s="177">
        <f>(Table223739213927[[#This Row],[Column6]]/$F$200)*100</f>
        <v>2.9830157766250074E-4</v>
      </c>
      <c r="H117" s="177" t="s">
        <v>240</v>
      </c>
      <c r="I117" s="176" t="s">
        <v>240</v>
      </c>
      <c r="K117" s="178"/>
    </row>
    <row r="118" spans="1:11">
      <c r="A118" s="28" t="s">
        <v>496</v>
      </c>
      <c r="B118" s="57">
        <v>1.7187380000000002E-2</v>
      </c>
      <c r="C118" s="177">
        <f t="shared" si="10"/>
        <v>1.5207478607161119E-4</v>
      </c>
      <c r="D118" s="57">
        <v>0</v>
      </c>
      <c r="E118" s="177">
        <f t="shared" si="11"/>
        <v>0</v>
      </c>
      <c r="F118" s="57">
        <v>5.0993820000000002E-2</v>
      </c>
      <c r="G118" s="177">
        <f>(Table223739213927[[#This Row],[Column6]]/$F$200)*100</f>
        <v>2.7826586279014801E-4</v>
      </c>
      <c r="H118" s="177" t="s">
        <v>240</v>
      </c>
      <c r="I118" s="176">
        <f t="shared" si="9"/>
        <v>196.69338782292587</v>
      </c>
      <c r="K118" s="178"/>
    </row>
    <row r="119" spans="1:11">
      <c r="A119" s="28" t="s">
        <v>568</v>
      </c>
      <c r="B119" s="57">
        <v>0</v>
      </c>
      <c r="C119" s="177">
        <f t="shared" si="10"/>
        <v>0</v>
      </c>
      <c r="D119" s="57">
        <v>2.0660700000000001E-2</v>
      </c>
      <c r="E119" s="177">
        <f t="shared" si="11"/>
        <v>1.29580009987041E-4</v>
      </c>
      <c r="F119" s="57">
        <v>4.8446679999999999E-2</v>
      </c>
      <c r="G119" s="177">
        <f>(Table223739213927[[#This Row],[Column6]]/$F$200)*100</f>
        <v>2.6436649008680283E-4</v>
      </c>
      <c r="H119" s="177" t="s">
        <v>240</v>
      </c>
      <c r="I119" s="176" t="s">
        <v>240</v>
      </c>
      <c r="K119" s="178"/>
    </row>
    <row r="120" spans="1:11">
      <c r="A120" s="28" t="s">
        <v>502</v>
      </c>
      <c r="B120" s="57">
        <v>6.4139120000000008E-2</v>
      </c>
      <c r="C120" s="177">
        <f t="shared" si="10"/>
        <v>5.6750609766127236E-4</v>
      </c>
      <c r="D120" s="57">
        <v>0.17614429999999998</v>
      </c>
      <c r="E120" s="177">
        <f t="shared" si="11"/>
        <v>1.1047437963457357E-3</v>
      </c>
      <c r="F120" s="57">
        <v>4.1228389999999997E-2</v>
      </c>
      <c r="G120" s="177">
        <f>(Table223739213927[[#This Row],[Column6]]/$F$200)*100</f>
        <v>2.2497733087653975E-4</v>
      </c>
      <c r="H120" s="177" t="s">
        <v>240</v>
      </c>
      <c r="I120" s="176" t="s">
        <v>240</v>
      </c>
      <c r="K120" s="178"/>
    </row>
    <row r="121" spans="1:11">
      <c r="A121" s="28" t="s">
        <v>456</v>
      </c>
      <c r="B121" s="57">
        <v>24.716197129999998</v>
      </c>
      <c r="C121" s="177">
        <f t="shared" si="10"/>
        <v>0.21869013142483146</v>
      </c>
      <c r="D121" s="57">
        <v>0.80001330000000004</v>
      </c>
      <c r="E121" s="177">
        <f t="shared" si="11"/>
        <v>5.017532387758674E-3</v>
      </c>
      <c r="F121" s="57">
        <v>3.7424289999999999E-2</v>
      </c>
      <c r="G121" s="177">
        <f>(Table223739213927[[#This Row],[Column6]]/$F$200)*100</f>
        <v>2.0421891017693338E-4</v>
      </c>
      <c r="H121" s="177">
        <f t="shared" si="8"/>
        <v>-95.322041521059703</v>
      </c>
      <c r="I121" s="176" t="s">
        <v>240</v>
      </c>
      <c r="K121" s="178"/>
    </row>
    <row r="122" spans="1:11">
      <c r="A122" s="28" t="s">
        <v>268</v>
      </c>
      <c r="B122" s="57">
        <v>2.0410349999999997E-2</v>
      </c>
      <c r="C122" s="177">
        <f t="shared" si="10"/>
        <v>1.80591783616625E-4</v>
      </c>
      <c r="D122" s="57">
        <v>0.91092335000000002</v>
      </c>
      <c r="E122" s="177">
        <f t="shared" si="11"/>
        <v>5.713139283297702E-3</v>
      </c>
      <c r="F122" s="57">
        <v>3.6310929999999998E-2</v>
      </c>
      <c r="G122" s="177">
        <f>(Table223739213927[[#This Row],[Column6]]/$F$200)*100</f>
        <v>1.9814346650560145E-4</v>
      </c>
      <c r="H122" s="177">
        <f t="shared" si="8"/>
        <v>-96.01383255792048</v>
      </c>
      <c r="I122" s="176" t="s">
        <v>240</v>
      </c>
      <c r="K122" s="178"/>
    </row>
    <row r="123" spans="1:11">
      <c r="A123" s="28" t="s">
        <v>530</v>
      </c>
      <c r="B123" s="57">
        <v>0.24083876999999998</v>
      </c>
      <c r="C123" s="177">
        <f t="shared" si="10"/>
        <v>2.1309533172304308E-3</v>
      </c>
      <c r="D123" s="57">
        <v>1.5551489999999999E-2</v>
      </c>
      <c r="E123" s="177">
        <f t="shared" si="11"/>
        <v>9.7536009404975058E-5</v>
      </c>
      <c r="F123" s="57">
        <v>3.6239639999999997E-2</v>
      </c>
      <c r="G123" s="177">
        <f>(Table223739213927[[#This Row],[Column6]]/$F$200)*100</f>
        <v>1.9775444733899833E-4</v>
      </c>
      <c r="H123" s="177" t="s">
        <v>240</v>
      </c>
      <c r="I123" s="176">
        <f t="shared" si="9"/>
        <v>-84.952738298738197</v>
      </c>
      <c r="K123" s="178"/>
    </row>
    <row r="124" spans="1:11">
      <c r="A124" s="28" t="s">
        <v>315</v>
      </c>
      <c r="B124" s="57">
        <v>0</v>
      </c>
      <c r="C124" s="177">
        <f t="shared" si="10"/>
        <v>0</v>
      </c>
      <c r="D124" s="57">
        <v>6.6166699999999998E-3</v>
      </c>
      <c r="E124" s="177">
        <f t="shared" si="11"/>
        <v>4.1498505117491401E-5</v>
      </c>
      <c r="F124" s="57">
        <v>3.01891E-2</v>
      </c>
      <c r="G124" s="177">
        <f>(Table223739213927[[#This Row],[Column6]]/$F$200)*100</f>
        <v>1.6473753012341609E-4</v>
      </c>
      <c r="H124" s="177" t="s">
        <v>240</v>
      </c>
      <c r="I124" s="176" t="s">
        <v>240</v>
      </c>
      <c r="K124" s="178"/>
    </row>
    <row r="125" spans="1:11">
      <c r="A125" s="28" t="s">
        <v>518</v>
      </c>
      <c r="B125" s="57">
        <v>5.1658219999999998E-2</v>
      </c>
      <c r="C125" s="177">
        <f t="shared" si="10"/>
        <v>4.570744787943378E-4</v>
      </c>
      <c r="D125" s="57">
        <v>6.0321050000000001E-2</v>
      </c>
      <c r="E125" s="177">
        <f t="shared" si="11"/>
        <v>3.783222379410571E-4</v>
      </c>
      <c r="F125" s="57">
        <v>2.799722E-2</v>
      </c>
      <c r="G125" s="177">
        <f>(Table223739213927[[#This Row],[Column6]]/$F$200)*100</f>
        <v>1.5277675959607631E-4</v>
      </c>
      <c r="H125" s="177" t="s">
        <v>240</v>
      </c>
      <c r="I125" s="176" t="s">
        <v>240</v>
      </c>
      <c r="K125" s="178"/>
    </row>
    <row r="126" spans="1:11">
      <c r="A126" s="28" t="s">
        <v>486</v>
      </c>
      <c r="B126" s="57">
        <v>0.23082894000000001</v>
      </c>
      <c r="C126" s="177">
        <f t="shared" si="10"/>
        <v>2.0423858476182393E-3</v>
      </c>
      <c r="D126" s="57">
        <v>3.2798349999999997E-2</v>
      </c>
      <c r="E126" s="177">
        <f t="shared" si="11"/>
        <v>2.0570505939094348E-4</v>
      </c>
      <c r="F126" s="57">
        <v>2.7604500000000001E-2</v>
      </c>
      <c r="G126" s="177">
        <f>(Table223739213927[[#This Row],[Column6]]/$F$200)*100</f>
        <v>1.5063374364561514E-4</v>
      </c>
      <c r="H126" s="177" t="s">
        <v>240</v>
      </c>
      <c r="I126" s="176" t="s">
        <v>240</v>
      </c>
      <c r="K126" s="178"/>
    </row>
    <row r="127" spans="1:11">
      <c r="A127" s="28" t="s">
        <v>287</v>
      </c>
      <c r="B127" s="57">
        <v>7.1479940000000006E-2</v>
      </c>
      <c r="C127" s="177">
        <f t="shared" si="10"/>
        <v>6.3245803513459307E-4</v>
      </c>
      <c r="D127" s="57">
        <v>3.063192E-2</v>
      </c>
      <c r="E127" s="177">
        <f t="shared" si="11"/>
        <v>1.9211761941861802E-4</v>
      </c>
      <c r="F127" s="57">
        <v>2.3337990000000003E-2</v>
      </c>
      <c r="G127" s="177">
        <f>(Table223739213927[[#This Row],[Column6]]/$F$200)*100</f>
        <v>1.273520187963531E-4</v>
      </c>
      <c r="H127" s="177">
        <f t="shared" si="8"/>
        <v>-23.811533850963297</v>
      </c>
      <c r="I127" s="176" t="s">
        <v>240</v>
      </c>
      <c r="K127" s="178"/>
    </row>
    <row r="128" spans="1:11" s="3" customFormat="1" ht="13">
      <c r="A128" s="28" t="s">
        <v>509</v>
      </c>
      <c r="B128" s="57">
        <v>0</v>
      </c>
      <c r="C128" s="177">
        <f t="shared" si="10"/>
        <v>0</v>
      </c>
      <c r="D128" s="57">
        <v>9.1081179999999998E-2</v>
      </c>
      <c r="E128" s="177">
        <f t="shared" si="11"/>
        <v>5.712439662756575E-4</v>
      </c>
      <c r="F128" s="57">
        <v>2.196706E-2</v>
      </c>
      <c r="G128" s="177">
        <f>(Table223739213927[[#This Row],[Column6]]/$F$200)*100</f>
        <v>1.1987105307786217E-4</v>
      </c>
      <c r="H128" s="177" t="s">
        <v>240</v>
      </c>
      <c r="I128" s="176" t="s">
        <v>240</v>
      </c>
      <c r="K128" s="178"/>
    </row>
    <row r="129" spans="1:11" ht="13">
      <c r="A129" s="28" t="s">
        <v>857</v>
      </c>
      <c r="B129" s="57">
        <v>0.61393914000000005</v>
      </c>
      <c r="C129" s="177">
        <f t="shared" si="10"/>
        <v>5.4321637955574934E-3</v>
      </c>
      <c r="D129" s="57">
        <v>1.0414600199999999</v>
      </c>
      <c r="E129" s="177">
        <f t="shared" si="11"/>
        <v>6.5318406342816989E-3</v>
      </c>
      <c r="F129" s="57">
        <v>2.0723999999999999E-2</v>
      </c>
      <c r="G129" s="177">
        <f>(Table223739213927[[#This Row],[Column6]]/$F$200)*100</f>
        <v>1.1308785536096389E-4</v>
      </c>
      <c r="H129" s="177" t="s">
        <v>240</v>
      </c>
      <c r="I129" s="176" t="s">
        <v>240</v>
      </c>
      <c r="K129" s="179"/>
    </row>
    <row r="130" spans="1:11">
      <c r="A130" s="28" t="s">
        <v>447</v>
      </c>
      <c r="B130" s="57">
        <v>0.33125573999999997</v>
      </c>
      <c r="C130" s="177">
        <f t="shared" si="10"/>
        <v>2.9309671279446458E-3</v>
      </c>
      <c r="D130" s="57">
        <v>0.1169789</v>
      </c>
      <c r="E130" s="177">
        <f t="shared" si="11"/>
        <v>7.3366957703626062E-4</v>
      </c>
      <c r="F130" s="57">
        <v>2.0268869999999998E-2</v>
      </c>
      <c r="G130" s="177">
        <f>(Table223739213927[[#This Row],[Column6]]/$F$200)*100</f>
        <v>1.1060427711301777E-4</v>
      </c>
      <c r="H130" s="177">
        <f t="shared" si="8"/>
        <v>-82.673054713285893</v>
      </c>
      <c r="I130" s="176">
        <f t="shared" si="9"/>
        <v>-93.881201877437661</v>
      </c>
      <c r="K130" s="178"/>
    </row>
    <row r="131" spans="1:11">
      <c r="A131" s="28" t="s">
        <v>505</v>
      </c>
      <c r="B131" s="57">
        <v>1.5885099999999999E-2</v>
      </c>
      <c r="C131" s="177">
        <f t="shared" si="10"/>
        <v>1.4055214839179389E-4</v>
      </c>
      <c r="D131" s="57">
        <v>2.1847810000000002E-2</v>
      </c>
      <c r="E131" s="177">
        <f t="shared" si="11"/>
        <v>1.3702533979947313E-4</v>
      </c>
      <c r="F131" s="57">
        <v>1.9620060000000002E-2</v>
      </c>
      <c r="G131" s="177">
        <f>(Table223739213927[[#This Row],[Column6]]/$F$200)*100</f>
        <v>1.070638152602506E-4</v>
      </c>
      <c r="H131" s="177">
        <f t="shared" si="8"/>
        <v>-10.196674174665565</v>
      </c>
      <c r="I131" s="176">
        <f t="shared" si="9"/>
        <v>23.512348049429988</v>
      </c>
      <c r="K131" s="178"/>
    </row>
    <row r="132" spans="1:11">
      <c r="A132" s="28" t="s">
        <v>507</v>
      </c>
      <c r="B132" s="57">
        <v>5.8503239999999998E-2</v>
      </c>
      <c r="C132" s="177">
        <f t="shared" ref="C132:C163" si="12">(B132/$B$200)*100</f>
        <v>5.1763955341047475E-4</v>
      </c>
      <c r="D132" s="57">
        <v>1.4201459999999999E-2</v>
      </c>
      <c r="E132" s="177">
        <f t="shared" ref="E132:E163" si="13">(D132/$D$200)*100</f>
        <v>8.9068876109258785E-5</v>
      </c>
      <c r="F132" s="57">
        <v>1.7867689999999999E-2</v>
      </c>
      <c r="G132" s="177">
        <f>(Table223739213927[[#This Row],[Column6]]/$F$200)*100</f>
        <v>9.7501386911529671E-5</v>
      </c>
      <c r="H132" s="177">
        <f>((F132/D132)-1)*100</f>
        <v>25.815866819327017</v>
      </c>
      <c r="I132" s="176" t="s">
        <v>240</v>
      </c>
      <c r="K132" s="178"/>
    </row>
    <row r="133" spans="1:11">
      <c r="A133" s="28" t="s">
        <v>955</v>
      </c>
      <c r="B133" s="57">
        <v>0</v>
      </c>
      <c r="C133" s="177">
        <f t="shared" si="12"/>
        <v>0</v>
      </c>
      <c r="D133" s="57">
        <v>0</v>
      </c>
      <c r="E133" s="177">
        <f t="shared" si="13"/>
        <v>0</v>
      </c>
      <c r="F133" s="57">
        <v>1.7365849999999999E-2</v>
      </c>
      <c r="G133" s="177">
        <f>(Table223739213927[[#This Row],[Column6]]/$F$200)*100</f>
        <v>9.4762918983796313E-5</v>
      </c>
      <c r="H133" s="177" t="s">
        <v>240</v>
      </c>
      <c r="I133" s="176" t="s">
        <v>240</v>
      </c>
      <c r="K133" s="178"/>
    </row>
    <row r="134" spans="1:11">
      <c r="A134" s="28" t="s">
        <v>237</v>
      </c>
      <c r="B134" s="57">
        <v>3.8919999999999997E-4</v>
      </c>
      <c r="C134" s="177">
        <f t="shared" si="12"/>
        <v>3.4436607987413474E-6</v>
      </c>
      <c r="D134" s="57">
        <v>1.193658E-2</v>
      </c>
      <c r="E134" s="177">
        <f t="shared" si="13"/>
        <v>7.486397632273417E-5</v>
      </c>
      <c r="F134" s="57">
        <v>1.484444E-2</v>
      </c>
      <c r="G134" s="177">
        <f>(Table223739213927[[#This Row],[Column6]]/$F$200)*100</f>
        <v>8.1003951150092007E-5</v>
      </c>
      <c r="H134" s="177" t="s">
        <v>240</v>
      </c>
      <c r="I134" s="176" t="s">
        <v>240</v>
      </c>
      <c r="K134" s="178"/>
    </row>
    <row r="135" spans="1:11">
      <c r="A135" s="28" t="s">
        <v>531</v>
      </c>
      <c r="B135" s="57">
        <v>0.10603026</v>
      </c>
      <c r="C135" s="177">
        <f t="shared" si="12"/>
        <v>9.3816097081796709E-4</v>
      </c>
      <c r="D135" s="57">
        <v>4.9516410000000004E-2</v>
      </c>
      <c r="E135" s="177">
        <f t="shared" si="13"/>
        <v>3.1055757560597742E-4</v>
      </c>
      <c r="F135" s="57">
        <v>1.2703959999999999E-2</v>
      </c>
      <c r="G135" s="177">
        <f>(Table223739213927[[#This Row],[Column6]]/$F$200)*100</f>
        <v>6.9323662950756154E-5</v>
      </c>
      <c r="H135" s="177" t="s">
        <v>240</v>
      </c>
      <c r="I135" s="176" t="s">
        <v>240</v>
      </c>
      <c r="K135" s="178"/>
    </row>
    <row r="136" spans="1:11">
      <c r="A136" s="28" t="s">
        <v>540</v>
      </c>
      <c r="B136" s="57">
        <v>4.9379000000000003E-4</v>
      </c>
      <c r="C136" s="177">
        <f t="shared" si="12"/>
        <v>4.3690782780331203E-6</v>
      </c>
      <c r="D136" s="57">
        <v>8.8435539999999993E-2</v>
      </c>
      <c r="E136" s="177">
        <f t="shared" si="13"/>
        <v>5.5465101165059084E-4</v>
      </c>
      <c r="F136" s="57">
        <v>1.1140239999999999E-2</v>
      </c>
      <c r="G136" s="177">
        <f>(Table223739213927[[#This Row],[Column6]]/$F$200)*100</f>
        <v>6.0790670228065253E-5</v>
      </c>
      <c r="H136" s="177" t="s">
        <v>240</v>
      </c>
      <c r="I136" s="176">
        <f>((F136/B136)-1)*100</f>
        <v>2156.068369144778</v>
      </c>
      <c r="K136" s="178"/>
    </row>
    <row r="137" spans="1:11">
      <c r="A137" s="28" t="s">
        <v>511</v>
      </c>
      <c r="B137" s="57">
        <v>9.0103799999999984E-3</v>
      </c>
      <c r="C137" s="177">
        <f t="shared" si="12"/>
        <v>7.9724286710593687E-5</v>
      </c>
      <c r="D137" s="57">
        <v>4.6875299999999996E-3</v>
      </c>
      <c r="E137" s="177">
        <f t="shared" si="13"/>
        <v>2.9399303228571837E-5</v>
      </c>
      <c r="F137" s="57">
        <v>1.102266E-2</v>
      </c>
      <c r="G137" s="177">
        <f>(Table223739213927[[#This Row],[Column6]]/$F$200)*100</f>
        <v>6.0149053260619686E-5</v>
      </c>
      <c r="H137" s="177">
        <f>((F137/D137)-1)*100</f>
        <v>135.1485750491197</v>
      </c>
      <c r="I137" s="176" t="s">
        <v>240</v>
      </c>
      <c r="K137" s="178"/>
    </row>
    <row r="138" spans="1:11">
      <c r="A138" s="28" t="s">
        <v>477</v>
      </c>
      <c r="B138" s="57">
        <v>3.9098000000000003E-4</v>
      </c>
      <c r="C138" s="177">
        <f t="shared" si="12"/>
        <v>3.459410326546486E-6</v>
      </c>
      <c r="D138" s="57">
        <v>0</v>
      </c>
      <c r="E138" s="177">
        <f t="shared" si="13"/>
        <v>0</v>
      </c>
      <c r="F138" s="57">
        <v>8.7353999999999991E-3</v>
      </c>
      <c r="G138" s="177">
        <f>(Table223739213927[[#This Row],[Column6]]/$F$200)*100</f>
        <v>4.76678079386298E-5</v>
      </c>
      <c r="H138" s="177" t="s">
        <v>240</v>
      </c>
      <c r="I138" s="176" t="s">
        <v>240</v>
      </c>
      <c r="K138" s="178"/>
    </row>
    <row r="139" spans="1:11">
      <c r="A139" s="28" t="s">
        <v>957</v>
      </c>
      <c r="B139" s="57">
        <v>0</v>
      </c>
      <c r="C139" s="177">
        <f t="shared" si="12"/>
        <v>0</v>
      </c>
      <c r="D139" s="57">
        <v>0</v>
      </c>
      <c r="E139" s="177">
        <f t="shared" si="13"/>
        <v>0</v>
      </c>
      <c r="F139" s="57">
        <v>7.9343399999999998E-3</v>
      </c>
      <c r="G139" s="177">
        <f>(Table223739213927[[#This Row],[Column6]]/$F$200)*100</f>
        <v>4.3296539968380149E-5</v>
      </c>
      <c r="H139" s="177" t="s">
        <v>240</v>
      </c>
      <c r="I139" s="176" t="s">
        <v>240</v>
      </c>
      <c r="K139" s="178"/>
    </row>
    <row r="140" spans="1:11">
      <c r="A140" s="28" t="s">
        <v>596</v>
      </c>
      <c r="B140" s="57">
        <v>0</v>
      </c>
      <c r="C140" s="177">
        <f t="shared" si="12"/>
        <v>0</v>
      </c>
      <c r="D140" s="57">
        <v>0</v>
      </c>
      <c r="E140" s="177">
        <f t="shared" si="13"/>
        <v>0</v>
      </c>
      <c r="F140" s="57">
        <v>6.8459300000000001E-3</v>
      </c>
      <c r="G140" s="177">
        <f>(Table223739213927[[#This Row],[Column6]]/$F$200)*100</f>
        <v>3.735724482007738E-5</v>
      </c>
      <c r="H140" s="177" t="s">
        <v>240</v>
      </c>
      <c r="I140" s="176" t="s">
        <v>240</v>
      </c>
      <c r="K140" s="178"/>
    </row>
    <row r="141" spans="1:11">
      <c r="A141" s="28" t="s">
        <v>279</v>
      </c>
      <c r="B141" s="57">
        <v>2.406349E-2</v>
      </c>
      <c r="C141" s="177">
        <f t="shared" si="12"/>
        <v>2.1291494654137829E-4</v>
      </c>
      <c r="D141" s="57">
        <v>1.30645E-3</v>
      </c>
      <c r="E141" s="177">
        <f t="shared" si="13"/>
        <v>8.193807762930089E-6</v>
      </c>
      <c r="F141" s="57">
        <v>6.5710299999999994E-3</v>
      </c>
      <c r="G141" s="177">
        <f>(Table223739213927[[#This Row],[Column6]]/$F$200)*100</f>
        <v>3.5857155482173054E-5</v>
      </c>
      <c r="H141" s="177" t="s">
        <v>240</v>
      </c>
      <c r="I141" s="176" t="s">
        <v>240</v>
      </c>
      <c r="K141" s="178"/>
    </row>
    <row r="142" spans="1:11">
      <c r="A142" s="28" t="s">
        <v>526</v>
      </c>
      <c r="B142" s="57">
        <v>4.4660000000000001E-4</v>
      </c>
      <c r="C142" s="177">
        <f t="shared" si="12"/>
        <v>3.951538830210396E-6</v>
      </c>
      <c r="D142" s="57">
        <v>9.7904000000000003E-4</v>
      </c>
      <c r="E142" s="177">
        <f t="shared" si="13"/>
        <v>6.1403540527529381E-6</v>
      </c>
      <c r="F142" s="57">
        <v>5.8503800000000005E-3</v>
      </c>
      <c r="G142" s="177">
        <f>(Table223739213927[[#This Row],[Column6]]/$F$200)*100</f>
        <v>3.1924673192756031E-5</v>
      </c>
      <c r="H142" s="177">
        <f>((F142/D142)-1)*100</f>
        <v>497.56291877757803</v>
      </c>
      <c r="I142" s="176" t="s">
        <v>240</v>
      </c>
      <c r="K142" s="178"/>
    </row>
    <row r="143" spans="1:11">
      <c r="A143" s="28" t="s">
        <v>598</v>
      </c>
      <c r="B143" s="57">
        <v>0</v>
      </c>
      <c r="C143" s="177">
        <f t="shared" si="12"/>
        <v>0</v>
      </c>
      <c r="D143" s="57">
        <v>0</v>
      </c>
      <c r="E143" s="177">
        <f t="shared" si="13"/>
        <v>0</v>
      </c>
      <c r="F143" s="57">
        <v>5.5356099999999998E-3</v>
      </c>
      <c r="G143" s="177">
        <f>(Table223739213927[[#This Row],[Column6]]/$F$200)*100</f>
        <v>3.0207019060736598E-5</v>
      </c>
      <c r="H143" s="177" t="s">
        <v>240</v>
      </c>
      <c r="I143" s="176" t="s">
        <v>240</v>
      </c>
      <c r="K143" s="178"/>
    </row>
    <row r="144" spans="1:11">
      <c r="A144" s="28" t="s">
        <v>547</v>
      </c>
      <c r="B144" s="57">
        <v>2.6715100000000002E-3</v>
      </c>
      <c r="C144" s="177">
        <f t="shared" si="12"/>
        <v>2.3637652262192955E-5</v>
      </c>
      <c r="D144" s="57">
        <v>0.23611799999999999</v>
      </c>
      <c r="E144" s="177">
        <f t="shared" si="13"/>
        <v>1.4808875206609722E-3</v>
      </c>
      <c r="F144" s="57">
        <v>4.9149600000000003E-3</v>
      </c>
      <c r="G144" s="177">
        <f>(Table223739213927[[#This Row],[Column6]]/$F$200)*100</f>
        <v>2.6820222234362241E-5</v>
      </c>
      <c r="H144" s="177" t="s">
        <v>240</v>
      </c>
      <c r="I144" s="176" t="s">
        <v>240</v>
      </c>
      <c r="K144" s="178"/>
    </row>
    <row r="145" spans="1:11">
      <c r="A145" s="28" t="s">
        <v>853</v>
      </c>
      <c r="B145" s="57">
        <v>0</v>
      </c>
      <c r="C145" s="177">
        <f t="shared" si="12"/>
        <v>0</v>
      </c>
      <c r="D145" s="57">
        <v>2.7916099999999999E-3</v>
      </c>
      <c r="E145" s="177">
        <f t="shared" si="13"/>
        <v>1.7508450908242387E-5</v>
      </c>
      <c r="F145" s="57">
        <v>4.66674E-3</v>
      </c>
      <c r="G145" s="177">
        <f>(Table223739213927[[#This Row],[Column6]]/$F$200)*100</f>
        <v>2.5465721777997716E-5</v>
      </c>
      <c r="H145" s="177" t="s">
        <v>240</v>
      </c>
      <c r="I145" s="176" t="s">
        <v>240</v>
      </c>
      <c r="K145" s="178"/>
    </row>
    <row r="146" spans="1:11">
      <c r="A146" s="28" t="s">
        <v>506</v>
      </c>
      <c r="B146" s="57">
        <v>4.7252399999999995E-3</v>
      </c>
      <c r="C146" s="177">
        <f t="shared" si="12"/>
        <v>4.1809156610083672E-5</v>
      </c>
      <c r="D146" s="57">
        <v>1.086787E-2</v>
      </c>
      <c r="E146" s="177">
        <f t="shared" si="13"/>
        <v>6.8161228958257139E-5</v>
      </c>
      <c r="F146" s="57">
        <v>4.16564E-3</v>
      </c>
      <c r="G146" s="177">
        <f>(Table223739213927[[#This Row],[Column6]]/$F$200)*100</f>
        <v>2.2731291922690871E-5</v>
      </c>
      <c r="H146" s="177" t="s">
        <v>240</v>
      </c>
      <c r="I146" s="176" t="s">
        <v>240</v>
      </c>
      <c r="K146" s="178"/>
    </row>
    <row r="147" spans="1:11">
      <c r="A147" s="28" t="s">
        <v>523</v>
      </c>
      <c r="B147" s="57">
        <v>0</v>
      </c>
      <c r="C147" s="177">
        <f t="shared" si="12"/>
        <v>0</v>
      </c>
      <c r="D147" s="57">
        <v>0</v>
      </c>
      <c r="E147" s="177">
        <f t="shared" si="13"/>
        <v>0</v>
      </c>
      <c r="F147" s="57">
        <v>3.8571E-3</v>
      </c>
      <c r="G147" s="177">
        <f>(Table223739213927[[#This Row],[Column6]]/$F$200)*100</f>
        <v>2.1047633995019004E-5</v>
      </c>
      <c r="H147" s="177" t="s">
        <v>240</v>
      </c>
      <c r="I147" s="176" t="s">
        <v>240</v>
      </c>
      <c r="K147" s="178"/>
    </row>
    <row r="148" spans="1:11">
      <c r="A148" s="28" t="s">
        <v>274</v>
      </c>
      <c r="B148" s="57">
        <v>7.8736880000000009E-2</v>
      </c>
      <c r="C148" s="177">
        <f t="shared" si="12"/>
        <v>6.9666779823022019E-4</v>
      </c>
      <c r="D148" s="57">
        <v>4.9231000000000003E-4</v>
      </c>
      <c r="E148" s="177">
        <f t="shared" si="13"/>
        <v>3.0876753796686536E-6</v>
      </c>
      <c r="F148" s="57">
        <v>3.6644999999999998E-3</v>
      </c>
      <c r="G148" s="177">
        <f>(Table223739213927[[#This Row],[Column6]]/$F$200)*100</f>
        <v>1.9996643793198811E-5</v>
      </c>
      <c r="H148" s="177" t="s">
        <v>240</v>
      </c>
      <c r="I148" s="176">
        <f>((F148/B148)-1)*100</f>
        <v>-95.345891277378541</v>
      </c>
      <c r="K148" s="178"/>
    </row>
    <row r="149" spans="1:11">
      <c r="A149" s="28" t="s">
        <v>566</v>
      </c>
      <c r="B149" s="57">
        <v>0</v>
      </c>
      <c r="C149" s="177">
        <f t="shared" si="12"/>
        <v>0</v>
      </c>
      <c r="D149" s="57">
        <v>0</v>
      </c>
      <c r="E149" s="177">
        <f t="shared" si="13"/>
        <v>0</v>
      </c>
      <c r="F149" s="57">
        <v>3.5082800000000003E-3</v>
      </c>
      <c r="G149" s="177">
        <f>(Table223739213927[[#This Row],[Column6]]/$F$200)*100</f>
        <v>1.9144173962833547E-5</v>
      </c>
      <c r="H149" s="177" t="s">
        <v>240</v>
      </c>
      <c r="I149" s="176" t="s">
        <v>240</v>
      </c>
      <c r="K149" s="178"/>
    </row>
    <row r="150" spans="1:11">
      <c r="A150" s="28" t="s">
        <v>487</v>
      </c>
      <c r="B150" s="57">
        <v>6.6740200000000001E-3</v>
      </c>
      <c r="C150" s="177">
        <f t="shared" si="12"/>
        <v>5.9052058180924281E-5</v>
      </c>
      <c r="D150" s="57">
        <v>1.098901E-2</v>
      </c>
      <c r="E150" s="177">
        <f t="shared" si="13"/>
        <v>6.892099616894361E-5</v>
      </c>
      <c r="F150" s="57">
        <v>3.4793200000000002E-3</v>
      </c>
      <c r="G150" s="177">
        <f>(Table223739213927[[#This Row],[Column6]]/$F$200)*100</f>
        <v>1.8986143452736388E-5</v>
      </c>
      <c r="H150" s="177">
        <f>((F150/D150)-1)*100</f>
        <v>-68.338185150436658</v>
      </c>
      <c r="I150" s="176">
        <f>((F150/B150)-1)*100</f>
        <v>-47.867701924776973</v>
      </c>
      <c r="K150" s="178"/>
    </row>
    <row r="151" spans="1:11">
      <c r="A151" s="28" t="s">
        <v>294</v>
      </c>
      <c r="B151" s="57">
        <v>0</v>
      </c>
      <c r="C151" s="177">
        <f t="shared" si="12"/>
        <v>0</v>
      </c>
      <c r="D151" s="57">
        <v>4.4366400000000004E-3</v>
      </c>
      <c r="E151" s="177">
        <f t="shared" si="13"/>
        <v>2.7825768512630529E-5</v>
      </c>
      <c r="F151" s="57">
        <v>3.2518600000000001E-3</v>
      </c>
      <c r="G151" s="177">
        <f>(Table223739213927[[#This Row],[Column6]]/$F$200)*100</f>
        <v>1.7744927298499521E-5</v>
      </c>
      <c r="H151" s="177">
        <f>((F151/D151)-1)*100</f>
        <v>-26.704443001911361</v>
      </c>
      <c r="I151" s="176" t="s">
        <v>240</v>
      </c>
      <c r="K151" s="178"/>
    </row>
    <row r="152" spans="1:11">
      <c r="A152" s="28" t="s">
        <v>283</v>
      </c>
      <c r="B152" s="57">
        <v>0.26688339</v>
      </c>
      <c r="C152" s="177">
        <f t="shared" si="12"/>
        <v>2.3613973997384341E-3</v>
      </c>
      <c r="D152" s="57">
        <v>3.5375440000000001E-2</v>
      </c>
      <c r="E152" s="177">
        <f t="shared" si="13"/>
        <v>2.2186808135716453E-4</v>
      </c>
      <c r="F152" s="57">
        <v>2.9315600000000002E-3</v>
      </c>
      <c r="G152" s="177">
        <f>(Table223739213927[[#This Row],[Column6]]/$F$200)*100</f>
        <v>1.5997096760373832E-5</v>
      </c>
      <c r="H152" s="177" t="s">
        <v>240</v>
      </c>
      <c r="I152" s="176" t="s">
        <v>240</v>
      </c>
      <c r="K152" s="178"/>
    </row>
    <row r="153" spans="1:11">
      <c r="A153" s="28" t="s">
        <v>514</v>
      </c>
      <c r="B153" s="57">
        <v>0</v>
      </c>
      <c r="C153" s="177">
        <f t="shared" si="12"/>
        <v>0</v>
      </c>
      <c r="D153" s="57">
        <v>8.9718300000000001E-3</v>
      </c>
      <c r="E153" s="177">
        <f t="shared" si="13"/>
        <v>5.6269624020581782E-5</v>
      </c>
      <c r="F153" s="57">
        <v>2.8611799999999996E-3</v>
      </c>
      <c r="G153" s="177">
        <f>(Table223739213927[[#This Row],[Column6]]/$F$200)*100</f>
        <v>1.5613043331484398E-5</v>
      </c>
      <c r="H153" s="177" t="s">
        <v>240</v>
      </c>
      <c r="I153" s="176" t="s">
        <v>240</v>
      </c>
      <c r="K153" s="178"/>
    </row>
    <row r="154" spans="1:11">
      <c r="A154" s="28" t="s">
        <v>504</v>
      </c>
      <c r="B154" s="57">
        <v>4.1235250000000001E-2</v>
      </c>
      <c r="C154" s="177">
        <f t="shared" si="12"/>
        <v>3.6485152608247475E-4</v>
      </c>
      <c r="D154" s="57">
        <v>2.1317929999999999E-2</v>
      </c>
      <c r="E154" s="177">
        <f t="shared" si="13"/>
        <v>1.3370203247242547E-4</v>
      </c>
      <c r="F154" s="57">
        <v>2.7875999999999999E-3</v>
      </c>
      <c r="G154" s="177">
        <f>(Table223739213927[[#This Row],[Column6]]/$F$200)*100</f>
        <v>1.5211527967777598E-5</v>
      </c>
      <c r="H154" s="177" t="s">
        <v>240</v>
      </c>
      <c r="I154" s="176" t="s">
        <v>240</v>
      </c>
      <c r="K154" s="178"/>
    </row>
    <row r="155" spans="1:11">
      <c r="A155" s="28" t="s">
        <v>958</v>
      </c>
      <c r="B155" s="57">
        <v>0</v>
      </c>
      <c r="C155" s="177">
        <f t="shared" si="12"/>
        <v>0</v>
      </c>
      <c r="D155" s="57">
        <v>0</v>
      </c>
      <c r="E155" s="177">
        <f t="shared" si="13"/>
        <v>0</v>
      </c>
      <c r="F155" s="57">
        <v>2.6305900000000004E-3</v>
      </c>
      <c r="G155" s="177">
        <f>(Table223739213927[[#This Row],[Column6]]/$F$200)*100</f>
        <v>1.4354747222254298E-5</v>
      </c>
      <c r="H155" s="177" t="s">
        <v>240</v>
      </c>
      <c r="I155" s="176" t="s">
        <v>240</v>
      </c>
      <c r="K155" s="178"/>
    </row>
    <row r="156" spans="1:11">
      <c r="A156" s="28" t="s">
        <v>934</v>
      </c>
      <c r="B156" s="57">
        <v>0</v>
      </c>
      <c r="C156" s="177">
        <f t="shared" si="12"/>
        <v>0</v>
      </c>
      <c r="D156" s="57">
        <v>0</v>
      </c>
      <c r="E156" s="177">
        <f t="shared" si="13"/>
        <v>0</v>
      </c>
      <c r="F156" s="57">
        <v>2.1493000000000003E-3</v>
      </c>
      <c r="G156" s="177">
        <f>(Table223739213927[[#This Row],[Column6]]/$F$200)*100</f>
        <v>1.1728417657176207E-5</v>
      </c>
      <c r="H156" s="177" t="s">
        <v>240</v>
      </c>
      <c r="I156" s="176" t="s">
        <v>240</v>
      </c>
      <c r="K156" s="178"/>
    </row>
    <row r="157" spans="1:11">
      <c r="A157" s="28" t="s">
        <v>953</v>
      </c>
      <c r="B157" s="57">
        <v>0</v>
      </c>
      <c r="C157" s="177">
        <f t="shared" si="12"/>
        <v>0</v>
      </c>
      <c r="D157" s="57">
        <v>0</v>
      </c>
      <c r="E157" s="177">
        <f t="shared" si="13"/>
        <v>0</v>
      </c>
      <c r="F157" s="57">
        <v>2.0735200000000001E-3</v>
      </c>
      <c r="G157" s="177">
        <f>(Table223739213927[[#This Row],[Column6]]/$F$200)*100</f>
        <v>1.1314897213282467E-5</v>
      </c>
      <c r="H157" s="177" t="s">
        <v>240</v>
      </c>
      <c r="I157" s="176" t="s">
        <v>240</v>
      </c>
      <c r="K157" s="178"/>
    </row>
    <row r="158" spans="1:11">
      <c r="A158" s="28" t="s">
        <v>906</v>
      </c>
      <c r="B158" s="57">
        <v>0</v>
      </c>
      <c r="C158" s="177">
        <f t="shared" si="12"/>
        <v>0</v>
      </c>
      <c r="D158" s="57">
        <v>0</v>
      </c>
      <c r="E158" s="177">
        <f t="shared" si="13"/>
        <v>0</v>
      </c>
      <c r="F158" s="57">
        <v>1.145E-3</v>
      </c>
      <c r="G158" s="177">
        <f>(Table223739213927[[#This Row],[Column6]]/$F$200)*100</f>
        <v>6.2480985518386243E-6</v>
      </c>
      <c r="H158" s="177" t="s">
        <v>240</v>
      </c>
      <c r="I158" s="176" t="s">
        <v>240</v>
      </c>
      <c r="K158" s="178"/>
    </row>
    <row r="159" spans="1:11">
      <c r="A159" s="28" t="s">
        <v>859</v>
      </c>
      <c r="B159" s="57">
        <v>0</v>
      </c>
      <c r="C159" s="177">
        <f t="shared" si="12"/>
        <v>0</v>
      </c>
      <c r="D159" s="57">
        <v>4.2501620000000004E-2</v>
      </c>
      <c r="E159" s="177">
        <f t="shared" si="13"/>
        <v>2.6656213700723702E-4</v>
      </c>
      <c r="F159" s="57">
        <v>1.1245199999999999E-3</v>
      </c>
      <c r="G159" s="177">
        <f>(Table223739213927[[#This Row],[Column6]]/$F$200)*100</f>
        <v>6.1363421690074844E-6</v>
      </c>
      <c r="H159" s="177" t="s">
        <v>240</v>
      </c>
      <c r="I159" s="176" t="s">
        <v>240</v>
      </c>
      <c r="K159" s="178"/>
    </row>
    <row r="160" spans="1:11">
      <c r="A160" s="28" t="s">
        <v>541</v>
      </c>
      <c r="B160" s="57">
        <v>0.1198953</v>
      </c>
      <c r="C160" s="177">
        <f t="shared" si="12"/>
        <v>1.0608395286827684E-3</v>
      </c>
      <c r="D160" s="57">
        <v>1.9525E-3</v>
      </c>
      <c r="E160" s="177">
        <f t="shared" si="13"/>
        <v>1.2245711398921505E-5</v>
      </c>
      <c r="F160" s="57">
        <v>4.4329999999999999E-4</v>
      </c>
      <c r="G160" s="177">
        <f>(Table223739213927[[#This Row],[Column6]]/$F$200)*100</f>
        <v>2.4190236576681766E-6</v>
      </c>
      <c r="H160" s="177" t="s">
        <v>240</v>
      </c>
      <c r="I160" s="176" t="s">
        <v>240</v>
      </c>
      <c r="K160" s="178"/>
    </row>
    <row r="161" spans="1:11">
      <c r="A161" s="28" t="s">
        <v>519</v>
      </c>
      <c r="B161" s="57">
        <v>1.010343E-2</v>
      </c>
      <c r="C161" s="177">
        <f t="shared" si="12"/>
        <v>8.9395647029360991E-5</v>
      </c>
      <c r="D161" s="57">
        <v>3.3178400000000003E-3</v>
      </c>
      <c r="E161" s="177">
        <f t="shared" si="13"/>
        <v>2.080886612435223E-5</v>
      </c>
      <c r="F161" s="57">
        <v>3.3847E-4</v>
      </c>
      <c r="G161" s="177">
        <f>(Table223739213927[[#This Row],[Column6]]/$F$200)*100</f>
        <v>1.8469815867605409E-6</v>
      </c>
      <c r="H161" s="177" t="s">
        <v>240</v>
      </c>
      <c r="I161" s="176" t="s">
        <v>240</v>
      </c>
      <c r="K161" s="178"/>
    </row>
    <row r="162" spans="1:11">
      <c r="A162" s="28" t="s">
        <v>581</v>
      </c>
      <c r="B162" s="57">
        <v>0</v>
      </c>
      <c r="C162" s="177">
        <f t="shared" si="12"/>
        <v>0</v>
      </c>
      <c r="D162" s="57">
        <v>1.6739599999999999E-3</v>
      </c>
      <c r="E162" s="177">
        <f t="shared" si="13"/>
        <v>1.0498761102862301E-5</v>
      </c>
      <c r="F162" s="57">
        <v>3.3330000000000002E-4</v>
      </c>
      <c r="G162" s="177">
        <f>(Table223739213927[[#This Row],[Column6]]/$F$200)*100</f>
        <v>1.8187696483212348E-6</v>
      </c>
      <c r="H162" s="177" t="s">
        <v>240</v>
      </c>
      <c r="I162" s="176" t="s">
        <v>240</v>
      </c>
      <c r="K162" s="178"/>
    </row>
    <row r="163" spans="1:11">
      <c r="A163" s="28" t="s">
        <v>236</v>
      </c>
      <c r="B163" s="57">
        <v>0.31180803999999995</v>
      </c>
      <c r="C163" s="177">
        <f t="shared" si="12"/>
        <v>2.7588929190143214E-3</v>
      </c>
      <c r="D163" s="57">
        <v>426.29380543999997</v>
      </c>
      <c r="E163" s="177">
        <f t="shared" si="13"/>
        <v>2.6736342702003761</v>
      </c>
      <c r="F163" s="57">
        <v>0</v>
      </c>
      <c r="G163" s="177">
        <f>(Table223739213927[[#This Row],[Column6]]/$F$200)*100</f>
        <v>0</v>
      </c>
      <c r="H163" s="177">
        <f>((F163/D163)-1)*100</f>
        <v>-100</v>
      </c>
      <c r="I163" s="176" t="s">
        <v>240</v>
      </c>
      <c r="K163" s="178"/>
    </row>
    <row r="164" spans="1:11">
      <c r="A164" s="28" t="s">
        <v>589</v>
      </c>
      <c r="B164" s="57">
        <v>0</v>
      </c>
      <c r="C164" s="177">
        <f t="shared" ref="C164:C189" si="14">(B164/$B$200)*100</f>
        <v>0</v>
      </c>
      <c r="D164" s="57">
        <v>1.48571875</v>
      </c>
      <c r="E164" s="177">
        <f t="shared" ref="E164:E189" si="15">(D164/$D$200)*100</f>
        <v>9.3181475198291473E-3</v>
      </c>
      <c r="F164" s="57">
        <v>0</v>
      </c>
      <c r="G164" s="177">
        <f>(Table223739213927[[#This Row],[Column6]]/$F$200)*100</f>
        <v>0</v>
      </c>
      <c r="H164" s="177" t="s">
        <v>240</v>
      </c>
      <c r="I164" s="176" t="s">
        <v>240</v>
      </c>
      <c r="K164" s="178"/>
    </row>
    <row r="165" spans="1:11">
      <c r="A165" s="28" t="s">
        <v>454</v>
      </c>
      <c r="B165" s="57">
        <v>0</v>
      </c>
      <c r="C165" s="177">
        <f t="shared" si="14"/>
        <v>0</v>
      </c>
      <c r="D165" s="57">
        <v>1.238356</v>
      </c>
      <c r="E165" s="177">
        <f t="shared" si="15"/>
        <v>7.7667350499988934E-3</v>
      </c>
      <c r="F165" s="57">
        <v>0</v>
      </c>
      <c r="G165" s="177">
        <f>(Table223739213927[[#This Row],[Column6]]/$F$200)*100</f>
        <v>0</v>
      </c>
      <c r="H165" s="177" t="s">
        <v>240</v>
      </c>
      <c r="I165" s="176" t="s">
        <v>240</v>
      </c>
      <c r="K165" s="178"/>
    </row>
    <row r="166" spans="1:11">
      <c r="A166" s="28" t="s">
        <v>550</v>
      </c>
      <c r="B166" s="57">
        <v>0</v>
      </c>
      <c r="C166" s="177">
        <f t="shared" si="14"/>
        <v>0</v>
      </c>
      <c r="D166" s="57">
        <v>0.76480599999999999</v>
      </c>
      <c r="E166" s="177">
        <f t="shared" si="15"/>
        <v>4.7967188487393394E-3</v>
      </c>
      <c r="F166" s="57">
        <v>0</v>
      </c>
      <c r="G166" s="177">
        <f>(Table223739213927[[#This Row],[Column6]]/$F$200)*100</f>
        <v>0</v>
      </c>
      <c r="H166" s="177" t="s">
        <v>240</v>
      </c>
      <c r="I166" s="176" t="s">
        <v>240</v>
      </c>
      <c r="K166" s="178"/>
    </row>
    <row r="167" spans="1:11">
      <c r="A167" s="28" t="s">
        <v>914</v>
      </c>
      <c r="B167" s="57">
        <v>0</v>
      </c>
      <c r="C167" s="177">
        <f t="shared" si="14"/>
        <v>0</v>
      </c>
      <c r="D167" s="57">
        <v>0.68667155000000002</v>
      </c>
      <c r="E167" s="177">
        <f t="shared" si="15"/>
        <v>4.3066743288860936E-3</v>
      </c>
      <c r="F167" s="57">
        <v>0</v>
      </c>
      <c r="G167" s="177">
        <f>(Table223739213927[[#This Row],[Column6]]/$F$200)*100</f>
        <v>0</v>
      </c>
      <c r="H167" s="177" t="s">
        <v>240</v>
      </c>
      <c r="I167" s="176" t="s">
        <v>240</v>
      </c>
      <c r="K167" s="178"/>
    </row>
    <row r="168" spans="1:11">
      <c r="A168" s="28" t="s">
        <v>583</v>
      </c>
      <c r="B168" s="57">
        <v>0</v>
      </c>
      <c r="C168" s="177">
        <f t="shared" si="14"/>
        <v>0</v>
      </c>
      <c r="D168" s="57">
        <v>0.21778888000000002</v>
      </c>
      <c r="E168" s="177">
        <f t="shared" si="15"/>
        <v>1.3659307402685522E-3</v>
      </c>
      <c r="F168" s="57">
        <v>0</v>
      </c>
      <c r="G168" s="177">
        <f>(Table223739213927[[#This Row],[Column6]]/$F$200)*100</f>
        <v>0</v>
      </c>
      <c r="H168" s="177" t="s">
        <v>240</v>
      </c>
      <c r="I168" s="176" t="s">
        <v>240</v>
      </c>
      <c r="K168" s="178"/>
    </row>
    <row r="169" spans="1:11">
      <c r="A169" s="28" t="s">
        <v>503</v>
      </c>
      <c r="B169" s="57">
        <v>0.73340490000000003</v>
      </c>
      <c r="C169" s="177">
        <f t="shared" si="14"/>
        <v>6.4892027331315992E-3</v>
      </c>
      <c r="D169" s="57">
        <v>0.12588526</v>
      </c>
      <c r="E169" s="177">
        <f t="shared" si="15"/>
        <v>7.8952858557654164E-4</v>
      </c>
      <c r="F169" s="57">
        <v>0</v>
      </c>
      <c r="G169" s="177">
        <f>(Table223739213927[[#This Row],[Column6]]/$F$200)*100</f>
        <v>0</v>
      </c>
      <c r="H169" s="177" t="s">
        <v>240</v>
      </c>
      <c r="I169" s="176" t="s">
        <v>240</v>
      </c>
      <c r="K169" s="178"/>
    </row>
    <row r="170" spans="1:11">
      <c r="A170" s="28" t="s">
        <v>912</v>
      </c>
      <c r="B170" s="57">
        <v>0</v>
      </c>
      <c r="C170" s="177">
        <f t="shared" si="14"/>
        <v>0</v>
      </c>
      <c r="D170" s="57">
        <v>7.183399E-2</v>
      </c>
      <c r="E170" s="177">
        <f t="shared" si="15"/>
        <v>4.5052922416031419E-4</v>
      </c>
      <c r="F170" s="57">
        <v>0</v>
      </c>
      <c r="G170" s="177">
        <f>(Table223739213927[[#This Row],[Column6]]/$F$200)*100</f>
        <v>0</v>
      </c>
      <c r="H170" s="177" t="s">
        <v>240</v>
      </c>
      <c r="I170" s="176" t="s">
        <v>240</v>
      </c>
      <c r="K170" s="178"/>
    </row>
    <row r="171" spans="1:11">
      <c r="A171" s="28" t="s">
        <v>597</v>
      </c>
      <c r="B171" s="57">
        <v>2.1431E-4</v>
      </c>
      <c r="C171" s="177">
        <f t="shared" si="14"/>
        <v>1.8962254516399237E-6</v>
      </c>
      <c r="D171" s="57">
        <v>6.1368300000000001E-2</v>
      </c>
      <c r="E171" s="177">
        <f t="shared" si="15"/>
        <v>3.8489039223684233E-4</v>
      </c>
      <c r="F171" s="57">
        <v>0</v>
      </c>
      <c r="G171" s="177">
        <f>(Table223739213927[[#This Row],[Column6]]/$F$200)*100</f>
        <v>0</v>
      </c>
      <c r="H171" s="177" t="s">
        <v>240</v>
      </c>
      <c r="I171" s="176">
        <f>((F171/B171)-1)*100</f>
        <v>-100</v>
      </c>
      <c r="K171" s="178"/>
    </row>
    <row r="172" spans="1:11">
      <c r="A172" s="28" t="s">
        <v>512</v>
      </c>
      <c r="B172" s="57">
        <v>3.3586299999999999E-2</v>
      </c>
      <c r="C172" s="177">
        <f t="shared" si="14"/>
        <v>2.9717323916949261E-4</v>
      </c>
      <c r="D172" s="57">
        <v>1.952044E-2</v>
      </c>
      <c r="E172" s="177">
        <f t="shared" si="15"/>
        <v>1.2242851453007084E-4</v>
      </c>
      <c r="F172" s="57">
        <v>0</v>
      </c>
      <c r="G172" s="177">
        <f>(Table223739213927[[#This Row],[Column6]]/$F$200)*100</f>
        <v>0</v>
      </c>
      <c r="H172" s="177" t="s">
        <v>240</v>
      </c>
      <c r="I172" s="176">
        <f>((F172/B172)-1)*100</f>
        <v>-100</v>
      </c>
      <c r="K172" s="178"/>
    </row>
    <row r="173" spans="1:11">
      <c r="A173" s="28" t="s">
        <v>580</v>
      </c>
      <c r="B173" s="57">
        <v>0</v>
      </c>
      <c r="C173" s="177">
        <f t="shared" si="14"/>
        <v>0</v>
      </c>
      <c r="D173" s="57">
        <v>1.73413E-2</v>
      </c>
      <c r="E173" s="177">
        <f t="shared" si="15"/>
        <v>1.0876135983719206E-4</v>
      </c>
      <c r="F173" s="57">
        <v>0</v>
      </c>
      <c r="G173" s="177">
        <f>(Table223739213927[[#This Row],[Column6]]/$F$200)*100</f>
        <v>0</v>
      </c>
      <c r="H173" s="177" t="s">
        <v>240</v>
      </c>
      <c r="I173" s="176" t="s">
        <v>240</v>
      </c>
      <c r="K173" s="178"/>
    </row>
    <row r="174" spans="1:11">
      <c r="A174" s="28" t="s">
        <v>553</v>
      </c>
      <c r="B174" s="57">
        <v>0.22109661</v>
      </c>
      <c r="C174" s="177">
        <f t="shared" si="14"/>
        <v>1.9562737116947692E-3</v>
      </c>
      <c r="D174" s="57">
        <v>5.1429700000000002E-3</v>
      </c>
      <c r="E174" s="177">
        <f t="shared" si="15"/>
        <v>3.2255736928712594E-5</v>
      </c>
      <c r="F174" s="57">
        <v>0</v>
      </c>
      <c r="G174" s="177">
        <f>(Table223739213927[[#This Row],[Column6]]/$F$200)*100</f>
        <v>0</v>
      </c>
      <c r="H174" s="177" t="s">
        <v>240</v>
      </c>
      <c r="I174" s="176">
        <f>((F174/B174)-1)*100</f>
        <v>-100</v>
      </c>
      <c r="K174" s="178"/>
    </row>
    <row r="175" spans="1:11">
      <c r="A175" s="28" t="s">
        <v>582</v>
      </c>
      <c r="B175" s="57">
        <v>2.9369999999999998E-4</v>
      </c>
      <c r="C175" s="177">
        <f t="shared" si="14"/>
        <v>2.5986720878477231E-6</v>
      </c>
      <c r="D175" s="57">
        <v>4.2544100000000001E-3</v>
      </c>
      <c r="E175" s="177">
        <f t="shared" si="15"/>
        <v>2.6682856354768577E-5</v>
      </c>
      <c r="F175" s="57">
        <v>0</v>
      </c>
      <c r="G175" s="177">
        <f>(Table223739213927[[#This Row],[Column6]]/$F$200)*100</f>
        <v>0</v>
      </c>
      <c r="H175" s="177" t="s">
        <v>240</v>
      </c>
      <c r="I175" s="176" t="s">
        <v>240</v>
      </c>
      <c r="K175" s="178"/>
    </row>
    <row r="176" spans="1:11">
      <c r="A176" s="28" t="s">
        <v>908</v>
      </c>
      <c r="B176" s="57">
        <v>0</v>
      </c>
      <c r="C176" s="177">
        <f t="shared" si="14"/>
        <v>0</v>
      </c>
      <c r="D176" s="57">
        <v>4.1013400000000002E-3</v>
      </c>
      <c r="E176" s="177">
        <f t="shared" si="15"/>
        <v>2.5722830211960426E-5</v>
      </c>
      <c r="F176" s="57">
        <v>0</v>
      </c>
      <c r="G176" s="177">
        <f>(Table223739213927[[#This Row],[Column6]]/$F$200)*100</f>
        <v>0</v>
      </c>
      <c r="H176" s="177" t="s">
        <v>240</v>
      </c>
      <c r="I176" s="176" t="s">
        <v>240</v>
      </c>
      <c r="K176" s="178"/>
    </row>
    <row r="177" spans="1:11">
      <c r="A177" s="28" t="s">
        <v>508</v>
      </c>
      <c r="B177" s="57">
        <v>1.88102E-3</v>
      </c>
      <c r="C177" s="177">
        <f t="shared" si="14"/>
        <v>1.6643357748325927E-5</v>
      </c>
      <c r="D177" s="57">
        <v>2.7850700000000002E-3</v>
      </c>
      <c r="E177" s="177">
        <f t="shared" si="15"/>
        <v>1.7467433262890816E-5</v>
      </c>
      <c r="F177" s="57">
        <v>0</v>
      </c>
      <c r="G177" s="177">
        <f>(Table223739213927[[#This Row],[Column6]]/$F$200)*100</f>
        <v>0</v>
      </c>
      <c r="H177" s="177" t="s">
        <v>240</v>
      </c>
      <c r="I177" s="176" t="s">
        <v>240</v>
      </c>
      <c r="K177" s="178"/>
    </row>
    <row r="178" spans="1:11">
      <c r="A178" s="28" t="s">
        <v>911</v>
      </c>
      <c r="B178" s="57">
        <v>0</v>
      </c>
      <c r="C178" s="177">
        <f t="shared" si="14"/>
        <v>0</v>
      </c>
      <c r="D178" s="57">
        <v>2.7665100000000002E-3</v>
      </c>
      <c r="E178" s="177">
        <f t="shared" si="15"/>
        <v>1.7351028446724882E-5</v>
      </c>
      <c r="F178" s="57">
        <v>0</v>
      </c>
      <c r="G178" s="177">
        <f>(Table223739213927[[#This Row],[Column6]]/$F$200)*100</f>
        <v>0</v>
      </c>
      <c r="H178" s="177" t="s">
        <v>240</v>
      </c>
      <c r="I178" s="176" t="s">
        <v>240</v>
      </c>
      <c r="K178" s="178"/>
    </row>
    <row r="179" spans="1:11">
      <c r="A179" s="28" t="s">
        <v>910</v>
      </c>
      <c r="B179" s="57">
        <v>0</v>
      </c>
      <c r="C179" s="177">
        <f t="shared" si="14"/>
        <v>0</v>
      </c>
      <c r="D179" s="57">
        <v>2.6290599999999999E-3</v>
      </c>
      <c r="E179" s="177">
        <f t="shared" si="15"/>
        <v>1.6488967995108103E-5</v>
      </c>
      <c r="F179" s="57">
        <v>0</v>
      </c>
      <c r="G179" s="177">
        <f>(Table223739213927[[#This Row],[Column6]]/$F$200)*100</f>
        <v>0</v>
      </c>
      <c r="H179" s="177">
        <f>((F179/D179)-1)*100</f>
        <v>-100</v>
      </c>
      <c r="I179" s="176" t="s">
        <v>240</v>
      </c>
      <c r="K179" s="178"/>
    </row>
    <row r="180" spans="1:11">
      <c r="A180" s="28" t="s">
        <v>909</v>
      </c>
      <c r="B180" s="57">
        <v>0</v>
      </c>
      <c r="C180" s="177">
        <f t="shared" si="14"/>
        <v>0</v>
      </c>
      <c r="D180" s="57">
        <v>1.2187699999999999E-3</v>
      </c>
      <c r="E180" s="177">
        <f t="shared" si="15"/>
        <v>7.6438953555255111E-6</v>
      </c>
      <c r="F180" s="57">
        <v>0</v>
      </c>
      <c r="G180" s="177">
        <f>(Table223739213927[[#This Row],[Column6]]/$F$200)*100</f>
        <v>0</v>
      </c>
      <c r="H180" s="177" t="s">
        <v>240</v>
      </c>
      <c r="I180" s="176" t="s">
        <v>240</v>
      </c>
      <c r="K180" s="178"/>
    </row>
    <row r="181" spans="1:11">
      <c r="A181" s="28" t="s">
        <v>848</v>
      </c>
      <c r="B181" s="57">
        <v>0</v>
      </c>
      <c r="C181" s="177">
        <f t="shared" si="14"/>
        <v>0</v>
      </c>
      <c r="D181" s="57">
        <v>6.3186000000000004E-4</v>
      </c>
      <c r="E181" s="177">
        <f t="shared" si="15"/>
        <v>3.9629066348386904E-6</v>
      </c>
      <c r="F181" s="57">
        <v>0</v>
      </c>
      <c r="G181" s="177">
        <f>(Table223739213927[[#This Row],[Column6]]/$F$200)*100</f>
        <v>0</v>
      </c>
      <c r="H181" s="177">
        <f>((F181/D181)-1)*100</f>
        <v>-100</v>
      </c>
      <c r="I181" s="176" t="s">
        <v>240</v>
      </c>
      <c r="K181" s="178"/>
    </row>
    <row r="182" spans="1:11">
      <c r="A182" s="28" t="s">
        <v>548</v>
      </c>
      <c r="B182" s="57">
        <v>0</v>
      </c>
      <c r="C182" s="177">
        <f t="shared" si="14"/>
        <v>0</v>
      </c>
      <c r="D182" s="57">
        <v>5.694500000000001E-4</v>
      </c>
      <c r="E182" s="177">
        <f t="shared" si="15"/>
        <v>3.5714828968583114E-6</v>
      </c>
      <c r="F182" s="57">
        <v>0</v>
      </c>
      <c r="G182" s="177">
        <f>(Table223739213927[[#This Row],[Column6]]/$F$200)*100</f>
        <v>0</v>
      </c>
      <c r="H182" s="177" t="s">
        <v>240</v>
      </c>
      <c r="I182" s="176" t="s">
        <v>240</v>
      </c>
    </row>
    <row r="183" spans="1:11">
      <c r="A183" s="28" t="s">
        <v>860</v>
      </c>
      <c r="B183" s="57">
        <v>4.6750000000000003E-3</v>
      </c>
      <c r="C183" s="177">
        <f t="shared" si="14"/>
        <v>4.1364630611808329E-5</v>
      </c>
      <c r="D183" s="57">
        <v>5.6300000000000002E-4</v>
      </c>
      <c r="E183" s="177">
        <f t="shared" si="15"/>
        <v>3.531029714516163E-6</v>
      </c>
      <c r="F183" s="57">
        <v>0</v>
      </c>
      <c r="G183" s="177">
        <f>(Table223739213927[[#This Row],[Column6]]/$F$200)*100</f>
        <v>0</v>
      </c>
      <c r="H183" s="177">
        <f>((F183/D183)-1)*100</f>
        <v>-100</v>
      </c>
      <c r="I183" s="176" t="s">
        <v>240</v>
      </c>
    </row>
    <row r="184" spans="1:11">
      <c r="A184" s="28" t="s">
        <v>551</v>
      </c>
      <c r="B184" s="57">
        <v>0</v>
      </c>
      <c r="C184" s="177">
        <f t="shared" si="14"/>
        <v>0</v>
      </c>
      <c r="D184" s="57">
        <v>1.6833000000000001E-4</v>
      </c>
      <c r="E184" s="177">
        <f t="shared" si="15"/>
        <v>1.0557339819618218E-6</v>
      </c>
      <c r="F184" s="57">
        <v>0</v>
      </c>
      <c r="G184" s="177">
        <f>(Table223739213927[[#This Row],[Column6]]/$F$200)*100</f>
        <v>0</v>
      </c>
      <c r="H184" s="177" t="s">
        <v>240</v>
      </c>
      <c r="I184" s="176" t="s">
        <v>240</v>
      </c>
    </row>
    <row r="185" spans="1:11">
      <c r="A185" s="28" t="s">
        <v>905</v>
      </c>
      <c r="B185" s="57">
        <v>0</v>
      </c>
      <c r="C185" s="177">
        <f t="shared" si="14"/>
        <v>0</v>
      </c>
      <c r="D185" s="57">
        <v>1.215E-4</v>
      </c>
      <c r="E185" s="177">
        <f t="shared" si="15"/>
        <v>7.620250627241807E-7</v>
      </c>
      <c r="F185" s="57">
        <v>0</v>
      </c>
      <c r="G185" s="177">
        <f>(Table223739213927[[#This Row],[Column6]]/$F$200)*100</f>
        <v>0</v>
      </c>
      <c r="H185" s="177" t="s">
        <v>240</v>
      </c>
      <c r="I185" s="176" t="s">
        <v>240</v>
      </c>
    </row>
    <row r="186" spans="1:11">
      <c r="A186" s="28" t="s">
        <v>521</v>
      </c>
      <c r="B186" s="57">
        <v>1.7545999999999998E-3</v>
      </c>
      <c r="C186" s="177">
        <f t="shared" si="14"/>
        <v>1.5524787352187997E-5</v>
      </c>
      <c r="D186" s="57">
        <v>0</v>
      </c>
      <c r="E186" s="177">
        <f t="shared" si="15"/>
        <v>0</v>
      </c>
      <c r="F186" s="57">
        <v>0</v>
      </c>
      <c r="G186" s="177">
        <f>(Table223739213927[[#This Row],[Column6]]/$F$200)*100</f>
        <v>0</v>
      </c>
      <c r="H186" s="177" t="s">
        <v>240</v>
      </c>
      <c r="I186" s="176" t="s">
        <v>240</v>
      </c>
    </row>
    <row r="187" spans="1:11">
      <c r="A187" s="28" t="s">
        <v>961</v>
      </c>
      <c r="B187" s="57">
        <v>1.3009209999999998E-2</v>
      </c>
      <c r="C187" s="177">
        <f t="shared" si="14"/>
        <v>1.1510613180779527E-4</v>
      </c>
      <c r="D187" s="57">
        <v>0</v>
      </c>
      <c r="E187" s="177">
        <f t="shared" si="15"/>
        <v>0</v>
      </c>
      <c r="F187" s="57">
        <v>0</v>
      </c>
      <c r="G187" s="177">
        <f>(Table223739213927[[#This Row],[Column6]]/$F$200)*100</f>
        <v>0</v>
      </c>
      <c r="H187" s="177" t="s">
        <v>240</v>
      </c>
      <c r="I187" s="176" t="s">
        <v>240</v>
      </c>
    </row>
    <row r="188" spans="1:11">
      <c r="A188" s="28" t="s">
        <v>525</v>
      </c>
      <c r="B188" s="57">
        <v>2.6843869999999999E-2</v>
      </c>
      <c r="C188" s="177">
        <f t="shared" si="14"/>
        <v>2.3751588593399001E-4</v>
      </c>
      <c r="D188" s="57">
        <v>0</v>
      </c>
      <c r="E188" s="177">
        <f t="shared" si="15"/>
        <v>0</v>
      </c>
      <c r="F188" s="57">
        <v>0</v>
      </c>
      <c r="G188" s="177">
        <f>(Table223739213927[[#This Row],[Column6]]/$F$200)*100</f>
        <v>0</v>
      </c>
      <c r="H188" s="177" t="s">
        <v>240</v>
      </c>
      <c r="I188" s="176">
        <f>((F188/B188)-1)*100</f>
        <v>-100</v>
      </c>
    </row>
    <row r="189" spans="1:11">
      <c r="A189" s="28" t="s">
        <v>295</v>
      </c>
      <c r="B189" s="57">
        <v>4.1230419999999997E-2</v>
      </c>
      <c r="C189" s="177">
        <f t="shared" si="14"/>
        <v>3.6480879000421693E-4</v>
      </c>
      <c r="D189" s="57">
        <v>0</v>
      </c>
      <c r="E189" s="177">
        <f t="shared" si="15"/>
        <v>0</v>
      </c>
      <c r="F189" s="57">
        <v>0</v>
      </c>
      <c r="G189" s="177">
        <f>(Table223739213927[[#This Row],[Column6]]/$F$200)*100</f>
        <v>0</v>
      </c>
      <c r="H189" s="177" t="s">
        <v>240</v>
      </c>
      <c r="I189" s="176" t="s">
        <v>240</v>
      </c>
    </row>
    <row r="190" spans="1:11">
      <c r="A190" s="28" t="s">
        <v>552</v>
      </c>
      <c r="B190" s="57">
        <v>4.7766800000000002E-3</v>
      </c>
      <c r="C190" s="177"/>
      <c r="D190" s="57">
        <v>0</v>
      </c>
      <c r="E190" s="177"/>
      <c r="F190" s="57">
        <v>0</v>
      </c>
      <c r="G190" s="177"/>
      <c r="H190" s="177"/>
      <c r="I190" s="176"/>
    </row>
    <row r="191" spans="1:11">
      <c r="A191" s="28" t="s">
        <v>960</v>
      </c>
      <c r="B191" s="57">
        <v>1.0132E-2</v>
      </c>
      <c r="C191" s="177">
        <f>(B191/$B$200)*100</f>
        <v>8.9648435798682778E-5</v>
      </c>
      <c r="D191" s="57">
        <v>0</v>
      </c>
      <c r="E191" s="177">
        <f>(D191/$D$200)*100</f>
        <v>0</v>
      </c>
      <c r="F191" s="57">
        <v>0</v>
      </c>
      <c r="G191" s="177">
        <f>(Table223739213927[[#This Row],[Column6]]/$F$200)*100</f>
        <v>0</v>
      </c>
      <c r="H191" s="177" t="s">
        <v>240</v>
      </c>
      <c r="I191" s="176">
        <f>((F191/B191)-1)*100</f>
        <v>-100</v>
      </c>
    </row>
    <row r="192" spans="1:11">
      <c r="A192" s="28" t="s">
        <v>904</v>
      </c>
      <c r="B192" s="57">
        <v>2.7138519999999999E-2</v>
      </c>
      <c r="C192" s="177">
        <f>(B192/$B$200)*100</f>
        <v>2.4012296366869999E-4</v>
      </c>
      <c r="D192" s="57">
        <v>0</v>
      </c>
      <c r="E192" s="177">
        <f>(D192/$D$200)*100</f>
        <v>0</v>
      </c>
      <c r="F192" s="57">
        <v>0</v>
      </c>
      <c r="G192" s="177">
        <f>(Table223739213927[[#This Row],[Column6]]/$F$200)*100</f>
        <v>0</v>
      </c>
      <c r="H192" s="177" t="s">
        <v>240</v>
      </c>
      <c r="I192" s="176">
        <f>((F192/B192)-1)*100</f>
        <v>-100</v>
      </c>
    </row>
    <row r="193" spans="1:9">
      <c r="A193" s="28" t="s">
        <v>570</v>
      </c>
      <c r="B193" s="57">
        <v>3.6189400000000002E-3</v>
      </c>
      <c r="C193" s="177">
        <f>(B193/$B$200)*100</f>
        <v>3.2020559637710727E-5</v>
      </c>
      <c r="D193" s="57">
        <v>0</v>
      </c>
      <c r="E193" s="177">
        <f>(D193/$D$200)*100</f>
        <v>0</v>
      </c>
      <c r="F193" s="57">
        <v>0</v>
      </c>
      <c r="G193" s="177">
        <f>(Table223739213927[[#This Row],[Column6]]/$F$200)*100</f>
        <v>0</v>
      </c>
      <c r="H193" s="177" t="s">
        <v>240</v>
      </c>
      <c r="I193" s="176">
        <f>((F193/B193)-1)*100</f>
        <v>-100</v>
      </c>
    </row>
    <row r="194" spans="1:9">
      <c r="A194" s="28" t="s">
        <v>962</v>
      </c>
      <c r="B194" s="57">
        <v>6.016900000000001E-4</v>
      </c>
      <c r="C194" s="177">
        <f t="shared" ref="C194:C199" si="16">(B194/$B$200)*100</f>
        <v>5.3237828006029859E-6</v>
      </c>
      <c r="D194" s="57">
        <v>0</v>
      </c>
      <c r="E194" s="177">
        <f t="shared" ref="E194:E199" si="17">(D194/$D$200)*100</f>
        <v>0</v>
      </c>
      <c r="F194" s="57">
        <v>0</v>
      </c>
      <c r="G194" s="177">
        <f>(Table223739213927[[#This Row],[Column6]]/$F$200)*100</f>
        <v>0</v>
      </c>
      <c r="H194" s="177" t="s">
        <v>240</v>
      </c>
      <c r="I194" s="176">
        <f t="shared" ref="I194:I199" si="18">((F194/B194)-1)*100</f>
        <v>-100</v>
      </c>
    </row>
    <row r="195" spans="1:9">
      <c r="A195" s="28" t="s">
        <v>963</v>
      </c>
      <c r="B195" s="57">
        <v>9.6477999999999993E-4</v>
      </c>
      <c r="C195" s="177">
        <f t="shared" si="16"/>
        <v>8.5364210313712163E-6</v>
      </c>
      <c r="D195" s="57">
        <v>0</v>
      </c>
      <c r="E195" s="177">
        <f t="shared" si="17"/>
        <v>0</v>
      </c>
      <c r="F195" s="57">
        <v>0</v>
      </c>
      <c r="G195" s="177">
        <f>(Table223739213927[[#This Row],[Column6]]/$F$200)*100</f>
        <v>0</v>
      </c>
      <c r="H195" s="177" t="s">
        <v>240</v>
      </c>
      <c r="I195" s="176">
        <f t="shared" si="18"/>
        <v>-100</v>
      </c>
    </row>
    <row r="196" spans="1:9">
      <c r="A196" s="28" t="s">
        <v>584</v>
      </c>
      <c r="B196" s="57">
        <v>179.16916537999998</v>
      </c>
      <c r="C196" s="177">
        <f t="shared" si="16"/>
        <v>1.5852976134694539</v>
      </c>
      <c r="D196" s="57">
        <v>0</v>
      </c>
      <c r="E196" s="177">
        <f t="shared" si="17"/>
        <v>0</v>
      </c>
      <c r="F196" s="57">
        <v>0</v>
      </c>
      <c r="G196" s="177">
        <f>(Table223739213927[[#This Row],[Column6]]/$F$200)*100</f>
        <v>0</v>
      </c>
      <c r="H196" s="177" t="s">
        <v>240</v>
      </c>
      <c r="I196" s="176">
        <f t="shared" si="18"/>
        <v>-100</v>
      </c>
    </row>
    <row r="197" spans="1:9">
      <c r="A197" s="28" t="s">
        <v>549</v>
      </c>
      <c r="B197" s="57">
        <v>8.6935499999999999E-2</v>
      </c>
      <c r="C197" s="177">
        <f t="shared" si="16"/>
        <v>7.6920959241772477E-4</v>
      </c>
      <c r="D197" s="57">
        <v>0</v>
      </c>
      <c r="E197" s="177">
        <f t="shared" si="17"/>
        <v>0</v>
      </c>
      <c r="F197" s="57">
        <v>0</v>
      </c>
      <c r="G197" s="177">
        <f>(Table223739213927[[#This Row],[Column6]]/$F$200)*100</f>
        <v>0</v>
      </c>
      <c r="H197" s="177" t="s">
        <v>240</v>
      </c>
      <c r="I197" s="176">
        <f t="shared" si="18"/>
        <v>-100</v>
      </c>
    </row>
    <row r="198" spans="1:9">
      <c r="A198" s="28" t="s">
        <v>316</v>
      </c>
      <c r="B198" s="57">
        <v>0.15086126</v>
      </c>
      <c r="C198" s="177">
        <f t="shared" si="16"/>
        <v>1.3348278702742192E-3</v>
      </c>
      <c r="D198" s="57">
        <v>0</v>
      </c>
      <c r="E198" s="177">
        <f t="shared" si="17"/>
        <v>0</v>
      </c>
      <c r="F198" s="57">
        <v>0</v>
      </c>
      <c r="G198" s="177">
        <f>(Table223739213927[[#This Row],[Column6]]/$F$200)*100</f>
        <v>0</v>
      </c>
      <c r="H198" s="177" t="s">
        <v>240</v>
      </c>
      <c r="I198" s="176">
        <f t="shared" si="18"/>
        <v>-100</v>
      </c>
    </row>
    <row r="199" spans="1:9">
      <c r="A199" s="59" t="s">
        <v>571</v>
      </c>
      <c r="B199" s="48">
        <v>1.310332E-2</v>
      </c>
      <c r="C199" s="445">
        <f t="shared" si="16"/>
        <v>1.1593882173012199E-4</v>
      </c>
      <c r="D199" s="48">
        <v>0</v>
      </c>
      <c r="E199" s="445">
        <f t="shared" si="17"/>
        <v>0</v>
      </c>
      <c r="F199" s="48">
        <v>0</v>
      </c>
      <c r="G199" s="445">
        <f>(Table223739213927[[#This Row],[Column6]]/$F$200)*100</f>
        <v>0</v>
      </c>
      <c r="H199" s="177" t="s">
        <v>240</v>
      </c>
      <c r="I199" s="176">
        <f t="shared" si="18"/>
        <v>-100</v>
      </c>
    </row>
    <row r="200" spans="1:9" s="3" customFormat="1" ht="14.5">
      <c r="A200" s="440" t="s">
        <v>217</v>
      </c>
      <c r="B200" s="441">
        <f>SUM(B4:B199)</f>
        <v>11301.926140409994</v>
      </c>
      <c r="C200" s="442">
        <f>SUBTOTAL(109,Table223739213927[[#All],[Column3]])</f>
        <v>99.999957735699937</v>
      </c>
      <c r="D200" s="441">
        <f>SUM(D4:D199)</f>
        <v>15944.357468460012</v>
      </c>
      <c r="E200" s="442">
        <f>SUBTOTAL(109,Table223739213927[[#All],[Column5]])</f>
        <v>99.999999999999901</v>
      </c>
      <c r="F200" s="441">
        <f>SUM(F4:F199)</f>
        <v>18325.575221009622</v>
      </c>
      <c r="G200" s="443">
        <f>SUBTOTAL(109,Table223739213927[[#All],[Column7]])</f>
        <v>100.00000000000006</v>
      </c>
      <c r="H200" s="363">
        <f>((F200/D200)-1)*100</f>
        <v>14.93454820779052</v>
      </c>
      <c r="I200" s="363">
        <f>((F200/B200)-1)*100</f>
        <v>62.145593532827981</v>
      </c>
    </row>
  </sheetData>
  <mergeCells count="6">
    <mergeCell ref="I2:I3"/>
    <mergeCell ref="A2:A3"/>
    <mergeCell ref="B2:C2"/>
    <mergeCell ref="D2:E2"/>
    <mergeCell ref="F2:G2"/>
    <mergeCell ref="H2:H3"/>
  </mergeCells>
  <hyperlinks>
    <hyperlink ref="K1" location="'Table of Content'!A1" display="Table of Content" xr:uid="{B180475F-72E6-46AA-9710-11BBC40E1A62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66DC-6767-4A8C-BA82-13664B684931}">
  <dimension ref="A1:Q267"/>
  <sheetViews>
    <sheetView topLeftCell="H1" zoomScaleNormal="100" workbookViewId="0">
      <selection activeCell="N1" sqref="N1:O1"/>
    </sheetView>
  </sheetViews>
  <sheetFormatPr defaultColWidth="9.1796875" defaultRowHeight="12.5"/>
  <cols>
    <col min="1" max="1" width="23.26953125" style="19" customWidth="1"/>
    <col min="2" max="2" width="13.453125" style="19" bestFit="1" customWidth="1"/>
    <col min="3" max="3" width="12.453125" style="355" customWidth="1"/>
    <col min="4" max="4" width="13.453125" style="19" bestFit="1" customWidth="1"/>
    <col min="5" max="5" width="12.453125" style="355" customWidth="1"/>
    <col min="6" max="6" width="14.81640625" style="368" customWidth="1"/>
    <col min="7" max="7" width="14.453125" style="368" customWidth="1"/>
    <col min="8" max="8" width="17.453125" style="19" customWidth="1"/>
    <col min="9" max="9" width="16.1796875" style="355" bestFit="1" customWidth="1"/>
    <col min="10" max="11" width="13.54296875" style="355" customWidth="1"/>
    <col min="12" max="12" width="14.81640625" style="355" bestFit="1" customWidth="1"/>
    <col min="13" max="13" width="8.7265625" style="364" customWidth="1"/>
    <col min="14" max="16384" width="9.1796875" style="19"/>
  </cols>
  <sheetData>
    <row r="1" spans="1:17" ht="13">
      <c r="A1" s="11" t="s">
        <v>558</v>
      </c>
      <c r="C1" s="39"/>
      <c r="E1" s="39"/>
      <c r="F1" s="41"/>
      <c r="G1" s="33"/>
      <c r="I1" s="39"/>
      <c r="J1" s="39"/>
      <c r="K1" s="39"/>
      <c r="L1" s="39"/>
      <c r="M1" s="276"/>
      <c r="N1" s="613" t="s">
        <v>239</v>
      </c>
      <c r="O1" s="613"/>
    </row>
    <row r="2" spans="1:17" ht="18.649999999999999" customHeight="1">
      <c r="A2" s="610" t="s">
        <v>425</v>
      </c>
      <c r="B2" s="607">
        <v>45809</v>
      </c>
      <c r="C2" s="607"/>
      <c r="D2" s="607">
        <v>46146</v>
      </c>
      <c r="E2" s="607"/>
      <c r="F2" s="614">
        <v>46174</v>
      </c>
      <c r="G2" s="615"/>
      <c r="H2" s="615"/>
      <c r="I2" s="615"/>
      <c r="J2" s="616"/>
      <c r="K2" s="587" t="s">
        <v>233</v>
      </c>
      <c r="L2" s="587" t="s">
        <v>544</v>
      </c>
      <c r="M2" s="277"/>
    </row>
    <row r="3" spans="1:17" ht="27.65" customHeight="1">
      <c r="A3" s="611"/>
      <c r="B3" s="326" t="s">
        <v>543</v>
      </c>
      <c r="C3" s="330" t="s">
        <v>234</v>
      </c>
      <c r="D3" s="326" t="s">
        <v>543</v>
      </c>
      <c r="E3" s="330" t="s">
        <v>234</v>
      </c>
      <c r="F3" s="326" t="s">
        <v>298</v>
      </c>
      <c r="G3" s="326" t="s">
        <v>297</v>
      </c>
      <c r="H3" s="326" t="s">
        <v>557</v>
      </c>
      <c r="I3" s="330" t="s">
        <v>556</v>
      </c>
      <c r="J3" s="350" t="s">
        <v>555</v>
      </c>
      <c r="K3" s="588"/>
      <c r="L3" s="588"/>
      <c r="M3" s="277"/>
    </row>
    <row r="4" spans="1:17" s="29" customFormat="1">
      <c r="A4" s="35" t="s">
        <v>53</v>
      </c>
      <c r="B4" s="17">
        <v>3102.8361583699998</v>
      </c>
      <c r="C4" s="379">
        <f t="shared" ref="C4:C67" si="0">(B4/$B$267)*100</f>
        <v>25.91986593072485</v>
      </c>
      <c r="D4" s="17">
        <v>2768.7220391799997</v>
      </c>
      <c r="E4" s="379">
        <f t="shared" ref="E4:E67" si="1">(D4/$D$267)*100</f>
        <v>21.757238077696535</v>
      </c>
      <c r="F4" s="17">
        <v>2875.0371612399999</v>
      </c>
      <c r="G4" s="17">
        <v>0</v>
      </c>
      <c r="H4" s="400">
        <f t="shared" ref="H4:H67" si="2">F4+G4</f>
        <v>2875.0371612399999</v>
      </c>
      <c r="I4" s="379">
        <f t="shared" ref="I4:I35" si="3">(F4/$H$267)*100</f>
        <v>22.330847185352038</v>
      </c>
      <c r="J4" s="403">
        <f t="shared" ref="J4:J35" si="4">(G4/$H$267)*100</f>
        <v>0</v>
      </c>
      <c r="K4" s="380">
        <f>((H4/D4)-1)*100</f>
        <v>3.8398625992621227</v>
      </c>
      <c r="L4" s="380">
        <f>((H4/B4)-1)*100</f>
        <v>-7.3416379564710477</v>
      </c>
      <c r="M4" s="231"/>
      <c r="O4" s="279"/>
      <c r="Q4" s="280"/>
    </row>
    <row r="5" spans="1:17" s="29" customFormat="1">
      <c r="A5" s="35" t="s">
        <v>216</v>
      </c>
      <c r="B5" s="17">
        <v>1828.038483</v>
      </c>
      <c r="C5" s="278">
        <f t="shared" si="0"/>
        <v>15.270710400789225</v>
      </c>
      <c r="D5" s="17">
        <v>1337.56108898</v>
      </c>
      <c r="E5" s="278">
        <f t="shared" si="1"/>
        <v>10.510854699238717</v>
      </c>
      <c r="F5" s="17">
        <v>1524.18377887</v>
      </c>
      <c r="G5" s="17">
        <v>0</v>
      </c>
      <c r="H5" s="401">
        <f t="shared" si="2"/>
        <v>1524.18377887</v>
      </c>
      <c r="I5" s="278">
        <f t="shared" si="3"/>
        <v>11.838565256547346</v>
      </c>
      <c r="J5" s="404">
        <f t="shared" si="4"/>
        <v>0</v>
      </c>
      <c r="K5" s="272">
        <f>((H5/D5)-1)*100</f>
        <v>13.95246104477479</v>
      </c>
      <c r="L5" s="272">
        <f>((H5/B5)-1)*100</f>
        <v>-16.621898661090718</v>
      </c>
      <c r="M5" s="231"/>
      <c r="Q5" s="280"/>
    </row>
    <row r="6" spans="1:17" s="29" customFormat="1">
      <c r="A6" s="35" t="s">
        <v>8</v>
      </c>
      <c r="B6" s="17">
        <v>1431.55236597</v>
      </c>
      <c r="C6" s="278">
        <f t="shared" si="0"/>
        <v>11.958622210412461</v>
      </c>
      <c r="D6" s="17">
        <v>1498.5597890500001</v>
      </c>
      <c r="E6" s="278">
        <f t="shared" si="1"/>
        <v>11.776018553917348</v>
      </c>
      <c r="F6" s="17">
        <v>1376.0814186700002</v>
      </c>
      <c r="G6" s="17">
        <v>8.5956634899999997</v>
      </c>
      <c r="H6" s="401">
        <f t="shared" si="2"/>
        <v>1384.6770821600003</v>
      </c>
      <c r="I6" s="278">
        <f t="shared" si="3"/>
        <v>10.688231891120601</v>
      </c>
      <c r="J6" s="404">
        <f t="shared" si="4"/>
        <v>6.676381454809184E-2</v>
      </c>
      <c r="K6" s="272" t="s">
        <v>240</v>
      </c>
      <c r="L6" s="272" t="s">
        <v>240</v>
      </c>
      <c r="M6" s="231"/>
      <c r="P6" s="281"/>
      <c r="Q6" s="280"/>
    </row>
    <row r="7" spans="1:17" s="29" customFormat="1">
      <c r="A7" s="35" t="s">
        <v>121</v>
      </c>
      <c r="B7" s="17">
        <v>1031.2000614199999</v>
      </c>
      <c r="C7" s="278">
        <f t="shared" si="0"/>
        <v>8.6142374187758719</v>
      </c>
      <c r="D7" s="17">
        <v>1345.38841114</v>
      </c>
      <c r="E7" s="278">
        <f t="shared" si="1"/>
        <v>10.572363550375101</v>
      </c>
      <c r="F7" s="17">
        <v>1304.0159308599998</v>
      </c>
      <c r="G7" s="17">
        <v>18.885604430000001</v>
      </c>
      <c r="H7" s="401">
        <f t="shared" si="2"/>
        <v>1322.9015352899999</v>
      </c>
      <c r="I7" s="278">
        <f t="shared" si="3"/>
        <v>10.128488379864947</v>
      </c>
      <c r="J7" s="404">
        <f t="shared" si="4"/>
        <v>0.14668733754642851</v>
      </c>
      <c r="K7" s="272">
        <f>((H7/D7)-1)*100</f>
        <v>-1.6714040097124183</v>
      </c>
      <c r="L7" s="272">
        <f>((H7/B7)-1)*100</f>
        <v>28.287573360722696</v>
      </c>
      <c r="M7" s="231"/>
      <c r="Q7" s="280"/>
    </row>
    <row r="8" spans="1:17" s="29" customFormat="1">
      <c r="A8" s="35" t="s">
        <v>52</v>
      </c>
      <c r="B8" s="17">
        <v>474.40944895999996</v>
      </c>
      <c r="C8" s="278">
        <f t="shared" si="0"/>
        <v>3.9630288825085729</v>
      </c>
      <c r="D8" s="17">
        <v>952.08225673000095</v>
      </c>
      <c r="E8" s="278">
        <f t="shared" si="1"/>
        <v>7.4816756742255723</v>
      </c>
      <c r="F8" s="17">
        <v>0</v>
      </c>
      <c r="G8" s="17">
        <v>1320.2245663599999</v>
      </c>
      <c r="H8" s="401">
        <f t="shared" si="2"/>
        <v>1320.2245663599999</v>
      </c>
      <c r="I8" s="278">
        <f t="shared" si="3"/>
        <v>0</v>
      </c>
      <c r="J8" s="404">
        <f t="shared" si="4"/>
        <v>10.254383296046644</v>
      </c>
      <c r="K8" s="272">
        <f>((H8/D8)-1)*100</f>
        <v>38.667069680976063</v>
      </c>
      <c r="L8" s="272">
        <f>((H8/B8)-1)*100</f>
        <v>178.2879997972627</v>
      </c>
      <c r="M8" s="231"/>
      <c r="N8" s="231"/>
      <c r="O8" s="612"/>
      <c r="P8" s="612"/>
      <c r="Q8" s="280"/>
    </row>
    <row r="9" spans="1:17" s="29" customFormat="1">
      <c r="A9" s="35" t="s">
        <v>62</v>
      </c>
      <c r="B9" s="17">
        <v>335.17456573000004</v>
      </c>
      <c r="C9" s="278">
        <f t="shared" si="0"/>
        <v>2.7999157427875239</v>
      </c>
      <c r="D9" s="17">
        <v>937.65006373000006</v>
      </c>
      <c r="E9" s="278">
        <f t="shared" si="1"/>
        <v>7.368264268298641</v>
      </c>
      <c r="F9" s="17">
        <v>67.393462129999989</v>
      </c>
      <c r="G9" s="17">
        <v>538.73892205999994</v>
      </c>
      <c r="H9" s="401">
        <f t="shared" si="2"/>
        <v>606.13238418999993</v>
      </c>
      <c r="I9" s="278">
        <f t="shared" si="3"/>
        <v>0.52345518326022433</v>
      </c>
      <c r="J9" s="404">
        <f t="shared" si="4"/>
        <v>4.1844664491690962</v>
      </c>
      <c r="K9" s="272">
        <f>((H9/D9)-1)*100</f>
        <v>-35.356226417904011</v>
      </c>
      <c r="L9" s="272">
        <f>((H9/B9)-1)*100</f>
        <v>80.840805408328634</v>
      </c>
      <c r="M9" s="231"/>
      <c r="N9" s="231"/>
      <c r="Q9" s="280"/>
    </row>
    <row r="10" spans="1:17" s="29" customFormat="1">
      <c r="A10" s="35" t="s">
        <v>54</v>
      </c>
      <c r="B10" s="17">
        <v>602.0759168300001</v>
      </c>
      <c r="C10" s="278">
        <f t="shared" si="0"/>
        <v>5.0295040562341322</v>
      </c>
      <c r="D10" s="17">
        <v>846.18144063999898</v>
      </c>
      <c r="E10" s="278">
        <f t="shared" si="1"/>
        <v>6.6494833357794478</v>
      </c>
      <c r="F10" s="17">
        <v>99.110404950000003</v>
      </c>
      <c r="G10" s="17">
        <v>422.38503011999899</v>
      </c>
      <c r="H10" s="401">
        <f t="shared" si="2"/>
        <v>521.49543506999896</v>
      </c>
      <c r="I10" s="278">
        <f t="shared" si="3"/>
        <v>0.76980546104045822</v>
      </c>
      <c r="J10" s="404">
        <f t="shared" si="4"/>
        <v>3.2807282243690761</v>
      </c>
      <c r="K10" s="272">
        <f>((H10/D10)-1)*100</f>
        <v>-38.370731143007305</v>
      </c>
      <c r="L10" s="272" t="s">
        <v>240</v>
      </c>
      <c r="M10" s="231"/>
      <c r="N10" s="231"/>
      <c r="Q10" s="280"/>
    </row>
    <row r="11" spans="1:17" s="29" customFormat="1">
      <c r="A11" s="35" t="s">
        <v>1</v>
      </c>
      <c r="B11" s="17">
        <v>205.01543353</v>
      </c>
      <c r="C11" s="278">
        <f t="shared" si="0"/>
        <v>1.7126178372301164</v>
      </c>
      <c r="D11" s="17">
        <v>374.65266572000002</v>
      </c>
      <c r="E11" s="278">
        <f t="shared" si="1"/>
        <v>2.9441045829677663</v>
      </c>
      <c r="F11" s="17">
        <v>365.07455111000002</v>
      </c>
      <c r="G11" s="17">
        <v>0</v>
      </c>
      <c r="H11" s="401">
        <f t="shared" si="2"/>
        <v>365.07455111000002</v>
      </c>
      <c r="I11" s="278">
        <f t="shared" si="3"/>
        <v>2.8355890915101325</v>
      </c>
      <c r="J11" s="404">
        <f t="shared" si="4"/>
        <v>0</v>
      </c>
      <c r="K11" s="272" t="s">
        <v>240</v>
      </c>
      <c r="L11" s="272">
        <f t="shared" ref="L11:L18" si="5">((H11/B11)-1)*100</f>
        <v>78.071740660723734</v>
      </c>
      <c r="M11" s="231"/>
      <c r="N11" s="231"/>
      <c r="Q11" s="280"/>
    </row>
    <row r="12" spans="1:17" s="29" customFormat="1">
      <c r="A12" s="35" t="s">
        <v>48</v>
      </c>
      <c r="B12" s="17">
        <v>64.159458139999998</v>
      </c>
      <c r="C12" s="278">
        <f t="shared" si="0"/>
        <v>0.53596273483237111</v>
      </c>
      <c r="D12" s="17">
        <v>112.15646362999999</v>
      </c>
      <c r="E12" s="278">
        <f t="shared" si="1"/>
        <v>0.88135061830660699</v>
      </c>
      <c r="F12" s="17">
        <v>295.21343202999998</v>
      </c>
      <c r="G12" s="17">
        <v>65.080256149999897</v>
      </c>
      <c r="H12" s="401">
        <f t="shared" si="2"/>
        <v>360.29368817999989</v>
      </c>
      <c r="I12" s="278">
        <f t="shared" si="3"/>
        <v>2.2929672445979659</v>
      </c>
      <c r="J12" s="404">
        <f t="shared" si="4"/>
        <v>0.50548816358339155</v>
      </c>
      <c r="K12" s="272">
        <f>((H12/D12)-1)*100</f>
        <v>221.24201897858993</v>
      </c>
      <c r="L12" s="272">
        <f t="shared" si="5"/>
        <v>461.559742904649</v>
      </c>
      <c r="M12" s="231"/>
      <c r="N12" s="231"/>
      <c r="Q12" s="280"/>
    </row>
    <row r="13" spans="1:17" s="29" customFormat="1">
      <c r="A13" s="35" t="s">
        <v>46</v>
      </c>
      <c r="B13" s="17">
        <v>169.81188968999999</v>
      </c>
      <c r="C13" s="278">
        <f t="shared" si="0"/>
        <v>1.4185413568598026</v>
      </c>
      <c r="D13" s="17">
        <v>300.69854026999997</v>
      </c>
      <c r="E13" s="278">
        <f t="shared" si="1"/>
        <v>2.3629564967842831</v>
      </c>
      <c r="F13" s="17">
        <v>0</v>
      </c>
      <c r="G13" s="17">
        <v>301.50887005999999</v>
      </c>
      <c r="H13" s="401">
        <f t="shared" si="2"/>
        <v>301.50887005999999</v>
      </c>
      <c r="I13" s="278">
        <f t="shared" si="3"/>
        <v>0</v>
      </c>
      <c r="J13" s="404">
        <f t="shared" si="4"/>
        <v>2.3418648611255208</v>
      </c>
      <c r="K13" s="272">
        <f>((H13/D13)-1)*100</f>
        <v>0.26948244885804939</v>
      </c>
      <c r="L13" s="272">
        <f t="shared" si="5"/>
        <v>77.554628601341975</v>
      </c>
      <c r="M13" s="231"/>
      <c r="N13" s="231"/>
      <c r="Q13" s="280"/>
    </row>
    <row r="14" spans="1:17" s="29" customFormat="1">
      <c r="A14" s="35" t="s">
        <v>0</v>
      </c>
      <c r="B14" s="17">
        <v>121.02669729</v>
      </c>
      <c r="C14" s="278">
        <f t="shared" si="0"/>
        <v>1.0110091566817261</v>
      </c>
      <c r="D14" s="17">
        <v>170.94396413999999</v>
      </c>
      <c r="E14" s="278">
        <f t="shared" si="1"/>
        <v>1.3433159678393425</v>
      </c>
      <c r="F14" s="17">
        <v>250.46807215000001</v>
      </c>
      <c r="G14" s="17">
        <v>0.91404560000000001</v>
      </c>
      <c r="H14" s="401">
        <f t="shared" si="2"/>
        <v>251.38211775000002</v>
      </c>
      <c r="I14" s="278">
        <f t="shared" si="3"/>
        <v>1.9454232868346837</v>
      </c>
      <c r="J14" s="404">
        <f t="shared" si="4"/>
        <v>7.0995300127668602E-3</v>
      </c>
      <c r="K14" s="272">
        <f>((H14/D14)-1)*100</f>
        <v>47.055275694977247</v>
      </c>
      <c r="L14" s="272">
        <f t="shared" si="5"/>
        <v>107.70798788935538</v>
      </c>
      <c r="M14" s="231"/>
      <c r="N14" s="231"/>
      <c r="Q14" s="280"/>
    </row>
    <row r="15" spans="1:17" s="29" customFormat="1">
      <c r="A15" s="35" t="s">
        <v>45</v>
      </c>
      <c r="B15" s="17">
        <v>98.60561082999989</v>
      </c>
      <c r="C15" s="278">
        <f t="shared" si="0"/>
        <v>0.82371226912396134</v>
      </c>
      <c r="D15" s="17">
        <v>151.87047659999999</v>
      </c>
      <c r="E15" s="278">
        <f t="shared" si="1"/>
        <v>1.193432229599348</v>
      </c>
      <c r="F15" s="17">
        <v>145.57962230000001</v>
      </c>
      <c r="G15" s="17">
        <v>4.1999999999999998E-5</v>
      </c>
      <c r="H15" s="401">
        <f t="shared" si="2"/>
        <v>145.57966430000002</v>
      </c>
      <c r="I15" s="278">
        <f t="shared" si="3"/>
        <v>1.130738879729976</v>
      </c>
      <c r="J15" s="404">
        <f t="shared" si="4"/>
        <v>3.2622033357658317E-7</v>
      </c>
      <c r="K15" s="272" t="s">
        <v>240</v>
      </c>
      <c r="L15" s="272">
        <f t="shared" si="5"/>
        <v>47.63831700306114</v>
      </c>
      <c r="M15" s="231"/>
      <c r="N15" s="231"/>
      <c r="Q15" s="280"/>
    </row>
    <row r="16" spans="1:17" s="29" customFormat="1">
      <c r="A16" s="35" t="s">
        <v>36</v>
      </c>
      <c r="B16" s="17">
        <v>146.58066288999999</v>
      </c>
      <c r="C16" s="278">
        <f t="shared" si="0"/>
        <v>1.2244768773551591</v>
      </c>
      <c r="D16" s="17">
        <v>154.98258078999999</v>
      </c>
      <c r="E16" s="278">
        <f t="shared" si="1"/>
        <v>1.2178878415482024</v>
      </c>
      <c r="F16" s="17">
        <v>141.78065369999999</v>
      </c>
      <c r="G16" s="17">
        <v>0.21759999999999999</v>
      </c>
      <c r="H16" s="401">
        <f t="shared" si="2"/>
        <v>141.99825369999999</v>
      </c>
      <c r="I16" s="278">
        <f t="shared" si="3"/>
        <v>1.101231717731429</v>
      </c>
      <c r="J16" s="404">
        <f t="shared" si="4"/>
        <v>1.6901320139586786E-3</v>
      </c>
      <c r="K16" s="272">
        <f>((H16/D16)-1)*100</f>
        <v>-8.3779267475185719</v>
      </c>
      <c r="L16" s="272">
        <f t="shared" si="5"/>
        <v>-3.1262030745752734</v>
      </c>
      <c r="M16" s="231"/>
      <c r="N16" s="231"/>
      <c r="Q16" s="280"/>
    </row>
    <row r="17" spans="1:17" s="29" customFormat="1">
      <c r="A17" s="35" t="s">
        <v>101</v>
      </c>
      <c r="B17" s="17">
        <v>138.63046183</v>
      </c>
      <c r="C17" s="278">
        <f t="shared" si="0"/>
        <v>1.1580640424261761</v>
      </c>
      <c r="D17" s="17">
        <v>110.96438013</v>
      </c>
      <c r="E17" s="278">
        <f t="shared" si="1"/>
        <v>0.87198295909381185</v>
      </c>
      <c r="F17" s="17">
        <v>0.13353922000000001</v>
      </c>
      <c r="G17" s="17">
        <v>129.6993904</v>
      </c>
      <c r="H17" s="401">
        <f t="shared" si="2"/>
        <v>129.83292961999999</v>
      </c>
      <c r="I17" s="278">
        <f t="shared" si="3"/>
        <v>1.0372192593799223E-3</v>
      </c>
      <c r="J17" s="404">
        <f t="shared" si="4"/>
        <v>1.0073947238325593</v>
      </c>
      <c r="K17" s="272" t="s">
        <v>240</v>
      </c>
      <c r="L17" s="272">
        <f t="shared" si="5"/>
        <v>-6.346031091484261</v>
      </c>
      <c r="M17" s="231"/>
      <c r="N17" s="231"/>
      <c r="Q17" s="280"/>
    </row>
    <row r="18" spans="1:17" s="29" customFormat="1">
      <c r="A18" s="35" t="s">
        <v>85</v>
      </c>
      <c r="B18" s="17">
        <v>66.04224545000001</v>
      </c>
      <c r="C18" s="278">
        <f t="shared" si="0"/>
        <v>0.55169079527785303</v>
      </c>
      <c r="D18" s="17">
        <v>163.11186659000001</v>
      </c>
      <c r="E18" s="278">
        <f t="shared" si="1"/>
        <v>1.2817695906184778</v>
      </c>
      <c r="F18" s="17">
        <v>1.9918122600000001</v>
      </c>
      <c r="G18" s="17">
        <v>110.76465755</v>
      </c>
      <c r="H18" s="401">
        <f t="shared" si="2"/>
        <v>112.75646981</v>
      </c>
      <c r="I18" s="278">
        <f t="shared" si="3"/>
        <v>1.5470706187598288E-2</v>
      </c>
      <c r="J18" s="404">
        <f t="shared" si="4"/>
        <v>0.86032579843945234</v>
      </c>
      <c r="K18" s="272" t="s">
        <v>240</v>
      </c>
      <c r="L18" s="272">
        <f t="shared" si="5"/>
        <v>70.733852311800803</v>
      </c>
      <c r="M18" s="231"/>
      <c r="N18" s="231"/>
      <c r="Q18" s="280"/>
    </row>
    <row r="19" spans="1:17" s="29" customFormat="1">
      <c r="A19" s="35" t="s">
        <v>202</v>
      </c>
      <c r="B19" s="17">
        <v>13.6678105</v>
      </c>
      <c r="C19" s="278">
        <f t="shared" si="0"/>
        <v>0.11417548257290498</v>
      </c>
      <c r="D19" s="17">
        <v>7.0328320300000007</v>
      </c>
      <c r="E19" s="278">
        <f t="shared" si="1"/>
        <v>5.5265569700336421E-2</v>
      </c>
      <c r="F19" s="17">
        <v>0</v>
      </c>
      <c r="G19" s="17">
        <v>88.338336380000001</v>
      </c>
      <c r="H19" s="401">
        <f t="shared" si="2"/>
        <v>88.338336380000001</v>
      </c>
      <c r="I19" s="278">
        <f t="shared" si="3"/>
        <v>0</v>
      </c>
      <c r="J19" s="404">
        <f t="shared" si="4"/>
        <v>0.68613718003533375</v>
      </c>
      <c r="K19" s="272" t="s">
        <v>240</v>
      </c>
      <c r="L19" s="272" t="s">
        <v>240</v>
      </c>
      <c r="M19" s="231"/>
      <c r="N19" s="231"/>
      <c r="Q19" s="280"/>
    </row>
    <row r="20" spans="1:17" s="29" customFormat="1">
      <c r="A20" s="35" t="s">
        <v>96</v>
      </c>
      <c r="B20" s="17">
        <v>126.00860105</v>
      </c>
      <c r="C20" s="278">
        <f t="shared" si="0"/>
        <v>1.052626010085552</v>
      </c>
      <c r="D20" s="17">
        <v>183.73663493999999</v>
      </c>
      <c r="E20" s="278">
        <f t="shared" si="1"/>
        <v>1.443843641006429</v>
      </c>
      <c r="F20" s="17">
        <v>5.0982863399999996</v>
      </c>
      <c r="G20" s="17">
        <v>74.814307189999994</v>
      </c>
      <c r="H20" s="401">
        <f t="shared" si="2"/>
        <v>79.912593529999995</v>
      </c>
      <c r="I20" s="278">
        <f t="shared" si="3"/>
        <v>3.9599158821517558E-2</v>
      </c>
      <c r="J20" s="404">
        <f t="shared" si="4"/>
        <v>0.58109400590054205</v>
      </c>
      <c r="K20" s="272" t="s">
        <v>240</v>
      </c>
      <c r="L20" s="272" t="s">
        <v>240</v>
      </c>
      <c r="M20" s="231"/>
      <c r="N20" s="231"/>
      <c r="Q20" s="280"/>
    </row>
    <row r="21" spans="1:17" s="29" customFormat="1">
      <c r="A21" s="35" t="s">
        <v>138</v>
      </c>
      <c r="B21" s="17">
        <v>28.594940829999999</v>
      </c>
      <c r="C21" s="278">
        <f t="shared" si="0"/>
        <v>0.23887082487783354</v>
      </c>
      <c r="D21" s="17">
        <v>47.084519180000001</v>
      </c>
      <c r="E21" s="278">
        <f t="shared" si="1"/>
        <v>0.37000070035074001</v>
      </c>
      <c r="F21" s="17">
        <v>42.29306648</v>
      </c>
      <c r="G21" s="17">
        <v>36.473938329999996</v>
      </c>
      <c r="H21" s="401">
        <f t="shared" si="2"/>
        <v>78.767004810000003</v>
      </c>
      <c r="I21" s="278">
        <f t="shared" si="3"/>
        <v>0.32849662512100503</v>
      </c>
      <c r="J21" s="404">
        <f t="shared" si="4"/>
        <v>0.28329857925867435</v>
      </c>
      <c r="K21" s="272" t="s">
        <v>240</v>
      </c>
      <c r="L21" s="272">
        <f>((H21/B21)-1)*100</f>
        <v>175.45783458087331</v>
      </c>
      <c r="M21" s="231"/>
      <c r="N21" s="231"/>
      <c r="Q21" s="280"/>
    </row>
    <row r="22" spans="1:17" s="29" customFormat="1">
      <c r="A22" s="35" t="s">
        <v>332</v>
      </c>
      <c r="B22" s="17">
        <v>1.6000000000000001E-4</v>
      </c>
      <c r="C22" s="278">
        <f t="shared" si="0"/>
        <v>1.3365767115124108E-6</v>
      </c>
      <c r="D22" s="17">
        <v>23.090612749999998</v>
      </c>
      <c r="E22" s="278">
        <f t="shared" si="1"/>
        <v>0.18145120812143178</v>
      </c>
      <c r="F22" s="17">
        <v>0</v>
      </c>
      <c r="G22" s="17">
        <v>77.380832829999889</v>
      </c>
      <c r="H22" s="401">
        <f t="shared" si="2"/>
        <v>77.380832829999889</v>
      </c>
      <c r="I22" s="278">
        <f t="shared" si="3"/>
        <v>0</v>
      </c>
      <c r="J22" s="404">
        <f t="shared" si="4"/>
        <v>0.60102859757705673</v>
      </c>
      <c r="K22" s="272">
        <f>((H22/D22)-1)*100</f>
        <v>235.11814375735827</v>
      </c>
      <c r="L22" s="272">
        <f>((H22/B22)-1)*100</f>
        <v>48362920.51874993</v>
      </c>
      <c r="M22" s="231"/>
      <c r="N22" s="231"/>
      <c r="Q22" s="280"/>
    </row>
    <row r="23" spans="1:17" s="29" customFormat="1">
      <c r="A23" s="35" t="s">
        <v>115</v>
      </c>
      <c r="B23" s="17">
        <v>59.507621409999999</v>
      </c>
      <c r="C23" s="278">
        <f t="shared" si="0"/>
        <v>0.49710313083814583</v>
      </c>
      <c r="D23" s="17">
        <v>71.189088909999995</v>
      </c>
      <c r="E23" s="278">
        <f t="shared" si="1"/>
        <v>0.55941980958402771</v>
      </c>
      <c r="F23" s="17">
        <v>61.297124710000098</v>
      </c>
      <c r="G23" s="17">
        <v>5.4803699999999997E-2</v>
      </c>
      <c r="H23" s="401">
        <f t="shared" si="2"/>
        <v>61.351928410000099</v>
      </c>
      <c r="I23" s="278">
        <f t="shared" si="3"/>
        <v>0.47610401119480128</v>
      </c>
      <c r="J23" s="404">
        <f t="shared" si="4"/>
        <v>4.2566860226740455E-4</v>
      </c>
      <c r="K23" s="272" t="s">
        <v>240</v>
      </c>
      <c r="L23" s="272">
        <f>((H23/B23)-1)*100</f>
        <v>3.099278640786296</v>
      </c>
      <c r="M23" s="231"/>
      <c r="N23" s="231"/>
      <c r="Q23" s="280"/>
    </row>
    <row r="24" spans="1:17" s="29" customFormat="1">
      <c r="A24" s="35" t="s">
        <v>10</v>
      </c>
      <c r="B24" s="17">
        <v>51.406357679999999</v>
      </c>
      <c r="C24" s="278">
        <f t="shared" si="0"/>
        <v>0.42942837811728229</v>
      </c>
      <c r="D24" s="17">
        <v>67.630071779999994</v>
      </c>
      <c r="E24" s="278">
        <f t="shared" si="1"/>
        <v>0.53145225562799969</v>
      </c>
      <c r="F24" s="17">
        <v>57.261010720000002</v>
      </c>
      <c r="G24" s="17">
        <v>0</v>
      </c>
      <c r="H24" s="401">
        <f t="shared" si="2"/>
        <v>57.261010720000002</v>
      </c>
      <c r="I24" s="278">
        <f t="shared" si="3"/>
        <v>0.44475490519073113</v>
      </c>
      <c r="J24" s="404">
        <f t="shared" si="4"/>
        <v>0</v>
      </c>
      <c r="K24" s="272">
        <f t="shared" ref="K24:K30" si="6">((H24/D24)-1)*100</f>
        <v>-15.332027287698956</v>
      </c>
      <c r="L24" s="272" t="s">
        <v>240</v>
      </c>
      <c r="M24" s="231"/>
      <c r="N24" s="231"/>
      <c r="Q24" s="280"/>
    </row>
    <row r="25" spans="1:17" s="29" customFormat="1">
      <c r="A25" s="35" t="s">
        <v>2</v>
      </c>
      <c r="B25" s="17">
        <v>42.698431460000002</v>
      </c>
      <c r="C25" s="278">
        <f t="shared" si="0"/>
        <v>0.3566858069221554</v>
      </c>
      <c r="D25" s="17">
        <v>105.62918494</v>
      </c>
      <c r="E25" s="278">
        <f t="shared" si="1"/>
        <v>0.83005780001421359</v>
      </c>
      <c r="F25" s="17">
        <v>14.35923545</v>
      </c>
      <c r="G25" s="17">
        <v>37.251196469999996</v>
      </c>
      <c r="H25" s="401">
        <f t="shared" si="2"/>
        <v>51.610431919999996</v>
      </c>
      <c r="I25" s="278">
        <f t="shared" si="3"/>
        <v>0.11153034710484996</v>
      </c>
      <c r="J25" s="404">
        <f t="shared" si="4"/>
        <v>0.28933566044214853</v>
      </c>
      <c r="K25" s="272">
        <f t="shared" si="6"/>
        <v>-51.139988489624329</v>
      </c>
      <c r="L25" s="272">
        <f>((H25/B25)-1)*100</f>
        <v>20.871962166452839</v>
      </c>
      <c r="M25" s="231"/>
      <c r="N25" s="231"/>
      <c r="Q25" s="280"/>
    </row>
    <row r="26" spans="1:17" s="29" customFormat="1">
      <c r="A26" s="35" t="s">
        <v>151</v>
      </c>
      <c r="B26" s="17">
        <v>19.96831869</v>
      </c>
      <c r="C26" s="278">
        <f t="shared" si="0"/>
        <v>0.16680743580695007</v>
      </c>
      <c r="D26" s="17">
        <v>4.6866451200000006</v>
      </c>
      <c r="E26" s="278">
        <f t="shared" si="1"/>
        <v>3.6828707330878986E-2</v>
      </c>
      <c r="F26" s="17">
        <v>0</v>
      </c>
      <c r="G26" s="17">
        <v>50.585476719999996</v>
      </c>
      <c r="H26" s="401">
        <f t="shared" si="2"/>
        <v>50.585476719999996</v>
      </c>
      <c r="I26" s="278">
        <f t="shared" si="3"/>
        <v>0</v>
      </c>
      <c r="J26" s="404">
        <f t="shared" si="4"/>
        <v>0.3929050259459258</v>
      </c>
      <c r="K26" s="272">
        <f t="shared" si="6"/>
        <v>979.35368317368977</v>
      </c>
      <c r="L26" s="272" t="s">
        <v>240</v>
      </c>
      <c r="M26" s="231"/>
      <c r="N26" s="231"/>
      <c r="Q26" s="280"/>
    </row>
    <row r="27" spans="1:17" s="29" customFormat="1">
      <c r="A27" s="35" t="s">
        <v>179</v>
      </c>
      <c r="B27" s="17">
        <v>59.307741490000005</v>
      </c>
      <c r="C27" s="278">
        <f t="shared" si="0"/>
        <v>0.49543341304957733</v>
      </c>
      <c r="D27" s="17">
        <v>43.077939919999999</v>
      </c>
      <c r="E27" s="278">
        <f t="shared" si="1"/>
        <v>0.33851610290707657</v>
      </c>
      <c r="F27" s="17">
        <v>0</v>
      </c>
      <c r="G27" s="17">
        <v>47.028615509999995</v>
      </c>
      <c r="H27" s="401">
        <f t="shared" si="2"/>
        <v>47.028615509999995</v>
      </c>
      <c r="I27" s="278">
        <f t="shared" si="3"/>
        <v>0</v>
      </c>
      <c r="J27" s="404">
        <f t="shared" si="4"/>
        <v>0.36527834855516839</v>
      </c>
      <c r="K27" s="272">
        <f t="shared" si="6"/>
        <v>9.170994707121082</v>
      </c>
      <c r="L27" s="272">
        <f>((H27/B27)-1)*100</f>
        <v>-20.704086298869463</v>
      </c>
      <c r="M27" s="231"/>
      <c r="N27" s="231"/>
      <c r="Q27" s="280"/>
    </row>
    <row r="28" spans="1:17" s="29" customFormat="1">
      <c r="A28" s="35" t="s">
        <v>18</v>
      </c>
      <c r="B28" s="17">
        <v>25.306928379999999</v>
      </c>
      <c r="C28" s="278">
        <f t="shared" si="0"/>
        <v>0.21140406945387813</v>
      </c>
      <c r="D28" s="17">
        <v>61.796839799999994</v>
      </c>
      <c r="E28" s="278">
        <f t="shared" si="1"/>
        <v>0.48561341187433743</v>
      </c>
      <c r="F28" s="17">
        <v>42.69376389</v>
      </c>
      <c r="G28" s="17">
        <v>0.63017900000000004</v>
      </c>
      <c r="H28" s="401">
        <f t="shared" si="2"/>
        <v>43.323942889999998</v>
      </c>
      <c r="I28" s="278">
        <f t="shared" si="3"/>
        <v>0.33160890232942103</v>
      </c>
      <c r="J28" s="404">
        <f t="shared" si="4"/>
        <v>4.8946953236418487E-3</v>
      </c>
      <c r="K28" s="272">
        <f t="shared" si="6"/>
        <v>-29.892947551664285</v>
      </c>
      <c r="L28" s="272">
        <f>((H28/B28)-1)*100</f>
        <v>71.193999680493818</v>
      </c>
      <c r="M28" s="231"/>
      <c r="N28" s="231"/>
      <c r="Q28" s="280"/>
    </row>
    <row r="29" spans="1:17" s="29" customFormat="1">
      <c r="A29" s="35" t="s">
        <v>84</v>
      </c>
      <c r="B29" s="17">
        <v>32.03045436</v>
      </c>
      <c r="C29" s="278">
        <f t="shared" si="0"/>
        <v>0.26756974597960725</v>
      </c>
      <c r="D29" s="17">
        <v>17.247195940000001</v>
      </c>
      <c r="E29" s="278">
        <f t="shared" si="1"/>
        <v>0.13553232969185947</v>
      </c>
      <c r="F29" s="17">
        <v>1.69955024</v>
      </c>
      <c r="G29" s="17">
        <v>39.015999950000001</v>
      </c>
      <c r="H29" s="401">
        <f t="shared" si="2"/>
        <v>40.715550190000002</v>
      </c>
      <c r="I29" s="278">
        <f t="shared" si="3"/>
        <v>1.3200663005308619E-2</v>
      </c>
      <c r="J29" s="404">
        <f t="shared" si="4"/>
        <v>0.30304315520268937</v>
      </c>
      <c r="K29" s="272">
        <f t="shared" si="6"/>
        <v>136.07054927445787</v>
      </c>
      <c r="L29" s="272" t="s">
        <v>240</v>
      </c>
      <c r="M29" s="231"/>
      <c r="N29" s="231"/>
      <c r="Q29" s="280"/>
    </row>
    <row r="30" spans="1:17" s="29" customFormat="1">
      <c r="A30" s="35" t="s">
        <v>88</v>
      </c>
      <c r="B30" s="17">
        <v>14.261540630000001</v>
      </c>
      <c r="C30" s="278">
        <f t="shared" si="0"/>
        <v>0.11913526922716274</v>
      </c>
      <c r="D30" s="17">
        <v>38.953391150000002</v>
      </c>
      <c r="E30" s="278">
        <f t="shared" si="1"/>
        <v>0.3061044746243986</v>
      </c>
      <c r="F30" s="17">
        <v>7.2412700000000002E-3</v>
      </c>
      <c r="G30" s="17">
        <v>39.627789139999997</v>
      </c>
      <c r="H30" s="401">
        <f t="shared" si="2"/>
        <v>39.635030409999999</v>
      </c>
      <c r="I30" s="278">
        <f t="shared" si="3"/>
        <v>5.6244036069478681E-5</v>
      </c>
      <c r="J30" s="404">
        <f t="shared" si="4"/>
        <v>0.3077950140988881</v>
      </c>
      <c r="K30" s="272">
        <f t="shared" si="6"/>
        <v>1.7498842587932106</v>
      </c>
      <c r="L30" s="272">
        <f>((H30/B30)-1)*100</f>
        <v>177.91548920475918</v>
      </c>
      <c r="M30" s="231"/>
      <c r="N30" s="231"/>
      <c r="Q30" s="280"/>
    </row>
    <row r="31" spans="1:17" s="29" customFormat="1">
      <c r="A31" s="35" t="s">
        <v>146</v>
      </c>
      <c r="B31" s="17">
        <v>87.83580923000001</v>
      </c>
      <c r="C31" s="278">
        <f t="shared" si="0"/>
        <v>0.73374560658540544</v>
      </c>
      <c r="D31" s="17">
        <v>32.476749480000002</v>
      </c>
      <c r="E31" s="278">
        <f t="shared" si="1"/>
        <v>0.25520957337968792</v>
      </c>
      <c r="F31" s="17">
        <v>0</v>
      </c>
      <c r="G31" s="17">
        <v>39.513589119999999</v>
      </c>
      <c r="H31" s="401">
        <f t="shared" si="2"/>
        <v>39.513589119999999</v>
      </c>
      <c r="I31" s="278">
        <f t="shared" si="3"/>
        <v>0</v>
      </c>
      <c r="J31" s="404">
        <f t="shared" si="4"/>
        <v>0.30690800532224877</v>
      </c>
      <c r="K31" s="272" t="s">
        <v>240</v>
      </c>
      <c r="L31" s="272">
        <f>((H31/B31)-1)*100</f>
        <v>-55.014259598231988</v>
      </c>
      <c r="M31" s="231"/>
      <c r="N31" s="231"/>
      <c r="Q31" s="280"/>
    </row>
    <row r="32" spans="1:17" s="29" customFormat="1">
      <c r="A32" s="35" t="s">
        <v>55</v>
      </c>
      <c r="B32" s="17">
        <v>27.45187589</v>
      </c>
      <c r="C32" s="278">
        <f t="shared" si="0"/>
        <v>0.22932211251189397</v>
      </c>
      <c r="D32" s="17">
        <v>34.077594240000003</v>
      </c>
      <c r="E32" s="278">
        <f t="shared" si="1"/>
        <v>0.26778937015086124</v>
      </c>
      <c r="F32" s="17">
        <v>37.29615579</v>
      </c>
      <c r="G32" s="17">
        <v>1.2328663500000001</v>
      </c>
      <c r="H32" s="401">
        <f t="shared" si="2"/>
        <v>38.529022140000002</v>
      </c>
      <c r="I32" s="278">
        <f t="shared" si="3"/>
        <v>0.28968486626042894</v>
      </c>
      <c r="J32" s="404">
        <f t="shared" si="4"/>
        <v>9.5758588560082049E-3</v>
      </c>
      <c r="K32" s="272">
        <f>((H32/D32)-1)*100</f>
        <v>13.062623695351562</v>
      </c>
      <c r="L32" s="272">
        <f>((H32/B32)-1)*100</f>
        <v>40.351145016050125</v>
      </c>
      <c r="M32" s="231"/>
      <c r="N32" s="231"/>
      <c r="Q32" s="280"/>
    </row>
    <row r="33" spans="1:17" s="29" customFormat="1">
      <c r="A33" s="35" t="s">
        <v>30</v>
      </c>
      <c r="B33" s="17">
        <v>95.373407379999989</v>
      </c>
      <c r="C33" s="278">
        <f t="shared" si="0"/>
        <v>0.79671172001058665</v>
      </c>
      <c r="D33" s="17">
        <v>69.219217260000008</v>
      </c>
      <c r="E33" s="278">
        <f t="shared" si="1"/>
        <v>0.54394011683587151</v>
      </c>
      <c r="F33" s="17">
        <v>14.306581080000001</v>
      </c>
      <c r="G33" s="17">
        <v>23.860642410000001</v>
      </c>
      <c r="H33" s="401">
        <f t="shared" si="2"/>
        <v>38.167223489999998</v>
      </c>
      <c r="I33" s="278">
        <f t="shared" si="3"/>
        <v>0.11112137267281035</v>
      </c>
      <c r="J33" s="404">
        <f t="shared" si="4"/>
        <v>0.18532920777004211</v>
      </c>
      <c r="K33" s="272" t="s">
        <v>240</v>
      </c>
      <c r="L33" s="272" t="s">
        <v>240</v>
      </c>
      <c r="M33" s="231"/>
      <c r="N33" s="231"/>
      <c r="Q33" s="280"/>
    </row>
    <row r="34" spans="1:17" s="29" customFormat="1">
      <c r="A34" s="35" t="s">
        <v>16</v>
      </c>
      <c r="B34" s="17">
        <v>26.163858780000002</v>
      </c>
      <c r="C34" s="278">
        <f t="shared" si="0"/>
        <v>0.218562527054047</v>
      </c>
      <c r="D34" s="17">
        <v>10.333381869999998</v>
      </c>
      <c r="E34" s="278">
        <f t="shared" si="1"/>
        <v>8.1202029785528304E-2</v>
      </c>
      <c r="F34" s="17">
        <v>37.63277179</v>
      </c>
      <c r="G34" s="17">
        <v>4.9155999999999998E-2</v>
      </c>
      <c r="H34" s="401">
        <f t="shared" si="2"/>
        <v>37.681927790000003</v>
      </c>
      <c r="I34" s="278">
        <f t="shared" si="3"/>
        <v>0.29229941349393407</v>
      </c>
      <c r="J34" s="404">
        <f t="shared" si="4"/>
        <v>3.8180206469739337E-4</v>
      </c>
      <c r="K34" s="272" t="s">
        <v>240</v>
      </c>
      <c r="L34" s="272">
        <f>((H34/B34)-1)*100</f>
        <v>44.022822118290009</v>
      </c>
      <c r="M34" s="231"/>
      <c r="N34" s="231"/>
      <c r="Q34" s="280"/>
    </row>
    <row r="35" spans="1:17" s="29" customFormat="1">
      <c r="A35" s="35" t="s">
        <v>27</v>
      </c>
      <c r="B35" s="17">
        <v>18.209323980000001</v>
      </c>
      <c r="C35" s="278">
        <f t="shared" si="0"/>
        <v>0.15211348977532804</v>
      </c>
      <c r="D35" s="17">
        <v>18.212225710000002</v>
      </c>
      <c r="E35" s="278">
        <f t="shared" si="1"/>
        <v>0.1431157498260717</v>
      </c>
      <c r="F35" s="17">
        <v>35.298567069999997</v>
      </c>
      <c r="G35" s="17">
        <v>0.22142488000000002</v>
      </c>
      <c r="H35" s="401">
        <f t="shared" si="2"/>
        <v>35.519991949999998</v>
      </c>
      <c r="I35" s="278">
        <f t="shared" si="3"/>
        <v>0.27416929343692364</v>
      </c>
      <c r="J35" s="404">
        <f t="shared" si="4"/>
        <v>1.7198404337084503E-3</v>
      </c>
      <c r="K35" s="272">
        <f>((H35/D35)-1)*100</f>
        <v>95.033778493622648</v>
      </c>
      <c r="L35" s="272">
        <f>((H35/B35)-1)*100</f>
        <v>95.064857921210958</v>
      </c>
      <c r="M35" s="231"/>
      <c r="N35" s="231"/>
      <c r="Q35" s="280"/>
    </row>
    <row r="36" spans="1:17" s="29" customFormat="1">
      <c r="A36" s="35" t="s">
        <v>28</v>
      </c>
      <c r="B36" s="17">
        <v>34.730333549999997</v>
      </c>
      <c r="C36" s="278">
        <f t="shared" si="0"/>
        <v>0.2901234687874259</v>
      </c>
      <c r="D36" s="17">
        <v>36.746241579999996</v>
      </c>
      <c r="E36" s="278">
        <f t="shared" si="1"/>
        <v>0.28876019882205117</v>
      </c>
      <c r="F36" s="17">
        <v>32.441426589999999</v>
      </c>
      <c r="G36" s="17">
        <v>0.16527665999999999</v>
      </c>
      <c r="H36" s="401">
        <f t="shared" si="2"/>
        <v>32.606703250000002</v>
      </c>
      <c r="I36" s="278">
        <f t="shared" ref="I36:I67" si="7">(F36/$H$267)*100</f>
        <v>0.25197745247357228</v>
      </c>
      <c r="J36" s="404">
        <f t="shared" ref="J36:J67" si="8">(G36/$H$267)*100</f>
        <v>1.2837287418481791E-3</v>
      </c>
      <c r="K36" s="272">
        <f>((H36/D36)-1)*100</f>
        <v>-11.265201968990034</v>
      </c>
      <c r="L36" s="272">
        <f>((H36/B36)-1)*100</f>
        <v>-6.1146268490127831</v>
      </c>
      <c r="M36" s="231"/>
      <c r="N36" s="231"/>
      <c r="Q36" s="280"/>
    </row>
    <row r="37" spans="1:17" s="29" customFormat="1">
      <c r="A37" s="35" t="s">
        <v>208</v>
      </c>
      <c r="B37" s="17">
        <v>19.335032680000001</v>
      </c>
      <c r="C37" s="278">
        <f t="shared" si="0"/>
        <v>0.16151721497762123</v>
      </c>
      <c r="D37" s="17">
        <v>14.50699064</v>
      </c>
      <c r="E37" s="278">
        <f t="shared" si="1"/>
        <v>0.11399918253941974</v>
      </c>
      <c r="F37" s="17">
        <v>13.99469551</v>
      </c>
      <c r="G37" s="17">
        <v>13.650146679999999</v>
      </c>
      <c r="H37" s="401">
        <f t="shared" si="2"/>
        <v>27.644842189999999</v>
      </c>
      <c r="I37" s="278">
        <f t="shared" si="7"/>
        <v>0.10869891041845026</v>
      </c>
      <c r="J37" s="404">
        <f t="shared" si="8"/>
        <v>0.1060227476980688</v>
      </c>
      <c r="K37" s="272">
        <f>((H37/D37)-1)*100</f>
        <v>90.562211529764937</v>
      </c>
      <c r="L37" s="272">
        <f>((H37/B37)-1)*100</f>
        <v>42.977995680325876</v>
      </c>
      <c r="M37" s="231"/>
      <c r="N37" s="231"/>
      <c r="Q37" s="280"/>
    </row>
    <row r="38" spans="1:17" s="29" customFormat="1">
      <c r="A38" s="35" t="s">
        <v>171</v>
      </c>
      <c r="B38" s="17">
        <v>8.2530134099999994</v>
      </c>
      <c r="C38" s="278">
        <f t="shared" si="0"/>
        <v>6.8942409522535164E-2</v>
      </c>
      <c r="D38" s="17">
        <v>0.76756145999999992</v>
      </c>
      <c r="E38" s="278">
        <f t="shared" si="1"/>
        <v>6.0316699141927284E-3</v>
      </c>
      <c r="F38" s="17">
        <v>0</v>
      </c>
      <c r="G38" s="17">
        <v>26.97171878</v>
      </c>
      <c r="H38" s="401">
        <f t="shared" si="2"/>
        <v>26.97171878</v>
      </c>
      <c r="I38" s="278">
        <f t="shared" si="7"/>
        <v>0</v>
      </c>
      <c r="J38" s="404">
        <f t="shared" si="8"/>
        <v>0.20949340708441413</v>
      </c>
      <c r="K38" s="272" t="s">
        <v>240</v>
      </c>
      <c r="L38" s="272" t="s">
        <v>240</v>
      </c>
      <c r="M38" s="231"/>
      <c r="N38" s="231"/>
      <c r="Q38" s="280"/>
    </row>
    <row r="39" spans="1:17" s="29" customFormat="1">
      <c r="A39" s="35" t="s">
        <v>125</v>
      </c>
      <c r="B39" s="17">
        <v>68.510643909999999</v>
      </c>
      <c r="C39" s="278">
        <f t="shared" si="0"/>
        <v>0.57231081963015984</v>
      </c>
      <c r="D39" s="17">
        <v>36.140329829999999</v>
      </c>
      <c r="E39" s="278">
        <f t="shared" si="1"/>
        <v>0.28399880854441684</v>
      </c>
      <c r="F39" s="17">
        <v>3.9300000000000003E-3</v>
      </c>
      <c r="G39" s="17">
        <v>25.4359398</v>
      </c>
      <c r="H39" s="401">
        <f t="shared" si="2"/>
        <v>25.4398698</v>
      </c>
      <c r="I39" s="278">
        <f t="shared" si="7"/>
        <v>3.052490264180886E-5</v>
      </c>
      <c r="J39" s="404">
        <f t="shared" si="8"/>
        <v>0.19756478015214024</v>
      </c>
      <c r="K39" s="272">
        <f>((H39/D39)-1)*100</f>
        <v>-29.608086258021849</v>
      </c>
      <c r="L39" s="272">
        <f>((H39/B39)-1)*100</f>
        <v>-62.867273830589809</v>
      </c>
      <c r="M39" s="231"/>
      <c r="N39" s="231"/>
      <c r="Q39" s="280"/>
    </row>
    <row r="40" spans="1:17" s="29" customFormat="1">
      <c r="A40" s="35" t="s">
        <v>50</v>
      </c>
      <c r="B40" s="17">
        <v>30.178141109999999</v>
      </c>
      <c r="C40" s="278">
        <f t="shared" si="0"/>
        <v>0.25209625377725808</v>
      </c>
      <c r="D40" s="17">
        <v>25.714480630000001</v>
      </c>
      <c r="E40" s="278">
        <f t="shared" si="1"/>
        <v>0.20207014976372406</v>
      </c>
      <c r="F40" s="17">
        <v>25.10705471</v>
      </c>
      <c r="G40" s="17">
        <v>0.12064988</v>
      </c>
      <c r="H40" s="401">
        <f t="shared" si="2"/>
        <v>25.227704589999998</v>
      </c>
      <c r="I40" s="278">
        <f t="shared" si="7"/>
        <v>0.19501028006242202</v>
      </c>
      <c r="J40" s="404">
        <f t="shared" si="8"/>
        <v>9.3710581189463662E-4</v>
      </c>
      <c r="K40" s="272">
        <f>((H40/D40)-1)*100</f>
        <v>-1.8930035842610105</v>
      </c>
      <c r="L40" s="272">
        <f>((H40/B40)-1)*100</f>
        <v>-16.404047227281325</v>
      </c>
      <c r="M40" s="231"/>
      <c r="N40" s="231"/>
      <c r="Q40" s="280"/>
    </row>
    <row r="41" spans="1:17" s="29" customFormat="1">
      <c r="A41" s="35" t="s">
        <v>51</v>
      </c>
      <c r="B41" s="17">
        <v>4.0738944899999998</v>
      </c>
      <c r="C41" s="278">
        <f t="shared" si="0"/>
        <v>3.4031703128079557E-2</v>
      </c>
      <c r="D41" s="17">
        <v>20.971403030000001</v>
      </c>
      <c r="E41" s="278">
        <f t="shared" si="1"/>
        <v>0.16479798336208967</v>
      </c>
      <c r="F41" s="17">
        <v>22.155511390000001</v>
      </c>
      <c r="G41" s="17">
        <v>5.0813500000000001E-3</v>
      </c>
      <c r="H41" s="401">
        <f t="shared" si="2"/>
        <v>22.160592740000002</v>
      </c>
      <c r="I41" s="278">
        <f t="shared" si="7"/>
        <v>0.17208519800489497</v>
      </c>
      <c r="J41" s="404">
        <f t="shared" si="8"/>
        <v>3.9467611714746931E-5</v>
      </c>
      <c r="K41" s="272">
        <f>((H41/D41)-1)*100</f>
        <v>5.6705300465536013</v>
      </c>
      <c r="L41" s="272">
        <f>((H41/B41)-1)*100</f>
        <v>443.96579966409496</v>
      </c>
      <c r="M41" s="231"/>
      <c r="N41" s="231"/>
      <c r="Q41" s="280"/>
    </row>
    <row r="42" spans="1:17" s="29" customFormat="1">
      <c r="A42" s="35" t="s">
        <v>15</v>
      </c>
      <c r="B42" s="17">
        <v>29.327742359999998</v>
      </c>
      <c r="C42" s="278">
        <f t="shared" si="0"/>
        <v>0.24499235899757515</v>
      </c>
      <c r="D42" s="17">
        <v>18.96650597</v>
      </c>
      <c r="E42" s="278">
        <f t="shared" si="1"/>
        <v>0.14904305309519553</v>
      </c>
      <c r="F42" s="17">
        <v>12.24037727</v>
      </c>
      <c r="G42" s="17">
        <v>8.5566957400000003</v>
      </c>
      <c r="H42" s="401">
        <f t="shared" si="2"/>
        <v>20.797073009999998</v>
      </c>
      <c r="I42" s="278">
        <f t="shared" si="7"/>
        <v>9.5072856098157785E-2</v>
      </c>
      <c r="J42" s="404">
        <f t="shared" si="8"/>
        <v>6.6461146157526879E-2</v>
      </c>
      <c r="K42" s="272" t="s">
        <v>240</v>
      </c>
      <c r="L42" s="272" t="s">
        <v>240</v>
      </c>
      <c r="M42" s="231"/>
      <c r="N42" s="231"/>
      <c r="Q42" s="280"/>
    </row>
    <row r="43" spans="1:17" s="29" customFormat="1">
      <c r="A43" s="35" t="s">
        <v>140</v>
      </c>
      <c r="B43" s="17">
        <v>3.2521094500000003</v>
      </c>
      <c r="C43" s="278">
        <f t="shared" si="0"/>
        <v>2.716683596349647E-2</v>
      </c>
      <c r="D43" s="17">
        <v>6.5096512100000004</v>
      </c>
      <c r="E43" s="278">
        <f t="shared" si="1"/>
        <v>5.1154297605360874E-2</v>
      </c>
      <c r="F43" s="17">
        <v>0</v>
      </c>
      <c r="G43" s="17">
        <v>18.65331175</v>
      </c>
      <c r="H43" s="401">
        <f t="shared" si="2"/>
        <v>18.65331175</v>
      </c>
      <c r="I43" s="278">
        <f t="shared" si="7"/>
        <v>0</v>
      </c>
      <c r="J43" s="404">
        <f t="shared" si="8"/>
        <v>0.14488308527126187</v>
      </c>
      <c r="K43" s="272">
        <f>((H43/D43)-1)*100</f>
        <v>186.54855918156019</v>
      </c>
      <c r="L43" s="272" t="s">
        <v>240</v>
      </c>
      <c r="M43" s="231"/>
      <c r="N43" s="231"/>
      <c r="Q43" s="280"/>
    </row>
    <row r="44" spans="1:17" s="29" customFormat="1">
      <c r="A44" s="35" t="s">
        <v>97</v>
      </c>
      <c r="B44" s="17">
        <v>16.101991470000002</v>
      </c>
      <c r="C44" s="278">
        <f t="shared" si="0"/>
        <v>0.13450966754858432</v>
      </c>
      <c r="D44" s="17">
        <v>24.855431020000001</v>
      </c>
      <c r="E44" s="278">
        <f t="shared" si="1"/>
        <v>0.19531954547017866</v>
      </c>
      <c r="F44" s="17">
        <v>18.566536800000002</v>
      </c>
      <c r="G44" s="17">
        <v>1.7648400000000002E-2</v>
      </c>
      <c r="H44" s="401">
        <f t="shared" si="2"/>
        <v>18.5841852</v>
      </c>
      <c r="I44" s="278">
        <f t="shared" si="7"/>
        <v>0.14420909114899783</v>
      </c>
      <c r="J44" s="404">
        <f t="shared" si="8"/>
        <v>1.3707778416888029E-4</v>
      </c>
      <c r="K44" s="272">
        <f>((H44/D44)-1)*100</f>
        <v>-25.230887426389113</v>
      </c>
      <c r="L44" s="272">
        <f>((H44/B44)-1)*100</f>
        <v>15.415445565380104</v>
      </c>
      <c r="M44" s="231"/>
      <c r="N44" s="231"/>
      <c r="Q44" s="280"/>
    </row>
    <row r="45" spans="1:17" s="29" customFormat="1">
      <c r="A45" s="35" t="s">
        <v>75</v>
      </c>
      <c r="B45" s="17">
        <v>1.1618035800000002</v>
      </c>
      <c r="C45" s="278">
        <f t="shared" si="0"/>
        <v>9.7052475523734145E-3</v>
      </c>
      <c r="D45" s="17">
        <v>12.345725659999999</v>
      </c>
      <c r="E45" s="278">
        <f t="shared" si="1"/>
        <v>9.7015478125099155E-2</v>
      </c>
      <c r="F45" s="17">
        <v>1.5030799999999999E-2</v>
      </c>
      <c r="G45" s="17">
        <v>18.150829429999998</v>
      </c>
      <c r="H45" s="401">
        <f t="shared" si="2"/>
        <v>18.16586023</v>
      </c>
      <c r="I45" s="278">
        <f t="shared" si="7"/>
        <v>1.1674649023625968E-4</v>
      </c>
      <c r="J45" s="404">
        <f t="shared" si="8"/>
        <v>0.14098022931776816</v>
      </c>
      <c r="K45" s="272" t="s">
        <v>240</v>
      </c>
      <c r="L45" s="272" t="s">
        <v>240</v>
      </c>
      <c r="M45" s="231"/>
      <c r="N45" s="231"/>
      <c r="Q45" s="280"/>
    </row>
    <row r="46" spans="1:17" s="29" customFormat="1">
      <c r="A46" s="35" t="s">
        <v>68</v>
      </c>
      <c r="B46" s="17">
        <v>3.4696677599999997</v>
      </c>
      <c r="C46" s="278">
        <f t="shared" si="0"/>
        <v>2.8984232029383949E-2</v>
      </c>
      <c r="D46" s="17">
        <v>4.7820309500000002</v>
      </c>
      <c r="E46" s="278">
        <f t="shared" si="1"/>
        <v>3.7578270552892895E-2</v>
      </c>
      <c r="F46" s="17">
        <v>0.15896130999999999</v>
      </c>
      <c r="G46" s="17">
        <v>17.850020559999997</v>
      </c>
      <c r="H46" s="401">
        <f t="shared" si="2"/>
        <v>18.008981869999996</v>
      </c>
      <c r="I46" s="278">
        <f t="shared" si="7"/>
        <v>1.2346764660469203E-3</v>
      </c>
      <c r="J46" s="404">
        <f t="shared" si="8"/>
        <v>0.13864380146266828</v>
      </c>
      <c r="K46" s="272">
        <f>((H46/D46)-1)*100</f>
        <v>276.59693252298996</v>
      </c>
      <c r="L46" s="272">
        <f>((H46/B46)-1)*100</f>
        <v>419.04052824930994</v>
      </c>
      <c r="M46" s="231"/>
      <c r="N46" s="231"/>
      <c r="Q46" s="280"/>
    </row>
    <row r="47" spans="1:17" s="29" customFormat="1">
      <c r="A47" s="35" t="s">
        <v>130</v>
      </c>
      <c r="B47" s="17">
        <v>4.8143000000000003E-4</v>
      </c>
      <c r="C47" s="278">
        <f t="shared" si="0"/>
        <v>4.021675788896375E-6</v>
      </c>
      <c r="D47" s="17">
        <v>0</v>
      </c>
      <c r="E47" s="278">
        <f t="shared" si="1"/>
        <v>0</v>
      </c>
      <c r="F47" s="17">
        <v>1.6250000000000001E-2</v>
      </c>
      <c r="G47" s="17">
        <v>16.52168086</v>
      </c>
      <c r="H47" s="401">
        <f t="shared" si="2"/>
        <v>16.537930859999999</v>
      </c>
      <c r="I47" s="278">
        <f t="shared" si="7"/>
        <v>1.2621620049093994E-4</v>
      </c>
      <c r="J47" s="404">
        <f t="shared" si="8"/>
        <v>0.12832638669988214</v>
      </c>
      <c r="K47" s="272" t="s">
        <v>240</v>
      </c>
      <c r="L47" s="272" t="s">
        <v>240</v>
      </c>
      <c r="M47" s="231"/>
      <c r="N47" s="231"/>
      <c r="Q47" s="280"/>
    </row>
    <row r="48" spans="1:17" s="29" customFormat="1">
      <c r="A48" s="35" t="s">
        <v>74</v>
      </c>
      <c r="B48" s="17">
        <v>0.40640615999999996</v>
      </c>
      <c r="C48" s="278">
        <f t="shared" si="0"/>
        <v>3.3949563054449165E-3</v>
      </c>
      <c r="D48" s="17">
        <v>0.36808585999999999</v>
      </c>
      <c r="E48" s="278">
        <f t="shared" si="1"/>
        <v>2.8925011524181489E-3</v>
      </c>
      <c r="F48" s="17">
        <v>15.573644060000001</v>
      </c>
      <c r="G48" s="17">
        <v>8.0000000000000004E-4</v>
      </c>
      <c r="H48" s="401">
        <f t="shared" si="2"/>
        <v>15.574444060000001</v>
      </c>
      <c r="I48" s="278">
        <f t="shared" si="7"/>
        <v>0.12096284191086128</v>
      </c>
      <c r="J48" s="404">
        <f t="shared" si="8"/>
        <v>6.2137206395539667E-6</v>
      </c>
      <c r="K48" s="272">
        <f>((H48/D48)-1)*100</f>
        <v>4131.1986828290555</v>
      </c>
      <c r="L48" s="272">
        <f>((H48/B48)-1)*100</f>
        <v>3732.2362190573103</v>
      </c>
      <c r="M48" s="231"/>
      <c r="N48" s="231"/>
      <c r="Q48" s="280"/>
    </row>
    <row r="49" spans="1:17" s="29" customFormat="1">
      <c r="A49" s="35" t="s">
        <v>142</v>
      </c>
      <c r="B49" s="17">
        <v>3.75626288</v>
      </c>
      <c r="C49" s="278">
        <f t="shared" si="0"/>
        <v>3.1378334298290858E-2</v>
      </c>
      <c r="D49" s="17">
        <v>14.538891019999999</v>
      </c>
      <c r="E49" s="278">
        <f t="shared" si="1"/>
        <v>0.11424986287229799</v>
      </c>
      <c r="F49" s="17">
        <v>0</v>
      </c>
      <c r="G49" s="17">
        <v>13.585624409999999</v>
      </c>
      <c r="H49" s="401">
        <f t="shared" si="2"/>
        <v>13.585624409999999</v>
      </c>
      <c r="I49" s="278">
        <f t="shared" si="7"/>
        <v>0</v>
      </c>
      <c r="J49" s="404">
        <f t="shared" si="8"/>
        <v>0.10552159349705645</v>
      </c>
      <c r="K49" s="272">
        <f>((H49/D49)-1)*100</f>
        <v>-6.5566665895539504</v>
      </c>
      <c r="L49" s="272">
        <f>((H49/B49)-1)*100</f>
        <v>261.6792765579815</v>
      </c>
      <c r="M49" s="231"/>
      <c r="N49" s="231"/>
      <c r="Q49" s="280"/>
    </row>
    <row r="50" spans="1:17" s="29" customFormat="1">
      <c r="A50" s="35" t="s">
        <v>123</v>
      </c>
      <c r="B50" s="17">
        <v>0.11630285</v>
      </c>
      <c r="C50" s="278">
        <f t="shared" si="0"/>
        <v>9.7154800495325734E-4</v>
      </c>
      <c r="D50" s="17">
        <v>2.2564956299999999</v>
      </c>
      <c r="E50" s="278">
        <f t="shared" si="1"/>
        <v>1.7732048197128564E-2</v>
      </c>
      <c r="F50" s="17">
        <v>3.8479008700000001</v>
      </c>
      <c r="G50" s="17">
        <v>9.7083840000000006</v>
      </c>
      <c r="H50" s="401">
        <f t="shared" si="2"/>
        <v>13.556284870000001</v>
      </c>
      <c r="I50" s="278">
        <f t="shared" si="7"/>
        <v>2.9887226318595826E-2</v>
      </c>
      <c r="J50" s="404">
        <f t="shared" si="8"/>
        <v>7.540648254689436E-2</v>
      </c>
      <c r="K50" s="272" t="s">
        <v>240</v>
      </c>
      <c r="L50" s="272" t="s">
        <v>240</v>
      </c>
      <c r="M50" s="231"/>
      <c r="N50" s="231"/>
      <c r="Q50" s="280"/>
    </row>
    <row r="51" spans="1:17" s="29" customFormat="1">
      <c r="A51" s="35" t="s">
        <v>215</v>
      </c>
      <c r="B51" s="17">
        <v>17.46755074</v>
      </c>
      <c r="C51" s="278">
        <f t="shared" si="0"/>
        <v>0.14591700953903361</v>
      </c>
      <c r="D51" s="17">
        <v>12.39614813</v>
      </c>
      <c r="E51" s="278">
        <f t="shared" si="1"/>
        <v>9.7411709190815099E-2</v>
      </c>
      <c r="F51" s="17">
        <v>11.874441920000001</v>
      </c>
      <c r="G51" s="17">
        <v>0.48723057000000003</v>
      </c>
      <c r="H51" s="401">
        <f t="shared" si="2"/>
        <v>12.36167249</v>
      </c>
      <c r="I51" s="278">
        <f t="shared" si="7"/>
        <v>9.2230581051861035E-2</v>
      </c>
      <c r="J51" s="404">
        <f t="shared" si="8"/>
        <v>3.7843933112883038E-3</v>
      </c>
      <c r="K51" s="272">
        <f>((H51/D51)-1)*100</f>
        <v>-0.27811574723414223</v>
      </c>
      <c r="L51" s="272">
        <f>((H51/B51)-1)*100</f>
        <v>-29.230647879600781</v>
      </c>
      <c r="M51" s="231"/>
      <c r="N51" s="231"/>
      <c r="Q51" s="280"/>
    </row>
    <row r="52" spans="1:17" s="29" customFormat="1">
      <c r="A52" s="35" t="s">
        <v>11</v>
      </c>
      <c r="B52" s="17">
        <v>11.30473688</v>
      </c>
      <c r="C52" s="278">
        <f t="shared" si="0"/>
        <v>9.4435300272396688E-2</v>
      </c>
      <c r="D52" s="17">
        <v>21.754938280000001</v>
      </c>
      <c r="E52" s="278">
        <f t="shared" si="1"/>
        <v>0.17095517889680875</v>
      </c>
      <c r="F52" s="17">
        <v>11.058932449999999</v>
      </c>
      <c r="G52" s="17">
        <v>1.0933371999999999</v>
      </c>
      <c r="H52" s="401">
        <f t="shared" si="2"/>
        <v>12.152269649999999</v>
      </c>
      <c r="I52" s="278">
        <f t="shared" si="7"/>
        <v>8.5896396019997615E-2</v>
      </c>
      <c r="J52" s="404">
        <f t="shared" si="8"/>
        <v>8.4921149070401776E-3</v>
      </c>
      <c r="K52" s="272">
        <f>((H52/D52)-1)*100</f>
        <v>-44.140178686822736</v>
      </c>
      <c r="L52" s="272">
        <f>((H52/B52)-1)*100</f>
        <v>7.4971472489503865</v>
      </c>
      <c r="M52" s="231"/>
      <c r="N52" s="231"/>
      <c r="Q52" s="280"/>
    </row>
    <row r="53" spans="1:17" s="29" customFormat="1">
      <c r="A53" s="35" t="s">
        <v>177</v>
      </c>
      <c r="B53" s="17">
        <v>34.315172189999998</v>
      </c>
      <c r="C53" s="278">
        <f t="shared" si="0"/>
        <v>0.28665537500432703</v>
      </c>
      <c r="D53" s="17">
        <v>27.706423559999998</v>
      </c>
      <c r="E53" s="278">
        <f t="shared" si="1"/>
        <v>0.2177232835748848</v>
      </c>
      <c r="F53" s="17">
        <v>0</v>
      </c>
      <c r="G53" s="17">
        <v>12.076242779999999</v>
      </c>
      <c r="H53" s="401">
        <f t="shared" si="2"/>
        <v>12.076242779999999</v>
      </c>
      <c r="I53" s="278">
        <f t="shared" si="7"/>
        <v>0</v>
      </c>
      <c r="J53" s="404">
        <f t="shared" si="8"/>
        <v>9.3797998762938192E-2</v>
      </c>
      <c r="K53" s="272" t="s">
        <v>240</v>
      </c>
      <c r="L53" s="272" t="s">
        <v>240</v>
      </c>
      <c r="M53" s="231"/>
      <c r="N53" s="231"/>
      <c r="Q53" s="280"/>
    </row>
    <row r="54" spans="1:17" s="29" customFormat="1">
      <c r="A54" s="35" t="s">
        <v>162</v>
      </c>
      <c r="B54" s="17">
        <v>17.144303539999999</v>
      </c>
      <c r="C54" s="278">
        <f t="shared" si="0"/>
        <v>0.14321673029164864</v>
      </c>
      <c r="D54" s="17">
        <v>11.80946606</v>
      </c>
      <c r="E54" s="278">
        <f t="shared" si="1"/>
        <v>9.2801430046764138E-2</v>
      </c>
      <c r="F54" s="17">
        <v>0</v>
      </c>
      <c r="G54" s="17">
        <v>11.278750890000001</v>
      </c>
      <c r="H54" s="401">
        <f t="shared" si="2"/>
        <v>11.278750890000001</v>
      </c>
      <c r="I54" s="278">
        <f t="shared" si="7"/>
        <v>0</v>
      </c>
      <c r="J54" s="404">
        <f t="shared" si="8"/>
        <v>8.7603758991975825E-2</v>
      </c>
      <c r="K54" s="272">
        <f>((H54/D54)-1)*100</f>
        <v>-4.4939810767363202</v>
      </c>
      <c r="L54" s="272">
        <f>((H54/B54)-1)*100</f>
        <v>-34.212837146255978</v>
      </c>
      <c r="M54" s="231"/>
      <c r="N54" s="231"/>
      <c r="Q54" s="280"/>
    </row>
    <row r="55" spans="1:17" s="29" customFormat="1">
      <c r="A55" s="35" t="s">
        <v>33</v>
      </c>
      <c r="B55" s="17">
        <v>12.428000000000001</v>
      </c>
      <c r="C55" s="278">
        <f t="shared" si="0"/>
        <v>0.10381859606672653</v>
      </c>
      <c r="D55" s="17">
        <v>10.391999999999999</v>
      </c>
      <c r="E55" s="278">
        <f t="shared" si="1"/>
        <v>8.1662664183648356E-2</v>
      </c>
      <c r="F55" s="17">
        <v>10.948499999999999</v>
      </c>
      <c r="G55" s="17">
        <v>0</v>
      </c>
      <c r="H55" s="401">
        <f t="shared" si="2"/>
        <v>10.948499999999999</v>
      </c>
      <c r="I55" s="278">
        <f t="shared" si="7"/>
        <v>8.5038650527695742E-2</v>
      </c>
      <c r="J55" s="404">
        <f t="shared" si="8"/>
        <v>0</v>
      </c>
      <c r="K55" s="272" t="s">
        <v>240</v>
      </c>
      <c r="L55" s="272" t="s">
        <v>240</v>
      </c>
      <c r="M55" s="231"/>
      <c r="N55" s="231"/>
      <c r="Q55" s="280"/>
    </row>
    <row r="56" spans="1:17" s="29" customFormat="1">
      <c r="A56" s="35" t="s">
        <v>182</v>
      </c>
      <c r="B56" s="17">
        <v>1.8067703700000002</v>
      </c>
      <c r="C56" s="278">
        <f t="shared" si="0"/>
        <v>1.5093044997454137E-2</v>
      </c>
      <c r="D56" s="17">
        <v>1.2848770900000002</v>
      </c>
      <c r="E56" s="278">
        <f t="shared" si="1"/>
        <v>1.0096852032133693E-2</v>
      </c>
      <c r="F56" s="17">
        <v>0</v>
      </c>
      <c r="G56" s="17">
        <v>10.407929529999999</v>
      </c>
      <c r="H56" s="401">
        <f t="shared" si="2"/>
        <v>10.407929529999999</v>
      </c>
      <c r="I56" s="278">
        <f t="shared" si="7"/>
        <v>0</v>
      </c>
      <c r="J56" s="404">
        <f t="shared" si="8"/>
        <v>8.0839958169480253E-2</v>
      </c>
      <c r="K56" s="272" t="s">
        <v>240</v>
      </c>
      <c r="L56" s="272" t="s">
        <v>240</v>
      </c>
      <c r="M56" s="231"/>
      <c r="N56" s="231"/>
      <c r="Q56" s="280"/>
    </row>
    <row r="57" spans="1:17" s="29" customFormat="1">
      <c r="A57" s="35" t="s">
        <v>184</v>
      </c>
      <c r="B57" s="17">
        <v>6.8202867099999995</v>
      </c>
      <c r="C57" s="278">
        <f t="shared" si="0"/>
        <v>5.6973977390147493E-2</v>
      </c>
      <c r="D57" s="17">
        <v>5.3066813000000002</v>
      </c>
      <c r="E57" s="278">
        <f t="shared" si="1"/>
        <v>4.1701090543836271E-2</v>
      </c>
      <c r="F57" s="17">
        <v>0</v>
      </c>
      <c r="G57" s="17">
        <v>9.0740437299999996</v>
      </c>
      <c r="H57" s="401">
        <f t="shared" si="2"/>
        <v>9.0740437299999996</v>
      </c>
      <c r="I57" s="278">
        <f t="shared" si="7"/>
        <v>0</v>
      </c>
      <c r="J57" s="404">
        <f t="shared" si="8"/>
        <v>7.0479466011645314E-2</v>
      </c>
      <c r="K57" s="272" t="s">
        <v>240</v>
      </c>
      <c r="L57" s="272" t="s">
        <v>240</v>
      </c>
      <c r="M57" s="231"/>
      <c r="N57" s="231"/>
      <c r="Q57" s="280"/>
    </row>
    <row r="58" spans="1:17" s="29" customFormat="1">
      <c r="A58" s="35" t="s">
        <v>80</v>
      </c>
      <c r="B58" s="17">
        <v>6.9097869000000003</v>
      </c>
      <c r="C58" s="278">
        <f t="shared" si="0"/>
        <v>5.7721626575334598E-2</v>
      </c>
      <c r="D58" s="17">
        <v>9.3525496500000003</v>
      </c>
      <c r="E58" s="278">
        <f t="shared" si="1"/>
        <v>7.3494430458896073E-2</v>
      </c>
      <c r="F58" s="17">
        <v>6.4544471200000002</v>
      </c>
      <c r="G58" s="17">
        <v>2.3094031699999999</v>
      </c>
      <c r="H58" s="401">
        <f t="shared" si="2"/>
        <v>8.7638502900000006</v>
      </c>
      <c r="I58" s="278">
        <f t="shared" si="7"/>
        <v>5.013266410806707E-2</v>
      </c>
      <c r="J58" s="404">
        <f t="shared" si="8"/>
        <v>1.7937482678100445E-2</v>
      </c>
      <c r="K58" s="272" t="s">
        <v>240</v>
      </c>
      <c r="L58" s="272" t="s">
        <v>240</v>
      </c>
      <c r="M58" s="231"/>
      <c r="N58" s="231"/>
      <c r="Q58" s="280"/>
    </row>
    <row r="59" spans="1:17" s="29" customFormat="1">
      <c r="A59" s="35" t="s">
        <v>211</v>
      </c>
      <c r="B59" s="17">
        <v>9.1578533699999998</v>
      </c>
      <c r="C59" s="278">
        <f t="shared" si="0"/>
        <v>7.6501084636171557E-2</v>
      </c>
      <c r="D59" s="17">
        <v>12.540105720000001</v>
      </c>
      <c r="E59" s="278">
        <f t="shared" si="1"/>
        <v>9.8542960184739042E-2</v>
      </c>
      <c r="F59" s="17">
        <v>8.4634269399999909</v>
      </c>
      <c r="G59" s="17">
        <v>4.2750000000000003E-2</v>
      </c>
      <c r="H59" s="401">
        <f t="shared" si="2"/>
        <v>8.5061769399999907</v>
      </c>
      <c r="I59" s="278">
        <f t="shared" si="7"/>
        <v>6.5736713323043761E-2</v>
      </c>
      <c r="J59" s="404">
        <f t="shared" si="8"/>
        <v>3.3204569667616505E-4</v>
      </c>
      <c r="K59" s="272" t="s">
        <v>240</v>
      </c>
      <c r="L59" s="272" t="s">
        <v>240</v>
      </c>
      <c r="M59" s="231"/>
      <c r="N59" s="231"/>
      <c r="Q59" s="280"/>
    </row>
    <row r="60" spans="1:17" s="29" customFormat="1">
      <c r="A60" s="35" t="s">
        <v>178</v>
      </c>
      <c r="B60" s="17">
        <v>8.9880783500000003</v>
      </c>
      <c r="C60" s="278">
        <f t="shared" si="0"/>
        <v>7.5082851274118095E-2</v>
      </c>
      <c r="D60" s="17">
        <v>0.61275932</v>
      </c>
      <c r="E60" s="278">
        <f t="shared" si="1"/>
        <v>4.8152000167976062E-3</v>
      </c>
      <c r="F60" s="17">
        <v>0</v>
      </c>
      <c r="G60" s="17">
        <v>7.9470252699999993</v>
      </c>
      <c r="H60" s="401">
        <f t="shared" si="2"/>
        <v>7.9470252699999993</v>
      </c>
      <c r="I60" s="278">
        <f t="shared" si="7"/>
        <v>0</v>
      </c>
      <c r="J60" s="404">
        <f t="shared" si="8"/>
        <v>6.1725743679069904E-2</v>
      </c>
      <c r="K60" s="272" t="s">
        <v>240</v>
      </c>
      <c r="L60" s="272" t="s">
        <v>240</v>
      </c>
      <c r="M60" s="231"/>
      <c r="N60" s="231"/>
      <c r="Q60" s="280"/>
    </row>
    <row r="61" spans="1:17" s="29" customFormat="1">
      <c r="A61" s="35" t="s">
        <v>40</v>
      </c>
      <c r="B61" s="17">
        <v>2.1000290000000001</v>
      </c>
      <c r="C61" s="278">
        <f t="shared" si="0"/>
        <v>1.7542811593129357E-2</v>
      </c>
      <c r="D61" s="17">
        <v>16.567201000000001</v>
      </c>
      <c r="E61" s="278">
        <f t="shared" si="1"/>
        <v>0.13018877710989255</v>
      </c>
      <c r="F61" s="17">
        <v>2.3890975000000001</v>
      </c>
      <c r="G61" s="17">
        <v>5.53353188</v>
      </c>
      <c r="H61" s="401">
        <f t="shared" si="2"/>
        <v>7.9226293800000001</v>
      </c>
      <c r="I61" s="278">
        <f t="shared" si="7"/>
        <v>1.8556480557070976E-2</v>
      </c>
      <c r="J61" s="404">
        <f t="shared" si="8"/>
        <v>4.2979776565482325E-2</v>
      </c>
      <c r="K61" s="272" t="s">
        <v>240</v>
      </c>
      <c r="L61" s="272" t="s">
        <v>240</v>
      </c>
      <c r="M61" s="231"/>
      <c r="N61" s="231"/>
      <c r="Q61" s="280"/>
    </row>
    <row r="62" spans="1:17" s="29" customFormat="1">
      <c r="A62" s="35" t="s">
        <v>9</v>
      </c>
      <c r="B62" s="17">
        <v>13.735062220000001</v>
      </c>
      <c r="C62" s="278">
        <f t="shared" si="0"/>
        <v>0.1147372768401622</v>
      </c>
      <c r="D62" s="17">
        <v>14.414289400000001</v>
      </c>
      <c r="E62" s="278">
        <f t="shared" si="1"/>
        <v>0.11327071542707105</v>
      </c>
      <c r="F62" s="17">
        <v>7.3930210599999997</v>
      </c>
      <c r="G62" s="17">
        <v>0</v>
      </c>
      <c r="H62" s="401">
        <f t="shared" si="2"/>
        <v>7.3930210599999997</v>
      </c>
      <c r="I62" s="278">
        <f t="shared" si="7"/>
        <v>5.7422709436473915E-2</v>
      </c>
      <c r="J62" s="404">
        <f t="shared" si="8"/>
        <v>0</v>
      </c>
      <c r="K62" s="272">
        <f>((H62/D62)-1)*100</f>
        <v>-48.710471568581113</v>
      </c>
      <c r="L62" s="272">
        <f>((H62/B62)-1)*100</f>
        <v>-46.174098510927607</v>
      </c>
      <c r="M62" s="231"/>
      <c r="N62" s="231"/>
      <c r="Q62" s="280"/>
    </row>
    <row r="63" spans="1:17" s="29" customFormat="1">
      <c r="A63" s="35" t="s">
        <v>117</v>
      </c>
      <c r="B63" s="17">
        <v>3.6504141899999998</v>
      </c>
      <c r="C63" s="278">
        <f t="shared" si="0"/>
        <v>3.0494116210802752E-2</v>
      </c>
      <c r="D63" s="17">
        <v>9.5939560000000004</v>
      </c>
      <c r="E63" s="278">
        <f t="shared" si="1"/>
        <v>7.5391455640944793E-2</v>
      </c>
      <c r="F63" s="17">
        <v>2.22447785</v>
      </c>
      <c r="G63" s="17">
        <v>4.8793373600000001</v>
      </c>
      <c r="H63" s="401">
        <f t="shared" si="2"/>
        <v>7.1038152100000005</v>
      </c>
      <c r="I63" s="278">
        <f t="shared" si="7"/>
        <v>1.7277854910969538E-2</v>
      </c>
      <c r="J63" s="404">
        <f t="shared" si="8"/>
        <v>3.7898549076473449E-2</v>
      </c>
      <c r="K63" s="272">
        <f>((H63/D63)-1)*100</f>
        <v>-25.955307591571184</v>
      </c>
      <c r="L63" s="272">
        <f>((H63/B63)-1)*100</f>
        <v>94.602991338908879</v>
      </c>
      <c r="M63" s="231"/>
      <c r="N63" s="231"/>
      <c r="Q63" s="280"/>
    </row>
    <row r="64" spans="1:17" s="29" customFormat="1">
      <c r="A64" s="35" t="s">
        <v>143</v>
      </c>
      <c r="B64" s="17">
        <v>0.81789588999999996</v>
      </c>
      <c r="C64" s="278">
        <f t="shared" si="0"/>
        <v>6.8323787438482279E-3</v>
      </c>
      <c r="D64" s="17">
        <v>3.1958771800000001</v>
      </c>
      <c r="E64" s="278">
        <f t="shared" si="1"/>
        <v>2.511391887245238E-2</v>
      </c>
      <c r="F64" s="17">
        <v>0</v>
      </c>
      <c r="G64" s="17">
        <v>7.0524609400000005</v>
      </c>
      <c r="H64" s="401">
        <f t="shared" si="2"/>
        <v>7.0524609400000005</v>
      </c>
      <c r="I64" s="278">
        <f t="shared" si="7"/>
        <v>0</v>
      </c>
      <c r="J64" s="404">
        <f t="shared" si="8"/>
        <v>5.4777527628157706E-2</v>
      </c>
      <c r="K64" s="272" t="s">
        <v>240</v>
      </c>
      <c r="L64" s="272">
        <f>((H64/B64)-1)*100</f>
        <v>762.26878337779647</v>
      </c>
      <c r="M64" s="231"/>
      <c r="N64" s="231"/>
      <c r="Q64" s="280"/>
    </row>
    <row r="65" spans="1:17" s="29" customFormat="1">
      <c r="A65" s="35" t="s">
        <v>200</v>
      </c>
      <c r="B65" s="17">
        <v>0.57524093999999992</v>
      </c>
      <c r="C65" s="278">
        <f t="shared" si="0"/>
        <v>4.8053352744531737E-3</v>
      </c>
      <c r="D65" s="17">
        <v>4.1932039100000003</v>
      </c>
      <c r="E65" s="278">
        <f t="shared" si="1"/>
        <v>3.2951135754031108E-2</v>
      </c>
      <c r="F65" s="17">
        <v>0</v>
      </c>
      <c r="G65" s="17">
        <v>6.7229887800000006</v>
      </c>
      <c r="H65" s="401">
        <f t="shared" si="2"/>
        <v>6.7229887800000006</v>
      </c>
      <c r="I65" s="278">
        <f t="shared" si="7"/>
        <v>0</v>
      </c>
      <c r="J65" s="404">
        <f t="shared" si="8"/>
        <v>5.2218467677219674E-2</v>
      </c>
      <c r="K65" s="272" t="s">
        <v>240</v>
      </c>
      <c r="L65" s="272" t="s">
        <v>240</v>
      </c>
      <c r="M65" s="231"/>
      <c r="N65" s="231"/>
      <c r="Q65" s="280"/>
    </row>
    <row r="66" spans="1:17" s="29" customFormat="1">
      <c r="A66" s="35" t="s">
        <v>188</v>
      </c>
      <c r="B66" s="17">
        <v>0.45690445000000002</v>
      </c>
      <c r="C66" s="278">
        <f t="shared" si="0"/>
        <v>3.8167990453524172E-3</v>
      </c>
      <c r="D66" s="17">
        <v>0.55037486000000002</v>
      </c>
      <c r="E66" s="278">
        <f t="shared" si="1"/>
        <v>4.3249689537435028E-3</v>
      </c>
      <c r="F66" s="17">
        <v>0.29910703999999999</v>
      </c>
      <c r="G66" s="17">
        <v>6.1652925500000002</v>
      </c>
      <c r="H66" s="401">
        <f t="shared" si="2"/>
        <v>6.4643995900000002</v>
      </c>
      <c r="I66" s="278">
        <f t="shared" si="7"/>
        <v>2.3232094848548669E-3</v>
      </c>
      <c r="J66" s="404">
        <f t="shared" si="8"/>
        <v>4.7886756958529127E-2</v>
      </c>
      <c r="K66" s="272" t="s">
        <v>240</v>
      </c>
      <c r="L66" s="272">
        <f>((H66/B66)-1)*100</f>
        <v>1314.8252637942135</v>
      </c>
      <c r="M66" s="231"/>
      <c r="N66" s="231"/>
      <c r="Q66" s="280"/>
    </row>
    <row r="67" spans="1:17" s="29" customFormat="1">
      <c r="A67" s="35" t="s">
        <v>180</v>
      </c>
      <c r="B67" s="17">
        <v>3.8094076499999998</v>
      </c>
      <c r="C67" s="278">
        <f t="shared" si="0"/>
        <v>3.1822284685295125E-2</v>
      </c>
      <c r="D67" s="17">
        <v>4.5789807699999994</v>
      </c>
      <c r="E67" s="278">
        <f t="shared" si="1"/>
        <v>3.5982656747872745E-2</v>
      </c>
      <c r="F67" s="17">
        <v>0</v>
      </c>
      <c r="G67" s="17">
        <v>6.0655318899999999</v>
      </c>
      <c r="H67" s="401">
        <f t="shared" si="2"/>
        <v>6.0655318899999999</v>
      </c>
      <c r="I67" s="278">
        <f t="shared" si="7"/>
        <v>0</v>
      </c>
      <c r="J67" s="404">
        <f t="shared" si="8"/>
        <v>4.7111900868457221E-2</v>
      </c>
      <c r="K67" s="272">
        <f>((H67/D67)-1)*100</f>
        <v>32.464672700514541</v>
      </c>
      <c r="L67" s="272">
        <f>((H67/B67)-1)*100</f>
        <v>59.225067183345438</v>
      </c>
      <c r="M67" s="231"/>
      <c r="N67" s="231"/>
      <c r="Q67" s="280"/>
    </row>
    <row r="68" spans="1:17" s="29" customFormat="1">
      <c r="A68" s="35" t="s">
        <v>935</v>
      </c>
      <c r="B68" s="17">
        <v>694.26638410999999</v>
      </c>
      <c r="C68" s="278">
        <f t="shared" ref="C68:C131" si="9">(B68/$B$267)*100</f>
        <v>5.7996267536709754</v>
      </c>
      <c r="D68" s="17">
        <v>83.429103019999999</v>
      </c>
      <c r="E68" s="278">
        <f t="shared" ref="E68:E131" si="10">(D68/$D$267)*100</f>
        <v>0.6556045826660184</v>
      </c>
      <c r="F68" s="17">
        <v>1.1345403500000002</v>
      </c>
      <c r="G68" s="17">
        <v>4.6752764200000003</v>
      </c>
      <c r="H68" s="401">
        <f t="shared" ref="H68:H131" si="11">F68+G68</f>
        <v>5.8098167700000003</v>
      </c>
      <c r="I68" s="278">
        <f t="shared" ref="I68:I73" si="12">(F68/$H$267)*100</f>
        <v>8.8121459865022258E-3</v>
      </c>
      <c r="J68" s="404">
        <f t="shared" ref="J68:J73" si="13">(G68/$H$267)*100</f>
        <v>3.6313576983217473E-2</v>
      </c>
      <c r="K68" s="272">
        <f>((H68/D68)-1)*100</f>
        <v>-93.036222901009438</v>
      </c>
      <c r="L68" s="272" t="s">
        <v>240</v>
      </c>
      <c r="M68" s="231"/>
      <c r="N68" s="231"/>
      <c r="Q68" s="280"/>
    </row>
    <row r="69" spans="1:17" s="29" customFormat="1">
      <c r="A69" s="35" t="s">
        <v>135</v>
      </c>
      <c r="B69" s="17">
        <v>36.8379811</v>
      </c>
      <c r="C69" s="278">
        <f t="shared" si="9"/>
        <v>0.30772992273371463</v>
      </c>
      <c r="D69" s="17">
        <v>14.668488369999999</v>
      </c>
      <c r="E69" s="278">
        <f t="shared" si="10"/>
        <v>0.11526826788308905</v>
      </c>
      <c r="F69" s="17">
        <v>0.31106246000000004</v>
      </c>
      <c r="G69" s="17">
        <v>5.3919293600000007</v>
      </c>
      <c r="H69" s="401">
        <f t="shared" si="11"/>
        <v>5.7029918200000012</v>
      </c>
      <c r="I69" s="278">
        <f t="shared" si="12"/>
        <v>2.4160690348655378E-3</v>
      </c>
      <c r="J69" s="404">
        <f t="shared" si="13"/>
        <v>4.1879928439061256E-2</v>
      </c>
      <c r="K69" s="272" t="s">
        <v>240</v>
      </c>
      <c r="L69" s="272">
        <f>((H69/B69)-1)*100</f>
        <v>-84.518717775225738</v>
      </c>
      <c r="M69" s="231"/>
      <c r="N69" s="231"/>
      <c r="Q69" s="280"/>
    </row>
    <row r="70" spans="1:17" s="29" customFormat="1">
      <c r="A70" s="35" t="s">
        <v>104</v>
      </c>
      <c r="B70" s="17">
        <v>5.2588909800000003</v>
      </c>
      <c r="C70" s="278">
        <f t="shared" si="9"/>
        <v>4.3930695076566745E-2</v>
      </c>
      <c r="D70" s="17">
        <v>4.4864504400000005</v>
      </c>
      <c r="E70" s="278">
        <f t="shared" si="10"/>
        <v>3.5255532684594061E-2</v>
      </c>
      <c r="F70" s="17">
        <v>1.6431882199999999</v>
      </c>
      <c r="G70" s="17">
        <v>3.9887399100000001</v>
      </c>
      <c r="H70" s="401">
        <f t="shared" si="11"/>
        <v>5.6319281300000004</v>
      </c>
      <c r="I70" s="278">
        <f t="shared" si="12"/>
        <v>1.2762890696607429E-2</v>
      </c>
      <c r="J70" s="404">
        <f t="shared" si="13"/>
        <v>3.0981144380724534E-2</v>
      </c>
      <c r="K70" s="272">
        <f>((H70/D70)-1)*100</f>
        <v>25.531936779847708</v>
      </c>
      <c r="L70" s="272">
        <f>((H70/B70)-1)*100</f>
        <v>7.0934566131660048</v>
      </c>
      <c r="M70" s="231"/>
      <c r="N70" s="231"/>
      <c r="Q70" s="280"/>
    </row>
    <row r="71" spans="1:17" s="29" customFormat="1">
      <c r="A71" s="35" t="s">
        <v>157</v>
      </c>
      <c r="B71" s="17">
        <v>3.1555862799999996</v>
      </c>
      <c r="C71" s="278">
        <f t="shared" si="9"/>
        <v>2.6360519581350505E-2</v>
      </c>
      <c r="D71" s="17">
        <v>6.0296996500000004</v>
      </c>
      <c r="E71" s="278">
        <f t="shared" si="10"/>
        <v>4.7382730720382224E-2</v>
      </c>
      <c r="F71" s="17">
        <v>0</v>
      </c>
      <c r="G71" s="17">
        <v>5.25516541</v>
      </c>
      <c r="H71" s="401">
        <f t="shared" si="11"/>
        <v>5.25516541</v>
      </c>
      <c r="I71" s="278">
        <f t="shared" si="12"/>
        <v>0</v>
      </c>
      <c r="J71" s="404">
        <f t="shared" si="13"/>
        <v>4.0817662215483851E-2</v>
      </c>
      <c r="K71" s="272">
        <f>((H71/D71)-1)*100</f>
        <v>-12.845320413264705</v>
      </c>
      <c r="L71" s="272">
        <f>((H71/B71)-1)*100</f>
        <v>66.535310516054096</v>
      </c>
      <c r="M71" s="231"/>
      <c r="N71" s="231"/>
      <c r="Q71" s="280"/>
    </row>
    <row r="72" spans="1:17" s="29" customFormat="1">
      <c r="A72" s="35" t="s">
        <v>102</v>
      </c>
      <c r="B72" s="17">
        <v>2.38513288</v>
      </c>
      <c r="C72" s="278">
        <f t="shared" si="9"/>
        <v>1.9924456632940783E-2</v>
      </c>
      <c r="D72" s="17">
        <v>3.0195358799999998</v>
      </c>
      <c r="E72" s="278">
        <f t="shared" si="10"/>
        <v>2.372818943022682E-2</v>
      </c>
      <c r="F72" s="17">
        <v>0.19884067999999999</v>
      </c>
      <c r="G72" s="17">
        <v>4.9562781399999993</v>
      </c>
      <c r="H72" s="401">
        <f t="shared" si="11"/>
        <v>5.1551188199999993</v>
      </c>
      <c r="I72" s="278">
        <f t="shared" si="12"/>
        <v>1.5444255466236817E-3</v>
      </c>
      <c r="J72" s="404">
        <f t="shared" si="13"/>
        <v>3.8496159717360173E-2</v>
      </c>
      <c r="K72" s="272">
        <f>((H72/D72)-1)*100</f>
        <v>70.725536137692771</v>
      </c>
      <c r="L72" s="272">
        <f>((H72/B72)-1)*100</f>
        <v>116.13549765831075</v>
      </c>
      <c r="M72" s="231"/>
      <c r="N72" s="231"/>
      <c r="Q72" s="280"/>
    </row>
    <row r="73" spans="1:17" s="29" customFormat="1">
      <c r="A73" s="35" t="s">
        <v>19</v>
      </c>
      <c r="B73" s="17">
        <v>3.3999495</v>
      </c>
      <c r="C73" s="278">
        <f t="shared" si="9"/>
        <v>2.8401833262614157E-2</v>
      </c>
      <c r="D73" s="17">
        <v>2.4937130199999999</v>
      </c>
      <c r="E73" s="278">
        <f t="shared" si="10"/>
        <v>1.9596155593018819E-2</v>
      </c>
      <c r="F73" s="17">
        <v>4.85832219</v>
      </c>
      <c r="G73" s="17">
        <v>8.1204799999999994E-3</v>
      </c>
      <c r="H73" s="401">
        <f t="shared" si="11"/>
        <v>4.8664426699999996</v>
      </c>
      <c r="I73" s="278">
        <f t="shared" si="12"/>
        <v>3.7735321082007528E-2</v>
      </c>
      <c r="J73" s="404">
        <f t="shared" si="13"/>
        <v>6.3072992723856483E-5</v>
      </c>
      <c r="K73" s="272" t="s">
        <v>240</v>
      </c>
      <c r="L73" s="272" t="s">
        <v>240</v>
      </c>
      <c r="M73" s="231"/>
      <c r="N73" s="231"/>
      <c r="Q73" s="280"/>
    </row>
    <row r="74" spans="1:17" s="29" customFormat="1">
      <c r="A74" s="35" t="s">
        <v>87</v>
      </c>
      <c r="B74" s="17">
        <v>1.3648210000000001</v>
      </c>
      <c r="C74" s="278">
        <f t="shared" si="9"/>
        <v>1.1401174774894251E-2</v>
      </c>
      <c r="D74" s="17">
        <v>1.2009623200000001</v>
      </c>
      <c r="E74" s="278">
        <f t="shared" si="10"/>
        <v>9.4374309695318768E-3</v>
      </c>
      <c r="F74" s="17">
        <v>4.2832659199999998</v>
      </c>
      <c r="G74" s="17">
        <v>0.21458558</v>
      </c>
      <c r="H74" s="401">
        <f t="shared" si="11"/>
        <v>4.4978514999999994</v>
      </c>
      <c r="I74" s="278">
        <f t="shared" ref="I74:I105" si="14">(F74/$H$267)*100</f>
        <v>3.3268772314752629E-2</v>
      </c>
      <c r="J74" s="404"/>
      <c r="K74" s="272">
        <f t="shared" ref="K74:K79" si="15">((H74/D74)-1)*100</f>
        <v>274.52061776592615</v>
      </c>
      <c r="L74" s="272">
        <f>((H74/B74)-1)*100</f>
        <v>229.55614692329613</v>
      </c>
      <c r="M74" s="231"/>
      <c r="N74" s="231"/>
      <c r="Q74" s="280"/>
    </row>
    <row r="75" spans="1:17" s="29" customFormat="1">
      <c r="A75" s="35" t="s">
        <v>113</v>
      </c>
      <c r="B75" s="17">
        <v>7.5162525900000103</v>
      </c>
      <c r="C75" s="278">
        <f t="shared" si="9"/>
        <v>6.2787801060242829E-2</v>
      </c>
      <c r="D75" s="17">
        <v>2.5483079100000001</v>
      </c>
      <c r="E75" s="278">
        <f t="shared" si="10"/>
        <v>2.0025174469867669E-2</v>
      </c>
      <c r="F75" s="17">
        <v>0.62107007999999997</v>
      </c>
      <c r="G75" s="17">
        <v>3.5017150300000099</v>
      </c>
      <c r="H75" s="401">
        <f t="shared" si="11"/>
        <v>4.1227851100000095</v>
      </c>
      <c r="I75" s="278">
        <f t="shared" si="14"/>
        <v>4.8239449683817898E-3</v>
      </c>
      <c r="J75" s="404">
        <f t="shared" ref="J75:J106" si="16">(G75/$H$267)*100</f>
        <v>2.7198348694684245E-2</v>
      </c>
      <c r="K75" s="272">
        <f t="shared" si="15"/>
        <v>61.785202401228247</v>
      </c>
      <c r="L75" s="272">
        <f>((H75/B75)-1)*100</f>
        <v>-45.148395950860355</v>
      </c>
      <c r="M75" s="231"/>
      <c r="N75" s="231"/>
      <c r="Q75" s="280"/>
    </row>
    <row r="76" spans="1:17" s="29" customFormat="1">
      <c r="A76" s="35" t="s">
        <v>58</v>
      </c>
      <c r="B76" s="17">
        <v>5.83095915</v>
      </c>
      <c r="C76" s="278">
        <f t="shared" si="9"/>
        <v>4.8709526285438759E-2</v>
      </c>
      <c r="D76" s="17">
        <v>13.221025970000001</v>
      </c>
      <c r="E76" s="278">
        <f t="shared" si="10"/>
        <v>0.10389378405998882</v>
      </c>
      <c r="F76" s="17">
        <v>3.4985122400000002</v>
      </c>
      <c r="G76" s="17">
        <v>0.51938779999999996</v>
      </c>
      <c r="H76" s="401">
        <f t="shared" si="11"/>
        <v>4.0179000399999998</v>
      </c>
      <c r="I76" s="278">
        <f t="shared" si="14"/>
        <v>2.7173472141775224E-2</v>
      </c>
      <c r="J76" s="404">
        <f t="shared" si="16"/>
        <v>4.0341633659906591E-3</v>
      </c>
      <c r="K76" s="272">
        <f t="shared" si="15"/>
        <v>-69.609771215054963</v>
      </c>
      <c r="L76" s="272" t="s">
        <v>240</v>
      </c>
      <c r="M76" s="231"/>
      <c r="N76" s="231"/>
      <c r="Q76" s="280"/>
    </row>
    <row r="77" spans="1:17" s="29" customFormat="1">
      <c r="A77" s="35" t="s">
        <v>189</v>
      </c>
      <c r="B77" s="17">
        <v>3.1187138599999997</v>
      </c>
      <c r="C77" s="278">
        <f t="shared" si="9"/>
        <v>2.6052501969668601E-2</v>
      </c>
      <c r="D77" s="17">
        <v>3.5631936200000003</v>
      </c>
      <c r="E77" s="278">
        <f t="shared" si="10"/>
        <v>2.8000373750132635E-2</v>
      </c>
      <c r="F77" s="17">
        <v>0.81716229000000007</v>
      </c>
      <c r="G77" s="17">
        <v>3.1471656100000001</v>
      </c>
      <c r="H77" s="401">
        <f t="shared" si="11"/>
        <v>3.9643279000000002</v>
      </c>
      <c r="I77" s="278">
        <f t="shared" si="14"/>
        <v>6.3470227340477296E-3</v>
      </c>
      <c r="J77" s="404">
        <f t="shared" si="16"/>
        <v>2.4444509883689309E-2</v>
      </c>
      <c r="K77" s="272">
        <f t="shared" si="15"/>
        <v>11.257717732442508</v>
      </c>
      <c r="L77" s="272">
        <f>((H77/B77)-1)*100</f>
        <v>27.114191232664119</v>
      </c>
      <c r="M77" s="231"/>
      <c r="N77" s="231"/>
      <c r="Q77" s="280"/>
    </row>
    <row r="78" spans="1:17" s="29" customFormat="1">
      <c r="A78" s="35" t="s">
        <v>44</v>
      </c>
      <c r="B78" s="17">
        <v>0.44298560999999997</v>
      </c>
      <c r="C78" s="278">
        <f t="shared" si="9"/>
        <v>3.7005265616319957E-3</v>
      </c>
      <c r="D78" s="17">
        <v>1.7542541299999999</v>
      </c>
      <c r="E78" s="278">
        <f t="shared" si="10"/>
        <v>1.3785321969877615E-2</v>
      </c>
      <c r="F78" s="17">
        <v>3.8353215299999999</v>
      </c>
      <c r="G78" s="17">
        <v>0</v>
      </c>
      <c r="H78" s="401">
        <f t="shared" si="11"/>
        <v>3.8353215299999999</v>
      </c>
      <c r="I78" s="278">
        <f t="shared" si="14"/>
        <v>2.9789520687858367E-2</v>
      </c>
      <c r="J78" s="404">
        <f t="shared" si="16"/>
        <v>0</v>
      </c>
      <c r="K78" s="272">
        <f t="shared" si="15"/>
        <v>118.62975633980693</v>
      </c>
      <c r="L78" s="272">
        <f>((H78/B78)-1)*100</f>
        <v>765.7891912109742</v>
      </c>
      <c r="M78" s="231"/>
      <c r="N78" s="231"/>
      <c r="Q78" s="280"/>
    </row>
    <row r="79" spans="1:17" s="29" customFormat="1">
      <c r="A79" s="35" t="s">
        <v>172</v>
      </c>
      <c r="B79" s="17">
        <v>1.2801858799999999</v>
      </c>
      <c r="C79" s="278">
        <f t="shared" si="9"/>
        <v>1.0694166460093885E-2</v>
      </c>
      <c r="D79" s="17">
        <v>2.36343725</v>
      </c>
      <c r="E79" s="278">
        <f t="shared" si="10"/>
        <v>1.8572419405877155E-2</v>
      </c>
      <c r="F79" s="17">
        <v>0</v>
      </c>
      <c r="G79" s="17">
        <v>3.6082844000000001</v>
      </c>
      <c r="H79" s="401">
        <f t="shared" si="11"/>
        <v>3.6082844000000001</v>
      </c>
      <c r="I79" s="278">
        <f t="shared" si="14"/>
        <v>0</v>
      </c>
      <c r="J79" s="404">
        <f t="shared" si="16"/>
        <v>2.8026089062075748E-2</v>
      </c>
      <c r="K79" s="272">
        <f t="shared" si="15"/>
        <v>52.671047221583734</v>
      </c>
      <c r="L79" s="272">
        <f>((H79/B79)-1)*100</f>
        <v>181.85628793218686</v>
      </c>
      <c r="M79" s="231"/>
      <c r="N79" s="231"/>
      <c r="Q79" s="280"/>
    </row>
    <row r="80" spans="1:17" s="29" customFormat="1">
      <c r="A80" s="35" t="s">
        <v>38</v>
      </c>
      <c r="B80" s="17">
        <v>5.8518361100000007</v>
      </c>
      <c r="C80" s="278">
        <f t="shared" si="9"/>
        <v>4.8883924151333615E-2</v>
      </c>
      <c r="D80" s="17">
        <v>4.3253902899999996</v>
      </c>
      <c r="E80" s="278">
        <f t="shared" si="10"/>
        <v>3.3989885942598476E-2</v>
      </c>
      <c r="F80" s="17">
        <v>3.5669326400000001</v>
      </c>
      <c r="G80" s="17">
        <v>0</v>
      </c>
      <c r="H80" s="401">
        <f t="shared" si="11"/>
        <v>3.5669326400000001</v>
      </c>
      <c r="I80" s="278">
        <f t="shared" si="14"/>
        <v>2.7704903706333394E-2</v>
      </c>
      <c r="J80" s="404">
        <f t="shared" si="16"/>
        <v>0</v>
      </c>
      <c r="K80" s="272" t="s">
        <v>240</v>
      </c>
      <c r="L80" s="272" t="s">
        <v>240</v>
      </c>
      <c r="M80" s="231"/>
      <c r="N80" s="231"/>
      <c r="Q80" s="280"/>
    </row>
    <row r="81" spans="1:17" s="29" customFormat="1">
      <c r="A81" s="35" t="s">
        <v>163</v>
      </c>
      <c r="B81" s="17">
        <v>4.3793963300000005</v>
      </c>
      <c r="C81" s="278">
        <f t="shared" si="9"/>
        <v>3.6583744657255758E-2</v>
      </c>
      <c r="D81" s="17">
        <v>3.9485616800000001</v>
      </c>
      <c r="E81" s="278">
        <f t="shared" si="10"/>
        <v>3.1028682301988297E-2</v>
      </c>
      <c r="F81" s="17">
        <v>4.2741639999999997E-2</v>
      </c>
      <c r="G81" s="17">
        <v>3.440591</v>
      </c>
      <c r="H81" s="401">
        <f t="shared" si="11"/>
        <v>3.48333264</v>
      </c>
      <c r="I81" s="278">
        <f t="shared" si="14"/>
        <v>3.3198076329548167E-4</v>
      </c>
      <c r="J81" s="404">
        <f t="shared" si="16"/>
        <v>2.6723589136204522E-2</v>
      </c>
      <c r="K81" s="272" t="s">
        <v>240</v>
      </c>
      <c r="L81" s="272">
        <f>((H81/B81)-1)*100</f>
        <v>-20.460895120675239</v>
      </c>
      <c r="M81" s="231"/>
      <c r="N81" s="231"/>
      <c r="Q81" s="280"/>
    </row>
    <row r="82" spans="1:17" s="29" customFormat="1">
      <c r="A82" s="35" t="s">
        <v>82</v>
      </c>
      <c r="B82" s="17">
        <v>0.14799499999999999</v>
      </c>
      <c r="C82" s="278">
        <f t="shared" si="9"/>
        <v>1.2362916901267451E-3</v>
      </c>
      <c r="D82" s="17">
        <v>3.38015219</v>
      </c>
      <c r="E82" s="278">
        <f t="shared" si="10"/>
        <v>2.6561993185295764E-2</v>
      </c>
      <c r="F82" s="17">
        <v>1.72052943</v>
      </c>
      <c r="G82" s="17">
        <v>1.5231049999999999</v>
      </c>
      <c r="H82" s="401">
        <f t="shared" si="11"/>
        <v>3.2436344300000002</v>
      </c>
      <c r="I82" s="278">
        <f t="shared" si="14"/>
        <v>1.3363611537688775E-2</v>
      </c>
      <c r="J82" s="404">
        <f t="shared" si="16"/>
        <v>1.1830186218384803E-2</v>
      </c>
      <c r="K82" s="272" t="s">
        <v>240</v>
      </c>
      <c r="L82" s="272" t="s">
        <v>240</v>
      </c>
      <c r="M82" s="231"/>
      <c r="N82" s="231"/>
      <c r="Q82" s="280"/>
    </row>
    <row r="83" spans="1:17" s="29" customFormat="1">
      <c r="A83" s="35" t="s">
        <v>174</v>
      </c>
      <c r="B83" s="17">
        <v>2.02296583</v>
      </c>
      <c r="C83" s="278">
        <f t="shared" si="9"/>
        <v>1.6899056353521093E-2</v>
      </c>
      <c r="D83" s="17">
        <v>0.61618421999999995</v>
      </c>
      <c r="E83" s="278">
        <f t="shared" si="10"/>
        <v>4.8421136482990085E-3</v>
      </c>
      <c r="F83" s="17">
        <v>0</v>
      </c>
      <c r="G83" s="17">
        <v>3.1762359600000001</v>
      </c>
      <c r="H83" s="401">
        <f t="shared" si="11"/>
        <v>3.1762359600000001</v>
      </c>
      <c r="I83" s="278">
        <f t="shared" si="14"/>
        <v>0</v>
      </c>
      <c r="J83" s="404">
        <f t="shared" si="16"/>
        <v>2.4670303675931881E-2</v>
      </c>
      <c r="K83" s="272" t="s">
        <v>240</v>
      </c>
      <c r="L83" s="272">
        <f>((H83/B83)-1)*100</f>
        <v>57.008878395143235</v>
      </c>
      <c r="M83" s="231"/>
      <c r="N83" s="231"/>
      <c r="Q83" s="280"/>
    </row>
    <row r="84" spans="1:17" s="29" customFormat="1">
      <c r="A84" s="35" t="s">
        <v>90</v>
      </c>
      <c r="B84" s="17">
        <v>0.75186235000000001</v>
      </c>
      <c r="C84" s="278">
        <f t="shared" si="9"/>
        <v>6.2807606704562077E-3</v>
      </c>
      <c r="D84" s="17">
        <v>1.4457175099999999</v>
      </c>
      <c r="E84" s="278">
        <f t="shared" si="10"/>
        <v>1.1360772086561804E-2</v>
      </c>
      <c r="F84" s="17">
        <v>2.9920892700000001</v>
      </c>
      <c r="G84" s="17">
        <v>0.13109873</v>
      </c>
      <c r="H84" s="401">
        <f t="shared" si="11"/>
        <v>3.1231880000000003</v>
      </c>
      <c r="I84" s="278">
        <f t="shared" si="14"/>
        <v>2.3240008565483701E-2</v>
      </c>
      <c r="J84" s="404">
        <f t="shared" si="16"/>
        <v>1.0182636055253908E-3</v>
      </c>
      <c r="K84" s="272" t="s">
        <v>240</v>
      </c>
      <c r="L84" s="272">
        <f>((H84/B84)-1)*100</f>
        <v>315.39358899936934</v>
      </c>
      <c r="M84" s="231"/>
      <c r="N84" s="231"/>
      <c r="Q84" s="280"/>
    </row>
    <row r="85" spans="1:17" s="29" customFormat="1">
      <c r="A85" s="35" t="s">
        <v>166</v>
      </c>
      <c r="B85" s="17">
        <v>0.72524571999999998</v>
      </c>
      <c r="C85" s="278">
        <f t="shared" si="9"/>
        <v>6.0584158717253162E-3</v>
      </c>
      <c r="D85" s="17">
        <v>0.32721346999999995</v>
      </c>
      <c r="E85" s="278">
        <f t="shared" si="10"/>
        <v>2.5713167549053402E-3</v>
      </c>
      <c r="F85" s="17">
        <v>0</v>
      </c>
      <c r="G85" s="17">
        <v>3.1040943400000001</v>
      </c>
      <c r="H85" s="401">
        <f t="shared" si="11"/>
        <v>3.1040943400000001</v>
      </c>
      <c r="I85" s="278">
        <f t="shared" si="14"/>
        <v>0</v>
      </c>
      <c r="J85" s="404">
        <f t="shared" si="16"/>
        <v>2.4109968834475807E-2</v>
      </c>
      <c r="K85" s="272">
        <f>((H85/D85)-1)*100</f>
        <v>848.6450359149336</v>
      </c>
      <c r="L85" s="272">
        <f>((H85/B85)-1)*100</f>
        <v>328.00588192371549</v>
      </c>
      <c r="M85" s="231"/>
      <c r="N85" s="231"/>
      <c r="Q85" s="280"/>
    </row>
    <row r="86" spans="1:17" s="29" customFormat="1">
      <c r="A86" s="35" t="s">
        <v>131</v>
      </c>
      <c r="B86" s="17">
        <v>1.7834098700000001</v>
      </c>
      <c r="C86" s="278">
        <f t="shared" si="9"/>
        <v>1.48979006207711E-2</v>
      </c>
      <c r="D86" s="17">
        <v>20.741662309999999</v>
      </c>
      <c r="E86" s="278">
        <f t="shared" si="10"/>
        <v>0.16299262931410374</v>
      </c>
      <c r="F86" s="17">
        <v>1.39251597</v>
      </c>
      <c r="G86" s="17">
        <v>1.3817229499999999</v>
      </c>
      <c r="H86" s="401">
        <f t="shared" si="11"/>
        <v>2.7742389200000002</v>
      </c>
      <c r="I86" s="278">
        <f t="shared" si="14"/>
        <v>1.0815881529621889E-2</v>
      </c>
      <c r="J86" s="404">
        <f t="shared" si="16"/>
        <v>1.0732050515700489E-2</v>
      </c>
      <c r="K86" s="272">
        <f>((H86/D86)-1)*100</f>
        <v>-86.624799504799185</v>
      </c>
      <c r="L86" s="272" t="s">
        <v>240</v>
      </c>
      <c r="M86" s="231"/>
      <c r="N86" s="231"/>
      <c r="Q86" s="280"/>
    </row>
    <row r="87" spans="1:17" s="29" customFormat="1">
      <c r="A87" s="35" t="s">
        <v>63</v>
      </c>
      <c r="B87" s="17">
        <v>9.6475153000000002</v>
      </c>
      <c r="C87" s="278">
        <f t="shared" si="9"/>
        <v>8.0591526712122941E-2</v>
      </c>
      <c r="D87" s="17">
        <v>3.2341324399999998</v>
      </c>
      <c r="E87" s="278">
        <f t="shared" si="10"/>
        <v>2.5414537276093465E-2</v>
      </c>
      <c r="F87" s="17">
        <v>0</v>
      </c>
      <c r="G87" s="17">
        <v>2.7723128099999998</v>
      </c>
      <c r="H87" s="401">
        <f t="shared" si="11"/>
        <v>2.7723128099999998</v>
      </c>
      <c r="I87" s="278">
        <f t="shared" si="14"/>
        <v>0</v>
      </c>
      <c r="J87" s="404">
        <f t="shared" si="16"/>
        <v>2.1532971658496065E-2</v>
      </c>
      <c r="K87" s="272" t="s">
        <v>240</v>
      </c>
      <c r="L87" s="272">
        <f>((H87/B87)-1)*100</f>
        <v>-71.26397083817011</v>
      </c>
      <c r="M87" s="231"/>
      <c r="N87" s="231"/>
      <c r="Q87" s="280"/>
    </row>
    <row r="88" spans="1:17" s="29" customFormat="1">
      <c r="A88" s="35" t="s">
        <v>173</v>
      </c>
      <c r="B88" s="17">
        <v>2.5950702000000003</v>
      </c>
      <c r="C88" s="278">
        <f t="shared" si="9"/>
        <v>2.167818996287409E-2</v>
      </c>
      <c r="D88" s="17">
        <v>1.61188223</v>
      </c>
      <c r="E88" s="278">
        <f t="shared" si="10"/>
        <v>1.266653168322558E-2</v>
      </c>
      <c r="F88" s="17">
        <v>0</v>
      </c>
      <c r="G88" s="17">
        <v>2.7467656699999998</v>
      </c>
      <c r="H88" s="401">
        <f t="shared" si="11"/>
        <v>2.7467656699999998</v>
      </c>
      <c r="I88" s="278">
        <f t="shared" si="14"/>
        <v>0</v>
      </c>
      <c r="J88" s="404">
        <f t="shared" si="16"/>
        <v>2.1334543169621595E-2</v>
      </c>
      <c r="K88" s="272" t="s">
        <v>240</v>
      </c>
      <c r="L88" s="272" t="s">
        <v>240</v>
      </c>
      <c r="M88" s="231"/>
      <c r="N88" s="231"/>
      <c r="Q88" s="280"/>
    </row>
    <row r="89" spans="1:17" s="29" customFormat="1">
      <c r="A89" s="35" t="s">
        <v>214</v>
      </c>
      <c r="B89" s="17">
        <v>2.0638748499999999</v>
      </c>
      <c r="C89" s="278">
        <f t="shared" si="9"/>
        <v>1.7240794124913562E-2</v>
      </c>
      <c r="D89" s="17">
        <v>0.75258070999999993</v>
      </c>
      <c r="E89" s="278">
        <f t="shared" si="10"/>
        <v>5.913947824463207E-3</v>
      </c>
      <c r="F89" s="17">
        <v>0.10613934</v>
      </c>
      <c r="G89" s="17">
        <v>2.6014889399999999</v>
      </c>
      <c r="H89" s="401">
        <f t="shared" si="11"/>
        <v>2.7076282799999998</v>
      </c>
      <c r="I89" s="278">
        <f t="shared" si="14"/>
        <v>8.2440025953329479E-4</v>
      </c>
      <c r="J89" s="404">
        <f t="shared" si="16"/>
        <v>2.0206156900061709E-2</v>
      </c>
      <c r="K89" s="272" t="s">
        <v>240</v>
      </c>
      <c r="L89" s="272" t="s">
        <v>240</v>
      </c>
      <c r="M89" s="231"/>
      <c r="N89" s="231"/>
      <c r="Q89" s="280"/>
    </row>
    <row r="90" spans="1:17" s="29" customFormat="1">
      <c r="A90" s="35" t="s">
        <v>57</v>
      </c>
      <c r="B90" s="17">
        <v>1.70843919</v>
      </c>
      <c r="C90" s="278">
        <f t="shared" si="9"/>
        <v>1.4271625214932042E-2</v>
      </c>
      <c r="D90" s="17">
        <v>1.0658626599999999</v>
      </c>
      <c r="E90" s="278">
        <f t="shared" si="10"/>
        <v>8.3757875740444725E-3</v>
      </c>
      <c r="F90" s="17">
        <v>2.4974946</v>
      </c>
      <c r="G90" s="17">
        <v>0</v>
      </c>
      <c r="H90" s="401">
        <f t="shared" si="11"/>
        <v>2.4974946</v>
      </c>
      <c r="I90" s="278">
        <f t="shared" si="14"/>
        <v>1.9398417178993221E-2</v>
      </c>
      <c r="J90" s="404">
        <f t="shared" si="16"/>
        <v>0</v>
      </c>
      <c r="K90" s="272" t="s">
        <v>240</v>
      </c>
      <c r="L90" s="272" t="s">
        <v>240</v>
      </c>
      <c r="M90" s="231"/>
      <c r="N90" s="231"/>
      <c r="Q90" s="280"/>
    </row>
    <row r="91" spans="1:17" s="29" customFormat="1">
      <c r="A91" s="35" t="s">
        <v>81</v>
      </c>
      <c r="B91" s="17">
        <v>3.5572976299999999</v>
      </c>
      <c r="C91" s="278">
        <f t="shared" si="9"/>
        <v>2.9716257301101827E-2</v>
      </c>
      <c r="D91" s="17">
        <v>2.5925849100000002</v>
      </c>
      <c r="E91" s="278">
        <f t="shared" si="10"/>
        <v>2.0373113055516187E-2</v>
      </c>
      <c r="F91" s="17">
        <v>0.14374520999999998</v>
      </c>
      <c r="G91" s="17">
        <v>2.30648922</v>
      </c>
      <c r="H91" s="401">
        <f t="shared" si="11"/>
        <v>2.4502344300000001</v>
      </c>
      <c r="I91" s="278">
        <f t="shared" si="14"/>
        <v>1.1164907227675237E-3</v>
      </c>
      <c r="J91" s="404">
        <f t="shared" si="16"/>
        <v>1.7914849589028409E-2</v>
      </c>
      <c r="K91" s="272" t="s">
        <v>240</v>
      </c>
      <c r="L91" s="272">
        <f t="shared" ref="L91:L96" si="17">((H91/B91)-1)*100</f>
        <v>-31.120904550232975</v>
      </c>
      <c r="M91" s="231"/>
      <c r="N91" s="231"/>
      <c r="Q91" s="280"/>
    </row>
    <row r="92" spans="1:17" s="29" customFormat="1">
      <c r="A92" s="35" t="s">
        <v>95</v>
      </c>
      <c r="B92" s="17">
        <v>2.7916608199999997</v>
      </c>
      <c r="C92" s="278">
        <f t="shared" si="9"/>
        <v>2.3320430240335248E-2</v>
      </c>
      <c r="D92" s="17">
        <v>2.1112088399999998</v>
      </c>
      <c r="E92" s="278">
        <f t="shared" si="10"/>
        <v>1.6590352051815801E-2</v>
      </c>
      <c r="F92" s="17">
        <v>0.11793775999999999</v>
      </c>
      <c r="G92" s="17">
        <v>2.2699973</v>
      </c>
      <c r="H92" s="401">
        <f t="shared" si="11"/>
        <v>2.3879350599999998</v>
      </c>
      <c r="I92" s="278">
        <f t="shared" si="14"/>
        <v>9.1604036686845252E-4</v>
      </c>
      <c r="J92" s="404">
        <f t="shared" si="16"/>
        <v>1.7631411343427217E-2</v>
      </c>
      <c r="K92" s="272">
        <f>((H92/D92)-1)*100</f>
        <v>13.107477325644389</v>
      </c>
      <c r="L92" s="272">
        <f t="shared" si="17"/>
        <v>-14.461848556516255</v>
      </c>
      <c r="M92" s="231"/>
      <c r="N92" s="231"/>
      <c r="Q92" s="280"/>
    </row>
    <row r="93" spans="1:17" s="29" customFormat="1">
      <c r="A93" s="35" t="s">
        <v>118</v>
      </c>
      <c r="B93" s="17">
        <v>0.79532545999999993</v>
      </c>
      <c r="C93" s="278">
        <f t="shared" si="9"/>
        <v>6.6438342994305961E-3</v>
      </c>
      <c r="D93" s="17">
        <v>1.42698196</v>
      </c>
      <c r="E93" s="278">
        <f t="shared" si="10"/>
        <v>1.1213543937221356E-2</v>
      </c>
      <c r="F93" s="17">
        <v>2.1354081600000003</v>
      </c>
      <c r="G93" s="17">
        <v>0.1093123</v>
      </c>
      <c r="H93" s="401">
        <f t="shared" si="11"/>
        <v>2.2447204600000004</v>
      </c>
      <c r="I93" s="278">
        <f t="shared" si="14"/>
        <v>1.6586037197079951E-2</v>
      </c>
      <c r="J93" s="404">
        <f t="shared" si="16"/>
        <v>8.4904511833389367E-4</v>
      </c>
      <c r="K93" s="272">
        <f>((H93/D93)-1)*100</f>
        <v>57.305454653400133</v>
      </c>
      <c r="L93" s="272">
        <f t="shared" si="17"/>
        <v>182.23923071694458</v>
      </c>
      <c r="M93" s="231"/>
      <c r="N93" s="231"/>
      <c r="Q93" s="280"/>
    </row>
    <row r="94" spans="1:17" s="29" customFormat="1">
      <c r="A94" s="35" t="s">
        <v>159</v>
      </c>
      <c r="B94" s="17">
        <v>4.1157733900000002</v>
      </c>
      <c r="C94" s="278">
        <f t="shared" si="9"/>
        <v>3.4381542893353045E-2</v>
      </c>
      <c r="D94" s="17">
        <v>0.73263668999999998</v>
      </c>
      <c r="E94" s="278">
        <f t="shared" si="10"/>
        <v>5.7572232471217941E-3</v>
      </c>
      <c r="F94" s="17">
        <v>0</v>
      </c>
      <c r="G94" s="17">
        <v>2.0382203200000002</v>
      </c>
      <c r="H94" s="401">
        <f t="shared" si="11"/>
        <v>2.0382203200000002</v>
      </c>
      <c r="I94" s="278">
        <f t="shared" si="14"/>
        <v>0</v>
      </c>
      <c r="J94" s="404">
        <f t="shared" si="16"/>
        <v>1.5831164587927861E-2</v>
      </c>
      <c r="K94" s="272">
        <f>((H94/D94)-1)*100</f>
        <v>178.20341894152207</v>
      </c>
      <c r="L94" s="272">
        <f t="shared" si="17"/>
        <v>-50.477829392837393</v>
      </c>
      <c r="M94" s="231"/>
      <c r="N94" s="231"/>
      <c r="Q94" s="280"/>
    </row>
    <row r="95" spans="1:17" s="29" customFormat="1">
      <c r="A95" s="35" t="s">
        <v>164</v>
      </c>
      <c r="B95" s="17">
        <v>0.53609249999999997</v>
      </c>
      <c r="C95" s="278">
        <f t="shared" si="9"/>
        <v>4.4783046919779183E-3</v>
      </c>
      <c r="D95" s="17">
        <v>0.56414555</v>
      </c>
      <c r="E95" s="278">
        <f t="shared" si="10"/>
        <v>4.4331821208958436E-3</v>
      </c>
      <c r="F95" s="17">
        <v>0</v>
      </c>
      <c r="G95" s="17">
        <v>1.8719491499999998</v>
      </c>
      <c r="H95" s="401">
        <f t="shared" si="11"/>
        <v>1.8719491499999998</v>
      </c>
      <c r="I95" s="278">
        <f t="shared" si="14"/>
        <v>0</v>
      </c>
      <c r="J95" s="404">
        <f t="shared" si="16"/>
        <v>1.4539711336938125E-2</v>
      </c>
      <c r="K95" s="272">
        <f>((H95/D95)-1)*100</f>
        <v>231.82024567950589</v>
      </c>
      <c r="L95" s="272">
        <f t="shared" si="17"/>
        <v>249.18398410722028</v>
      </c>
      <c r="M95" s="231"/>
      <c r="N95" s="231"/>
      <c r="Q95" s="280"/>
    </row>
    <row r="96" spans="1:17" s="29" customFormat="1">
      <c r="A96" s="35" t="s">
        <v>161</v>
      </c>
      <c r="B96" s="17">
        <v>2.1007479199999999</v>
      </c>
      <c r="C96" s="278">
        <f t="shared" si="9"/>
        <v>1.7548817166438354E-2</v>
      </c>
      <c r="D96" s="17">
        <v>2.88588902</v>
      </c>
      <c r="E96" s="278">
        <f t="shared" si="10"/>
        <v>2.2677962462619133E-2</v>
      </c>
      <c r="F96" s="17">
        <v>0</v>
      </c>
      <c r="G96" s="17">
        <v>1.80705867</v>
      </c>
      <c r="H96" s="401">
        <f t="shared" si="11"/>
        <v>1.80705867</v>
      </c>
      <c r="I96" s="278">
        <f t="shared" si="14"/>
        <v>0</v>
      </c>
      <c r="J96" s="404">
        <f t="shared" si="16"/>
        <v>1.4035697193329923E-2</v>
      </c>
      <c r="K96" s="272" t="s">
        <v>240</v>
      </c>
      <c r="L96" s="272">
        <f t="shared" si="17"/>
        <v>-13.980223291140991</v>
      </c>
      <c r="M96" s="231"/>
      <c r="N96" s="231"/>
      <c r="Q96" s="280"/>
    </row>
    <row r="97" spans="1:17" s="29" customFormat="1">
      <c r="A97" s="35" t="s">
        <v>158</v>
      </c>
      <c r="B97" s="17">
        <v>114.326641</v>
      </c>
      <c r="C97" s="278">
        <f t="shared" si="9"/>
        <v>0.95503953666274977</v>
      </c>
      <c r="D97" s="17">
        <v>5.3040962599999997</v>
      </c>
      <c r="E97" s="278">
        <f t="shared" si="10"/>
        <v>4.168077672037386E-2</v>
      </c>
      <c r="F97" s="17">
        <v>0</v>
      </c>
      <c r="G97" s="17">
        <v>1.7542114600000001</v>
      </c>
      <c r="H97" s="401">
        <f t="shared" si="11"/>
        <v>1.7542114600000001</v>
      </c>
      <c r="I97" s="278">
        <f t="shared" si="14"/>
        <v>0</v>
      </c>
      <c r="J97" s="404">
        <f t="shared" si="16"/>
        <v>1.362522494393012E-2</v>
      </c>
      <c r="K97" s="272">
        <f>((H97/D97)-1)*100</f>
        <v>-66.927231822146467</v>
      </c>
      <c r="L97" s="272" t="s">
        <v>240</v>
      </c>
      <c r="M97" s="231"/>
      <c r="N97" s="231"/>
      <c r="Q97" s="280"/>
    </row>
    <row r="98" spans="1:17" s="29" customFormat="1">
      <c r="A98" s="35" t="s">
        <v>4</v>
      </c>
      <c r="B98" s="17">
        <v>5.9290889</v>
      </c>
      <c r="C98" s="278">
        <f t="shared" si="9"/>
        <v>4.9529263401417105E-2</v>
      </c>
      <c r="D98" s="17">
        <v>0.394816</v>
      </c>
      <c r="E98" s="278">
        <f t="shared" si="10"/>
        <v>3.1025525810557458E-3</v>
      </c>
      <c r="F98" s="17">
        <v>1.6627646399999998</v>
      </c>
      <c r="G98" s="17">
        <v>4.3600000000000003E-4</v>
      </c>
      <c r="H98" s="401">
        <f t="shared" si="11"/>
        <v>1.6632006399999999</v>
      </c>
      <c r="I98" s="278">
        <f t="shared" si="14"/>
        <v>1.2914943702860648E-2</v>
      </c>
      <c r="J98" s="404">
        <f t="shared" si="16"/>
        <v>3.3864777485569113E-6</v>
      </c>
      <c r="K98" s="272" t="s">
        <v>240</v>
      </c>
      <c r="L98" s="272">
        <f>((H98/B98)-1)*100</f>
        <v>-71.948461761131625</v>
      </c>
      <c r="M98" s="231"/>
      <c r="N98" s="231"/>
      <c r="Q98" s="280"/>
    </row>
    <row r="99" spans="1:17" s="29" customFormat="1">
      <c r="A99" s="35" t="s">
        <v>99</v>
      </c>
      <c r="B99" s="17">
        <v>2.24950429</v>
      </c>
      <c r="C99" s="278">
        <f t="shared" si="9"/>
        <v>1.8791469040382876E-2</v>
      </c>
      <c r="D99" s="17">
        <v>1.8018947199999999</v>
      </c>
      <c r="E99" s="278">
        <f t="shared" si="10"/>
        <v>1.4159692399311882E-2</v>
      </c>
      <c r="F99" s="17">
        <v>1.53621878</v>
      </c>
      <c r="G99" s="17">
        <v>0</v>
      </c>
      <c r="H99" s="401">
        <f t="shared" si="11"/>
        <v>1.53621878</v>
      </c>
      <c r="I99" s="278">
        <f t="shared" si="14"/>
        <v>1.1932042925195516E-2</v>
      </c>
      <c r="J99" s="404">
        <f t="shared" si="16"/>
        <v>0</v>
      </c>
      <c r="K99" s="272" t="s">
        <v>240</v>
      </c>
      <c r="L99" s="272" t="s">
        <v>240</v>
      </c>
      <c r="M99" s="231"/>
      <c r="N99" s="231"/>
      <c r="Q99" s="280"/>
    </row>
    <row r="100" spans="1:17" s="29" customFormat="1">
      <c r="A100" s="35" t="s">
        <v>134</v>
      </c>
      <c r="B100" s="17">
        <v>2.4968465899999996</v>
      </c>
      <c r="C100" s="278">
        <f t="shared" si="9"/>
        <v>2.0857668777582349E-2</v>
      </c>
      <c r="D100" s="17">
        <v>2.8150044799999998</v>
      </c>
      <c r="E100" s="278">
        <f t="shared" si="10"/>
        <v>2.2120935866599852E-2</v>
      </c>
      <c r="F100" s="17">
        <v>0.20060814000000002</v>
      </c>
      <c r="G100" s="17">
        <v>1.2673949799999999</v>
      </c>
      <c r="H100" s="401">
        <f t="shared" si="11"/>
        <v>1.4680031199999999</v>
      </c>
      <c r="I100" s="278">
        <f t="shared" si="14"/>
        <v>1.5581536749756646E-3</v>
      </c>
      <c r="J100" s="404">
        <f t="shared" si="16"/>
        <v>9.8440479321163562E-3</v>
      </c>
      <c r="K100" s="272">
        <f>((H100/D100)-1)*100</f>
        <v>-47.850771448861074</v>
      </c>
      <c r="L100" s="272">
        <f t="shared" ref="L100:L104" si="18">((H100/B100)-1)*100</f>
        <v>-41.205714204491827</v>
      </c>
      <c r="M100" s="231"/>
      <c r="N100" s="231"/>
      <c r="Q100" s="280"/>
    </row>
    <row r="101" spans="1:17" s="29" customFormat="1">
      <c r="A101" s="35" t="s">
        <v>14</v>
      </c>
      <c r="B101" s="17">
        <v>1.9638950400000001</v>
      </c>
      <c r="C101" s="278">
        <f t="shared" si="9"/>
        <v>1.6405602339492092E-2</v>
      </c>
      <c r="D101" s="17">
        <v>1.6990956499999998</v>
      </c>
      <c r="E101" s="278">
        <f t="shared" si="10"/>
        <v>1.3351874276544237E-2</v>
      </c>
      <c r="F101" s="17">
        <v>1.4353263600000001</v>
      </c>
      <c r="G101" s="17">
        <v>7.2641599999999995E-3</v>
      </c>
      <c r="H101" s="401">
        <f t="shared" si="11"/>
        <v>1.4425905200000002</v>
      </c>
      <c r="I101" s="278">
        <f t="shared" si="14"/>
        <v>1.1148396284534833E-2</v>
      </c>
      <c r="J101" s="404">
        <f t="shared" si="16"/>
        <v>5.6421826151277916E-5</v>
      </c>
      <c r="K101" s="272">
        <f>((H101/D101)-1)*100</f>
        <v>-15.09656798897694</v>
      </c>
      <c r="L101" s="272">
        <f t="shared" si="18"/>
        <v>-26.544418585628684</v>
      </c>
      <c r="M101" s="231"/>
      <c r="N101" s="231"/>
      <c r="Q101" s="280"/>
    </row>
    <row r="102" spans="1:17" s="29" customFormat="1">
      <c r="A102" s="35" t="s">
        <v>176</v>
      </c>
      <c r="B102" s="17">
        <v>1.6937898200000001</v>
      </c>
      <c r="C102" s="278">
        <f t="shared" si="9"/>
        <v>1.414925017255499E-2</v>
      </c>
      <c r="D102" s="17">
        <v>1.6276026000000001</v>
      </c>
      <c r="E102" s="278">
        <f t="shared" si="10"/>
        <v>1.279006587261672E-2</v>
      </c>
      <c r="F102" s="17">
        <v>1E-3</v>
      </c>
      <c r="G102" s="17">
        <v>1.43500714</v>
      </c>
      <c r="H102" s="401">
        <f t="shared" si="11"/>
        <v>1.4360071399999998</v>
      </c>
      <c r="I102" s="278">
        <f t="shared" si="14"/>
        <v>7.7671507994424577E-6</v>
      </c>
      <c r="J102" s="404">
        <f t="shared" si="16"/>
        <v>1.1145916854656634E-2</v>
      </c>
      <c r="K102" s="272">
        <f>((H102/D102)-1)*100</f>
        <v>-11.771636393306339</v>
      </c>
      <c r="L102" s="272">
        <f t="shared" si="18"/>
        <v>-15.219283818815265</v>
      </c>
      <c r="M102" s="231"/>
      <c r="N102" s="231"/>
      <c r="Q102" s="280"/>
    </row>
    <row r="103" spans="1:17" s="29" customFormat="1">
      <c r="A103" s="35" t="s">
        <v>79</v>
      </c>
      <c r="B103" s="17">
        <v>1.79499078</v>
      </c>
      <c r="C103" s="278">
        <f t="shared" si="9"/>
        <v>1.4994642962046858E-2</v>
      </c>
      <c r="D103" s="17">
        <v>4.3969405699999999</v>
      </c>
      <c r="E103" s="278">
        <f t="shared" si="10"/>
        <v>3.4552144072687585E-2</v>
      </c>
      <c r="F103" s="17">
        <v>0.91939988000000006</v>
      </c>
      <c r="G103" s="17">
        <v>0.50817177000000002</v>
      </c>
      <c r="H103" s="401">
        <f t="shared" si="11"/>
        <v>1.42757165</v>
      </c>
      <c r="I103" s="278">
        <f t="shared" si="14"/>
        <v>7.1411175129492991E-3</v>
      </c>
      <c r="J103" s="404">
        <f t="shared" si="16"/>
        <v>3.9470467696095888E-3</v>
      </c>
      <c r="K103" s="272" t="s">
        <v>240</v>
      </c>
      <c r="L103" s="272">
        <f t="shared" si="18"/>
        <v>-20.469137451502672</v>
      </c>
      <c r="M103" s="231"/>
      <c r="N103" s="231"/>
      <c r="Q103" s="280"/>
    </row>
    <row r="104" spans="1:17" s="29" customFormat="1">
      <c r="A104" s="35" t="s">
        <v>127</v>
      </c>
      <c r="B104" s="17">
        <v>9.6790705600000013</v>
      </c>
      <c r="C104" s="278">
        <f t="shared" si="9"/>
        <v>8.0855126872383679E-2</v>
      </c>
      <c r="D104" s="17">
        <v>5.4863609000000002</v>
      </c>
      <c r="E104" s="278">
        <f t="shared" si="10"/>
        <v>4.3113053095361703E-2</v>
      </c>
      <c r="F104" s="17">
        <v>0.46342065000000005</v>
      </c>
      <c r="G104" s="17">
        <v>0.94652070999999993</v>
      </c>
      <c r="H104" s="401">
        <f t="shared" si="11"/>
        <v>1.4099413599999999</v>
      </c>
      <c r="I104" s="278">
        <f t="shared" si="14"/>
        <v>3.5994580721256438E-3</v>
      </c>
      <c r="J104" s="404">
        <f t="shared" si="16"/>
        <v>7.3517690893653408E-3</v>
      </c>
      <c r="K104" s="272" t="s">
        <v>240</v>
      </c>
      <c r="L104" s="272">
        <f t="shared" si="18"/>
        <v>-85.433091418645475</v>
      </c>
      <c r="M104" s="231"/>
      <c r="N104" s="231"/>
      <c r="Q104" s="280"/>
    </row>
    <row r="105" spans="1:17" s="29" customFormat="1">
      <c r="A105" s="35" t="s">
        <v>39</v>
      </c>
      <c r="B105" s="17">
        <v>0</v>
      </c>
      <c r="C105" s="278">
        <f t="shared" si="9"/>
        <v>0</v>
      </c>
      <c r="D105" s="17">
        <v>0.29149842999999998</v>
      </c>
      <c r="E105" s="278">
        <f t="shared" si="10"/>
        <v>2.2906599691253585E-3</v>
      </c>
      <c r="F105" s="17">
        <v>1.4055938600000002</v>
      </c>
      <c r="G105" s="17">
        <v>0</v>
      </c>
      <c r="H105" s="401">
        <f t="shared" si="11"/>
        <v>1.4055938600000002</v>
      </c>
      <c r="I105" s="278">
        <f t="shared" si="14"/>
        <v>1.0917459473390409E-2</v>
      </c>
      <c r="J105" s="404">
        <f t="shared" si="16"/>
        <v>0</v>
      </c>
      <c r="K105" s="272" t="s">
        <v>240</v>
      </c>
      <c r="L105" s="272" t="s">
        <v>240</v>
      </c>
      <c r="M105" s="231"/>
      <c r="N105" s="231"/>
      <c r="Q105" s="280"/>
    </row>
    <row r="106" spans="1:17" s="29" customFormat="1">
      <c r="A106" s="35" t="s">
        <v>32</v>
      </c>
      <c r="B106" s="17">
        <v>0.74698308999999996</v>
      </c>
      <c r="C106" s="278">
        <f t="shared" si="9"/>
        <v>6.2400012624223697E-3</v>
      </c>
      <c r="D106" s="17">
        <v>0.81483748</v>
      </c>
      <c r="E106" s="278">
        <f t="shared" si="10"/>
        <v>6.4031754708901356E-3</v>
      </c>
      <c r="F106" s="17">
        <v>1.3405183500000002</v>
      </c>
      <c r="G106" s="17">
        <v>0</v>
      </c>
      <c r="H106" s="401">
        <f t="shared" si="11"/>
        <v>1.3405183500000002</v>
      </c>
      <c r="I106" s="278">
        <f t="shared" ref="I106:I137" si="19">(F106/$H$267)*100</f>
        <v>1.0412008173869785E-2</v>
      </c>
      <c r="J106" s="404">
        <f t="shared" si="16"/>
        <v>0</v>
      </c>
      <c r="K106" s="272" t="s">
        <v>240</v>
      </c>
      <c r="L106" s="272" t="s">
        <v>240</v>
      </c>
      <c r="M106" s="231"/>
      <c r="N106" s="231"/>
      <c r="Q106" s="280"/>
    </row>
    <row r="107" spans="1:17" s="29" customFormat="1">
      <c r="A107" s="35" t="s">
        <v>156</v>
      </c>
      <c r="B107" s="17">
        <v>2.62531121</v>
      </c>
      <c r="C107" s="278">
        <f t="shared" si="9"/>
        <v>2.1930811398490426E-2</v>
      </c>
      <c r="D107" s="17">
        <v>15.87862556</v>
      </c>
      <c r="E107" s="278">
        <f t="shared" si="10"/>
        <v>0.12477779703658345</v>
      </c>
      <c r="F107" s="17">
        <v>0</v>
      </c>
      <c r="G107" s="17">
        <v>1.31733452</v>
      </c>
      <c r="H107" s="401">
        <f t="shared" si="11"/>
        <v>1.31733452</v>
      </c>
      <c r="I107" s="278">
        <f t="shared" si="19"/>
        <v>0</v>
      </c>
      <c r="J107" s="404">
        <f t="shared" ref="J107:J138" si="20">(G107/$H$267)*100</f>
        <v>1.0231935870151145E-2</v>
      </c>
      <c r="K107" s="272">
        <f>((H107/D107)-1)*100</f>
        <v>-91.7037245130428</v>
      </c>
      <c r="L107" s="272">
        <f>((H107/B107)-1)*100</f>
        <v>-49.821776748517365</v>
      </c>
      <c r="M107" s="231"/>
      <c r="N107" s="231"/>
      <c r="Q107" s="280"/>
    </row>
    <row r="108" spans="1:17" s="29" customFormat="1">
      <c r="A108" s="35" t="s">
        <v>132</v>
      </c>
      <c r="B108" s="17">
        <v>33.606231610000002</v>
      </c>
      <c r="C108" s="278">
        <f t="shared" si="9"/>
        <v>0.28073316582261393</v>
      </c>
      <c r="D108" s="17">
        <v>0.26432491999999996</v>
      </c>
      <c r="E108" s="278">
        <f t="shared" si="10"/>
        <v>2.077124439696855E-3</v>
      </c>
      <c r="F108" s="17">
        <v>0.21519779</v>
      </c>
      <c r="G108" s="17">
        <v>0.95969218000000001</v>
      </c>
      <c r="H108" s="401">
        <f t="shared" si="11"/>
        <v>1.17488997</v>
      </c>
      <c r="I108" s="278">
        <f t="shared" si="19"/>
        <v>1.67147368663675E-3</v>
      </c>
      <c r="J108" s="404">
        <f t="shared" si="20"/>
        <v>7.4540738831056748E-3</v>
      </c>
      <c r="K108" s="272" t="s">
        <v>240</v>
      </c>
      <c r="L108" s="272" t="s">
        <v>240</v>
      </c>
      <c r="M108" s="231"/>
      <c r="N108" s="231"/>
      <c r="Q108" s="280"/>
    </row>
    <row r="109" spans="1:17" s="29" customFormat="1">
      <c r="A109" s="35" t="s">
        <v>119</v>
      </c>
      <c r="B109" s="17">
        <v>0.51773862000000004</v>
      </c>
      <c r="C109" s="278">
        <f t="shared" si="9"/>
        <v>4.3249836383910858E-3</v>
      </c>
      <c r="D109" s="17">
        <v>0.62854283</v>
      </c>
      <c r="E109" s="278">
        <f t="shared" si="10"/>
        <v>4.9392303744543861E-3</v>
      </c>
      <c r="F109" s="17">
        <v>4.8812000000000001E-2</v>
      </c>
      <c r="G109" s="17">
        <v>1.0892437699999999</v>
      </c>
      <c r="H109" s="401">
        <f t="shared" si="11"/>
        <v>1.13805577</v>
      </c>
      <c r="I109" s="278">
        <f t="shared" si="19"/>
        <v>3.7913016482238522E-4</v>
      </c>
      <c r="J109" s="404">
        <f t="shared" si="20"/>
        <v>8.4603206189432147E-3</v>
      </c>
      <c r="K109" s="272" t="s">
        <v>240</v>
      </c>
      <c r="L109" s="272">
        <f>((H109/B109)-1)*100</f>
        <v>119.81280245232622</v>
      </c>
      <c r="M109" s="231"/>
      <c r="N109" s="231"/>
      <c r="Q109" s="280"/>
    </row>
    <row r="110" spans="1:17" s="29" customFormat="1">
      <c r="A110" s="35" t="s">
        <v>67</v>
      </c>
      <c r="B110" s="17">
        <v>0.57605229000000002</v>
      </c>
      <c r="C110" s="278">
        <f t="shared" si="9"/>
        <v>4.8121129714212094E-3</v>
      </c>
      <c r="D110" s="17">
        <v>0.78249253000000007</v>
      </c>
      <c r="E110" s="278">
        <f t="shared" si="10"/>
        <v>6.1490016073521359E-3</v>
      </c>
      <c r="F110" s="17">
        <v>1.0180694699999999</v>
      </c>
      <c r="G110" s="17">
        <v>0</v>
      </c>
      <c r="H110" s="401">
        <f t="shared" si="11"/>
        <v>1.0180694699999999</v>
      </c>
      <c r="I110" s="278">
        <f t="shared" si="19"/>
        <v>7.907499097798457E-3</v>
      </c>
      <c r="J110" s="404">
        <f t="shared" si="20"/>
        <v>0</v>
      </c>
      <c r="K110" s="272">
        <f>((H110/D110)-1)*100</f>
        <v>30.105966634595195</v>
      </c>
      <c r="L110" s="272">
        <f>((H110/B110)-1)*100</f>
        <v>76.732127911513004</v>
      </c>
      <c r="M110" s="231"/>
      <c r="N110" s="231"/>
      <c r="Q110" s="280"/>
    </row>
    <row r="111" spans="1:17" s="29" customFormat="1">
      <c r="A111" s="35" t="s">
        <v>357</v>
      </c>
      <c r="B111" s="17">
        <v>0</v>
      </c>
      <c r="C111" s="278">
        <f t="shared" si="9"/>
        <v>0</v>
      </c>
      <c r="D111" s="17">
        <v>0</v>
      </c>
      <c r="E111" s="278">
        <f t="shared" si="10"/>
        <v>0</v>
      </c>
      <c r="F111" s="17">
        <v>0</v>
      </c>
      <c r="G111" s="17">
        <v>0.98406041</v>
      </c>
      <c r="H111" s="401">
        <f t="shared" si="11"/>
        <v>0.98406041</v>
      </c>
      <c r="I111" s="278">
        <f t="shared" si="19"/>
        <v>0</v>
      </c>
      <c r="J111" s="404">
        <f t="shared" si="20"/>
        <v>7.6433456002311722E-3</v>
      </c>
      <c r="K111" s="272" t="s">
        <v>240</v>
      </c>
      <c r="L111" s="272" t="s">
        <v>240</v>
      </c>
      <c r="M111" s="231"/>
      <c r="N111" s="231"/>
      <c r="Q111" s="280"/>
    </row>
    <row r="112" spans="1:17" s="29" customFormat="1">
      <c r="A112" s="35" t="s">
        <v>103</v>
      </c>
      <c r="B112" s="17">
        <v>2.3073673100000001</v>
      </c>
      <c r="C112" s="278">
        <f t="shared" si="9"/>
        <v>1.9274833821568981E-2</v>
      </c>
      <c r="D112" s="17">
        <v>0.41759299999999999</v>
      </c>
      <c r="E112" s="278">
        <f t="shared" si="10"/>
        <v>3.2815393499270851E-3</v>
      </c>
      <c r="F112" s="17">
        <v>0.69186175000000005</v>
      </c>
      <c r="G112" s="17">
        <v>0.26876691999999996</v>
      </c>
      <c r="H112" s="401">
        <f t="shared" si="11"/>
        <v>0.96062866999999996</v>
      </c>
      <c r="I112" s="278">
        <f t="shared" si="19"/>
        <v>5.373794544616158E-3</v>
      </c>
      <c r="J112" s="404">
        <f t="shared" si="20"/>
        <v>2.0875531975416864E-3</v>
      </c>
      <c r="K112" s="272">
        <f>((H112/D112)-1)*100</f>
        <v>130.0394570790219</v>
      </c>
      <c r="L112" s="272">
        <f>((H112/B112)-1)*100</f>
        <v>-58.366894345920151</v>
      </c>
      <c r="M112" s="231"/>
      <c r="N112" s="231"/>
      <c r="Q112" s="280"/>
    </row>
    <row r="113" spans="1:17" s="29" customFormat="1">
      <c r="A113" s="35" t="s">
        <v>160</v>
      </c>
      <c r="B113" s="17">
        <v>0.58701204000000007</v>
      </c>
      <c r="C113" s="278">
        <f t="shared" si="9"/>
        <v>4.9036663877586985E-3</v>
      </c>
      <c r="D113" s="17">
        <v>0.55651399000000001</v>
      </c>
      <c r="E113" s="278">
        <f t="shared" si="10"/>
        <v>4.3732116126705394E-3</v>
      </c>
      <c r="F113" s="17">
        <v>0</v>
      </c>
      <c r="G113" s="17">
        <v>0.85897398999999997</v>
      </c>
      <c r="H113" s="401">
        <f t="shared" si="11"/>
        <v>0.85897398999999997</v>
      </c>
      <c r="I113" s="278">
        <f t="shared" si="19"/>
        <v>0</v>
      </c>
      <c r="J113" s="404">
        <f t="shared" si="20"/>
        <v>6.671780513128776E-3</v>
      </c>
      <c r="K113" s="272">
        <f>((H113/D113)-1)*100</f>
        <v>54.349038017894216</v>
      </c>
      <c r="L113" s="272">
        <f>((H113/B113)-1)*100</f>
        <v>46.329875959614021</v>
      </c>
      <c r="M113" s="231"/>
      <c r="N113" s="231"/>
      <c r="Q113" s="280"/>
    </row>
    <row r="114" spans="1:17" s="29" customFormat="1">
      <c r="A114" s="35" t="s">
        <v>133</v>
      </c>
      <c r="B114" s="17">
        <v>1.77583384</v>
      </c>
      <c r="C114" s="278">
        <f t="shared" si="9"/>
        <v>1.4834613462872855E-2</v>
      </c>
      <c r="D114" s="17">
        <v>1.1912295500000001</v>
      </c>
      <c r="E114" s="278">
        <f t="shared" si="10"/>
        <v>9.3609486823795773E-3</v>
      </c>
      <c r="F114" s="17">
        <v>0.19980965000000001</v>
      </c>
      <c r="G114" s="17">
        <v>0.64025098000000003</v>
      </c>
      <c r="H114" s="401">
        <f t="shared" si="11"/>
        <v>0.84006062999999997</v>
      </c>
      <c r="I114" s="278">
        <f t="shared" si="19"/>
        <v>1.5519516827338178E-3</v>
      </c>
      <c r="J114" s="404">
        <f t="shared" si="20"/>
        <v>4.9729259111508167E-3</v>
      </c>
      <c r="K114" s="272" t="s">
        <v>240</v>
      </c>
      <c r="L114" s="272" t="s">
        <v>240</v>
      </c>
      <c r="M114" s="231"/>
      <c r="N114" s="231"/>
      <c r="Q114" s="280"/>
    </row>
    <row r="115" spans="1:17" s="29" customFormat="1">
      <c r="A115" s="35" t="s">
        <v>137</v>
      </c>
      <c r="B115" s="17">
        <v>0.42025847</v>
      </c>
      <c r="C115" s="278">
        <f t="shared" si="9"/>
        <v>3.510673023861482E-3</v>
      </c>
      <c r="D115" s="17">
        <v>0.40004617999999997</v>
      </c>
      <c r="E115" s="278">
        <f t="shared" si="10"/>
        <v>3.1436525072451251E-3</v>
      </c>
      <c r="F115" s="17">
        <v>0.18368911999999998</v>
      </c>
      <c r="G115" s="17">
        <v>0.61792588000000004</v>
      </c>
      <c r="H115" s="401">
        <f t="shared" si="11"/>
        <v>0.80161499999999997</v>
      </c>
      <c r="I115" s="278">
        <f t="shared" si="19"/>
        <v>1.4267410952568814E-3</v>
      </c>
      <c r="J115" s="404">
        <f t="shared" si="20"/>
        <v>4.7995234928381843E-3</v>
      </c>
      <c r="K115" s="272" t="s">
        <v>240</v>
      </c>
      <c r="L115" s="272">
        <f>((H115/B115)-1)*100</f>
        <v>90.743329932172443</v>
      </c>
      <c r="M115" s="231"/>
      <c r="N115" s="231"/>
      <c r="Q115" s="280"/>
    </row>
    <row r="116" spans="1:17" s="29" customFormat="1">
      <c r="A116" s="35" t="s">
        <v>212</v>
      </c>
      <c r="B116" s="17">
        <v>9.706614999999999E-2</v>
      </c>
      <c r="C116" s="278">
        <f t="shared" si="9"/>
        <v>8.1085222228856487E-4</v>
      </c>
      <c r="D116" s="17">
        <v>0.38656509999999999</v>
      </c>
      <c r="E116" s="278">
        <f t="shared" si="10"/>
        <v>3.0377151603558934E-3</v>
      </c>
      <c r="F116" s="17">
        <v>0.77238956999999997</v>
      </c>
      <c r="G116" s="17">
        <v>2.149264E-2</v>
      </c>
      <c r="H116" s="401">
        <f t="shared" si="11"/>
        <v>0.79388220999999992</v>
      </c>
      <c r="I116" s="278">
        <f t="shared" si="19"/>
        <v>5.9992662661065158E-3</v>
      </c>
      <c r="J116" s="404">
        <f t="shared" si="20"/>
        <v>1.6693657595812894E-4</v>
      </c>
      <c r="K116" s="272">
        <f>((H116/D116)-1)*100</f>
        <v>105.3683092446783</v>
      </c>
      <c r="L116" s="272" t="s">
        <v>240</v>
      </c>
      <c r="M116" s="231"/>
      <c r="N116" s="231"/>
      <c r="Q116" s="280"/>
    </row>
    <row r="117" spans="1:17" s="29" customFormat="1">
      <c r="A117" s="35" t="s">
        <v>83</v>
      </c>
      <c r="B117" s="17">
        <v>1.1864972300000001</v>
      </c>
      <c r="C117" s="278">
        <f t="shared" si="9"/>
        <v>9.9115285368249033E-3</v>
      </c>
      <c r="D117" s="17">
        <v>1.34852427</v>
      </c>
      <c r="E117" s="278">
        <f t="shared" si="10"/>
        <v>1.0597005831842719E-2</v>
      </c>
      <c r="F117" s="17">
        <v>0.39488233</v>
      </c>
      <c r="G117" s="17">
        <v>0.25605973999999998</v>
      </c>
      <c r="H117" s="401">
        <f t="shared" si="11"/>
        <v>0.65094206999999993</v>
      </c>
      <c r="I117" s="278">
        <f t="shared" si="19"/>
        <v>3.0671106051452001E-3</v>
      </c>
      <c r="J117" s="404">
        <f t="shared" si="20"/>
        <v>1.9888546142460277E-3</v>
      </c>
      <c r="K117" s="272">
        <f>((H117/D117)-1)*100</f>
        <v>-51.729302580516404</v>
      </c>
      <c r="L117" s="272">
        <f>((H117/B117)-1)*100</f>
        <v>-45.137497708275319</v>
      </c>
      <c r="M117" s="231"/>
      <c r="N117" s="231"/>
      <c r="Q117" s="280"/>
    </row>
    <row r="118" spans="1:17" s="29" customFormat="1">
      <c r="A118" s="35" t="s">
        <v>168</v>
      </c>
      <c r="B118" s="17">
        <v>0.54739644999999992</v>
      </c>
      <c r="C118" s="278">
        <f t="shared" si="9"/>
        <v>4.5727334189660483E-3</v>
      </c>
      <c r="D118" s="17">
        <v>0.16335784</v>
      </c>
      <c r="E118" s="278">
        <f t="shared" si="10"/>
        <v>1.2837025047811933E-3</v>
      </c>
      <c r="F118" s="17">
        <v>0</v>
      </c>
      <c r="G118" s="17">
        <v>0.60880005000000004</v>
      </c>
      <c r="H118" s="401">
        <f t="shared" si="11"/>
        <v>0.60880005000000004</v>
      </c>
      <c r="I118" s="278">
        <f t="shared" si="19"/>
        <v>0</v>
      </c>
      <c r="J118" s="404">
        <f t="shared" si="20"/>
        <v>4.7286417950581083E-3</v>
      </c>
      <c r="K118" s="272" t="s">
        <v>240</v>
      </c>
      <c r="L118" s="272">
        <f>((H118/B118)-1)*100</f>
        <v>11.217390978695629</v>
      </c>
      <c r="M118" s="231"/>
      <c r="N118" s="231"/>
      <c r="Q118" s="280"/>
    </row>
    <row r="119" spans="1:17" s="29" customFormat="1">
      <c r="A119" s="35" t="s">
        <v>185</v>
      </c>
      <c r="B119" s="17">
        <v>0.25436921000000001</v>
      </c>
      <c r="C119" s="278">
        <f t="shared" si="9"/>
        <v>2.1248997638238115E-3</v>
      </c>
      <c r="D119" s="17">
        <v>0.73774383999999993</v>
      </c>
      <c r="E119" s="278">
        <f t="shared" si="10"/>
        <v>5.797356376008006E-3</v>
      </c>
      <c r="F119" s="17">
        <v>0</v>
      </c>
      <c r="G119" s="17">
        <v>0.60873943999999991</v>
      </c>
      <c r="H119" s="401">
        <f t="shared" si="11"/>
        <v>0.60873943999999991</v>
      </c>
      <c r="I119" s="278">
        <f t="shared" si="19"/>
        <v>0</v>
      </c>
      <c r="J119" s="404">
        <f t="shared" si="20"/>
        <v>4.728171028048153E-3</v>
      </c>
      <c r="K119" s="272" t="s">
        <v>240</v>
      </c>
      <c r="L119" s="272" t="s">
        <v>240</v>
      </c>
      <c r="M119" s="231"/>
      <c r="N119" s="231"/>
      <c r="Q119" s="280"/>
    </row>
    <row r="120" spans="1:17" s="29" customFormat="1">
      <c r="A120" s="35" t="s">
        <v>60</v>
      </c>
      <c r="B120" s="17">
        <v>0.32480935</v>
      </c>
      <c r="C120" s="278">
        <f t="shared" si="9"/>
        <v>2.7133288305717729E-3</v>
      </c>
      <c r="D120" s="17">
        <v>0.18564485</v>
      </c>
      <c r="E120" s="278">
        <f t="shared" si="10"/>
        <v>1.4588388224570604E-3</v>
      </c>
      <c r="F120" s="17">
        <v>0.59741303000000001</v>
      </c>
      <c r="G120" s="17">
        <v>0</v>
      </c>
      <c r="H120" s="401">
        <f t="shared" si="11"/>
        <v>0.59741303000000001</v>
      </c>
      <c r="I120" s="278">
        <f t="shared" si="19"/>
        <v>4.640197093561841E-3</v>
      </c>
      <c r="J120" s="404">
        <f t="shared" si="20"/>
        <v>0</v>
      </c>
      <c r="K120" s="272">
        <f>((H120/D120)-1)*100</f>
        <v>221.80425689158631</v>
      </c>
      <c r="L120" s="272">
        <f t="shared" ref="L120:L127" si="21">((H120/B120)-1)*100</f>
        <v>83.927288423193474</v>
      </c>
      <c r="M120" s="231"/>
      <c r="N120" s="231"/>
      <c r="Q120" s="280"/>
    </row>
    <row r="121" spans="1:17" s="29" customFormat="1">
      <c r="A121" s="35" t="s">
        <v>105</v>
      </c>
      <c r="B121" s="17">
        <v>3.0448839700000003</v>
      </c>
      <c r="C121" s="278">
        <f t="shared" si="9"/>
        <v>2.5435756272246587E-2</v>
      </c>
      <c r="D121" s="17">
        <v>0.60858105000000007</v>
      </c>
      <c r="E121" s="278">
        <f t="shared" si="10"/>
        <v>4.7823662350540913E-3</v>
      </c>
      <c r="F121" s="17">
        <v>0.1306995</v>
      </c>
      <c r="G121" s="17">
        <v>0.42</v>
      </c>
      <c r="H121" s="401">
        <f t="shared" si="11"/>
        <v>0.55069950000000001</v>
      </c>
      <c r="I121" s="278">
        <f t="shared" si="19"/>
        <v>1.0151627259117294E-3</v>
      </c>
      <c r="J121" s="404">
        <f t="shared" si="20"/>
        <v>3.2622033357658318E-3</v>
      </c>
      <c r="K121" s="272">
        <f>((H121/D121)-1)*100</f>
        <v>-9.5109024508732372</v>
      </c>
      <c r="L121" s="272">
        <f t="shared" si="21"/>
        <v>-81.91394137097447</v>
      </c>
      <c r="M121" s="231"/>
      <c r="N121" s="231"/>
      <c r="Q121" s="280"/>
    </row>
    <row r="122" spans="1:17" s="29" customFormat="1">
      <c r="A122" s="35" t="s">
        <v>360</v>
      </c>
      <c r="B122" s="17">
        <v>0.08</v>
      </c>
      <c r="C122" s="278">
        <f t="shared" si="9"/>
        <v>6.6828835575620537E-4</v>
      </c>
      <c r="D122" s="17">
        <v>0</v>
      </c>
      <c r="E122" s="278">
        <f t="shared" si="10"/>
        <v>0</v>
      </c>
      <c r="F122" s="17">
        <v>0</v>
      </c>
      <c r="G122" s="17">
        <v>0.5</v>
      </c>
      <c r="H122" s="401">
        <f t="shared" si="11"/>
        <v>0.5</v>
      </c>
      <c r="I122" s="278">
        <f t="shared" si="19"/>
        <v>0</v>
      </c>
      <c r="J122" s="404">
        <f t="shared" si="20"/>
        <v>3.8835753997212286E-3</v>
      </c>
      <c r="K122" s="272" t="s">
        <v>240</v>
      </c>
      <c r="L122" s="272">
        <f t="shared" si="21"/>
        <v>525</v>
      </c>
      <c r="M122" s="231"/>
      <c r="N122" s="231"/>
      <c r="Q122" s="280"/>
    </row>
    <row r="123" spans="1:17" s="29" customFormat="1">
      <c r="A123" s="35" t="s">
        <v>165</v>
      </c>
      <c r="B123" s="17">
        <v>0.23363471</v>
      </c>
      <c r="C123" s="278">
        <f t="shared" si="9"/>
        <v>1.9516919524184735E-3</v>
      </c>
      <c r="D123" s="17">
        <v>0.56230824999999995</v>
      </c>
      <c r="E123" s="278">
        <f t="shared" si="10"/>
        <v>4.4187442058742287E-3</v>
      </c>
      <c r="F123" s="17">
        <v>0</v>
      </c>
      <c r="G123" s="17">
        <v>0.48586616999999999</v>
      </c>
      <c r="H123" s="401">
        <f t="shared" si="11"/>
        <v>0.48586616999999999</v>
      </c>
      <c r="I123" s="278">
        <f t="shared" si="19"/>
        <v>0</v>
      </c>
      <c r="J123" s="404">
        <f t="shared" si="20"/>
        <v>3.7737958107375447E-3</v>
      </c>
      <c r="K123" s="272">
        <f>((H123/D123)-1)*100</f>
        <v>-13.594337269638135</v>
      </c>
      <c r="L123" s="272">
        <f t="shared" si="21"/>
        <v>107.95975478129942</v>
      </c>
      <c r="M123" s="231"/>
      <c r="N123" s="231"/>
      <c r="Q123" s="280"/>
    </row>
    <row r="124" spans="1:17" s="29" customFormat="1">
      <c r="A124" s="35" t="s">
        <v>144</v>
      </c>
      <c r="B124" s="17">
        <v>5.7098999999999997E-2</v>
      </c>
      <c r="C124" s="278">
        <f t="shared" si="9"/>
        <v>4.7698246031654457E-4</v>
      </c>
      <c r="D124" s="17">
        <v>0.39741111000000001</v>
      </c>
      <c r="E124" s="278">
        <f t="shared" si="10"/>
        <v>3.1229455368341932E-3</v>
      </c>
      <c r="F124" s="17">
        <v>0</v>
      </c>
      <c r="G124" s="17">
        <v>0.47842359000000001</v>
      </c>
      <c r="H124" s="401">
        <f t="shared" si="11"/>
        <v>0.47842359000000001</v>
      </c>
      <c r="I124" s="278">
        <f t="shared" si="19"/>
        <v>0</v>
      </c>
      <c r="J124" s="404">
        <f t="shared" si="20"/>
        <v>3.7159881695406302E-3</v>
      </c>
      <c r="K124" s="272">
        <f>((H124/D124)-1)*100</f>
        <v>20.385056673428181</v>
      </c>
      <c r="L124" s="272">
        <f t="shared" si="21"/>
        <v>737.88435874533707</v>
      </c>
      <c r="M124" s="231"/>
      <c r="N124" s="231"/>
      <c r="Q124" s="280"/>
    </row>
    <row r="125" spans="1:17" s="29" customFormat="1">
      <c r="A125" s="35" t="s">
        <v>106</v>
      </c>
      <c r="B125" s="17">
        <v>0.45019735</v>
      </c>
      <c r="C125" s="278">
        <f t="shared" si="9"/>
        <v>3.7607705849662613E-3</v>
      </c>
      <c r="D125" s="17">
        <v>0.36395987000000002</v>
      </c>
      <c r="E125" s="278">
        <f t="shared" si="10"/>
        <v>2.8600781986272434E-3</v>
      </c>
      <c r="F125" s="17">
        <v>8.2566399999999998E-2</v>
      </c>
      <c r="G125" s="17">
        <v>0.38505285</v>
      </c>
      <c r="H125" s="401">
        <f t="shared" si="11"/>
        <v>0.46761924999999999</v>
      </c>
      <c r="I125" s="278">
        <f t="shared" si="19"/>
        <v>6.4130567976708561E-4</v>
      </c>
      <c r="J125" s="404">
        <f t="shared" si="20"/>
        <v>2.9907635517050966E-3</v>
      </c>
      <c r="K125" s="272">
        <f>((H125/D125)-1)*100</f>
        <v>28.480991599430983</v>
      </c>
      <c r="L125" s="272">
        <f t="shared" si="21"/>
        <v>3.8698361951708504</v>
      </c>
      <c r="M125" s="231"/>
      <c r="N125" s="231"/>
      <c r="Q125" s="280"/>
    </row>
    <row r="126" spans="1:17" s="29" customFormat="1">
      <c r="A126" s="35" t="s">
        <v>336</v>
      </c>
      <c r="B126" s="17">
        <v>1.0491185600000001</v>
      </c>
      <c r="C126" s="278">
        <f t="shared" si="9"/>
        <v>8.7639214681964738E-3</v>
      </c>
      <c r="D126" s="17">
        <v>1.84484918</v>
      </c>
      <c r="E126" s="278">
        <f t="shared" si="10"/>
        <v>1.4497238169343635E-2</v>
      </c>
      <c r="F126" s="17">
        <v>0</v>
      </c>
      <c r="G126" s="17">
        <v>0.43457440000000003</v>
      </c>
      <c r="H126" s="401">
        <f t="shared" si="11"/>
        <v>0.43457440000000003</v>
      </c>
      <c r="I126" s="278">
        <f t="shared" si="19"/>
        <v>0</v>
      </c>
      <c r="J126" s="404">
        <f t="shared" si="20"/>
        <v>3.3754048983772262E-3</v>
      </c>
      <c r="K126" s="272" t="s">
        <v>240</v>
      </c>
      <c r="L126" s="272">
        <f t="shared" si="21"/>
        <v>-58.57718883554972</v>
      </c>
      <c r="M126" s="231"/>
      <c r="N126" s="231"/>
      <c r="Q126" s="280"/>
    </row>
    <row r="127" spans="1:17" s="29" customFormat="1">
      <c r="A127" s="35" t="s">
        <v>89</v>
      </c>
      <c r="B127" s="17">
        <v>6.5928412999999999</v>
      </c>
      <c r="C127" s="278">
        <f t="shared" si="9"/>
        <v>5.5073988401732547E-2</v>
      </c>
      <c r="D127" s="17">
        <v>1.56003516</v>
      </c>
      <c r="E127" s="278">
        <f t="shared" si="10"/>
        <v>1.2259105791547742E-2</v>
      </c>
      <c r="F127" s="17">
        <v>0.25916745000000002</v>
      </c>
      <c r="G127" s="17">
        <v>0.15624873</v>
      </c>
      <c r="H127" s="401">
        <f t="shared" si="11"/>
        <v>0.41541618000000002</v>
      </c>
      <c r="I127" s="278">
        <f t="shared" si="19"/>
        <v>2.0129926664569633E-3</v>
      </c>
      <c r="J127" s="404">
        <f t="shared" si="20"/>
        <v>1.2136074481313686E-3</v>
      </c>
      <c r="K127" s="272">
        <f>((H127/D127)-1)*100</f>
        <v>-73.371357860934367</v>
      </c>
      <c r="L127" s="272">
        <f t="shared" si="21"/>
        <v>-93.698981044788681</v>
      </c>
      <c r="M127" s="231"/>
      <c r="N127" s="231"/>
      <c r="Q127" s="280"/>
    </row>
    <row r="128" spans="1:17" s="29" customFormat="1">
      <c r="A128" s="35" t="s">
        <v>114</v>
      </c>
      <c r="B128" s="17">
        <v>0.17672673999999999</v>
      </c>
      <c r="C128" s="278">
        <f t="shared" si="9"/>
        <v>1.4763052811594302E-3</v>
      </c>
      <c r="D128" s="17">
        <v>0.18423312</v>
      </c>
      <c r="E128" s="278">
        <f t="shared" si="10"/>
        <v>1.4477451318385096E-3</v>
      </c>
      <c r="F128" s="17">
        <v>0.31948740000000003</v>
      </c>
      <c r="G128" s="17">
        <v>6.5675070000000002E-2</v>
      </c>
      <c r="H128" s="401">
        <f t="shared" si="11"/>
        <v>0.38516247000000003</v>
      </c>
      <c r="I128" s="278">
        <f t="shared" si="19"/>
        <v>2.4815068143217924E-3</v>
      </c>
      <c r="J128" s="404">
        <f t="shared" si="20"/>
        <v>5.1010817245393937E-4</v>
      </c>
      <c r="K128" s="272">
        <f>((H128/D128)-1)*100</f>
        <v>109.06255617882388</v>
      </c>
      <c r="L128" s="272" t="s">
        <v>240</v>
      </c>
      <c r="M128" s="231"/>
      <c r="N128" s="231"/>
      <c r="Q128" s="280"/>
    </row>
    <row r="129" spans="1:17" s="29" customFormat="1">
      <c r="A129" s="35" t="s">
        <v>112</v>
      </c>
      <c r="B129" s="17">
        <v>1.4839598500000002</v>
      </c>
      <c r="C129" s="278">
        <f t="shared" si="9"/>
        <v>1.2396413602059066E-2</v>
      </c>
      <c r="D129" s="17">
        <v>0.63714923000000001</v>
      </c>
      <c r="E129" s="278">
        <f t="shared" si="10"/>
        <v>5.0068613937990884E-3</v>
      </c>
      <c r="F129" s="17">
        <v>2.7217180000000001E-2</v>
      </c>
      <c r="G129" s="17">
        <v>0.35236637999999998</v>
      </c>
      <c r="H129" s="401">
        <f t="shared" si="11"/>
        <v>0.37958355999999999</v>
      </c>
      <c r="I129" s="278">
        <f t="shared" si="19"/>
        <v>2.1139994139556927E-4</v>
      </c>
      <c r="J129" s="404">
        <f t="shared" si="20"/>
        <v>2.7368828101136445E-3</v>
      </c>
      <c r="K129" s="272">
        <f>((H129/D129)-1)*100</f>
        <v>-40.424700819304135</v>
      </c>
      <c r="L129" s="272">
        <f>((H129/B129)-1)*100</f>
        <v>-74.42090094283887</v>
      </c>
      <c r="M129" s="231"/>
      <c r="N129" s="231"/>
      <c r="Q129" s="280"/>
    </row>
    <row r="130" spans="1:17" s="29" customFormat="1">
      <c r="A130" s="35" t="s">
        <v>5</v>
      </c>
      <c r="B130" s="17">
        <v>0.2388721</v>
      </c>
      <c r="C130" s="278">
        <f t="shared" si="9"/>
        <v>1.9954430368128986E-3</v>
      </c>
      <c r="D130" s="17">
        <v>0.34402727</v>
      </c>
      <c r="E130" s="278">
        <f t="shared" si="10"/>
        <v>2.7034433622043228E-3</v>
      </c>
      <c r="F130" s="17">
        <v>0.36349512</v>
      </c>
      <c r="G130" s="17">
        <v>1.6799999999999999E-4</v>
      </c>
      <c r="H130" s="401">
        <f t="shared" si="11"/>
        <v>0.36366312000000001</v>
      </c>
      <c r="I130" s="278">
        <f t="shared" si="19"/>
        <v>2.823321411901432E-3</v>
      </c>
      <c r="J130" s="404">
        <f t="shared" si="20"/>
        <v>1.3048813343063327E-6</v>
      </c>
      <c r="K130" s="272">
        <f>((H130/D130)-1)*100</f>
        <v>5.7076434667519216</v>
      </c>
      <c r="L130" s="272" t="s">
        <v>240</v>
      </c>
      <c r="M130" s="231"/>
      <c r="N130" s="231"/>
      <c r="Q130" s="280"/>
    </row>
    <row r="131" spans="1:17" s="29" customFormat="1">
      <c r="A131" s="35" t="s">
        <v>37</v>
      </c>
      <c r="B131" s="17">
        <v>9.4049999999999995E-2</v>
      </c>
      <c r="C131" s="278">
        <f t="shared" si="9"/>
        <v>7.8565649823588888E-4</v>
      </c>
      <c r="D131" s="17">
        <v>3.39E-4</v>
      </c>
      <c r="E131" s="278">
        <f t="shared" si="10"/>
        <v>2.663937948254118E-6</v>
      </c>
      <c r="F131" s="17">
        <v>0.36076000000000003</v>
      </c>
      <c r="G131" s="17">
        <v>1.5479999999999999E-3</v>
      </c>
      <c r="H131" s="401">
        <f t="shared" si="11"/>
        <v>0.36230800000000002</v>
      </c>
      <c r="I131" s="278">
        <f t="shared" si="19"/>
        <v>2.8020773224068612E-3</v>
      </c>
      <c r="J131" s="404">
        <f t="shared" si="20"/>
        <v>1.2023549437536922E-5</v>
      </c>
      <c r="K131" s="272">
        <f>((H131/D131)-1)*100</f>
        <v>106775.5162241888</v>
      </c>
      <c r="L131" s="272">
        <f>((H131/B131)-1)*100</f>
        <v>285.22913343965979</v>
      </c>
      <c r="M131" s="231"/>
      <c r="N131" s="231"/>
      <c r="Q131" s="280"/>
    </row>
    <row r="132" spans="1:17" s="29" customFormat="1">
      <c r="A132" s="35" t="s">
        <v>152</v>
      </c>
      <c r="B132" s="17">
        <v>3.1435520000000002E-2</v>
      </c>
      <c r="C132" s="278">
        <f t="shared" ref="C132:C195" si="22">(B132/$B$267)*100</f>
        <v>2.625998996642664E-4</v>
      </c>
      <c r="D132" s="17">
        <v>1.51610906</v>
      </c>
      <c r="E132" s="278">
        <f t="shared" ref="E132:E195" si="23">(D132/$D$267)*100</f>
        <v>1.1913924656713509E-2</v>
      </c>
      <c r="F132" s="17">
        <v>0</v>
      </c>
      <c r="G132" s="17">
        <v>0.32658975000000001</v>
      </c>
      <c r="H132" s="401">
        <f t="shared" ref="H132:H195" si="24">F132+G132</f>
        <v>0.32658975000000001</v>
      </c>
      <c r="I132" s="278">
        <f t="shared" si="19"/>
        <v>0</v>
      </c>
      <c r="J132" s="404">
        <f t="shared" si="20"/>
        <v>2.536671837802212E-3</v>
      </c>
      <c r="K132" s="272" t="s">
        <v>240</v>
      </c>
      <c r="L132" s="272">
        <f>((H132/B132)-1)*100</f>
        <v>938.91950888676251</v>
      </c>
      <c r="M132" s="231"/>
      <c r="N132" s="231"/>
      <c r="Q132" s="280"/>
    </row>
    <row r="133" spans="1:17" s="29" customFormat="1">
      <c r="A133" s="35" t="s">
        <v>195</v>
      </c>
      <c r="B133" s="17">
        <v>1.0966877900000001</v>
      </c>
      <c r="C133" s="278">
        <f t="shared" si="22"/>
        <v>9.1612959994625837E-3</v>
      </c>
      <c r="D133" s="17">
        <v>0.19569889000000001</v>
      </c>
      <c r="E133" s="278">
        <f t="shared" si="23"/>
        <v>1.5378457212454522E-3</v>
      </c>
      <c r="F133" s="17">
        <v>0.20250738000000001</v>
      </c>
      <c r="G133" s="17">
        <v>0.1190417</v>
      </c>
      <c r="H133" s="401">
        <f t="shared" si="24"/>
        <v>0.32154908000000004</v>
      </c>
      <c r="I133" s="278">
        <f t="shared" si="19"/>
        <v>1.5729053584599975E-3</v>
      </c>
      <c r="J133" s="404">
        <f t="shared" si="20"/>
        <v>9.2461483532198924E-4</v>
      </c>
      <c r="K133" s="272" t="s">
        <v>240</v>
      </c>
      <c r="L133" s="272" t="s">
        <v>240</v>
      </c>
      <c r="M133" s="231"/>
      <c r="N133" s="231"/>
      <c r="Q133" s="280"/>
    </row>
    <row r="134" spans="1:17" s="29" customFormat="1">
      <c r="A134" s="35" t="s">
        <v>76</v>
      </c>
      <c r="B134" s="17">
        <v>1.98802948</v>
      </c>
      <c r="C134" s="278">
        <f t="shared" si="22"/>
        <v>1.66072119048008E-2</v>
      </c>
      <c r="D134" s="17">
        <v>0.73076563000000005</v>
      </c>
      <c r="E134" s="278">
        <f t="shared" si="23"/>
        <v>5.7425200384567205E-3</v>
      </c>
      <c r="F134" s="17">
        <v>0.20500052999999999</v>
      </c>
      <c r="G134" s="17">
        <v>0.1086961</v>
      </c>
      <c r="H134" s="401">
        <f t="shared" si="24"/>
        <v>0.31369662999999998</v>
      </c>
      <c r="I134" s="278">
        <f t="shared" si="19"/>
        <v>1.5922700304756275E-3</v>
      </c>
      <c r="J134" s="404">
        <f t="shared" si="20"/>
        <v>8.4425900001127731E-4</v>
      </c>
      <c r="K134" s="272" t="s">
        <v>240</v>
      </c>
      <c r="L134" s="272">
        <f>((H134/B134)-1)*100</f>
        <v>-84.220725439141873</v>
      </c>
      <c r="M134" s="231"/>
      <c r="N134" s="231"/>
      <c r="Q134" s="280"/>
    </row>
    <row r="135" spans="1:17" s="29" customFormat="1">
      <c r="A135" s="35" t="s">
        <v>6</v>
      </c>
      <c r="B135" s="17">
        <v>0.41847675000000001</v>
      </c>
      <c r="C135" s="278">
        <f t="shared" si="22"/>
        <v>3.4957892397462576E-3</v>
      </c>
      <c r="D135" s="17">
        <v>0.44474369000000002</v>
      </c>
      <c r="E135" s="278">
        <f t="shared" si="23"/>
        <v>3.4948955546830842E-3</v>
      </c>
      <c r="F135" s="17">
        <v>3.5499999999999997E-2</v>
      </c>
      <c r="G135" s="17">
        <v>0.27159254999999999</v>
      </c>
      <c r="H135" s="401">
        <f t="shared" si="24"/>
        <v>0.30709254999999996</v>
      </c>
      <c r="I135" s="278">
        <f t="shared" si="19"/>
        <v>2.7573385338020722E-4</v>
      </c>
      <c r="J135" s="404">
        <f t="shared" si="20"/>
        <v>2.1095002918551154E-3</v>
      </c>
      <c r="K135" s="272">
        <f t="shared" ref="K135:K141" si="25">((H135/D135)-1)*100</f>
        <v>-30.950667338304459</v>
      </c>
      <c r="L135" s="272" t="s">
        <v>240</v>
      </c>
      <c r="M135" s="231"/>
      <c r="N135" s="231"/>
      <c r="Q135" s="280"/>
    </row>
    <row r="136" spans="1:17" s="29" customFormat="1">
      <c r="A136" s="35" t="s">
        <v>31</v>
      </c>
      <c r="B136" s="17">
        <v>0.52474135999999993</v>
      </c>
      <c r="C136" s="278">
        <f t="shared" si="22"/>
        <v>4.3834817583959379E-3</v>
      </c>
      <c r="D136" s="17">
        <v>0.41829392999999998</v>
      </c>
      <c r="E136" s="278">
        <f t="shared" si="23"/>
        <v>3.2870474149007418E-3</v>
      </c>
      <c r="F136" s="17">
        <v>2.46632E-2</v>
      </c>
      <c r="G136" s="17">
        <v>0.28186477000000004</v>
      </c>
      <c r="H136" s="401">
        <f t="shared" si="24"/>
        <v>0.30652797000000004</v>
      </c>
      <c r="I136" s="278">
        <f t="shared" si="19"/>
        <v>1.9156279359680919E-4</v>
      </c>
      <c r="J136" s="404">
        <f t="shared" si="20"/>
        <v>2.1892861736401647E-3</v>
      </c>
      <c r="K136" s="272">
        <f t="shared" si="25"/>
        <v>-26.719479290555313</v>
      </c>
      <c r="L136" s="272" t="s">
        <v>240</v>
      </c>
      <c r="M136" s="231"/>
      <c r="N136" s="231"/>
      <c r="Q136" s="280"/>
    </row>
    <row r="137" spans="1:17" s="29" customFormat="1">
      <c r="A137" s="35" t="s">
        <v>198</v>
      </c>
      <c r="B137" s="17">
        <v>0.13044881</v>
      </c>
      <c r="C137" s="278">
        <f t="shared" si="22"/>
        <v>1.0897177593156705E-3</v>
      </c>
      <c r="D137" s="17">
        <v>0.11517402</v>
      </c>
      <c r="E137" s="278">
        <f t="shared" si="23"/>
        <v>9.0506325230377206E-4</v>
      </c>
      <c r="F137" s="17">
        <v>0.20582789000000001</v>
      </c>
      <c r="G137" s="17">
        <v>5.889233E-2</v>
      </c>
      <c r="H137" s="401">
        <f t="shared" si="24"/>
        <v>0.26472022000000001</v>
      </c>
      <c r="I137" s="278">
        <f t="shared" si="19"/>
        <v>1.5986962603610543E-3</v>
      </c>
      <c r="J137" s="404">
        <f t="shared" si="20"/>
        <v>4.5742560804052902E-4</v>
      </c>
      <c r="K137" s="272">
        <f t="shared" si="25"/>
        <v>129.84369217988569</v>
      </c>
      <c r="L137" s="272">
        <f>((H137/B137)-1)*100</f>
        <v>102.93034486094585</v>
      </c>
      <c r="M137" s="231"/>
      <c r="N137" s="231"/>
      <c r="Q137" s="280"/>
    </row>
    <row r="138" spans="1:17" s="29" customFormat="1">
      <c r="A138" s="35" t="s">
        <v>335</v>
      </c>
      <c r="B138" s="17">
        <v>0.19635</v>
      </c>
      <c r="C138" s="278">
        <f t="shared" si="22"/>
        <v>1.6402302331591364E-3</v>
      </c>
      <c r="D138" s="17">
        <v>0.35249999999999998</v>
      </c>
      <c r="E138" s="278">
        <f t="shared" si="23"/>
        <v>2.7700239727421138E-3</v>
      </c>
      <c r="F138" s="17">
        <v>0.2379</v>
      </c>
      <c r="G138" s="17">
        <v>0</v>
      </c>
      <c r="H138" s="401">
        <f t="shared" si="24"/>
        <v>0.2379</v>
      </c>
      <c r="I138" s="278">
        <f t="shared" ref="I138:I169" si="26">(F138/$H$267)*100</f>
        <v>1.8478051751873604E-3</v>
      </c>
      <c r="J138" s="404">
        <f t="shared" si="20"/>
        <v>0</v>
      </c>
      <c r="K138" s="272">
        <f t="shared" si="25"/>
        <v>-32.51063829787234</v>
      </c>
      <c r="L138" s="272">
        <f>((H138/B138)-1)*100</f>
        <v>21.161191749427054</v>
      </c>
      <c r="M138" s="231"/>
      <c r="N138" s="231"/>
      <c r="Q138" s="280"/>
    </row>
    <row r="139" spans="1:17" s="29" customFormat="1">
      <c r="A139" s="35" t="s">
        <v>20</v>
      </c>
      <c r="B139" s="17">
        <v>7.1486000000000006E-3</v>
      </c>
      <c r="C139" s="278">
        <f t="shared" si="22"/>
        <v>5.9716576749485127E-5</v>
      </c>
      <c r="D139" s="17">
        <v>0.71376958999999995</v>
      </c>
      <c r="E139" s="278">
        <f t="shared" si="23"/>
        <v>5.608961348409389E-3</v>
      </c>
      <c r="F139" s="17">
        <v>0.23747752</v>
      </c>
      <c r="G139" s="17">
        <v>0</v>
      </c>
      <c r="H139" s="401">
        <f t="shared" si="24"/>
        <v>0.23747752</v>
      </c>
      <c r="I139" s="278">
        <f t="shared" si="26"/>
        <v>1.8445237093176121E-3</v>
      </c>
      <c r="J139" s="404">
        <f t="shared" ref="J139:J170" si="27">(G139/$H$267)*100</f>
        <v>0</v>
      </c>
      <c r="K139" s="272">
        <f t="shared" si="25"/>
        <v>-66.729106517412703</v>
      </c>
      <c r="L139" s="272">
        <f>((H139/B139)-1)*100</f>
        <v>3222.0143804381273</v>
      </c>
      <c r="M139" s="231"/>
      <c r="N139" s="231"/>
      <c r="Q139" s="280"/>
    </row>
    <row r="140" spans="1:17" s="29" customFormat="1">
      <c r="A140" s="35" t="s">
        <v>204</v>
      </c>
      <c r="B140" s="17">
        <v>0.34530228000000002</v>
      </c>
      <c r="C140" s="278">
        <f t="shared" si="22"/>
        <v>2.8845186617508607E-3</v>
      </c>
      <c r="D140" s="17">
        <v>5.1783379999999997E-2</v>
      </c>
      <c r="E140" s="278">
        <f t="shared" si="23"/>
        <v>4.0692540138897732E-4</v>
      </c>
      <c r="F140" s="17">
        <v>0</v>
      </c>
      <c r="G140" s="17">
        <v>0.22723411999999998</v>
      </c>
      <c r="H140" s="401">
        <f t="shared" si="24"/>
        <v>0.22723411999999998</v>
      </c>
      <c r="I140" s="278">
        <f t="shared" si="26"/>
        <v>0</v>
      </c>
      <c r="J140" s="404">
        <f t="shared" si="27"/>
        <v>1.7649616768186029E-3</v>
      </c>
      <c r="K140" s="272">
        <f t="shared" si="25"/>
        <v>338.81670142041713</v>
      </c>
      <c r="L140" s="272">
        <f>((H140/B140)-1)*100</f>
        <v>-34.192696323928132</v>
      </c>
      <c r="M140" s="231"/>
      <c r="N140" s="231"/>
      <c r="Q140" s="280"/>
    </row>
    <row r="141" spans="1:17" s="29" customFormat="1">
      <c r="A141" s="35" t="s">
        <v>100</v>
      </c>
      <c r="B141" s="17">
        <v>0.76757093999999992</v>
      </c>
      <c r="C141" s="278">
        <f t="shared" si="22"/>
        <v>6.4119840177355612E-3</v>
      </c>
      <c r="D141" s="17">
        <v>0.71530958</v>
      </c>
      <c r="E141" s="278">
        <f t="shared" si="23"/>
        <v>5.6210629348428165E-3</v>
      </c>
      <c r="F141" s="17">
        <v>2.0525950000000001E-2</v>
      </c>
      <c r="G141" s="17">
        <v>0.17652181</v>
      </c>
      <c r="H141" s="401">
        <f t="shared" si="24"/>
        <v>0.19704776000000002</v>
      </c>
      <c r="I141" s="278">
        <f t="shared" si="26"/>
        <v>1.5942814895181592E-4</v>
      </c>
      <c r="J141" s="404">
        <f t="shared" si="27"/>
        <v>1.3710715176605296E-3</v>
      </c>
      <c r="K141" s="272">
        <f t="shared" si="25"/>
        <v>-72.452800086921812</v>
      </c>
      <c r="L141" s="272" t="s">
        <v>240</v>
      </c>
      <c r="M141" s="231"/>
      <c r="N141" s="231"/>
      <c r="Q141" s="280"/>
    </row>
    <row r="142" spans="1:17" s="29" customFormat="1">
      <c r="A142" s="35" t="s">
        <v>192</v>
      </c>
      <c r="B142" s="17">
        <v>2.8499939999999998E-2</v>
      </c>
      <c r="C142" s="278">
        <f t="shared" si="22"/>
        <v>2.3807722552188131E-4</v>
      </c>
      <c r="D142" s="17">
        <v>4.8374480000000004E-2</v>
      </c>
      <c r="E142" s="278">
        <f t="shared" si="23"/>
        <v>3.8013750147215304E-4</v>
      </c>
      <c r="F142" s="17">
        <v>0.145428</v>
      </c>
      <c r="G142" s="17">
        <v>5.039561E-2</v>
      </c>
      <c r="H142" s="401">
        <f t="shared" si="24"/>
        <v>0.19582361000000001</v>
      </c>
      <c r="I142" s="278">
        <f t="shared" si="26"/>
        <v>1.1295612064613175E-3</v>
      </c>
      <c r="J142" s="404">
        <f t="shared" si="27"/>
        <v>3.9143030249989033E-4</v>
      </c>
      <c r="K142" s="272" t="s">
        <v>240</v>
      </c>
      <c r="L142" s="272" t="s">
        <v>240</v>
      </c>
      <c r="M142" s="231"/>
      <c r="N142" s="231"/>
      <c r="Q142" s="280"/>
    </row>
    <row r="143" spans="1:17" s="29" customFormat="1">
      <c r="A143" s="35" t="s">
        <v>167</v>
      </c>
      <c r="B143" s="17">
        <v>0.84133862000000004</v>
      </c>
      <c r="C143" s="278">
        <f t="shared" si="22"/>
        <v>7.0282100374249364E-3</v>
      </c>
      <c r="D143" s="17">
        <v>0.27941222999999998</v>
      </c>
      <c r="E143" s="278">
        <f t="shared" si="23"/>
        <v>2.1956839017796687E-3</v>
      </c>
      <c r="F143" s="17">
        <v>0</v>
      </c>
      <c r="G143" s="17">
        <v>0.18400680999999999</v>
      </c>
      <c r="H143" s="401">
        <f t="shared" si="24"/>
        <v>0.18400680999999999</v>
      </c>
      <c r="I143" s="278">
        <f t="shared" si="26"/>
        <v>0</v>
      </c>
      <c r="J143" s="404">
        <f t="shared" si="27"/>
        <v>1.4292086413943562E-3</v>
      </c>
      <c r="K143" s="272">
        <f>((H143/D143)-1)*100</f>
        <v>-34.145040823732018</v>
      </c>
      <c r="L143" s="272">
        <f>((H143/B143)-1)*100</f>
        <v>-78.129280455472255</v>
      </c>
      <c r="M143" s="231"/>
      <c r="N143" s="231"/>
      <c r="Q143" s="280"/>
    </row>
    <row r="144" spans="1:17" s="29" customFormat="1">
      <c r="A144" s="35" t="s">
        <v>209</v>
      </c>
      <c r="B144" s="17">
        <v>0.32294022999999999</v>
      </c>
      <c r="C144" s="278">
        <f t="shared" si="22"/>
        <v>2.6977149414278848E-3</v>
      </c>
      <c r="D144" s="17">
        <v>0.21669888000000001</v>
      </c>
      <c r="E144" s="278">
        <f t="shared" si="23"/>
        <v>1.7028683474223168E-3</v>
      </c>
      <c r="F144" s="17">
        <v>2.2454650000000003E-2</v>
      </c>
      <c r="G144" s="17">
        <v>0.16147008999999998</v>
      </c>
      <c r="H144" s="401">
        <f t="shared" si="24"/>
        <v>0.18392473999999998</v>
      </c>
      <c r="I144" s="278">
        <f t="shared" si="26"/>
        <v>1.7440865269870059E-4</v>
      </c>
      <c r="J144" s="404">
        <f t="shared" si="27"/>
        <v>1.2541625386295453E-3</v>
      </c>
      <c r="K144" s="272">
        <f>((H144/D144)-1)*100</f>
        <v>-15.124277522800323</v>
      </c>
      <c r="L144" s="272" t="s">
        <v>240</v>
      </c>
      <c r="M144" s="231"/>
      <c r="N144" s="231"/>
      <c r="Q144" s="280"/>
    </row>
    <row r="145" spans="1:17" s="29" customFormat="1">
      <c r="A145" s="35" t="s">
        <v>207</v>
      </c>
      <c r="B145" s="17">
        <v>1.09991444</v>
      </c>
      <c r="C145" s="278">
        <f t="shared" si="22"/>
        <v>9.1882501572513441E-3</v>
      </c>
      <c r="D145" s="17">
        <v>0.81812259999999992</v>
      </c>
      <c r="E145" s="278">
        <f t="shared" si="23"/>
        <v>6.428990679835764E-3</v>
      </c>
      <c r="F145" s="17">
        <v>4.0731489999999995E-2</v>
      </c>
      <c r="G145" s="17">
        <v>0.13271435999999998</v>
      </c>
      <c r="H145" s="401">
        <f t="shared" si="24"/>
        <v>0.17344584999999996</v>
      </c>
      <c r="I145" s="278">
        <f t="shared" si="26"/>
        <v>3.1636762511598238E-4</v>
      </c>
      <c r="J145" s="404">
        <f t="shared" si="27"/>
        <v>1.0308124473714939E-3</v>
      </c>
      <c r="K145" s="272" t="s">
        <v>240</v>
      </c>
      <c r="L145" s="272">
        <f t="shared" ref="L145:L159" si="28">((H145/B145)-1)*100</f>
        <v>-84.230968910636363</v>
      </c>
      <c r="M145" s="231"/>
      <c r="N145" s="231"/>
      <c r="Q145" s="280"/>
    </row>
    <row r="146" spans="1:17" s="29" customFormat="1">
      <c r="A146" s="35" t="s">
        <v>66</v>
      </c>
      <c r="B146" s="17">
        <v>1.1224649099999999</v>
      </c>
      <c r="C146" s="278">
        <f t="shared" si="22"/>
        <v>9.3766278637242122E-3</v>
      </c>
      <c r="D146" s="17">
        <v>4.3523527099999999</v>
      </c>
      <c r="E146" s="278">
        <f t="shared" si="23"/>
        <v>3.4201762679515191E-2</v>
      </c>
      <c r="F146" s="17">
        <v>0.10645511000000001</v>
      </c>
      <c r="G146" s="17">
        <v>6.2882599999999997E-2</v>
      </c>
      <c r="H146" s="401">
        <f t="shared" si="24"/>
        <v>0.16933771</v>
      </c>
      <c r="I146" s="278">
        <f t="shared" si="26"/>
        <v>8.2685289274123477E-4</v>
      </c>
      <c r="J146" s="404">
        <f t="shared" si="27"/>
        <v>4.884186368610202E-4</v>
      </c>
      <c r="K146" s="272">
        <f>((H146/D146)-1)*100</f>
        <v>-96.109283385720829</v>
      </c>
      <c r="L146" s="272">
        <f t="shared" si="28"/>
        <v>-84.913763584823329</v>
      </c>
      <c r="M146" s="231"/>
      <c r="N146" s="231"/>
      <c r="Q146" s="280"/>
    </row>
    <row r="147" spans="1:17" s="29" customFormat="1">
      <c r="A147" s="35" t="s">
        <v>3</v>
      </c>
      <c r="B147" s="17">
        <v>0.43613800000000003</v>
      </c>
      <c r="C147" s="278">
        <f t="shared" si="22"/>
        <v>3.6433243362849988E-3</v>
      </c>
      <c r="D147" s="17">
        <v>0.29064621999999996</v>
      </c>
      <c r="E147" s="278">
        <f t="shared" si="23"/>
        <v>2.283963112019513E-3</v>
      </c>
      <c r="F147" s="17">
        <v>0.13779529999999998</v>
      </c>
      <c r="G147" s="17">
        <v>1.8689999999999998E-2</v>
      </c>
      <c r="H147" s="401">
        <f t="shared" si="24"/>
        <v>0.15648529999999999</v>
      </c>
      <c r="I147" s="278">
        <f t="shared" si="26"/>
        <v>1.070276874554413E-3</v>
      </c>
      <c r="J147" s="404">
        <f t="shared" si="27"/>
        <v>1.4516804844157951E-4</v>
      </c>
      <c r="K147" s="272">
        <f>((H147/D147)-1)*100</f>
        <v>-46.159526863965404</v>
      </c>
      <c r="L147" s="272">
        <f t="shared" si="28"/>
        <v>-64.120232586933497</v>
      </c>
      <c r="M147" s="231"/>
      <c r="N147" s="231"/>
      <c r="Q147" s="280"/>
    </row>
    <row r="148" spans="1:17" s="29" customFormat="1">
      <c r="A148" s="35" t="s">
        <v>49</v>
      </c>
      <c r="B148" s="17">
        <v>9.0551999999999994E-2</v>
      </c>
      <c r="C148" s="278">
        <f t="shared" si="22"/>
        <v>7.5643558988044881E-4</v>
      </c>
      <c r="D148" s="17">
        <v>9.1049000000000005E-2</v>
      </c>
      <c r="E148" s="278">
        <f t="shared" si="23"/>
        <v>7.1548344026722474E-4</v>
      </c>
      <c r="F148" s="17">
        <v>0.1193032</v>
      </c>
      <c r="G148" s="17">
        <v>2.3358E-2</v>
      </c>
      <c r="H148" s="401">
        <f t="shared" si="24"/>
        <v>0.14266119999999999</v>
      </c>
      <c r="I148" s="278">
        <f t="shared" si="26"/>
        <v>9.2664594525604339E-4</v>
      </c>
      <c r="J148" s="404">
        <f t="shared" si="27"/>
        <v>1.8142510837337693E-4</v>
      </c>
      <c r="K148" s="272" t="s">
        <v>240</v>
      </c>
      <c r="L148" s="272">
        <f t="shared" si="28"/>
        <v>57.546161321671519</v>
      </c>
      <c r="M148" s="231"/>
      <c r="N148" s="231"/>
      <c r="Q148" s="280"/>
    </row>
    <row r="149" spans="1:17" s="29" customFormat="1">
      <c r="A149" s="35" t="s">
        <v>141</v>
      </c>
      <c r="B149" s="17">
        <v>2.72972313</v>
      </c>
      <c r="C149" s="278">
        <f t="shared" si="22"/>
        <v>2.280302727771728E-2</v>
      </c>
      <c r="D149" s="17">
        <v>3.3006355299999997</v>
      </c>
      <c r="E149" s="278">
        <f t="shared" si="23"/>
        <v>2.5937133456409567E-2</v>
      </c>
      <c r="F149" s="17">
        <v>0</v>
      </c>
      <c r="G149" s="17">
        <v>0.12737111000000001</v>
      </c>
      <c r="H149" s="401">
        <f t="shared" si="24"/>
        <v>0.12737111000000001</v>
      </c>
      <c r="I149" s="278">
        <f t="shared" si="26"/>
        <v>0</v>
      </c>
      <c r="J149" s="404">
        <f t="shared" si="27"/>
        <v>9.8931061886237321E-4</v>
      </c>
      <c r="K149" s="272">
        <f>((H149/D149)-1)*100</f>
        <v>-96.141012576447665</v>
      </c>
      <c r="L149" s="272">
        <f t="shared" si="28"/>
        <v>-95.333918352371512</v>
      </c>
      <c r="M149" s="231"/>
      <c r="N149" s="231"/>
      <c r="Q149" s="280"/>
    </row>
    <row r="150" spans="1:17" s="29" customFormat="1">
      <c r="A150" s="35" t="s">
        <v>175</v>
      </c>
      <c r="B150" s="17">
        <v>5.9723999999999992E-3</v>
      </c>
      <c r="C150" s="278">
        <f t="shared" si="22"/>
        <v>4.9891067198979502E-5</v>
      </c>
      <c r="D150" s="17">
        <v>0</v>
      </c>
      <c r="E150" s="278">
        <f t="shared" si="23"/>
        <v>0</v>
      </c>
      <c r="F150" s="17">
        <v>0</v>
      </c>
      <c r="G150" s="17">
        <v>0.11878900000000001</v>
      </c>
      <c r="H150" s="401">
        <f t="shared" si="24"/>
        <v>0.11878900000000001</v>
      </c>
      <c r="I150" s="278">
        <f t="shared" si="26"/>
        <v>0</v>
      </c>
      <c r="J150" s="404">
        <f t="shared" si="27"/>
        <v>9.2265207631497012E-4</v>
      </c>
      <c r="K150" s="272" t="s">
        <v>240</v>
      </c>
      <c r="L150" s="272">
        <f t="shared" si="28"/>
        <v>1888.965909851986</v>
      </c>
      <c r="M150" s="231"/>
      <c r="N150" s="231"/>
      <c r="Q150" s="280"/>
    </row>
    <row r="151" spans="1:17" s="29" customFormat="1">
      <c r="A151" s="35" t="s">
        <v>197</v>
      </c>
      <c r="B151" s="17">
        <v>0.26670678000000003</v>
      </c>
      <c r="C151" s="278">
        <f t="shared" si="22"/>
        <v>2.2279629434404005E-3</v>
      </c>
      <c r="D151" s="17">
        <v>0.14153254999999998</v>
      </c>
      <c r="E151" s="278">
        <f t="shared" si="23"/>
        <v>1.112194486307296E-3</v>
      </c>
      <c r="F151" s="17">
        <v>4.448158E-2</v>
      </c>
      <c r="G151" s="17">
        <v>6.332952E-2</v>
      </c>
      <c r="H151" s="401">
        <f t="shared" si="24"/>
        <v>0.10781109999999999</v>
      </c>
      <c r="I151" s="278">
        <f t="shared" si="26"/>
        <v>3.4549513965746362E-4</v>
      </c>
      <c r="J151" s="404">
        <f t="shared" si="27"/>
        <v>4.9188993189630699E-4</v>
      </c>
      <c r="K151" s="272">
        <f>((H151/D151)-1)*100</f>
        <v>-23.825932621153221</v>
      </c>
      <c r="L151" s="272">
        <f t="shared" si="28"/>
        <v>-59.576918142088488</v>
      </c>
      <c r="M151" s="231"/>
      <c r="N151" s="231"/>
      <c r="Q151" s="280"/>
    </row>
    <row r="152" spans="1:17" s="29" customFormat="1">
      <c r="A152" s="35" t="s">
        <v>26</v>
      </c>
      <c r="B152" s="17">
        <v>5.173705E-2</v>
      </c>
      <c r="C152" s="278">
        <f t="shared" si="22"/>
        <v>4.3219085095220735E-4</v>
      </c>
      <c r="D152" s="17">
        <v>3.4205279999999998E-2</v>
      </c>
      <c r="E152" s="278">
        <f t="shared" si="23"/>
        <v>2.6879275345916698E-4</v>
      </c>
      <c r="F152" s="17">
        <v>7.1672E-2</v>
      </c>
      <c r="G152" s="17">
        <v>3.2471439999999997E-2</v>
      </c>
      <c r="H152" s="401">
        <f t="shared" si="24"/>
        <v>0.10414344</v>
      </c>
      <c r="I152" s="278">
        <f t="shared" si="26"/>
        <v>5.5668723209763976E-4</v>
      </c>
      <c r="J152" s="404">
        <f t="shared" si="27"/>
        <v>2.5221057115504774E-4</v>
      </c>
      <c r="K152" s="272" t="s">
        <v>240</v>
      </c>
      <c r="L152" s="272">
        <f t="shared" si="28"/>
        <v>101.29373437410906</v>
      </c>
      <c r="M152" s="231"/>
      <c r="N152" s="231"/>
      <c r="Q152" s="280"/>
    </row>
    <row r="153" spans="1:17" s="29" customFormat="1">
      <c r="A153" s="35" t="s">
        <v>349</v>
      </c>
      <c r="B153" s="17">
        <v>0</v>
      </c>
      <c r="C153" s="278">
        <f t="shared" si="22"/>
        <v>0</v>
      </c>
      <c r="D153" s="17">
        <v>0</v>
      </c>
      <c r="E153" s="278">
        <f t="shared" si="23"/>
        <v>0</v>
      </c>
      <c r="F153" s="17">
        <v>0.1001736</v>
      </c>
      <c r="G153" s="17">
        <v>0</v>
      </c>
      <c r="H153" s="401">
        <f t="shared" si="24"/>
        <v>0.1001736</v>
      </c>
      <c r="I153" s="278">
        <f t="shared" si="26"/>
        <v>7.7806345732302901E-4</v>
      </c>
      <c r="J153" s="404">
        <f t="shared" si="27"/>
        <v>0</v>
      </c>
      <c r="K153" s="272" t="s">
        <v>240</v>
      </c>
      <c r="L153" s="272" t="s">
        <v>240</v>
      </c>
      <c r="M153" s="231"/>
      <c r="N153" s="231"/>
      <c r="Q153" s="280"/>
    </row>
    <row r="154" spans="1:17" s="29" customFormat="1">
      <c r="A154" s="35" t="s">
        <v>213</v>
      </c>
      <c r="B154" s="17">
        <v>3.4167169999999997E-2</v>
      </c>
      <c r="C154" s="278">
        <f t="shared" si="22"/>
        <v>2.8541902325178431E-4</v>
      </c>
      <c r="D154" s="17">
        <v>1.1128059999999999E-2</v>
      </c>
      <c r="E154" s="278">
        <f t="shared" si="23"/>
        <v>8.744678856769533E-5</v>
      </c>
      <c r="F154" s="17">
        <v>0</v>
      </c>
      <c r="G154" s="17">
        <v>9.451503E-2</v>
      </c>
      <c r="H154" s="401">
        <f t="shared" si="24"/>
        <v>9.451503E-2</v>
      </c>
      <c r="I154" s="278">
        <f t="shared" si="26"/>
        <v>0</v>
      </c>
      <c r="J154" s="404">
        <f t="shared" si="27"/>
        <v>7.3411249082382785E-4</v>
      </c>
      <c r="K154" s="272">
        <f t="shared" ref="K154:K159" si="29">((H154/D154)-1)*100</f>
        <v>749.33968724108252</v>
      </c>
      <c r="L154" s="272">
        <f t="shared" si="28"/>
        <v>176.62528093488578</v>
      </c>
      <c r="M154" s="231"/>
      <c r="N154" s="231"/>
      <c r="Q154" s="280"/>
    </row>
    <row r="155" spans="1:17" s="29" customFormat="1">
      <c r="A155" s="35" t="s">
        <v>149</v>
      </c>
      <c r="B155" s="17">
        <v>1.671827E-2</v>
      </c>
      <c r="C155" s="278">
        <f t="shared" si="22"/>
        <v>1.396578146173537E-4</v>
      </c>
      <c r="D155" s="17">
        <v>5.9255120000000001E-2</v>
      </c>
      <c r="E155" s="278">
        <f t="shared" si="23"/>
        <v>4.6564000824882466E-4</v>
      </c>
      <c r="F155" s="17">
        <v>0</v>
      </c>
      <c r="G155" s="17">
        <v>9.1861649999999989E-2</v>
      </c>
      <c r="H155" s="401">
        <f t="shared" si="24"/>
        <v>9.1861649999999989E-2</v>
      </c>
      <c r="I155" s="278">
        <f t="shared" si="26"/>
        <v>0</v>
      </c>
      <c r="J155" s="404">
        <f t="shared" si="27"/>
        <v>7.1350328823560313E-4</v>
      </c>
      <c r="K155" s="272">
        <f t="shared" si="29"/>
        <v>55.02736303630806</v>
      </c>
      <c r="L155" s="272">
        <f t="shared" si="28"/>
        <v>449.46863521165756</v>
      </c>
      <c r="M155" s="231"/>
      <c r="N155" s="231"/>
      <c r="Q155" s="280"/>
    </row>
    <row r="156" spans="1:17" s="29" customFormat="1">
      <c r="A156" s="35" t="s">
        <v>43</v>
      </c>
      <c r="B156" s="17">
        <v>1.21558689</v>
      </c>
      <c r="C156" s="278">
        <f t="shared" si="22"/>
        <v>1.0154532049961241E-2</v>
      </c>
      <c r="D156" s="17">
        <v>0.10449460000000001</v>
      </c>
      <c r="E156" s="278">
        <f t="shared" si="23"/>
        <v>8.2114197736765421E-4</v>
      </c>
      <c r="F156" s="17">
        <v>9.1699880000000011E-2</v>
      </c>
      <c r="G156" s="17">
        <v>0</v>
      </c>
      <c r="H156" s="401">
        <f t="shared" si="24"/>
        <v>9.1699880000000011E-2</v>
      </c>
      <c r="I156" s="278">
        <f t="shared" si="26"/>
        <v>7.1224679625077748E-4</v>
      </c>
      <c r="J156" s="404">
        <f t="shared" si="27"/>
        <v>0</v>
      </c>
      <c r="K156" s="272">
        <f t="shared" si="29"/>
        <v>-12.244383920317404</v>
      </c>
      <c r="L156" s="272">
        <f t="shared" si="28"/>
        <v>-92.456328646321623</v>
      </c>
      <c r="M156" s="231"/>
      <c r="N156" s="231"/>
      <c r="Q156" s="280"/>
    </row>
    <row r="157" spans="1:17" s="29" customFormat="1">
      <c r="A157" s="35" t="s">
        <v>29</v>
      </c>
      <c r="B157" s="17">
        <v>0.45733488</v>
      </c>
      <c r="C157" s="278">
        <f t="shared" si="22"/>
        <v>3.8203946873145186E-3</v>
      </c>
      <c r="D157" s="17">
        <v>0.31552158000000002</v>
      </c>
      <c r="E157" s="278">
        <f t="shared" si="23"/>
        <v>2.4794392638793441E-3</v>
      </c>
      <c r="F157" s="17">
        <v>8.1238470000000007E-2</v>
      </c>
      <c r="G157" s="17">
        <v>8.0516000000000008E-3</v>
      </c>
      <c r="H157" s="401">
        <f t="shared" si="24"/>
        <v>8.9290070000000013E-2</v>
      </c>
      <c r="I157" s="278">
        <f t="shared" si="26"/>
        <v>6.3099144720598212E-4</v>
      </c>
      <c r="J157" s="404">
        <f t="shared" si="27"/>
        <v>6.2537991376790896E-5</v>
      </c>
      <c r="K157" s="272">
        <f t="shared" si="29"/>
        <v>-71.700804109817142</v>
      </c>
      <c r="L157" s="272">
        <f t="shared" si="28"/>
        <v>-80.47599824443742</v>
      </c>
      <c r="M157" s="231"/>
      <c r="N157" s="231"/>
      <c r="Q157" s="280"/>
    </row>
    <row r="158" spans="1:17" s="29" customFormat="1">
      <c r="A158" s="35" t="s">
        <v>93</v>
      </c>
      <c r="B158" s="17">
        <v>0.15630901999999999</v>
      </c>
      <c r="C158" s="278">
        <f t="shared" si="22"/>
        <v>1.3057437245707977E-3</v>
      </c>
      <c r="D158" s="17">
        <v>7.1216850000000012E-2</v>
      </c>
      <c r="E158" s="278">
        <f t="shared" si="23"/>
        <v>5.5963796244873538E-4</v>
      </c>
      <c r="F158" s="17">
        <v>2.8459419999999999E-2</v>
      </c>
      <c r="G158" s="17">
        <v>4.8752169999999997E-2</v>
      </c>
      <c r="H158" s="401">
        <f t="shared" si="24"/>
        <v>7.7211589999999997E-2</v>
      </c>
      <c r="I158" s="278">
        <f t="shared" si="26"/>
        <v>2.2104860680466863E-4</v>
      </c>
      <c r="J158" s="404">
        <f t="shared" si="27"/>
        <v>3.7866545619005452E-4</v>
      </c>
      <c r="K158" s="272">
        <f t="shared" si="29"/>
        <v>8.4175865683472129</v>
      </c>
      <c r="L158" s="272">
        <f t="shared" si="28"/>
        <v>-50.603240939006589</v>
      </c>
      <c r="M158" s="231"/>
      <c r="N158" s="231"/>
      <c r="Q158" s="280"/>
    </row>
    <row r="159" spans="1:17" s="29" customFormat="1">
      <c r="A159" s="35" t="s">
        <v>120</v>
      </c>
      <c r="B159" s="17">
        <v>5.6556550000000004E-2</v>
      </c>
      <c r="C159" s="278">
        <f t="shared" si="22"/>
        <v>4.7245104758429521E-4</v>
      </c>
      <c r="D159" s="17">
        <v>3.7899410000000001E-2</v>
      </c>
      <c r="E159" s="278">
        <f t="shared" si="23"/>
        <v>2.9782205461782187E-4</v>
      </c>
      <c r="F159" s="17">
        <v>5.4899000000000003E-2</v>
      </c>
      <c r="G159" s="17">
        <v>2.1310680000000002E-2</v>
      </c>
      <c r="H159" s="401">
        <f t="shared" si="24"/>
        <v>7.6209680000000002E-2</v>
      </c>
      <c r="I159" s="278">
        <f t="shared" si="26"/>
        <v>4.2640881173859147E-4</v>
      </c>
      <c r="J159" s="404">
        <f t="shared" si="27"/>
        <v>1.6552326519866239E-4</v>
      </c>
      <c r="K159" s="272">
        <f t="shared" si="29"/>
        <v>101.08408020072082</v>
      </c>
      <c r="L159" s="272">
        <f t="shared" si="28"/>
        <v>34.749520612555031</v>
      </c>
      <c r="M159" s="231"/>
      <c r="N159" s="231"/>
      <c r="Q159" s="280"/>
    </row>
    <row r="160" spans="1:17" s="29" customFormat="1">
      <c r="A160" s="35" t="s">
        <v>150</v>
      </c>
      <c r="B160" s="17">
        <v>3.2654700000000002E-2</v>
      </c>
      <c r="C160" s="278">
        <f t="shared" si="22"/>
        <v>2.7278444713390204E-4</v>
      </c>
      <c r="D160" s="17">
        <v>0.21586553</v>
      </c>
      <c r="E160" s="278">
        <f t="shared" si="23"/>
        <v>1.6963196964217928E-3</v>
      </c>
      <c r="F160" s="17">
        <v>0</v>
      </c>
      <c r="G160" s="17">
        <v>6.9743559999999996E-2</v>
      </c>
      <c r="H160" s="401">
        <f t="shared" si="24"/>
        <v>6.9743559999999996E-2</v>
      </c>
      <c r="I160" s="278">
        <f t="shared" si="26"/>
        <v>0</v>
      </c>
      <c r="J160" s="404">
        <f t="shared" si="27"/>
        <v>5.4170874780996294E-4</v>
      </c>
      <c r="K160" s="272" t="s">
        <v>240</v>
      </c>
      <c r="L160" s="272" t="s">
        <v>240</v>
      </c>
      <c r="M160" s="231"/>
      <c r="N160" s="231"/>
      <c r="Q160" s="280"/>
    </row>
    <row r="161" spans="1:17" s="29" customFormat="1">
      <c r="A161" s="35" t="s">
        <v>187</v>
      </c>
      <c r="B161" s="17">
        <v>7.8875910000000007E-2</v>
      </c>
      <c r="C161" s="278">
        <f t="shared" si="22"/>
        <v>6.5889815253343054E-4</v>
      </c>
      <c r="D161" s="17">
        <v>0.16141392000000002</v>
      </c>
      <c r="E161" s="278">
        <f t="shared" si="23"/>
        <v>1.2684267459128447E-3</v>
      </c>
      <c r="F161" s="17">
        <v>4.2915000000000002E-2</v>
      </c>
      <c r="G161" s="17">
        <v>2.3779390000000001E-2</v>
      </c>
      <c r="H161" s="401">
        <f t="shared" si="24"/>
        <v>6.6694390000000006E-2</v>
      </c>
      <c r="I161" s="278">
        <f t="shared" si="26"/>
        <v>3.3332727655807306E-4</v>
      </c>
      <c r="J161" s="404">
        <f t="shared" si="27"/>
        <v>1.8469810804875398E-4</v>
      </c>
      <c r="K161" s="272">
        <f>((H161/D161)-1)*100</f>
        <v>-58.681141006921834</v>
      </c>
      <c r="L161" s="272">
        <f>((H161/B161)-1)*100</f>
        <v>-15.443904228806993</v>
      </c>
      <c r="M161" s="231"/>
      <c r="N161" s="231"/>
      <c r="Q161" s="280"/>
    </row>
    <row r="162" spans="1:17" s="29" customFormat="1">
      <c r="A162" s="35" t="s">
        <v>196</v>
      </c>
      <c r="B162" s="17">
        <v>8.1744020000000001E-2</v>
      </c>
      <c r="C162" s="278">
        <f t="shared" si="22"/>
        <v>6.8285720898377965E-4</v>
      </c>
      <c r="D162" s="17">
        <v>6.1071470000000003E-2</v>
      </c>
      <c r="E162" s="278">
        <f t="shared" si="23"/>
        <v>4.7991329347688179E-4</v>
      </c>
      <c r="F162" s="17">
        <v>2.233827E-2</v>
      </c>
      <c r="G162" s="17">
        <v>4.151664E-2</v>
      </c>
      <c r="H162" s="401">
        <f t="shared" si="24"/>
        <v>6.3854910000000001E-2</v>
      </c>
      <c r="I162" s="278">
        <f t="shared" si="26"/>
        <v>1.7350471168866145E-4</v>
      </c>
      <c r="J162" s="404">
        <f t="shared" si="27"/>
        <v>3.2246600356616471E-4</v>
      </c>
      <c r="K162" s="272" t="s">
        <v>240</v>
      </c>
      <c r="L162" s="272" t="s">
        <v>240</v>
      </c>
      <c r="M162" s="231"/>
      <c r="N162" s="231"/>
      <c r="Q162" s="280"/>
    </row>
    <row r="163" spans="1:17" s="29" customFormat="1">
      <c r="A163" s="35" t="s">
        <v>338</v>
      </c>
      <c r="B163" s="17">
        <v>0</v>
      </c>
      <c r="C163" s="278">
        <f t="shared" si="22"/>
        <v>0</v>
      </c>
      <c r="D163" s="17">
        <v>6.3179999999999996E-4</v>
      </c>
      <c r="E163" s="278">
        <f t="shared" si="23"/>
        <v>4.9648259460382056E-6</v>
      </c>
      <c r="F163" s="17">
        <v>2.8972359999999999E-2</v>
      </c>
      <c r="G163" s="17">
        <v>3.3599999999999998E-2</v>
      </c>
      <c r="H163" s="401">
        <f t="shared" si="24"/>
        <v>6.2572359999999994E-2</v>
      </c>
      <c r="I163" s="278">
        <f t="shared" si="26"/>
        <v>2.2503268913573468E-4</v>
      </c>
      <c r="J163" s="404">
        <f t="shared" si="27"/>
        <v>2.6097626686126654E-4</v>
      </c>
      <c r="K163" s="272">
        <f>((H163/D163)-1)*100</f>
        <v>9803.8239949351046</v>
      </c>
      <c r="L163" s="272" t="s">
        <v>240</v>
      </c>
      <c r="M163" s="231"/>
      <c r="N163" s="231"/>
      <c r="Q163" s="280"/>
    </row>
    <row r="164" spans="1:17" s="29" customFormat="1">
      <c r="A164" s="35" t="s">
        <v>124</v>
      </c>
      <c r="B164" s="17">
        <v>6.2809190000000001E-2</v>
      </c>
      <c r="C164" s="278">
        <f t="shared" si="22"/>
        <v>5.2468312889348873E-4</v>
      </c>
      <c r="D164" s="17">
        <v>1.7222519999999999</v>
      </c>
      <c r="E164" s="278">
        <f t="shared" si="23"/>
        <v>1.353384206270369E-2</v>
      </c>
      <c r="F164" s="17">
        <v>1.4593700000000001E-2</v>
      </c>
      <c r="G164" s="17">
        <v>4.072083E-2</v>
      </c>
      <c r="H164" s="401">
        <f t="shared" si="24"/>
        <v>5.5314530000000001E-2</v>
      </c>
      <c r="I164" s="278">
        <f t="shared" si="26"/>
        <v>1.133514686218234E-4</v>
      </c>
      <c r="J164" s="404">
        <f t="shared" si="27"/>
        <v>3.1628482728846035E-4</v>
      </c>
      <c r="K164" s="272">
        <f>((H164/D164)-1)*100</f>
        <v>-96.788244112940504</v>
      </c>
      <c r="L164" s="272">
        <f>((H164/B164)-1)*100</f>
        <v>-11.932425812209967</v>
      </c>
      <c r="M164" s="231"/>
      <c r="N164" s="231"/>
      <c r="Q164" s="280"/>
    </row>
    <row r="165" spans="1:17" s="29" customFormat="1">
      <c r="A165" s="35" t="s">
        <v>21</v>
      </c>
      <c r="B165" s="17">
        <v>6.7436889999999999E-2</v>
      </c>
      <c r="C165" s="278">
        <f t="shared" si="22"/>
        <v>5.6334110419265112E-4</v>
      </c>
      <c r="D165" s="17">
        <v>6.2548980000000004E-2</v>
      </c>
      <c r="E165" s="278">
        <f t="shared" si="23"/>
        <v>4.9152389807253062E-4</v>
      </c>
      <c r="F165" s="17">
        <v>0</v>
      </c>
      <c r="G165" s="17">
        <v>4.8866900000000005E-2</v>
      </c>
      <c r="H165" s="401">
        <f t="shared" si="24"/>
        <v>4.8866900000000005E-2</v>
      </c>
      <c r="I165" s="278">
        <f t="shared" si="26"/>
        <v>0</v>
      </c>
      <c r="J165" s="404">
        <f t="shared" si="27"/>
        <v>3.7955658140127464E-4</v>
      </c>
      <c r="K165" s="272" t="s">
        <v>240</v>
      </c>
      <c r="L165" s="272" t="s">
        <v>240</v>
      </c>
      <c r="M165" s="231"/>
      <c r="N165" s="231"/>
      <c r="Q165" s="280"/>
    </row>
    <row r="166" spans="1:17" s="29" customFormat="1">
      <c r="A166" s="35" t="s">
        <v>210</v>
      </c>
      <c r="B166" s="17">
        <v>4.0862059999999999E-2</v>
      </c>
      <c r="C166" s="278">
        <f t="shared" si="22"/>
        <v>3.4134548612764259E-4</v>
      </c>
      <c r="D166" s="17">
        <v>0.10930486</v>
      </c>
      <c r="E166" s="278">
        <f t="shared" si="23"/>
        <v>8.5894207811977477E-4</v>
      </c>
      <c r="F166" s="17">
        <v>5.0251999999999996E-3</v>
      </c>
      <c r="G166" s="17">
        <v>4.3801940000000004E-2</v>
      </c>
      <c r="H166" s="401">
        <f t="shared" si="24"/>
        <v>4.8827140000000005E-2</v>
      </c>
      <c r="I166" s="278">
        <f t="shared" si="26"/>
        <v>3.9031486197358232E-5</v>
      </c>
      <c r="J166" s="404">
        <f t="shared" si="27"/>
        <v>3.4021627328813058E-4</v>
      </c>
      <c r="K166" s="272" t="s">
        <v>240</v>
      </c>
      <c r="L166" s="272">
        <f>((H166/B166)-1)*100</f>
        <v>19.492605120740379</v>
      </c>
      <c r="M166" s="231"/>
      <c r="N166" s="231"/>
      <c r="Q166" s="280"/>
    </row>
    <row r="167" spans="1:17" s="29" customFormat="1">
      <c r="A167" s="35" t="s">
        <v>206</v>
      </c>
      <c r="B167" s="17">
        <v>2.3390000000000001E-2</v>
      </c>
      <c r="C167" s="278">
        <f t="shared" si="22"/>
        <v>1.9539080801422057E-4</v>
      </c>
      <c r="D167" s="17">
        <v>0</v>
      </c>
      <c r="E167" s="278">
        <f t="shared" si="23"/>
        <v>0</v>
      </c>
      <c r="F167" s="17">
        <v>0</v>
      </c>
      <c r="G167" s="17">
        <v>4.4093430000000003E-2</v>
      </c>
      <c r="H167" s="401">
        <f t="shared" si="24"/>
        <v>4.4093430000000003E-2</v>
      </c>
      <c r="I167" s="278">
        <f t="shared" si="26"/>
        <v>0</v>
      </c>
      <c r="J167" s="404">
        <f t="shared" si="27"/>
        <v>3.4248032007466007E-4</v>
      </c>
      <c r="K167" s="272" t="s">
        <v>240</v>
      </c>
      <c r="L167" s="272" t="s">
        <v>240</v>
      </c>
      <c r="M167" s="231"/>
      <c r="N167" s="231"/>
      <c r="Q167" s="280"/>
    </row>
    <row r="168" spans="1:17" s="29" customFormat="1">
      <c r="A168" s="35" t="s">
        <v>136</v>
      </c>
      <c r="B168" s="17">
        <v>7.3988410000000004E-2</v>
      </c>
      <c r="C168" s="278">
        <f t="shared" si="22"/>
        <v>6.1806991079894978E-4</v>
      </c>
      <c r="D168" s="17">
        <v>4.7155260000000004E-2</v>
      </c>
      <c r="E168" s="278">
        <f t="shared" si="23"/>
        <v>3.7055659756280086E-4</v>
      </c>
      <c r="F168" s="17">
        <v>1.1975899999999999E-2</v>
      </c>
      <c r="G168" s="17">
        <v>2.6508790000000001E-2</v>
      </c>
      <c r="H168" s="401">
        <f t="shared" si="24"/>
        <v>3.8484690000000002E-2</v>
      </c>
      <c r="I168" s="278">
        <f t="shared" si="26"/>
        <v>9.3018621259042918E-5</v>
      </c>
      <c r="J168" s="404">
        <f t="shared" si="27"/>
        <v>2.0589776944075221E-4</v>
      </c>
      <c r="K168" s="272">
        <f>((H168/D168)-1)*100</f>
        <v>-18.387280655434836</v>
      </c>
      <c r="L168" s="272">
        <f>((H168/B168)-1)*100</f>
        <v>-47.985515569262802</v>
      </c>
      <c r="M168" s="231"/>
      <c r="N168" s="231"/>
      <c r="Q168" s="280"/>
    </row>
    <row r="169" spans="1:17" s="29" customFormat="1">
      <c r="A169" s="35" t="s">
        <v>181</v>
      </c>
      <c r="B169" s="17">
        <v>0.33934738000000003</v>
      </c>
      <c r="C169" s="278">
        <f t="shared" si="22"/>
        <v>2.8347737826297029E-3</v>
      </c>
      <c r="D169" s="17">
        <v>0.18282471</v>
      </c>
      <c r="E169" s="278">
        <f t="shared" si="23"/>
        <v>1.4366775305237585E-3</v>
      </c>
      <c r="F169" s="17">
        <v>0</v>
      </c>
      <c r="G169" s="17">
        <v>3.8026809999999994E-2</v>
      </c>
      <c r="H169" s="401">
        <f t="shared" si="24"/>
        <v>3.8026809999999994E-2</v>
      </c>
      <c r="I169" s="278">
        <f t="shared" si="26"/>
        <v>0</v>
      </c>
      <c r="J169" s="404">
        <f t="shared" si="27"/>
        <v>2.9535996769174637E-4</v>
      </c>
      <c r="K169" s="272" t="s">
        <v>240</v>
      </c>
      <c r="L169" s="272" t="s">
        <v>240</v>
      </c>
      <c r="M169" s="231"/>
      <c r="N169" s="231"/>
      <c r="Q169" s="280"/>
    </row>
    <row r="170" spans="1:17" s="29" customFormat="1">
      <c r="A170" s="35" t="s">
        <v>147</v>
      </c>
      <c r="B170" s="17">
        <v>2.9875669999999997E-2</v>
      </c>
      <c r="C170" s="278">
        <f t="shared" si="22"/>
        <v>2.4956952976768734E-4</v>
      </c>
      <c r="D170" s="17">
        <v>4.6287189999999999E-2</v>
      </c>
      <c r="E170" s="278">
        <f t="shared" si="23"/>
        <v>3.6373510902374192E-4</v>
      </c>
      <c r="F170" s="17">
        <v>0</v>
      </c>
      <c r="G170" s="17">
        <v>3.7376E-2</v>
      </c>
      <c r="H170" s="401">
        <f t="shared" si="24"/>
        <v>3.7376E-2</v>
      </c>
      <c r="I170" s="278">
        <f t="shared" ref="I170:I201" si="30">(F170/$H$267)*100</f>
        <v>0</v>
      </c>
      <c r="J170" s="404">
        <f t="shared" si="27"/>
        <v>2.9030502827996125E-4</v>
      </c>
      <c r="K170" s="272" t="s">
        <v>240</v>
      </c>
      <c r="L170" s="272">
        <f>((H170/B170)-1)*100</f>
        <v>25.105144085471576</v>
      </c>
      <c r="M170" s="231"/>
      <c r="N170" s="231"/>
      <c r="Q170" s="280"/>
    </row>
    <row r="171" spans="1:17" s="29" customFormat="1">
      <c r="A171" s="35" t="s">
        <v>107</v>
      </c>
      <c r="B171" s="17">
        <v>6.2455699999999998E-3</v>
      </c>
      <c r="C171" s="278">
        <f t="shared" si="22"/>
        <v>5.2173021325753544E-5</v>
      </c>
      <c r="D171" s="17">
        <v>6.9242360000000003E-2</v>
      </c>
      <c r="E171" s="278">
        <f t="shared" si="23"/>
        <v>5.4412197767160183E-4</v>
      </c>
      <c r="F171" s="17">
        <v>0</v>
      </c>
      <c r="G171" s="17">
        <v>3.4765989999999997E-2</v>
      </c>
      <c r="H171" s="401">
        <f t="shared" si="24"/>
        <v>3.4765989999999997E-2</v>
      </c>
      <c r="I171" s="278">
        <f t="shared" si="30"/>
        <v>0</v>
      </c>
      <c r="J171" s="404">
        <f t="shared" ref="J171:J202" si="31">(G171/$H$267)*100</f>
        <v>2.700326870219084E-4</v>
      </c>
      <c r="K171" s="272" t="s">
        <v>240</v>
      </c>
      <c r="L171" s="272" t="s">
        <v>240</v>
      </c>
      <c r="M171" s="231"/>
      <c r="N171" s="231"/>
      <c r="Q171" s="280"/>
    </row>
    <row r="172" spans="1:17" s="29" customFormat="1">
      <c r="A172" s="35" t="s">
        <v>94</v>
      </c>
      <c r="B172" s="17">
        <v>0.12508350999999998</v>
      </c>
      <c r="C172" s="278">
        <f t="shared" si="22"/>
        <v>1.0448981653764359E-3</v>
      </c>
      <c r="D172" s="17">
        <v>0.15660556</v>
      </c>
      <c r="E172" s="278">
        <f t="shared" si="23"/>
        <v>1.2306415757863927E-3</v>
      </c>
      <c r="F172" s="17">
        <v>2.8614220000000003E-2</v>
      </c>
      <c r="G172" s="17">
        <v>0</v>
      </c>
      <c r="H172" s="401">
        <f t="shared" si="24"/>
        <v>2.8614220000000003E-2</v>
      </c>
      <c r="I172" s="278">
        <f t="shared" si="30"/>
        <v>2.2225096174842236E-4</v>
      </c>
      <c r="J172" s="404">
        <f t="shared" si="31"/>
        <v>0</v>
      </c>
      <c r="K172" s="272">
        <f>((H172/D172)-1)*100</f>
        <v>-81.728477584065345</v>
      </c>
      <c r="L172" s="272">
        <f t="shared" ref="L172:L180" si="32">((H172/B172)-1)*100</f>
        <v>-77.123907060171234</v>
      </c>
      <c r="M172" s="231"/>
      <c r="N172" s="231"/>
      <c r="Q172" s="280"/>
    </row>
    <row r="173" spans="1:17" s="29" customFormat="1">
      <c r="A173" s="35" t="s">
        <v>191</v>
      </c>
      <c r="B173" s="17">
        <v>0.13852477999999999</v>
      </c>
      <c r="C173" s="278">
        <f t="shared" si="22"/>
        <v>1.1571812182211258E-3</v>
      </c>
      <c r="D173" s="17">
        <v>3.5385440000000004E-2</v>
      </c>
      <c r="E173" s="278">
        <f t="shared" si="23"/>
        <v>2.7806671513766728E-4</v>
      </c>
      <c r="F173" s="17">
        <v>1.4457950000000001E-2</v>
      </c>
      <c r="G173" s="17">
        <v>1.312603E-2</v>
      </c>
      <c r="H173" s="401">
        <f t="shared" si="24"/>
        <v>2.7583980000000001E-2</v>
      </c>
      <c r="I173" s="278">
        <f t="shared" si="30"/>
        <v>1.1229707790079908E-4</v>
      </c>
      <c r="J173" s="404">
        <f t="shared" si="31"/>
        <v>1.0195185440800568E-4</v>
      </c>
      <c r="K173" s="272">
        <f>((H173/D173)-1)*100</f>
        <v>-22.047090554759251</v>
      </c>
      <c r="L173" s="272">
        <f t="shared" si="32"/>
        <v>-80.087331667301683</v>
      </c>
      <c r="M173" s="231"/>
      <c r="N173" s="231"/>
      <c r="Q173" s="280"/>
    </row>
    <row r="174" spans="1:17" s="29" customFormat="1">
      <c r="A174" s="35" t="s">
        <v>92</v>
      </c>
      <c r="B174" s="17">
        <v>0.39653534999999995</v>
      </c>
      <c r="C174" s="278">
        <f t="shared" si="22"/>
        <v>3.3124994631338923E-3</v>
      </c>
      <c r="D174" s="17">
        <v>2.4386799999999999E-3</v>
      </c>
      <c r="E174" s="278">
        <f t="shared" si="23"/>
        <v>1.9163693792473016E-5</v>
      </c>
      <c r="F174" s="17">
        <v>9.6459999999999995E-5</v>
      </c>
      <c r="G174" s="17">
        <v>2.6496740000000001E-2</v>
      </c>
      <c r="H174" s="401">
        <f t="shared" si="24"/>
        <v>2.6593200000000001E-2</v>
      </c>
      <c r="I174" s="278">
        <f t="shared" si="30"/>
        <v>7.4921936611421933E-7</v>
      </c>
      <c r="J174" s="404">
        <f t="shared" si="31"/>
        <v>2.0580417527361891E-4</v>
      </c>
      <c r="K174" s="272">
        <f>((H174/D174)-1)*100</f>
        <v>990.47517509472345</v>
      </c>
      <c r="L174" s="272">
        <f t="shared" si="32"/>
        <v>-93.293611780135109</v>
      </c>
      <c r="M174" s="231"/>
      <c r="N174" s="231"/>
      <c r="Q174" s="280"/>
    </row>
    <row r="175" spans="1:17" s="29" customFormat="1">
      <c r="A175" s="35" t="s">
        <v>205</v>
      </c>
      <c r="B175" s="17">
        <v>0.20236399999999999</v>
      </c>
      <c r="C175" s="278">
        <f t="shared" si="22"/>
        <v>1.6904688103031094E-3</v>
      </c>
      <c r="D175" s="17">
        <v>8.1258199999999989E-3</v>
      </c>
      <c r="E175" s="278">
        <f t="shared" si="23"/>
        <v>6.3854514037410838E-5</v>
      </c>
      <c r="F175" s="17">
        <v>0</v>
      </c>
      <c r="G175" s="17">
        <v>2.6531880000000001E-2</v>
      </c>
      <c r="H175" s="401">
        <f t="shared" si="24"/>
        <v>2.6531880000000001E-2</v>
      </c>
      <c r="I175" s="278">
        <f t="shared" si="30"/>
        <v>0</v>
      </c>
      <c r="J175" s="404">
        <f t="shared" si="31"/>
        <v>2.0607711295271132E-4</v>
      </c>
      <c r="K175" s="272">
        <f>((H175/D175)-1)*100</f>
        <v>226.51326266149147</v>
      </c>
      <c r="L175" s="272">
        <f t="shared" si="32"/>
        <v>-86.889031645944925</v>
      </c>
      <c r="M175" s="231"/>
      <c r="N175" s="231"/>
      <c r="Q175" s="280"/>
    </row>
    <row r="176" spans="1:17" s="29" customFormat="1">
      <c r="A176" s="35" t="s">
        <v>155</v>
      </c>
      <c r="B176" s="17">
        <v>0.18507354999999998</v>
      </c>
      <c r="C176" s="278">
        <f t="shared" si="22"/>
        <v>1.5460312302932979E-3</v>
      </c>
      <c r="D176" s="17">
        <v>1.4E-3</v>
      </c>
      <c r="E176" s="278">
        <f t="shared" si="23"/>
        <v>1.1001513650606978E-5</v>
      </c>
      <c r="F176" s="17">
        <v>0</v>
      </c>
      <c r="G176" s="17">
        <v>2.6084759999999999E-2</v>
      </c>
      <c r="H176" s="401">
        <f t="shared" si="24"/>
        <v>2.6084759999999999E-2</v>
      </c>
      <c r="I176" s="278">
        <f t="shared" si="30"/>
        <v>0</v>
      </c>
      <c r="J176" s="404">
        <f t="shared" si="31"/>
        <v>2.0260426448726461E-4</v>
      </c>
      <c r="K176" s="272" t="s">
        <v>240</v>
      </c>
      <c r="L176" s="272">
        <f t="shared" si="32"/>
        <v>-85.905733153116699</v>
      </c>
      <c r="M176" s="231"/>
      <c r="N176" s="231"/>
      <c r="Q176" s="280"/>
    </row>
    <row r="177" spans="1:17" s="29" customFormat="1">
      <c r="A177" s="35" t="s">
        <v>193</v>
      </c>
      <c r="B177" s="17">
        <v>0.92718588000000002</v>
      </c>
      <c r="C177" s="278">
        <f t="shared" si="22"/>
        <v>7.7453440903196297E-3</v>
      </c>
      <c r="D177" s="17">
        <v>7.082432000000001E-2</v>
      </c>
      <c r="E177" s="278">
        <f t="shared" si="23"/>
        <v>5.5655337376782626E-4</v>
      </c>
      <c r="F177" s="17">
        <v>1.2446E-2</v>
      </c>
      <c r="G177" s="17">
        <v>1.35484E-2</v>
      </c>
      <c r="H177" s="401">
        <f t="shared" si="24"/>
        <v>2.5994400000000001E-2</v>
      </c>
      <c r="I177" s="278">
        <f t="shared" si="30"/>
        <v>9.6669958849860831E-5</v>
      </c>
      <c r="J177" s="404">
        <f t="shared" si="31"/>
        <v>1.0523246589116619E-4</v>
      </c>
      <c r="K177" s="272">
        <f>((H177/D177)-1)*100</f>
        <v>-63.29735322555868</v>
      </c>
      <c r="L177" s="272">
        <f t="shared" si="32"/>
        <v>-97.196419772915434</v>
      </c>
      <c r="M177" s="231"/>
      <c r="N177" s="231"/>
      <c r="Q177" s="280"/>
    </row>
    <row r="178" spans="1:17" s="29" customFormat="1">
      <c r="A178" s="35" t="s">
        <v>122</v>
      </c>
      <c r="B178" s="17">
        <v>0</v>
      </c>
      <c r="C178" s="278">
        <f t="shared" si="22"/>
        <v>0</v>
      </c>
      <c r="D178" s="17">
        <v>0</v>
      </c>
      <c r="E178" s="278">
        <f t="shared" si="23"/>
        <v>0</v>
      </c>
      <c r="F178" s="17">
        <v>1.8795080000000002E-2</v>
      </c>
      <c r="G178" s="17">
        <v>3.6969299999999997E-3</v>
      </c>
      <c r="H178" s="401">
        <f t="shared" si="24"/>
        <v>2.2492010000000003E-2</v>
      </c>
      <c r="I178" s="278">
        <f t="shared" si="30"/>
        <v>1.4598422064758496E-4</v>
      </c>
      <c r="J178" s="404">
        <f t="shared" si="31"/>
        <v>2.87146128049828E-5</v>
      </c>
      <c r="K178" s="272" t="s">
        <v>240</v>
      </c>
      <c r="L178" s="272" t="s">
        <v>240</v>
      </c>
      <c r="M178" s="231"/>
      <c r="N178" s="231"/>
      <c r="Q178" s="280"/>
    </row>
    <row r="179" spans="1:17" s="29" customFormat="1">
      <c r="A179" s="35" t="s">
        <v>24</v>
      </c>
      <c r="B179" s="17">
        <v>2.7323400000000001E-2</v>
      </c>
      <c r="C179" s="278">
        <f t="shared" si="22"/>
        <v>2.2824887574586378E-4</v>
      </c>
      <c r="D179" s="17">
        <v>0.20083697</v>
      </c>
      <c r="E179" s="278">
        <f t="shared" si="23"/>
        <v>1.5782219050011028E-3</v>
      </c>
      <c r="F179" s="17">
        <v>0</v>
      </c>
      <c r="G179" s="17">
        <v>1.9249330000000002E-2</v>
      </c>
      <c r="H179" s="401">
        <f t="shared" si="24"/>
        <v>1.9249330000000002E-2</v>
      </c>
      <c r="I179" s="278">
        <f t="shared" si="30"/>
        <v>0</v>
      </c>
      <c r="J179" s="404">
        <f t="shared" si="31"/>
        <v>1.4951244889823168E-4</v>
      </c>
      <c r="K179" s="272">
        <f>((H179/D179)-1)*100</f>
        <v>-90.415444925304328</v>
      </c>
      <c r="L179" s="272">
        <f t="shared" si="32"/>
        <v>-29.550019397293159</v>
      </c>
      <c r="M179" s="231"/>
      <c r="N179" s="231"/>
      <c r="Q179" s="280"/>
    </row>
    <row r="180" spans="1:17" s="29" customFormat="1">
      <c r="A180" s="35" t="s">
        <v>126</v>
      </c>
      <c r="B180" s="17">
        <v>8.0185939999999997E-2</v>
      </c>
      <c r="C180" s="278">
        <f t="shared" si="22"/>
        <v>6.698416249670717E-4</v>
      </c>
      <c r="D180" s="17">
        <v>0.49620758000000004</v>
      </c>
      <c r="E180" s="278">
        <f t="shared" si="23"/>
        <v>3.8993103320747531E-3</v>
      </c>
      <c r="F180" s="17">
        <v>0</v>
      </c>
      <c r="G180" s="17">
        <v>1.803182E-2</v>
      </c>
      <c r="H180" s="401">
        <f t="shared" si="24"/>
        <v>1.803182E-2</v>
      </c>
      <c r="I180" s="278">
        <f t="shared" si="30"/>
        <v>0</v>
      </c>
      <c r="J180" s="404">
        <f t="shared" si="31"/>
        <v>1.400558651284025E-4</v>
      </c>
      <c r="K180" s="272">
        <f>((H180/D180)-1)*100</f>
        <v>-96.366073247006824</v>
      </c>
      <c r="L180" s="272">
        <f t="shared" si="32"/>
        <v>-77.512491591418637</v>
      </c>
      <c r="M180" s="231"/>
      <c r="N180" s="231"/>
      <c r="Q180" s="280"/>
    </row>
    <row r="181" spans="1:17" s="29" customFormat="1">
      <c r="A181" s="35" t="s">
        <v>190</v>
      </c>
      <c r="B181" s="17">
        <v>2.6492290000000002E-2</v>
      </c>
      <c r="C181" s="278">
        <f t="shared" si="22"/>
        <v>2.2130611155395702E-4</v>
      </c>
      <c r="D181" s="17">
        <v>0.25269379000000003</v>
      </c>
      <c r="E181" s="278">
        <f t="shared" si="23"/>
        <v>1.9857244143632949E-3</v>
      </c>
      <c r="F181" s="17">
        <v>7.2089099999999998E-3</v>
      </c>
      <c r="G181" s="17">
        <v>8.4199699999999988E-3</v>
      </c>
      <c r="H181" s="401">
        <f t="shared" si="24"/>
        <v>1.5628879999999998E-2</v>
      </c>
      <c r="I181" s="278">
        <f t="shared" si="30"/>
        <v>5.5992691069608726E-5</v>
      </c>
      <c r="J181" s="404">
        <f t="shared" si="31"/>
        <v>6.5399176716781496E-5</v>
      </c>
      <c r="K181" s="272">
        <f>((H181/D181)-1)*100</f>
        <v>-93.815091379966248</v>
      </c>
      <c r="L181" s="272" t="s">
        <v>240</v>
      </c>
      <c r="M181" s="231"/>
      <c r="N181" s="231"/>
      <c r="Q181" s="280"/>
    </row>
    <row r="182" spans="1:17" s="29" customFormat="1">
      <c r="A182" s="35" t="s">
        <v>73</v>
      </c>
      <c r="B182" s="17">
        <v>3.4270287400000004</v>
      </c>
      <c r="C182" s="278">
        <f t="shared" si="22"/>
        <v>2.8628042522298256E-2</v>
      </c>
      <c r="D182" s="17">
        <v>0.31504843999999999</v>
      </c>
      <c r="E182" s="278">
        <f t="shared" si="23"/>
        <v>2.475721223758881E-3</v>
      </c>
      <c r="F182" s="17">
        <v>1.30488E-3</v>
      </c>
      <c r="G182" s="17">
        <v>1.4265430000000001E-2</v>
      </c>
      <c r="H182" s="401">
        <f t="shared" si="24"/>
        <v>1.557031E-2</v>
      </c>
      <c r="I182" s="278">
        <f t="shared" si="30"/>
        <v>1.0135199735176473E-5</v>
      </c>
      <c r="J182" s="404">
        <f t="shared" si="31"/>
        <v>1.1080174602889041E-4</v>
      </c>
      <c r="K182" s="272" t="s">
        <v>240</v>
      </c>
      <c r="L182" s="272" t="s">
        <v>240</v>
      </c>
      <c r="M182" s="231"/>
      <c r="N182" s="231"/>
      <c r="Q182" s="280"/>
    </row>
    <row r="183" spans="1:17" s="29" customFormat="1">
      <c r="A183" s="35" t="s">
        <v>129</v>
      </c>
      <c r="B183" s="17">
        <v>0.14380038000000001</v>
      </c>
      <c r="C183" s="278">
        <f t="shared" si="22"/>
        <v>1.201251493841469E-3</v>
      </c>
      <c r="D183" s="17">
        <v>3.8879800000000001E-3</v>
      </c>
      <c r="E183" s="278">
        <f t="shared" si="23"/>
        <v>3.0552617888062081E-5</v>
      </c>
      <c r="F183" s="17">
        <v>1.5374200000000001E-2</v>
      </c>
      <c r="G183" s="17">
        <v>0</v>
      </c>
      <c r="H183" s="401">
        <f t="shared" si="24"/>
        <v>1.5374200000000001E-2</v>
      </c>
      <c r="I183" s="278">
        <f t="shared" si="30"/>
        <v>1.1941372982078824E-4</v>
      </c>
      <c r="J183" s="404">
        <f t="shared" si="31"/>
        <v>0</v>
      </c>
      <c r="K183" s="272">
        <f>((H183/D183)-1)*100</f>
        <v>295.42898883224711</v>
      </c>
      <c r="L183" s="272">
        <f>((H183/B183)-1)*100</f>
        <v>-89.308651340142504</v>
      </c>
      <c r="M183" s="231"/>
      <c r="N183" s="231"/>
      <c r="Q183" s="280"/>
    </row>
    <row r="184" spans="1:17" s="29" customFormat="1">
      <c r="A184" s="35" t="s">
        <v>23</v>
      </c>
      <c r="B184" s="17">
        <v>2.5891000000000001E-2</v>
      </c>
      <c r="C184" s="278">
        <f t="shared" si="22"/>
        <v>2.1628317273604891E-4</v>
      </c>
      <c r="D184" s="17">
        <v>1.634041E-2</v>
      </c>
      <c r="E184" s="278">
        <f t="shared" si="23"/>
        <v>1.2840660262251053E-4</v>
      </c>
      <c r="F184" s="17">
        <v>1.2112E-2</v>
      </c>
      <c r="G184" s="17">
        <v>1.1429999999999999E-3</v>
      </c>
      <c r="H184" s="401">
        <f t="shared" si="24"/>
        <v>1.3254999999999999E-2</v>
      </c>
      <c r="I184" s="278">
        <f t="shared" si="30"/>
        <v>9.4075730482847045E-5</v>
      </c>
      <c r="J184" s="404">
        <f t="shared" si="31"/>
        <v>8.8778533637627274E-6</v>
      </c>
      <c r="K184" s="272">
        <f>((H184/D184)-1)*100</f>
        <v>-18.882084354064553</v>
      </c>
      <c r="L184" s="272">
        <f>((H184/B184)-1)*100</f>
        <v>-48.804603916418834</v>
      </c>
      <c r="M184" s="231"/>
      <c r="N184" s="231"/>
      <c r="Q184" s="280"/>
    </row>
    <row r="185" spans="1:17" s="29" customFormat="1">
      <c r="A185" s="35" t="s">
        <v>351</v>
      </c>
      <c r="B185" s="17">
        <v>0</v>
      </c>
      <c r="C185" s="278">
        <f t="shared" si="22"/>
        <v>0</v>
      </c>
      <c r="D185" s="17">
        <v>0</v>
      </c>
      <c r="E185" s="278">
        <f t="shared" si="23"/>
        <v>0</v>
      </c>
      <c r="F185" s="17">
        <v>0</v>
      </c>
      <c r="G185" s="17">
        <v>1.2350760000000001E-2</v>
      </c>
      <c r="H185" s="401">
        <f t="shared" si="24"/>
        <v>1.2350760000000001E-2</v>
      </c>
      <c r="I185" s="278">
        <f t="shared" si="30"/>
        <v>0</v>
      </c>
      <c r="J185" s="404">
        <f t="shared" si="31"/>
        <v>9.5930215407721918E-5</v>
      </c>
      <c r="K185" s="272" t="s">
        <v>240</v>
      </c>
      <c r="L185" s="272" t="s">
        <v>240</v>
      </c>
      <c r="M185" s="231"/>
      <c r="N185" s="231"/>
      <c r="Q185" s="280"/>
    </row>
    <row r="186" spans="1:17" s="29" customFormat="1">
      <c r="A186" s="35" t="s">
        <v>343</v>
      </c>
      <c r="B186" s="17">
        <v>0</v>
      </c>
      <c r="C186" s="278">
        <f t="shared" si="22"/>
        <v>0</v>
      </c>
      <c r="D186" s="17">
        <v>1.065E-3</v>
      </c>
      <c r="E186" s="278">
        <f t="shared" si="23"/>
        <v>8.3690085984974488E-6</v>
      </c>
      <c r="F186" s="17">
        <v>1.2012399999999999E-2</v>
      </c>
      <c r="G186" s="17">
        <v>0</v>
      </c>
      <c r="H186" s="401">
        <f t="shared" si="24"/>
        <v>1.2012399999999999E-2</v>
      </c>
      <c r="I186" s="278">
        <f t="shared" si="30"/>
        <v>9.3302122263222572E-5</v>
      </c>
      <c r="J186" s="404">
        <f t="shared" si="31"/>
        <v>0</v>
      </c>
      <c r="K186" s="272">
        <f>((H186/D186)-1)*100</f>
        <v>1027.924882629108</v>
      </c>
      <c r="L186" s="272" t="s">
        <v>240</v>
      </c>
      <c r="M186" s="231"/>
      <c r="N186" s="231"/>
      <c r="Q186" s="280"/>
    </row>
    <row r="187" spans="1:17" s="29" customFormat="1">
      <c r="A187" s="35" t="s">
        <v>13</v>
      </c>
      <c r="B187" s="17">
        <v>8.0631999999999995E-3</v>
      </c>
      <c r="C187" s="278">
        <f t="shared" si="22"/>
        <v>6.7356783376667934E-5</v>
      </c>
      <c r="D187" s="17">
        <v>5.8500000000000002E-4</v>
      </c>
      <c r="E187" s="278">
        <f t="shared" si="23"/>
        <v>4.5970610611464872E-6</v>
      </c>
      <c r="F187" s="17">
        <v>3.9208000000000003E-3</v>
      </c>
      <c r="G187" s="17">
        <v>7.0783999999999994E-3</v>
      </c>
      <c r="H187" s="401">
        <f t="shared" si="24"/>
        <v>1.0999200000000001E-2</v>
      </c>
      <c r="I187" s="278">
        <f t="shared" si="30"/>
        <v>3.0453444854453988E-5</v>
      </c>
      <c r="J187" s="404">
        <f t="shared" si="31"/>
        <v>5.4979000218773489E-5</v>
      </c>
      <c r="K187" s="272" t="s">
        <v>240</v>
      </c>
      <c r="L187" s="272">
        <f>((H187/B187)-1)*100</f>
        <v>36.412342494295082</v>
      </c>
      <c r="M187" s="231"/>
      <c r="N187" s="231"/>
      <c r="Q187" s="280"/>
    </row>
    <row r="188" spans="1:17" s="29" customFormat="1">
      <c r="A188" s="35" t="s">
        <v>330</v>
      </c>
      <c r="B188" s="17">
        <v>1.008E-2</v>
      </c>
      <c r="C188" s="278">
        <f t="shared" si="22"/>
        <v>8.4204332825281884E-5</v>
      </c>
      <c r="D188" s="17">
        <v>3.248E-3</v>
      </c>
      <c r="E188" s="278">
        <f t="shared" si="23"/>
        <v>2.5523511669408184E-5</v>
      </c>
      <c r="F188" s="17">
        <v>0</v>
      </c>
      <c r="G188" s="17">
        <v>9.9000000000000008E-3</v>
      </c>
      <c r="H188" s="401">
        <f t="shared" si="24"/>
        <v>9.9000000000000008E-3</v>
      </c>
      <c r="I188" s="278">
        <f t="shared" si="30"/>
        <v>0</v>
      </c>
      <c r="J188" s="404">
        <f t="shared" si="31"/>
        <v>7.689479291448033E-5</v>
      </c>
      <c r="K188" s="272">
        <f>((H188/D188)-1)*100</f>
        <v>204.80295566502465</v>
      </c>
      <c r="L188" s="272" t="s">
        <v>240</v>
      </c>
      <c r="M188" s="231"/>
      <c r="N188" s="231"/>
      <c r="Q188" s="280"/>
    </row>
    <row r="189" spans="1:17" s="29" customFormat="1">
      <c r="A189" s="35" t="s">
        <v>331</v>
      </c>
      <c r="B189" s="17">
        <v>0</v>
      </c>
      <c r="C189" s="278">
        <f t="shared" si="22"/>
        <v>0</v>
      </c>
      <c r="D189" s="17">
        <v>2.0741399999999999E-3</v>
      </c>
      <c r="E189" s="278">
        <f t="shared" si="23"/>
        <v>1.629905680233568E-5</v>
      </c>
      <c r="F189" s="17">
        <v>6.5099999999999999E-4</v>
      </c>
      <c r="G189" s="17">
        <v>9.0891100000000009E-3</v>
      </c>
      <c r="H189" s="401">
        <f t="shared" si="24"/>
        <v>9.7401100000000015E-3</v>
      </c>
      <c r="I189" s="278">
        <f t="shared" si="30"/>
        <v>5.0564151704370395E-6</v>
      </c>
      <c r="J189" s="404">
        <f t="shared" si="31"/>
        <v>7.0596488002720427E-5</v>
      </c>
      <c r="K189" s="272">
        <f>((H189/D189)-1)*100</f>
        <v>369.59751993597354</v>
      </c>
      <c r="L189" s="272" t="s">
        <v>240</v>
      </c>
      <c r="M189" s="231"/>
      <c r="N189" s="231"/>
      <c r="Q189" s="280"/>
    </row>
    <row r="190" spans="1:17" s="29" customFormat="1">
      <c r="A190" s="35" t="s">
        <v>22</v>
      </c>
      <c r="B190" s="17">
        <v>2.7119899999999996E-3</v>
      </c>
      <c r="C190" s="278">
        <f t="shared" si="22"/>
        <v>2.265489172409089E-5</v>
      </c>
      <c r="D190" s="17">
        <v>5.4395640000000002E-2</v>
      </c>
      <c r="E190" s="278">
        <f t="shared" si="23"/>
        <v>4.2745312570964495E-4</v>
      </c>
      <c r="F190" s="17">
        <v>0</v>
      </c>
      <c r="G190" s="17">
        <v>9.560879999999999E-3</v>
      </c>
      <c r="H190" s="401">
        <f t="shared" si="24"/>
        <v>9.560879999999999E-3</v>
      </c>
      <c r="I190" s="278">
        <f t="shared" si="30"/>
        <v>0</v>
      </c>
      <c r="J190" s="404">
        <f t="shared" si="31"/>
        <v>7.4260796735373393E-5</v>
      </c>
      <c r="K190" s="272">
        <f>((H190/D190)-1)*100</f>
        <v>-82.423444231927405</v>
      </c>
      <c r="L190" s="272">
        <f>((H190/B190)-1)*100</f>
        <v>252.54112293924388</v>
      </c>
      <c r="M190" s="231"/>
      <c r="N190" s="231"/>
      <c r="Q190" s="280"/>
    </row>
    <row r="191" spans="1:17" s="29" customFormat="1">
      <c r="A191" s="35" t="s">
        <v>12</v>
      </c>
      <c r="B191" s="17">
        <v>3.4E-5</v>
      </c>
      <c r="C191" s="278">
        <f t="shared" si="22"/>
        <v>2.8402255119638725E-7</v>
      </c>
      <c r="D191" s="17">
        <v>7.3600490000000005E-2</v>
      </c>
      <c r="E191" s="278">
        <f t="shared" si="23"/>
        <v>5.7836913959025875E-4</v>
      </c>
      <c r="F191" s="17">
        <v>0</v>
      </c>
      <c r="G191" s="17">
        <v>8.59475E-3</v>
      </c>
      <c r="H191" s="401">
        <f t="shared" si="24"/>
        <v>8.59475E-3</v>
      </c>
      <c r="I191" s="278">
        <f t="shared" si="30"/>
        <v>0</v>
      </c>
      <c r="J191" s="404">
        <f t="shared" si="31"/>
        <v>6.6756719333508065E-5</v>
      </c>
      <c r="K191" s="272">
        <f>((H191/D191)-1)*100</f>
        <v>-88.322428288181229</v>
      </c>
      <c r="L191" s="272" t="s">
        <v>240</v>
      </c>
      <c r="M191" s="231"/>
      <c r="N191" s="231"/>
      <c r="Q191" s="280"/>
    </row>
    <row r="192" spans="1:17" s="29" customFormat="1">
      <c r="A192" s="35" t="s">
        <v>201</v>
      </c>
      <c r="B192" s="17">
        <v>0.10913096000000001</v>
      </c>
      <c r="C192" s="278">
        <f t="shared" si="22"/>
        <v>9.1163687275620288E-4</v>
      </c>
      <c r="D192" s="17">
        <v>1.8731319999999999E-2</v>
      </c>
      <c r="E192" s="278">
        <f t="shared" si="23"/>
        <v>1.4719490905277675E-4</v>
      </c>
      <c r="F192" s="17">
        <v>0</v>
      </c>
      <c r="G192" s="17">
        <v>7.6819999999999996E-3</v>
      </c>
      <c r="H192" s="401">
        <f t="shared" si="24"/>
        <v>7.6819999999999996E-3</v>
      </c>
      <c r="I192" s="278">
        <f t="shared" si="30"/>
        <v>0</v>
      </c>
      <c r="J192" s="404">
        <f t="shared" si="31"/>
        <v>5.9667252441316951E-5</v>
      </c>
      <c r="K192" s="272" t="s">
        <v>240</v>
      </c>
      <c r="L192" s="272">
        <f t="shared" ref="L192:L197" si="33">((H192/B192)-1)*100</f>
        <v>-92.960751009612679</v>
      </c>
      <c r="M192" s="231"/>
      <c r="N192" s="231"/>
      <c r="Q192" s="280"/>
    </row>
    <row r="193" spans="1:17" s="29" customFormat="1">
      <c r="A193" s="35" t="s">
        <v>7</v>
      </c>
      <c r="B193" s="17">
        <v>0</v>
      </c>
      <c r="C193" s="278">
        <f t="shared" si="22"/>
        <v>0</v>
      </c>
      <c r="D193" s="17">
        <v>1.281E-3</v>
      </c>
      <c r="E193" s="278">
        <f t="shared" si="23"/>
        <v>1.0066384990305384E-5</v>
      </c>
      <c r="F193" s="17">
        <v>7.31754E-3</v>
      </c>
      <c r="G193" s="17">
        <v>0</v>
      </c>
      <c r="H193" s="401">
        <f t="shared" si="24"/>
        <v>7.31754E-3</v>
      </c>
      <c r="I193" s="278">
        <f t="shared" si="30"/>
        <v>5.6836436660952157E-5</v>
      </c>
      <c r="J193" s="404">
        <f t="shared" si="31"/>
        <v>0</v>
      </c>
      <c r="K193" s="272">
        <f t="shared" ref="K193:K198" si="34">((H193/D193)-1)*100</f>
        <v>471.23653395784544</v>
      </c>
      <c r="L193" s="272" t="s">
        <v>240</v>
      </c>
      <c r="M193" s="231"/>
      <c r="N193" s="231"/>
      <c r="Q193" s="280"/>
    </row>
    <row r="194" spans="1:17" s="29" customFormat="1">
      <c r="A194" s="35" t="s">
        <v>17</v>
      </c>
      <c r="B194" s="17">
        <v>2.9999999999999997E-4</v>
      </c>
      <c r="C194" s="278">
        <f t="shared" si="22"/>
        <v>2.50608133408577E-6</v>
      </c>
      <c r="D194" s="17">
        <v>9.5340000000000008E-3</v>
      </c>
      <c r="E194" s="278">
        <f t="shared" si="23"/>
        <v>7.4920307960633524E-5</v>
      </c>
      <c r="F194" s="17">
        <v>4.4579300000000006E-3</v>
      </c>
      <c r="G194" s="17">
        <v>1.1756E-3</v>
      </c>
      <c r="H194" s="401">
        <f t="shared" si="24"/>
        <v>5.6335300000000003E-3</v>
      </c>
      <c r="I194" s="278">
        <f t="shared" si="30"/>
        <v>3.4625414563358517E-5</v>
      </c>
      <c r="J194" s="404">
        <f t="shared" si="31"/>
        <v>9.1310624798245515E-6</v>
      </c>
      <c r="K194" s="272">
        <f t="shared" si="34"/>
        <v>-40.911160058737153</v>
      </c>
      <c r="L194" s="272">
        <f t="shared" si="33"/>
        <v>1777.8433333333335</v>
      </c>
      <c r="M194" s="231"/>
      <c r="N194" s="231"/>
      <c r="Q194" s="280"/>
    </row>
    <row r="195" spans="1:17" s="29" customFormat="1">
      <c r="A195" s="35" t="s">
        <v>35</v>
      </c>
      <c r="B195" s="17">
        <v>6.7671300000000005E-3</v>
      </c>
      <c r="C195" s="278">
        <f t="shared" si="22"/>
        <v>5.6529927261106135E-5</v>
      </c>
      <c r="D195" s="17">
        <v>3.405992E-2</v>
      </c>
      <c r="E195" s="278">
        <f t="shared" si="23"/>
        <v>2.6765048201327259E-4</v>
      </c>
      <c r="F195" s="17">
        <v>5.6174499999999995E-3</v>
      </c>
      <c r="G195" s="17">
        <v>0</v>
      </c>
      <c r="H195" s="401">
        <f t="shared" si="24"/>
        <v>5.6174499999999995E-3</v>
      </c>
      <c r="I195" s="278">
        <f t="shared" si="30"/>
        <v>4.3631581258328026E-5</v>
      </c>
      <c r="J195" s="404">
        <f t="shared" si="31"/>
        <v>0</v>
      </c>
      <c r="K195" s="272">
        <f t="shared" si="34"/>
        <v>-83.507154450157245</v>
      </c>
      <c r="L195" s="272">
        <f t="shared" si="33"/>
        <v>-16.989181528949505</v>
      </c>
      <c r="M195" s="231"/>
      <c r="N195" s="231"/>
      <c r="Q195" s="280"/>
    </row>
    <row r="196" spans="1:17" s="29" customFormat="1">
      <c r="A196" s="35" t="s">
        <v>71</v>
      </c>
      <c r="B196" s="17">
        <v>0.26642145</v>
      </c>
      <c r="C196" s="278">
        <f t="shared" ref="C196:C259" si="35">(B196/$B$267)*100</f>
        <v>2.2255794094835513E-3</v>
      </c>
      <c r="D196" s="17">
        <v>0</v>
      </c>
      <c r="E196" s="278">
        <f t="shared" ref="E196:E259" si="36">(D196/$D$267)*100</f>
        <v>0</v>
      </c>
      <c r="F196" s="17">
        <v>3.2719299999999997E-3</v>
      </c>
      <c r="G196" s="17">
        <v>1.8079700000000001E-3</v>
      </c>
      <c r="H196" s="401">
        <f t="shared" ref="H196:H259" si="37">F196+G196</f>
        <v>5.0799E-3</v>
      </c>
      <c r="I196" s="278">
        <f t="shared" si="30"/>
        <v>2.5413573715219753E-5</v>
      </c>
      <c r="J196" s="404">
        <f t="shared" si="31"/>
        <v>1.404277563086798E-5</v>
      </c>
      <c r="K196" s="272" t="s">
        <v>240</v>
      </c>
      <c r="L196" s="272">
        <f t="shared" si="33"/>
        <v>-98.093284155611343</v>
      </c>
      <c r="M196" s="231"/>
      <c r="N196" s="231"/>
      <c r="Q196" s="280"/>
    </row>
    <row r="197" spans="1:17" s="29" customFormat="1">
      <c r="A197" s="35" t="s">
        <v>110</v>
      </c>
      <c r="B197" s="17">
        <v>1.8347970000000002E-2</v>
      </c>
      <c r="C197" s="278">
        <f t="shared" si="35"/>
        <v>1.532716837845523E-4</v>
      </c>
      <c r="D197" s="17">
        <v>8.0000000000000004E-4</v>
      </c>
      <c r="E197" s="278">
        <f t="shared" si="36"/>
        <v>6.2865792289182732E-6</v>
      </c>
      <c r="F197" s="17">
        <v>1.0300000000000001E-3</v>
      </c>
      <c r="G197" s="17">
        <v>3.9500000000000004E-3</v>
      </c>
      <c r="H197" s="401">
        <f t="shared" si="37"/>
        <v>4.9800000000000001E-3</v>
      </c>
      <c r="I197" s="278">
        <f t="shared" si="30"/>
        <v>8.0001653234257321E-6</v>
      </c>
      <c r="J197" s="404">
        <f t="shared" si="31"/>
        <v>3.0680245657797711E-5</v>
      </c>
      <c r="K197" s="272">
        <f t="shared" si="34"/>
        <v>522.5</v>
      </c>
      <c r="L197" s="272">
        <f t="shared" si="33"/>
        <v>-72.858032795998696</v>
      </c>
      <c r="M197" s="231"/>
      <c r="N197" s="231"/>
      <c r="Q197" s="280"/>
    </row>
    <row r="198" spans="1:17" s="29" customFormat="1">
      <c r="A198" s="35" t="s">
        <v>194</v>
      </c>
      <c r="B198" s="17">
        <v>2.2787160000000001E-2</v>
      </c>
      <c r="C198" s="278">
        <f t="shared" si="35"/>
        <v>1.9035492110941967E-4</v>
      </c>
      <c r="D198" s="17">
        <v>2.7427860000000002E-2</v>
      </c>
      <c r="E198" s="278">
        <f t="shared" si="36"/>
        <v>2.155342687120979E-4</v>
      </c>
      <c r="F198" s="17">
        <v>1.6999999999999999E-3</v>
      </c>
      <c r="G198" s="17">
        <v>2.777E-3</v>
      </c>
      <c r="H198" s="401">
        <f t="shared" si="37"/>
        <v>4.4770000000000001E-3</v>
      </c>
      <c r="I198" s="278">
        <f t="shared" si="30"/>
        <v>1.3204156359052177E-5</v>
      </c>
      <c r="J198" s="404">
        <f t="shared" si="31"/>
        <v>2.1569377770051704E-5</v>
      </c>
      <c r="K198" s="272">
        <f t="shared" si="34"/>
        <v>-83.677180793543499</v>
      </c>
      <c r="L198" s="272" t="s">
        <v>240</v>
      </c>
      <c r="M198" s="231"/>
      <c r="N198" s="231"/>
      <c r="Q198" s="280"/>
    </row>
    <row r="199" spans="1:17" s="29" customFormat="1">
      <c r="A199" s="35" t="s">
        <v>199</v>
      </c>
      <c r="B199" s="17">
        <v>1.325457E-2</v>
      </c>
      <c r="C199" s="278">
        <f t="shared" si="35"/>
        <v>1.107234348944441E-4</v>
      </c>
      <c r="D199" s="17">
        <v>1.737588E-2</v>
      </c>
      <c r="E199" s="278">
        <f t="shared" si="36"/>
        <v>1.3654355786522053E-4</v>
      </c>
      <c r="F199" s="17">
        <v>0</v>
      </c>
      <c r="G199" s="17">
        <v>4.2500000000000003E-3</v>
      </c>
      <c r="H199" s="401">
        <f t="shared" si="37"/>
        <v>4.2500000000000003E-3</v>
      </c>
      <c r="I199" s="278">
        <f t="shared" si="30"/>
        <v>0</v>
      </c>
      <c r="J199" s="404">
        <f t="shared" si="31"/>
        <v>3.3010390897630444E-5</v>
      </c>
      <c r="K199" s="272" t="s">
        <v>240</v>
      </c>
      <c r="L199" s="272">
        <f>((H199/B199)-1)*100</f>
        <v>-67.935587499254964</v>
      </c>
      <c r="M199" s="231"/>
      <c r="N199" s="231"/>
      <c r="Q199" s="280"/>
    </row>
    <row r="200" spans="1:17" s="29" customFormat="1">
      <c r="A200" s="35" t="s">
        <v>346</v>
      </c>
      <c r="B200" s="17">
        <v>0</v>
      </c>
      <c r="C200" s="278">
        <f t="shared" si="35"/>
        <v>0</v>
      </c>
      <c r="D200" s="17">
        <v>0</v>
      </c>
      <c r="E200" s="278">
        <f t="shared" si="36"/>
        <v>0</v>
      </c>
      <c r="F200" s="17">
        <v>2.5612500000000002E-3</v>
      </c>
      <c r="G200" s="17">
        <v>0</v>
      </c>
      <c r="H200" s="401">
        <f t="shared" si="37"/>
        <v>2.5612500000000002E-3</v>
      </c>
      <c r="I200" s="278">
        <f t="shared" si="30"/>
        <v>1.9893614985071993E-5</v>
      </c>
      <c r="J200" s="404">
        <f t="shared" si="31"/>
        <v>0</v>
      </c>
      <c r="K200" s="272" t="s">
        <v>240</v>
      </c>
      <c r="L200" s="272" t="s">
        <v>240</v>
      </c>
      <c r="M200" s="231"/>
      <c r="N200" s="231"/>
      <c r="Q200" s="280"/>
    </row>
    <row r="201" spans="1:17" s="29" customFormat="1">
      <c r="A201" s="35" t="s">
        <v>69</v>
      </c>
      <c r="B201" s="17">
        <v>0.4661555</v>
      </c>
      <c r="C201" s="278">
        <f t="shared" si="35"/>
        <v>3.8940786577713977E-3</v>
      </c>
      <c r="D201" s="17">
        <v>0</v>
      </c>
      <c r="E201" s="278">
        <f t="shared" si="36"/>
        <v>0</v>
      </c>
      <c r="F201" s="17">
        <v>0</v>
      </c>
      <c r="G201" s="17">
        <v>2.3249999999999998E-3</v>
      </c>
      <c r="H201" s="401">
        <f t="shared" si="37"/>
        <v>2.3249999999999998E-3</v>
      </c>
      <c r="I201" s="278">
        <f t="shared" si="30"/>
        <v>0</v>
      </c>
      <c r="J201" s="404">
        <f t="shared" si="31"/>
        <v>1.8058625608703712E-5</v>
      </c>
      <c r="K201" s="272" t="s">
        <v>240</v>
      </c>
      <c r="L201" s="272">
        <f>((H201/B201)-1)*100</f>
        <v>-99.501239393292579</v>
      </c>
      <c r="M201" s="231"/>
      <c r="N201" s="231"/>
      <c r="Q201" s="280"/>
    </row>
    <row r="202" spans="1:17" s="29" customFormat="1">
      <c r="A202" s="35" t="s">
        <v>70</v>
      </c>
      <c r="B202" s="17">
        <v>1.364493E-2</v>
      </c>
      <c r="C202" s="278">
        <f t="shared" si="35"/>
        <v>1.1398434792635648E-4</v>
      </c>
      <c r="D202" s="17">
        <v>2.2177399999999997E-3</v>
      </c>
      <c r="E202" s="278">
        <f t="shared" si="36"/>
        <v>1.742749777392651E-5</v>
      </c>
      <c r="F202" s="17">
        <v>1.9465000000000001E-3</v>
      </c>
      <c r="G202" s="17">
        <v>0</v>
      </c>
      <c r="H202" s="401">
        <f t="shared" si="37"/>
        <v>1.9465000000000001E-3</v>
      </c>
      <c r="I202" s="278">
        <f t="shared" ref="I202:I233" si="38">(F202/$H$267)*100</f>
        <v>1.5118759031114743E-5</v>
      </c>
      <c r="J202" s="404">
        <f t="shared" si="31"/>
        <v>0</v>
      </c>
      <c r="K202" s="272">
        <f t="shared" ref="K202:K207" si="39">((H202/D202)-1)*100</f>
        <v>-12.230468855681897</v>
      </c>
      <c r="L202" s="272">
        <f>((H202/B202)-1)*100</f>
        <v>-85.734628173248225</v>
      </c>
      <c r="M202" s="231"/>
      <c r="N202" s="231"/>
      <c r="Q202" s="280"/>
    </row>
    <row r="203" spans="1:17" s="29" customFormat="1">
      <c r="A203" s="35" t="s">
        <v>25</v>
      </c>
      <c r="B203" s="17">
        <v>2.8800000000000002E-3</v>
      </c>
      <c r="C203" s="278">
        <f t="shared" si="35"/>
        <v>2.4058380807223397E-5</v>
      </c>
      <c r="D203" s="17">
        <v>0</v>
      </c>
      <c r="E203" s="278">
        <f t="shared" si="36"/>
        <v>0</v>
      </c>
      <c r="F203" s="17">
        <v>0</v>
      </c>
      <c r="G203" s="17">
        <v>1.817E-3</v>
      </c>
      <c r="H203" s="401">
        <f t="shared" si="37"/>
        <v>1.817E-3</v>
      </c>
      <c r="I203" s="278">
        <f t="shared" si="38"/>
        <v>0</v>
      </c>
      <c r="J203" s="404">
        <f t="shared" ref="J203:J234" si="40">(G203/$H$267)*100</f>
        <v>1.4112913002586946E-5</v>
      </c>
      <c r="K203" s="272" t="s">
        <v>240</v>
      </c>
      <c r="L203" s="272">
        <f>((H203/B203)-1)*100</f>
        <v>-36.909722222222229</v>
      </c>
      <c r="M203" s="231"/>
      <c r="N203" s="231"/>
      <c r="Q203" s="280"/>
    </row>
    <row r="204" spans="1:17" s="29" customFormat="1">
      <c r="A204" s="35" t="s">
        <v>47</v>
      </c>
      <c r="B204" s="17">
        <v>0.27371828000000004</v>
      </c>
      <c r="C204" s="278">
        <f t="shared" si="35"/>
        <v>2.2865342410202084E-3</v>
      </c>
      <c r="D204" s="17">
        <v>3.7050799999999999E-3</v>
      </c>
      <c r="E204" s="278">
        <f t="shared" si="36"/>
        <v>2.9115348711850643E-5</v>
      </c>
      <c r="F204" s="17">
        <v>1.7477E-3</v>
      </c>
      <c r="G204" s="17">
        <v>0</v>
      </c>
      <c r="H204" s="401">
        <f t="shared" si="37"/>
        <v>1.7477E-3</v>
      </c>
      <c r="I204" s="278">
        <f t="shared" si="38"/>
        <v>1.3574649452185582E-5</v>
      </c>
      <c r="J204" s="404">
        <f t="shared" si="40"/>
        <v>0</v>
      </c>
      <c r="K204" s="272">
        <f t="shared" si="39"/>
        <v>-52.829628510045666</v>
      </c>
      <c r="L204" s="272" t="s">
        <v>240</v>
      </c>
      <c r="M204" s="231"/>
      <c r="N204" s="231"/>
      <c r="Q204" s="280"/>
    </row>
    <row r="205" spans="1:17" s="29" customFormat="1">
      <c r="A205" s="35" t="s">
        <v>72</v>
      </c>
      <c r="B205" s="17">
        <v>3.6819199999999996E-2</v>
      </c>
      <c r="C205" s="278">
        <f t="shared" si="35"/>
        <v>3.0757303285323592E-4</v>
      </c>
      <c r="D205" s="17">
        <v>6.6000000000000005E-5</v>
      </c>
      <c r="E205" s="278">
        <f t="shared" si="36"/>
        <v>5.1864278638575753E-7</v>
      </c>
      <c r="F205" s="17">
        <v>1.56982E-3</v>
      </c>
      <c r="G205" s="17">
        <v>0</v>
      </c>
      <c r="H205" s="401">
        <f t="shared" si="37"/>
        <v>1.56982E-3</v>
      </c>
      <c r="I205" s="278">
        <f t="shared" si="38"/>
        <v>1.2193028667980758E-5</v>
      </c>
      <c r="J205" s="404">
        <f t="shared" si="40"/>
        <v>0</v>
      </c>
      <c r="K205" s="272">
        <f t="shared" si="39"/>
        <v>2278.515151515151</v>
      </c>
      <c r="L205" s="272">
        <f>((H205/B205)-1)*100</f>
        <v>-95.736409264731449</v>
      </c>
      <c r="M205" s="231"/>
      <c r="N205" s="231"/>
      <c r="Q205" s="280"/>
    </row>
    <row r="206" spans="1:17" s="29" customFormat="1">
      <c r="A206" s="35" t="s">
        <v>116</v>
      </c>
      <c r="B206" s="17">
        <v>9.4321500000000003E-3</v>
      </c>
      <c r="C206" s="278">
        <f t="shared" si="35"/>
        <v>7.8792450184323658E-5</v>
      </c>
      <c r="D206" s="17">
        <v>0.14086265000000001</v>
      </c>
      <c r="E206" s="278">
        <f t="shared" si="36"/>
        <v>1.1069302620254806E-3</v>
      </c>
      <c r="F206" s="17">
        <v>0</v>
      </c>
      <c r="G206" s="17">
        <v>1.5E-3</v>
      </c>
      <c r="H206" s="401">
        <f t="shared" si="37"/>
        <v>1.5E-3</v>
      </c>
      <c r="I206" s="278">
        <f t="shared" si="38"/>
        <v>0</v>
      </c>
      <c r="J206" s="404">
        <f t="shared" si="40"/>
        <v>1.1650726199163685E-5</v>
      </c>
      <c r="K206" s="272">
        <f t="shared" si="39"/>
        <v>-98.935132911385665</v>
      </c>
      <c r="L206" s="272">
        <f>((H206/B206)-1)*100</f>
        <v>-84.096945023138943</v>
      </c>
      <c r="M206" s="231"/>
      <c r="N206" s="231"/>
      <c r="Q206" s="280"/>
    </row>
    <row r="207" spans="1:17" s="29" customFormat="1">
      <c r="A207" s="35" t="s">
        <v>170</v>
      </c>
      <c r="B207" s="17">
        <v>1.218208E-2</v>
      </c>
      <c r="C207" s="278">
        <f t="shared" si="35"/>
        <v>1.0176427766113193E-4</v>
      </c>
      <c r="D207" s="17">
        <v>3.6540000000000001E-3</v>
      </c>
      <c r="E207" s="278">
        <f t="shared" si="36"/>
        <v>2.871395062808421E-5</v>
      </c>
      <c r="F207" s="17">
        <v>0</v>
      </c>
      <c r="G207" s="17">
        <v>1.3500000000000001E-3</v>
      </c>
      <c r="H207" s="401">
        <f t="shared" si="37"/>
        <v>1.3500000000000001E-3</v>
      </c>
      <c r="I207" s="278">
        <f t="shared" si="38"/>
        <v>0</v>
      </c>
      <c r="J207" s="404">
        <f t="shared" si="40"/>
        <v>1.0485653579247318E-5</v>
      </c>
      <c r="K207" s="272">
        <f t="shared" si="39"/>
        <v>-63.054187192118228</v>
      </c>
      <c r="L207" s="272">
        <f>((H207/B207)-1)*100</f>
        <v>-88.918148624865381</v>
      </c>
      <c r="M207" s="231"/>
      <c r="N207" s="231"/>
      <c r="Q207" s="280"/>
    </row>
    <row r="208" spans="1:17" s="29" customFormat="1">
      <c r="A208" s="35" t="s">
        <v>154</v>
      </c>
      <c r="B208" s="17">
        <v>8.8281799999999997E-3</v>
      </c>
      <c r="C208" s="278">
        <f t="shared" si="35"/>
        <v>7.374712370649772E-5</v>
      </c>
      <c r="D208" s="17">
        <v>5.0230800000000001E-3</v>
      </c>
      <c r="E208" s="278">
        <f t="shared" si="36"/>
        <v>3.9472487991493498E-5</v>
      </c>
      <c r="F208" s="17">
        <v>0</v>
      </c>
      <c r="G208" s="17">
        <v>1.0399999999999999E-3</v>
      </c>
      <c r="H208" s="401">
        <f t="shared" si="37"/>
        <v>1.0399999999999999E-3</v>
      </c>
      <c r="I208" s="278">
        <f t="shared" si="38"/>
        <v>0</v>
      </c>
      <c r="J208" s="404">
        <f t="shared" si="40"/>
        <v>8.077836831420154E-6</v>
      </c>
      <c r="K208" s="272" t="s">
        <v>240</v>
      </c>
      <c r="L208" s="272" t="s">
        <v>240</v>
      </c>
      <c r="M208" s="231"/>
      <c r="N208" s="231"/>
      <c r="Q208" s="280"/>
    </row>
    <row r="209" spans="1:17" s="29" customFormat="1">
      <c r="A209" s="35" t="s">
        <v>148</v>
      </c>
      <c r="B209" s="17">
        <v>6.4999999999999997E-4</v>
      </c>
      <c r="C209" s="278">
        <f t="shared" si="35"/>
        <v>5.4298428905191681E-6</v>
      </c>
      <c r="D209" s="17">
        <v>0</v>
      </c>
      <c r="E209" s="278">
        <f t="shared" si="36"/>
        <v>0</v>
      </c>
      <c r="F209" s="17">
        <v>0</v>
      </c>
      <c r="G209" s="17">
        <v>8.3872999999999999E-4</v>
      </c>
      <c r="H209" s="401">
        <f t="shared" si="37"/>
        <v>8.3872999999999999E-4</v>
      </c>
      <c r="I209" s="278">
        <f t="shared" si="38"/>
        <v>0</v>
      </c>
      <c r="J209" s="404">
        <f t="shared" si="40"/>
        <v>6.5145423900163713E-6</v>
      </c>
      <c r="K209" s="272" t="s">
        <v>240</v>
      </c>
      <c r="L209" s="272">
        <f t="shared" ref="L209:L215" si="41">((H209/B209)-1)*100</f>
        <v>29.035384615384618</v>
      </c>
      <c r="M209" s="231"/>
      <c r="N209" s="231"/>
      <c r="Q209" s="280"/>
    </row>
    <row r="210" spans="1:17" s="29" customFormat="1">
      <c r="A210" s="35" t="s">
        <v>169</v>
      </c>
      <c r="B210" s="17">
        <v>8.6742800000000012E-3</v>
      </c>
      <c r="C210" s="278">
        <f t="shared" si="35"/>
        <v>7.2461503982111723E-5</v>
      </c>
      <c r="D210" s="17">
        <v>1.7959259999999998E-2</v>
      </c>
      <c r="E210" s="278">
        <f t="shared" si="36"/>
        <v>1.4112788860342845E-4</v>
      </c>
      <c r="F210" s="17">
        <v>0</v>
      </c>
      <c r="G210" s="17">
        <v>8.0000000000000004E-4</v>
      </c>
      <c r="H210" s="401">
        <f t="shared" si="37"/>
        <v>8.0000000000000004E-4</v>
      </c>
      <c r="I210" s="278">
        <f t="shared" si="38"/>
        <v>0</v>
      </c>
      <c r="J210" s="404">
        <f t="shared" si="40"/>
        <v>6.2137206395539667E-6</v>
      </c>
      <c r="K210" s="272">
        <f t="shared" ref="K210:K217" si="42">((H210/D210)-1)*100</f>
        <v>-95.54547347719226</v>
      </c>
      <c r="L210" s="272">
        <f t="shared" si="41"/>
        <v>-90.77733252788704</v>
      </c>
      <c r="M210" s="231"/>
      <c r="N210" s="231"/>
      <c r="Q210" s="280"/>
    </row>
    <row r="211" spans="1:17" s="29" customFormat="1">
      <c r="A211" s="35" t="s">
        <v>354</v>
      </c>
      <c r="B211" s="17">
        <v>0</v>
      </c>
      <c r="C211" s="278">
        <f t="shared" si="35"/>
        <v>0</v>
      </c>
      <c r="D211" s="17">
        <v>1.7139100000000001E-3</v>
      </c>
      <c r="E211" s="278">
        <f t="shared" si="36"/>
        <v>1.3468288757794147E-5</v>
      </c>
      <c r="F211" s="17">
        <v>6.7353999999999992E-4</v>
      </c>
      <c r="G211" s="17">
        <v>0</v>
      </c>
      <c r="H211" s="401">
        <f t="shared" si="37"/>
        <v>6.7353999999999992E-4</v>
      </c>
      <c r="I211" s="278">
        <f t="shared" si="38"/>
        <v>5.2314867494564719E-6</v>
      </c>
      <c r="J211" s="404">
        <f t="shared" si="40"/>
        <v>0</v>
      </c>
      <c r="K211" s="272">
        <f t="shared" si="42"/>
        <v>-60.701553757198454</v>
      </c>
      <c r="L211" s="272" t="s">
        <v>240</v>
      </c>
      <c r="M211" s="231"/>
      <c r="N211" s="231"/>
      <c r="Q211" s="280"/>
    </row>
    <row r="212" spans="1:17" s="29" customFormat="1">
      <c r="A212" s="35" t="s">
        <v>56</v>
      </c>
      <c r="B212" s="17">
        <v>0</v>
      </c>
      <c r="C212" s="278">
        <f t="shared" si="35"/>
        <v>0</v>
      </c>
      <c r="D212" s="17">
        <v>3.279E-2</v>
      </c>
      <c r="E212" s="278">
        <f t="shared" si="36"/>
        <v>2.5767116614528769E-4</v>
      </c>
      <c r="F212" s="17">
        <v>5.1999999999999995E-4</v>
      </c>
      <c r="G212" s="17">
        <v>0</v>
      </c>
      <c r="H212" s="401">
        <f t="shared" si="37"/>
        <v>5.1999999999999995E-4</v>
      </c>
      <c r="I212" s="278">
        <f t="shared" si="38"/>
        <v>4.038918415710077E-6</v>
      </c>
      <c r="J212" s="404">
        <f t="shared" si="40"/>
        <v>0</v>
      </c>
      <c r="K212" s="272">
        <f t="shared" si="42"/>
        <v>-98.414150655687706</v>
      </c>
      <c r="L212" s="272" t="s">
        <v>240</v>
      </c>
      <c r="M212" s="231"/>
      <c r="N212" s="231"/>
      <c r="Q212" s="280"/>
    </row>
    <row r="213" spans="1:17" s="29" customFormat="1">
      <c r="A213" s="35" t="s">
        <v>91</v>
      </c>
      <c r="B213" s="17">
        <v>0</v>
      </c>
      <c r="C213" s="278">
        <f t="shared" si="35"/>
        <v>0</v>
      </c>
      <c r="D213" s="17">
        <v>1.3069569999999999E-2</v>
      </c>
      <c r="E213" s="278">
        <f t="shared" si="36"/>
        <v>1.0270360911611673E-4</v>
      </c>
      <c r="F213" s="17">
        <v>0</v>
      </c>
      <c r="G213" s="17">
        <v>5.0000000000000001E-4</v>
      </c>
      <c r="H213" s="401">
        <f t="shared" si="37"/>
        <v>5.0000000000000001E-4</v>
      </c>
      <c r="I213" s="278">
        <f t="shared" si="38"/>
        <v>0</v>
      </c>
      <c r="J213" s="404">
        <f t="shared" si="40"/>
        <v>3.8835753997212288E-6</v>
      </c>
      <c r="K213" s="272">
        <f t="shared" si="42"/>
        <v>-96.174319430555101</v>
      </c>
      <c r="L213" s="272" t="s">
        <v>240</v>
      </c>
      <c r="M213" s="231"/>
      <c r="N213" s="231"/>
      <c r="Q213" s="280"/>
    </row>
    <row r="214" spans="1:17" s="29" customFormat="1">
      <c r="A214" s="35" t="s">
        <v>108</v>
      </c>
      <c r="B214" s="17">
        <v>0</v>
      </c>
      <c r="C214" s="278">
        <f t="shared" si="35"/>
        <v>0</v>
      </c>
      <c r="D214" s="17">
        <v>0</v>
      </c>
      <c r="E214" s="278">
        <f t="shared" si="36"/>
        <v>0</v>
      </c>
      <c r="F214" s="17">
        <v>2.5000000000000001E-4</v>
      </c>
      <c r="G214" s="17">
        <v>0</v>
      </c>
      <c r="H214" s="401">
        <f t="shared" si="37"/>
        <v>2.5000000000000001E-4</v>
      </c>
      <c r="I214" s="278">
        <f t="shared" si="38"/>
        <v>1.9417876998606144E-6</v>
      </c>
      <c r="J214" s="404">
        <f t="shared" si="40"/>
        <v>0</v>
      </c>
      <c r="K214" s="272" t="s">
        <v>240</v>
      </c>
      <c r="L214" s="272" t="s">
        <v>240</v>
      </c>
      <c r="M214" s="231"/>
      <c r="N214" s="231"/>
      <c r="Q214" s="280"/>
    </row>
    <row r="215" spans="1:17" s="29" customFormat="1">
      <c r="A215" s="35" t="s">
        <v>42</v>
      </c>
      <c r="B215" s="17">
        <v>2.5999999999999998E-4</v>
      </c>
      <c r="C215" s="278">
        <f t="shared" si="35"/>
        <v>2.1719371562076675E-6</v>
      </c>
      <c r="D215" s="17">
        <v>5.0000000000000002E-5</v>
      </c>
      <c r="E215" s="278">
        <f t="shared" si="36"/>
        <v>3.9291120180739207E-7</v>
      </c>
      <c r="F215" s="17">
        <v>1E-4</v>
      </c>
      <c r="G215" s="17">
        <v>0</v>
      </c>
      <c r="H215" s="401">
        <f t="shared" si="37"/>
        <v>1E-4</v>
      </c>
      <c r="I215" s="278">
        <f t="shared" si="38"/>
        <v>7.7671507994424583E-7</v>
      </c>
      <c r="J215" s="404">
        <f t="shared" si="40"/>
        <v>0</v>
      </c>
      <c r="K215" s="272">
        <f t="shared" si="42"/>
        <v>100</v>
      </c>
      <c r="L215" s="272">
        <f t="shared" si="41"/>
        <v>-61.538461538461533</v>
      </c>
      <c r="M215" s="231"/>
      <c r="N215" s="231"/>
      <c r="Q215" s="280"/>
    </row>
    <row r="216" spans="1:17" s="29" customFormat="1">
      <c r="A216" s="35" t="s">
        <v>373</v>
      </c>
      <c r="B216" s="17">
        <v>0</v>
      </c>
      <c r="C216" s="278">
        <f t="shared" si="35"/>
        <v>0</v>
      </c>
      <c r="D216" s="17">
        <v>0</v>
      </c>
      <c r="E216" s="278">
        <f t="shared" si="36"/>
        <v>0</v>
      </c>
      <c r="F216" s="17">
        <v>0</v>
      </c>
      <c r="G216" s="17">
        <v>0</v>
      </c>
      <c r="H216" s="401">
        <f t="shared" si="37"/>
        <v>0</v>
      </c>
      <c r="I216" s="278">
        <f t="shared" si="38"/>
        <v>0</v>
      </c>
      <c r="J216" s="404">
        <f t="shared" si="40"/>
        <v>0</v>
      </c>
      <c r="K216" s="272" t="s">
        <v>240</v>
      </c>
      <c r="L216" s="272" t="s">
        <v>240</v>
      </c>
      <c r="M216" s="231"/>
      <c r="N216" s="231"/>
      <c r="Q216" s="280"/>
    </row>
    <row r="217" spans="1:17" s="29" customFormat="1">
      <c r="A217" s="35" t="s">
        <v>328</v>
      </c>
      <c r="B217" s="17">
        <v>0</v>
      </c>
      <c r="C217" s="278">
        <f t="shared" si="35"/>
        <v>0</v>
      </c>
      <c r="D217" s="17">
        <v>3.7039799999999999E-3</v>
      </c>
      <c r="E217" s="278">
        <f t="shared" si="36"/>
        <v>2.9106704665410877E-5</v>
      </c>
      <c r="F217" s="17">
        <v>0</v>
      </c>
      <c r="G217" s="17">
        <v>0</v>
      </c>
      <c r="H217" s="401">
        <f t="shared" si="37"/>
        <v>0</v>
      </c>
      <c r="I217" s="278">
        <f t="shared" si="38"/>
        <v>0</v>
      </c>
      <c r="J217" s="404">
        <f t="shared" si="40"/>
        <v>0</v>
      </c>
      <c r="K217" s="272">
        <f t="shared" si="42"/>
        <v>-100</v>
      </c>
      <c r="L217" s="272" t="s">
        <v>240</v>
      </c>
      <c r="M217" s="231"/>
      <c r="N217" s="231"/>
      <c r="Q217" s="280"/>
    </row>
    <row r="218" spans="1:17" s="29" customFormat="1">
      <c r="A218" s="35" t="s">
        <v>362</v>
      </c>
      <c r="B218" s="17">
        <v>0</v>
      </c>
      <c r="C218" s="278">
        <f t="shared" si="35"/>
        <v>0</v>
      </c>
      <c r="D218" s="17">
        <v>0</v>
      </c>
      <c r="E218" s="278">
        <f t="shared" si="36"/>
        <v>0</v>
      </c>
      <c r="F218" s="17">
        <v>0</v>
      </c>
      <c r="G218" s="17">
        <v>0</v>
      </c>
      <c r="H218" s="401">
        <f t="shared" si="37"/>
        <v>0</v>
      </c>
      <c r="I218" s="278">
        <f t="shared" si="38"/>
        <v>0</v>
      </c>
      <c r="J218" s="404">
        <f t="shared" si="40"/>
        <v>0</v>
      </c>
      <c r="K218" s="272" t="s">
        <v>240</v>
      </c>
      <c r="L218" s="272" t="s">
        <v>240</v>
      </c>
      <c r="M218" s="231"/>
      <c r="N218" s="231"/>
      <c r="Q218" s="280"/>
    </row>
    <row r="219" spans="1:17" s="29" customFormat="1">
      <c r="A219" s="35" t="s">
        <v>587</v>
      </c>
      <c r="B219" s="17">
        <v>0</v>
      </c>
      <c r="C219" s="278">
        <f t="shared" si="35"/>
        <v>0</v>
      </c>
      <c r="D219" s="17">
        <v>0</v>
      </c>
      <c r="E219" s="278">
        <f t="shared" si="36"/>
        <v>0</v>
      </c>
      <c r="F219" s="17">
        <v>0</v>
      </c>
      <c r="G219" s="17">
        <v>0</v>
      </c>
      <c r="H219" s="401">
        <f t="shared" si="37"/>
        <v>0</v>
      </c>
      <c r="I219" s="278">
        <f t="shared" si="38"/>
        <v>0</v>
      </c>
      <c r="J219" s="404">
        <f t="shared" si="40"/>
        <v>0</v>
      </c>
      <c r="K219" s="272" t="s">
        <v>240</v>
      </c>
      <c r="L219" s="272" t="s">
        <v>240</v>
      </c>
      <c r="M219" s="231"/>
      <c r="N219" s="231"/>
      <c r="Q219" s="280"/>
    </row>
    <row r="220" spans="1:17" s="29" customFormat="1">
      <c r="A220" s="35" t="s">
        <v>917</v>
      </c>
      <c r="B220" s="17">
        <v>0</v>
      </c>
      <c r="C220" s="278">
        <f t="shared" si="35"/>
        <v>0</v>
      </c>
      <c r="D220" s="17">
        <v>0</v>
      </c>
      <c r="E220" s="278">
        <f t="shared" si="36"/>
        <v>0</v>
      </c>
      <c r="F220" s="17">
        <v>0</v>
      </c>
      <c r="G220" s="17">
        <v>0</v>
      </c>
      <c r="H220" s="401">
        <f t="shared" si="37"/>
        <v>0</v>
      </c>
      <c r="I220" s="278">
        <f t="shared" si="38"/>
        <v>0</v>
      </c>
      <c r="J220" s="404">
        <f t="shared" si="40"/>
        <v>0</v>
      </c>
      <c r="K220" s="272" t="s">
        <v>240</v>
      </c>
      <c r="L220" s="272" t="s">
        <v>240</v>
      </c>
      <c r="M220" s="231"/>
      <c r="N220" s="231"/>
      <c r="Q220" s="280"/>
    </row>
    <row r="221" spans="1:17" s="29" customFormat="1">
      <c r="A221" s="35" t="s">
        <v>361</v>
      </c>
      <c r="B221" s="17">
        <v>0</v>
      </c>
      <c r="C221" s="278">
        <f t="shared" si="35"/>
        <v>0</v>
      </c>
      <c r="D221" s="17">
        <v>0</v>
      </c>
      <c r="E221" s="278">
        <f t="shared" si="36"/>
        <v>0</v>
      </c>
      <c r="F221" s="17">
        <v>0</v>
      </c>
      <c r="G221" s="17">
        <v>0</v>
      </c>
      <c r="H221" s="401">
        <f t="shared" si="37"/>
        <v>0</v>
      </c>
      <c r="I221" s="278">
        <f t="shared" si="38"/>
        <v>0</v>
      </c>
      <c r="J221" s="404">
        <f t="shared" si="40"/>
        <v>0</v>
      </c>
      <c r="K221" s="272" t="s">
        <v>240</v>
      </c>
      <c r="L221" s="272" t="s">
        <v>240</v>
      </c>
      <c r="M221" s="231"/>
      <c r="N221" s="231"/>
      <c r="Q221" s="280"/>
    </row>
    <row r="222" spans="1:17" s="29" customFormat="1">
      <c r="A222" s="35" t="s">
        <v>34</v>
      </c>
      <c r="B222" s="17">
        <v>7.5967500000000002E-3</v>
      </c>
      <c r="C222" s="278">
        <f t="shared" si="35"/>
        <v>6.3460244582386915E-5</v>
      </c>
      <c r="D222" s="17">
        <v>1.45427E-2</v>
      </c>
      <c r="E222" s="278">
        <f t="shared" si="36"/>
        <v>1.142797946904872E-4</v>
      </c>
      <c r="F222" s="17">
        <v>0</v>
      </c>
      <c r="G222" s="17">
        <v>0</v>
      </c>
      <c r="H222" s="401">
        <f t="shared" si="37"/>
        <v>0</v>
      </c>
      <c r="I222" s="278">
        <f t="shared" si="38"/>
        <v>0</v>
      </c>
      <c r="J222" s="404">
        <f t="shared" si="40"/>
        <v>0</v>
      </c>
      <c r="K222" s="272" t="s">
        <v>240</v>
      </c>
      <c r="L222" s="272">
        <f>((H222/B222)-1)*100</f>
        <v>-100</v>
      </c>
      <c r="M222" s="231"/>
      <c r="N222" s="231"/>
      <c r="Q222" s="280"/>
    </row>
    <row r="223" spans="1:17" s="29" customFormat="1">
      <c r="A223" s="35" t="s">
        <v>345</v>
      </c>
      <c r="B223" s="17">
        <v>0</v>
      </c>
      <c r="C223" s="278">
        <f t="shared" si="35"/>
        <v>0</v>
      </c>
      <c r="D223" s="17">
        <v>0</v>
      </c>
      <c r="E223" s="278">
        <f t="shared" si="36"/>
        <v>0</v>
      </c>
      <c r="F223" s="17">
        <v>0</v>
      </c>
      <c r="G223" s="17">
        <v>0</v>
      </c>
      <c r="H223" s="401">
        <f t="shared" si="37"/>
        <v>0</v>
      </c>
      <c r="I223" s="278">
        <f t="shared" si="38"/>
        <v>0</v>
      </c>
      <c r="J223" s="404">
        <f t="shared" si="40"/>
        <v>0</v>
      </c>
      <c r="K223" s="272" t="s">
        <v>240</v>
      </c>
      <c r="L223" s="272" t="s">
        <v>240</v>
      </c>
      <c r="M223" s="231"/>
      <c r="N223" s="231"/>
      <c r="Q223" s="280"/>
    </row>
    <row r="224" spans="1:17" s="29" customFormat="1">
      <c r="A224" s="35" t="s">
        <v>918</v>
      </c>
      <c r="B224" s="17">
        <v>0</v>
      </c>
      <c r="C224" s="278">
        <f t="shared" si="35"/>
        <v>0</v>
      </c>
      <c r="D224" s="17">
        <v>0</v>
      </c>
      <c r="E224" s="278">
        <f t="shared" si="36"/>
        <v>0</v>
      </c>
      <c r="F224" s="17">
        <v>0</v>
      </c>
      <c r="G224" s="17">
        <v>0</v>
      </c>
      <c r="H224" s="401">
        <f t="shared" si="37"/>
        <v>0</v>
      </c>
      <c r="I224" s="278">
        <f t="shared" si="38"/>
        <v>0</v>
      </c>
      <c r="J224" s="404">
        <f t="shared" si="40"/>
        <v>0</v>
      </c>
      <c r="K224" s="272" t="s">
        <v>240</v>
      </c>
      <c r="L224" s="272" t="s">
        <v>240</v>
      </c>
      <c r="M224" s="231"/>
      <c r="N224" s="231"/>
      <c r="Q224" s="280"/>
    </row>
    <row r="225" spans="1:17" s="29" customFormat="1">
      <c r="A225" s="35" t="s">
        <v>41</v>
      </c>
      <c r="B225" s="17">
        <v>0</v>
      </c>
      <c r="C225" s="278">
        <f t="shared" si="35"/>
        <v>0</v>
      </c>
      <c r="D225" s="17">
        <v>0</v>
      </c>
      <c r="E225" s="278">
        <f t="shared" si="36"/>
        <v>0</v>
      </c>
      <c r="F225" s="17">
        <v>0</v>
      </c>
      <c r="G225" s="17">
        <v>0</v>
      </c>
      <c r="H225" s="401">
        <f t="shared" si="37"/>
        <v>0</v>
      </c>
      <c r="I225" s="278">
        <f t="shared" si="38"/>
        <v>0</v>
      </c>
      <c r="J225" s="404">
        <f t="shared" si="40"/>
        <v>0</v>
      </c>
      <c r="K225" s="272" t="s">
        <v>240</v>
      </c>
      <c r="L225" s="272" t="s">
        <v>240</v>
      </c>
      <c r="M225" s="231"/>
      <c r="N225" s="231"/>
      <c r="Q225" s="280"/>
    </row>
    <row r="226" spans="1:17" s="29" customFormat="1">
      <c r="A226" s="35" t="s">
        <v>372</v>
      </c>
      <c r="B226" s="17">
        <v>0</v>
      </c>
      <c r="C226" s="278">
        <f t="shared" si="35"/>
        <v>0</v>
      </c>
      <c r="D226" s="17">
        <v>0</v>
      </c>
      <c r="E226" s="278">
        <f t="shared" si="36"/>
        <v>0</v>
      </c>
      <c r="F226" s="17">
        <v>0</v>
      </c>
      <c r="G226" s="17">
        <v>0</v>
      </c>
      <c r="H226" s="401">
        <f t="shared" si="37"/>
        <v>0</v>
      </c>
      <c r="I226" s="278">
        <f t="shared" si="38"/>
        <v>0</v>
      </c>
      <c r="J226" s="404">
        <f t="shared" si="40"/>
        <v>0</v>
      </c>
      <c r="K226" s="272" t="s">
        <v>240</v>
      </c>
      <c r="L226" s="272" t="s">
        <v>240</v>
      </c>
      <c r="M226" s="231"/>
      <c r="N226" s="231"/>
      <c r="Q226" s="280"/>
    </row>
    <row r="227" spans="1:17" s="29" customFormat="1">
      <c r="A227" s="35" t="s">
        <v>356</v>
      </c>
      <c r="B227" s="17">
        <v>9.8220000000000005E-5</v>
      </c>
      <c r="C227" s="278">
        <f t="shared" si="35"/>
        <v>8.2049102877968121E-7</v>
      </c>
      <c r="D227" s="17">
        <v>0</v>
      </c>
      <c r="E227" s="278">
        <f t="shared" si="36"/>
        <v>0</v>
      </c>
      <c r="F227" s="17">
        <v>0</v>
      </c>
      <c r="G227" s="17">
        <v>0</v>
      </c>
      <c r="H227" s="401">
        <f t="shared" si="37"/>
        <v>0</v>
      </c>
      <c r="I227" s="278">
        <f t="shared" si="38"/>
        <v>0</v>
      </c>
      <c r="J227" s="404">
        <f t="shared" si="40"/>
        <v>0</v>
      </c>
      <c r="K227" s="272" t="s">
        <v>240</v>
      </c>
      <c r="L227" s="272">
        <f>((H227/B227)-1)*100</f>
        <v>-100</v>
      </c>
      <c r="M227" s="231"/>
      <c r="N227" s="231"/>
      <c r="Q227" s="280"/>
    </row>
    <row r="228" spans="1:17" s="29" customFormat="1">
      <c r="A228" s="35" t="s">
        <v>352</v>
      </c>
      <c r="B228" s="17">
        <v>0</v>
      </c>
      <c r="C228" s="278">
        <f t="shared" si="35"/>
        <v>0</v>
      </c>
      <c r="D228" s="17">
        <v>0</v>
      </c>
      <c r="E228" s="278">
        <f t="shared" si="36"/>
        <v>0</v>
      </c>
      <c r="F228" s="17">
        <v>0</v>
      </c>
      <c r="G228" s="17">
        <v>0</v>
      </c>
      <c r="H228" s="401">
        <f t="shared" si="37"/>
        <v>0</v>
      </c>
      <c r="I228" s="278">
        <f t="shared" si="38"/>
        <v>0</v>
      </c>
      <c r="J228" s="404">
        <f t="shared" si="40"/>
        <v>0</v>
      </c>
      <c r="K228" s="272" t="s">
        <v>240</v>
      </c>
      <c r="L228" s="272" t="s">
        <v>240</v>
      </c>
      <c r="M228" s="231"/>
      <c r="N228" s="231"/>
      <c r="Q228" s="280"/>
    </row>
    <row r="229" spans="1:17" s="29" customFormat="1">
      <c r="A229" s="35" t="s">
        <v>333</v>
      </c>
      <c r="B229" s="17">
        <v>0</v>
      </c>
      <c r="C229" s="278">
        <f t="shared" si="35"/>
        <v>0</v>
      </c>
      <c r="D229" s="17">
        <v>0</v>
      </c>
      <c r="E229" s="278">
        <f t="shared" si="36"/>
        <v>0</v>
      </c>
      <c r="F229" s="17">
        <v>0</v>
      </c>
      <c r="G229" s="17">
        <v>0</v>
      </c>
      <c r="H229" s="401">
        <f t="shared" si="37"/>
        <v>0</v>
      </c>
      <c r="I229" s="278">
        <f t="shared" si="38"/>
        <v>0</v>
      </c>
      <c r="J229" s="404">
        <f t="shared" si="40"/>
        <v>0</v>
      </c>
      <c r="K229" s="272" t="s">
        <v>240</v>
      </c>
      <c r="L229" s="272" t="s">
        <v>240</v>
      </c>
      <c r="M229" s="231"/>
      <c r="N229" s="231"/>
      <c r="Q229" s="280"/>
    </row>
    <row r="230" spans="1:17" s="29" customFormat="1">
      <c r="A230" s="35" t="s">
        <v>59</v>
      </c>
      <c r="B230" s="17">
        <v>0</v>
      </c>
      <c r="C230" s="278">
        <f t="shared" si="35"/>
        <v>0</v>
      </c>
      <c r="D230" s="17">
        <v>0</v>
      </c>
      <c r="E230" s="278">
        <f t="shared" si="36"/>
        <v>0</v>
      </c>
      <c r="F230" s="17">
        <v>0</v>
      </c>
      <c r="G230" s="17">
        <v>0</v>
      </c>
      <c r="H230" s="401">
        <f t="shared" si="37"/>
        <v>0</v>
      </c>
      <c r="I230" s="278">
        <f t="shared" si="38"/>
        <v>0</v>
      </c>
      <c r="J230" s="404">
        <f t="shared" si="40"/>
        <v>0</v>
      </c>
      <c r="K230" s="272" t="s">
        <v>240</v>
      </c>
      <c r="L230" s="272" t="s">
        <v>240</v>
      </c>
      <c r="M230" s="231"/>
      <c r="N230" s="231"/>
      <c r="Q230" s="280"/>
    </row>
    <row r="231" spans="1:17" s="29" customFormat="1">
      <c r="A231" s="35" t="s">
        <v>569</v>
      </c>
      <c r="B231" s="17">
        <v>0</v>
      </c>
      <c r="C231" s="278">
        <f t="shared" si="35"/>
        <v>0</v>
      </c>
      <c r="D231" s="17">
        <v>0</v>
      </c>
      <c r="E231" s="278">
        <f t="shared" si="36"/>
        <v>0</v>
      </c>
      <c r="F231" s="17">
        <v>0</v>
      </c>
      <c r="G231" s="17">
        <v>0</v>
      </c>
      <c r="H231" s="401">
        <f t="shared" si="37"/>
        <v>0</v>
      </c>
      <c r="I231" s="278">
        <f t="shared" si="38"/>
        <v>0</v>
      </c>
      <c r="J231" s="404">
        <f t="shared" si="40"/>
        <v>0</v>
      </c>
      <c r="K231" s="272" t="s">
        <v>240</v>
      </c>
      <c r="L231" s="272" t="s">
        <v>240</v>
      </c>
      <c r="M231" s="231"/>
      <c r="N231" s="231"/>
      <c r="Q231" s="280"/>
    </row>
    <row r="232" spans="1:17" s="29" customFormat="1">
      <c r="A232" s="35" t="s">
        <v>61</v>
      </c>
      <c r="B232" s="17">
        <v>2.783596E-2</v>
      </c>
      <c r="C232" s="278">
        <f t="shared" si="35"/>
        <v>2.3253059924119377E-4</v>
      </c>
      <c r="D232" s="17">
        <v>3.887558E-2</v>
      </c>
      <c r="E232" s="278">
        <f t="shared" si="36"/>
        <v>3.054930171751883E-4</v>
      </c>
      <c r="F232" s="17">
        <v>0</v>
      </c>
      <c r="G232" s="17">
        <v>0</v>
      </c>
      <c r="H232" s="401">
        <f t="shared" si="37"/>
        <v>0</v>
      </c>
      <c r="I232" s="278">
        <f t="shared" si="38"/>
        <v>0</v>
      </c>
      <c r="J232" s="404">
        <f t="shared" si="40"/>
        <v>0</v>
      </c>
      <c r="K232" s="272" t="s">
        <v>240</v>
      </c>
      <c r="L232" s="272">
        <f t="shared" ref="L232:L249" si="43">((H232/B232)-1)*100</f>
        <v>-100</v>
      </c>
      <c r="M232" s="231"/>
      <c r="N232" s="231"/>
      <c r="Q232" s="280"/>
    </row>
    <row r="233" spans="1:17" s="29" customFormat="1">
      <c r="A233" s="35" t="s">
        <v>348</v>
      </c>
      <c r="B233" s="17">
        <v>0</v>
      </c>
      <c r="C233" s="278">
        <f t="shared" si="35"/>
        <v>0</v>
      </c>
      <c r="D233" s="17">
        <v>0</v>
      </c>
      <c r="E233" s="278">
        <f t="shared" si="36"/>
        <v>0</v>
      </c>
      <c r="F233" s="17">
        <v>0</v>
      </c>
      <c r="G233" s="17">
        <v>0</v>
      </c>
      <c r="H233" s="401">
        <f t="shared" si="37"/>
        <v>0</v>
      </c>
      <c r="I233" s="278">
        <f t="shared" si="38"/>
        <v>0</v>
      </c>
      <c r="J233" s="404">
        <f t="shared" si="40"/>
        <v>0</v>
      </c>
      <c r="K233" s="272" t="s">
        <v>240</v>
      </c>
      <c r="L233" s="272" t="s">
        <v>240</v>
      </c>
      <c r="M233" s="231"/>
      <c r="N233" s="231"/>
      <c r="Q233" s="280"/>
    </row>
    <row r="234" spans="1:17">
      <c r="A234" s="35" t="s">
        <v>64</v>
      </c>
      <c r="B234" s="17">
        <v>0</v>
      </c>
      <c r="C234" s="278">
        <f t="shared" si="35"/>
        <v>0</v>
      </c>
      <c r="D234" s="17">
        <v>0</v>
      </c>
      <c r="E234" s="278">
        <f t="shared" si="36"/>
        <v>0</v>
      </c>
      <c r="F234" s="17">
        <v>0</v>
      </c>
      <c r="G234" s="17">
        <v>0</v>
      </c>
      <c r="H234" s="401">
        <f t="shared" si="37"/>
        <v>0</v>
      </c>
      <c r="I234" s="278">
        <f t="shared" ref="I234:I266" si="44">(F234/$H$267)*100</f>
        <v>0</v>
      </c>
      <c r="J234" s="404">
        <f t="shared" si="40"/>
        <v>0</v>
      </c>
      <c r="K234" s="272" t="s">
        <v>240</v>
      </c>
      <c r="L234" s="272" t="s">
        <v>240</v>
      </c>
    </row>
    <row r="235" spans="1:17">
      <c r="A235" s="35" t="s">
        <v>342</v>
      </c>
      <c r="B235" s="17">
        <v>0</v>
      </c>
      <c r="C235" s="278">
        <f t="shared" si="35"/>
        <v>0</v>
      </c>
      <c r="D235" s="17">
        <v>0</v>
      </c>
      <c r="E235" s="278">
        <f t="shared" si="36"/>
        <v>0</v>
      </c>
      <c r="F235" s="17">
        <v>0</v>
      </c>
      <c r="G235" s="17">
        <v>0</v>
      </c>
      <c r="H235" s="401">
        <f t="shared" si="37"/>
        <v>0</v>
      </c>
      <c r="I235" s="278">
        <f t="shared" si="44"/>
        <v>0</v>
      </c>
      <c r="J235" s="404">
        <f t="shared" ref="J235:J264" si="45">(G235/$H$267)*100</f>
        <v>0</v>
      </c>
      <c r="K235" s="272" t="s">
        <v>240</v>
      </c>
      <c r="L235" s="272" t="s">
        <v>240</v>
      </c>
    </row>
    <row r="236" spans="1:17">
      <c r="A236" s="35" t="s">
        <v>919</v>
      </c>
      <c r="B236" s="17">
        <v>0</v>
      </c>
      <c r="C236" s="278">
        <f t="shared" si="35"/>
        <v>0</v>
      </c>
      <c r="D236" s="17">
        <v>0</v>
      </c>
      <c r="E236" s="278">
        <f t="shared" si="36"/>
        <v>0</v>
      </c>
      <c r="F236" s="17">
        <v>0</v>
      </c>
      <c r="G236" s="17">
        <v>0</v>
      </c>
      <c r="H236" s="401">
        <f t="shared" si="37"/>
        <v>0</v>
      </c>
      <c r="I236" s="278">
        <f t="shared" si="44"/>
        <v>0</v>
      </c>
      <c r="J236" s="404">
        <f t="shared" si="45"/>
        <v>0</v>
      </c>
      <c r="K236" s="272" t="s">
        <v>240</v>
      </c>
      <c r="L236" s="272" t="s">
        <v>240</v>
      </c>
    </row>
    <row r="237" spans="1:17">
      <c r="A237" s="35" t="s">
        <v>65</v>
      </c>
      <c r="B237" s="17">
        <v>0.15947904000000002</v>
      </c>
      <c r="C237" s="278">
        <f t="shared" si="35"/>
        <v>1.3322248177397265E-3</v>
      </c>
      <c r="D237" s="17">
        <v>0.35993399999999998</v>
      </c>
      <c r="E237" s="278">
        <f t="shared" si="36"/>
        <v>2.8284420102268368E-3</v>
      </c>
      <c r="F237" s="17">
        <v>0</v>
      </c>
      <c r="G237" s="17">
        <v>0</v>
      </c>
      <c r="H237" s="401">
        <f t="shared" si="37"/>
        <v>0</v>
      </c>
      <c r="I237" s="278">
        <f t="shared" si="44"/>
        <v>0</v>
      </c>
      <c r="J237" s="404">
        <f t="shared" si="45"/>
        <v>0</v>
      </c>
      <c r="K237" s="272">
        <f t="shared" ref="K237:K247" si="46">((H237/D237)-1)*100</f>
        <v>-100</v>
      </c>
      <c r="L237" s="272">
        <f t="shared" si="43"/>
        <v>-100</v>
      </c>
    </row>
    <row r="238" spans="1:17">
      <c r="A238" s="35" t="s">
        <v>77</v>
      </c>
      <c r="B238" s="17">
        <v>1.3584218700000001</v>
      </c>
      <c r="C238" s="278">
        <f t="shared" si="35"/>
        <v>1.1347718974069623E-2</v>
      </c>
      <c r="D238" s="17">
        <v>0</v>
      </c>
      <c r="E238" s="278">
        <f t="shared" si="36"/>
        <v>0</v>
      </c>
      <c r="F238" s="17">
        <v>0</v>
      </c>
      <c r="G238" s="17">
        <v>0</v>
      </c>
      <c r="H238" s="401">
        <f t="shared" si="37"/>
        <v>0</v>
      </c>
      <c r="I238" s="278">
        <f t="shared" si="44"/>
        <v>0</v>
      </c>
      <c r="J238" s="404">
        <f t="shared" si="45"/>
        <v>0</v>
      </c>
      <c r="K238" s="272" t="s">
        <v>240</v>
      </c>
      <c r="L238" s="272">
        <f t="shared" si="43"/>
        <v>-100</v>
      </c>
    </row>
    <row r="239" spans="1:17">
      <c r="A239" s="35" t="s">
        <v>358</v>
      </c>
      <c r="B239" s="17">
        <v>0</v>
      </c>
      <c r="C239" s="278">
        <f t="shared" si="35"/>
        <v>0</v>
      </c>
      <c r="D239" s="17">
        <v>2.6173899999999998E-3</v>
      </c>
      <c r="E239" s="278">
        <f t="shared" si="36"/>
        <v>2.0568037009972995E-5</v>
      </c>
      <c r="F239" s="17">
        <v>0</v>
      </c>
      <c r="G239" s="17">
        <v>0</v>
      </c>
      <c r="H239" s="401">
        <f t="shared" si="37"/>
        <v>0</v>
      </c>
      <c r="I239" s="278">
        <f t="shared" si="44"/>
        <v>0</v>
      </c>
      <c r="J239" s="404">
        <f t="shared" si="45"/>
        <v>0</v>
      </c>
      <c r="K239" s="272">
        <f t="shared" si="46"/>
        <v>-100</v>
      </c>
      <c r="L239" s="272" t="s">
        <v>240</v>
      </c>
    </row>
    <row r="240" spans="1:17">
      <c r="A240" s="35" t="s">
        <v>78</v>
      </c>
      <c r="B240" s="17">
        <v>2.7200000000000002E-3</v>
      </c>
      <c r="C240" s="278">
        <f t="shared" si="35"/>
        <v>2.2721804095710983E-5</v>
      </c>
      <c r="D240" s="17">
        <v>0</v>
      </c>
      <c r="E240" s="278">
        <f t="shared" si="36"/>
        <v>0</v>
      </c>
      <c r="F240" s="17">
        <v>0</v>
      </c>
      <c r="G240" s="17">
        <v>0</v>
      </c>
      <c r="H240" s="401">
        <f t="shared" si="37"/>
        <v>0</v>
      </c>
      <c r="I240" s="278">
        <f t="shared" si="44"/>
        <v>0</v>
      </c>
      <c r="J240" s="404">
        <f t="shared" si="45"/>
        <v>0</v>
      </c>
      <c r="K240" s="272" t="s">
        <v>240</v>
      </c>
      <c r="L240" s="272">
        <f t="shared" si="43"/>
        <v>-100</v>
      </c>
    </row>
    <row r="241" spans="1:12">
      <c r="A241" s="35" t="s">
        <v>86</v>
      </c>
      <c r="B241" s="17">
        <v>2.0749000000000002E-3</v>
      </c>
      <c r="C241" s="278">
        <f t="shared" si="35"/>
        <v>1.7332893866981883E-5</v>
      </c>
      <c r="D241" s="17">
        <v>1E-4</v>
      </c>
      <c r="E241" s="278">
        <f t="shared" si="36"/>
        <v>7.8582240361478415E-7</v>
      </c>
      <c r="F241" s="17">
        <v>0</v>
      </c>
      <c r="G241" s="17">
        <v>0</v>
      </c>
      <c r="H241" s="401">
        <f t="shared" si="37"/>
        <v>0</v>
      </c>
      <c r="I241" s="278">
        <f t="shared" si="44"/>
        <v>0</v>
      </c>
      <c r="J241" s="404">
        <f t="shared" si="45"/>
        <v>0</v>
      </c>
      <c r="K241" s="272">
        <f t="shared" si="46"/>
        <v>-100</v>
      </c>
      <c r="L241" s="272">
        <f t="shared" si="43"/>
        <v>-100</v>
      </c>
    </row>
    <row r="242" spans="1:12">
      <c r="A242" s="35" t="s">
        <v>329</v>
      </c>
      <c r="B242" s="17">
        <v>1.085E-2</v>
      </c>
      <c r="C242" s="278">
        <f t="shared" si="35"/>
        <v>9.0636608249435347E-5</v>
      </c>
      <c r="D242" s="17">
        <v>0</v>
      </c>
      <c r="E242" s="278">
        <f t="shared" si="36"/>
        <v>0</v>
      </c>
      <c r="F242" s="17">
        <v>0</v>
      </c>
      <c r="G242" s="17">
        <v>0</v>
      </c>
      <c r="H242" s="401">
        <f t="shared" si="37"/>
        <v>0</v>
      </c>
      <c r="I242" s="278">
        <f t="shared" si="44"/>
        <v>0</v>
      </c>
      <c r="J242" s="404">
        <f t="shared" si="45"/>
        <v>0</v>
      </c>
      <c r="K242" s="272" t="s">
        <v>240</v>
      </c>
      <c r="L242" s="272">
        <f t="shared" si="43"/>
        <v>-100</v>
      </c>
    </row>
    <row r="243" spans="1:12">
      <c r="A243" s="35" t="s">
        <v>920</v>
      </c>
      <c r="B243" s="17">
        <v>0</v>
      </c>
      <c r="C243" s="278">
        <f t="shared" si="35"/>
        <v>0</v>
      </c>
      <c r="D243" s="17">
        <v>0</v>
      </c>
      <c r="E243" s="278">
        <f t="shared" si="36"/>
        <v>0</v>
      </c>
      <c r="F243" s="17">
        <v>0</v>
      </c>
      <c r="G243" s="17">
        <v>0</v>
      </c>
      <c r="H243" s="401">
        <f t="shared" si="37"/>
        <v>0</v>
      </c>
      <c r="I243" s="278">
        <f t="shared" si="44"/>
        <v>0</v>
      </c>
      <c r="J243" s="404">
        <f t="shared" si="45"/>
        <v>0</v>
      </c>
      <c r="K243" s="272" t="s">
        <v>240</v>
      </c>
      <c r="L243" s="272" t="s">
        <v>240</v>
      </c>
    </row>
    <row r="244" spans="1:12">
      <c r="A244" s="35" t="s">
        <v>98</v>
      </c>
      <c r="B244" s="17">
        <v>4.0730000000000002E-3</v>
      </c>
      <c r="C244" s="278">
        <f t="shared" si="35"/>
        <v>3.402423091243781E-5</v>
      </c>
      <c r="D244" s="17">
        <v>3.5000000000000001E-3</v>
      </c>
      <c r="E244" s="278">
        <f t="shared" si="36"/>
        <v>2.7503784126517441E-5</v>
      </c>
      <c r="F244" s="17">
        <v>0</v>
      </c>
      <c r="G244" s="17">
        <v>0</v>
      </c>
      <c r="H244" s="401">
        <f t="shared" si="37"/>
        <v>0</v>
      </c>
      <c r="I244" s="278">
        <f t="shared" si="44"/>
        <v>0</v>
      </c>
      <c r="J244" s="404">
        <f t="shared" si="45"/>
        <v>0</v>
      </c>
      <c r="K244" s="272">
        <f t="shared" si="46"/>
        <v>-100</v>
      </c>
      <c r="L244" s="272">
        <f t="shared" si="43"/>
        <v>-100</v>
      </c>
    </row>
    <row r="245" spans="1:12">
      <c r="A245" s="35" t="s">
        <v>355</v>
      </c>
      <c r="B245" s="17">
        <v>0</v>
      </c>
      <c r="C245" s="278">
        <f t="shared" si="35"/>
        <v>0</v>
      </c>
      <c r="D245" s="17">
        <v>4.6686000000000002E-3</v>
      </c>
      <c r="E245" s="278">
        <f t="shared" si="36"/>
        <v>3.6686904735159811E-5</v>
      </c>
      <c r="F245" s="17">
        <v>0</v>
      </c>
      <c r="G245" s="17">
        <v>0</v>
      </c>
      <c r="H245" s="401">
        <f t="shared" si="37"/>
        <v>0</v>
      </c>
      <c r="I245" s="278">
        <f t="shared" si="44"/>
        <v>0</v>
      </c>
      <c r="J245" s="404">
        <f t="shared" si="45"/>
        <v>0</v>
      </c>
      <c r="K245" s="272">
        <f t="shared" si="46"/>
        <v>-100</v>
      </c>
      <c r="L245" s="272" t="s">
        <v>240</v>
      </c>
    </row>
    <row r="246" spans="1:12">
      <c r="A246" s="35" t="s">
        <v>109</v>
      </c>
      <c r="B246" s="17">
        <v>0</v>
      </c>
      <c r="C246" s="278">
        <f t="shared" si="35"/>
        <v>0</v>
      </c>
      <c r="D246" s="17">
        <v>6.7159999999999997E-3</v>
      </c>
      <c r="E246" s="278">
        <f t="shared" si="36"/>
        <v>5.2775832626768898E-5</v>
      </c>
      <c r="F246" s="17">
        <v>0</v>
      </c>
      <c r="G246" s="17">
        <v>0</v>
      </c>
      <c r="H246" s="401">
        <f t="shared" si="37"/>
        <v>0</v>
      </c>
      <c r="I246" s="278">
        <f t="shared" si="44"/>
        <v>0</v>
      </c>
      <c r="J246" s="404">
        <f t="shared" si="45"/>
        <v>0</v>
      </c>
      <c r="K246" s="272">
        <f t="shared" si="46"/>
        <v>-100</v>
      </c>
      <c r="L246" s="272" t="s">
        <v>240</v>
      </c>
    </row>
    <row r="247" spans="1:12">
      <c r="A247" s="35" t="s">
        <v>111</v>
      </c>
      <c r="B247" s="17">
        <v>0.10414446000000001</v>
      </c>
      <c r="C247" s="278">
        <f t="shared" si="35"/>
        <v>8.6998162418147379E-4</v>
      </c>
      <c r="D247" s="17">
        <v>7.4924799999999993E-3</v>
      </c>
      <c r="E247" s="278">
        <f t="shared" si="36"/>
        <v>5.8877586426356963E-5</v>
      </c>
      <c r="F247" s="17">
        <v>0</v>
      </c>
      <c r="G247" s="17">
        <v>0</v>
      </c>
      <c r="H247" s="401">
        <f t="shared" si="37"/>
        <v>0</v>
      </c>
      <c r="I247" s="278">
        <f t="shared" si="44"/>
        <v>0</v>
      </c>
      <c r="J247" s="404">
        <f t="shared" si="45"/>
        <v>0</v>
      </c>
      <c r="K247" s="272">
        <f t="shared" si="46"/>
        <v>-100</v>
      </c>
      <c r="L247" s="272">
        <f t="shared" si="43"/>
        <v>-100</v>
      </c>
    </row>
    <row r="248" spans="1:12">
      <c r="A248" s="35" t="s">
        <v>334</v>
      </c>
      <c r="B248" s="17">
        <v>7.0808800000000003E-3</v>
      </c>
      <c r="C248" s="278">
        <f t="shared" si="35"/>
        <v>5.9150870656337494E-5</v>
      </c>
      <c r="D248" s="17">
        <v>0</v>
      </c>
      <c r="E248" s="278">
        <f t="shared" si="36"/>
        <v>0</v>
      </c>
      <c r="F248" s="17">
        <v>0</v>
      </c>
      <c r="G248" s="17">
        <v>0</v>
      </c>
      <c r="H248" s="401">
        <f t="shared" si="37"/>
        <v>0</v>
      </c>
      <c r="I248" s="278">
        <f t="shared" si="44"/>
        <v>0</v>
      </c>
      <c r="J248" s="404">
        <f t="shared" si="45"/>
        <v>0</v>
      </c>
      <c r="K248" s="272" t="s">
        <v>240</v>
      </c>
      <c r="L248" s="272">
        <f t="shared" si="43"/>
        <v>-100</v>
      </c>
    </row>
    <row r="249" spans="1:12">
      <c r="A249" s="35" t="s">
        <v>359</v>
      </c>
      <c r="B249" s="17">
        <v>2.429139E-2</v>
      </c>
      <c r="C249" s="278">
        <f t="shared" si="35"/>
        <v>2.0292066352665914E-4</v>
      </c>
      <c r="D249" s="17">
        <v>0</v>
      </c>
      <c r="E249" s="278">
        <f t="shared" si="36"/>
        <v>0</v>
      </c>
      <c r="F249" s="17">
        <v>0</v>
      </c>
      <c r="G249" s="17">
        <v>0</v>
      </c>
      <c r="H249" s="401">
        <f t="shared" si="37"/>
        <v>0</v>
      </c>
      <c r="I249" s="278">
        <f t="shared" si="44"/>
        <v>0</v>
      </c>
      <c r="J249" s="404">
        <f t="shared" si="45"/>
        <v>0</v>
      </c>
      <c r="K249" s="272" t="s">
        <v>240</v>
      </c>
      <c r="L249" s="272">
        <f t="shared" si="43"/>
        <v>-100</v>
      </c>
    </row>
    <row r="250" spans="1:12">
      <c r="A250" s="35" t="s">
        <v>344</v>
      </c>
      <c r="B250" s="17">
        <v>0</v>
      </c>
      <c r="C250" s="278">
        <f t="shared" si="35"/>
        <v>0</v>
      </c>
      <c r="D250" s="17">
        <v>0</v>
      </c>
      <c r="E250" s="278">
        <f t="shared" si="36"/>
        <v>0</v>
      </c>
      <c r="F250" s="17">
        <v>0</v>
      </c>
      <c r="G250" s="17">
        <v>0</v>
      </c>
      <c r="H250" s="401">
        <f t="shared" si="37"/>
        <v>0</v>
      </c>
      <c r="I250" s="278">
        <f t="shared" si="44"/>
        <v>0</v>
      </c>
      <c r="J250" s="404">
        <f t="shared" si="45"/>
        <v>0</v>
      </c>
      <c r="K250" s="272" t="s">
        <v>240</v>
      </c>
      <c r="L250" s="272" t="s">
        <v>240</v>
      </c>
    </row>
    <row r="251" spans="1:12">
      <c r="A251" s="35" t="s">
        <v>369</v>
      </c>
      <c r="B251" s="17">
        <v>0</v>
      </c>
      <c r="C251" s="278">
        <f t="shared" si="35"/>
        <v>0</v>
      </c>
      <c r="D251" s="17">
        <v>5.0000000000000001E-3</v>
      </c>
      <c r="E251" s="278">
        <f t="shared" si="36"/>
        <v>3.9291120180739201E-5</v>
      </c>
      <c r="F251" s="17">
        <v>0</v>
      </c>
      <c r="G251" s="17">
        <v>0</v>
      </c>
      <c r="H251" s="401">
        <f t="shared" si="37"/>
        <v>0</v>
      </c>
      <c r="I251" s="278">
        <f t="shared" si="44"/>
        <v>0</v>
      </c>
      <c r="J251" s="404">
        <f t="shared" si="45"/>
        <v>0</v>
      </c>
      <c r="K251" s="272">
        <f t="shared" ref="K251:K257" si="47">((H251/D251)-1)*100</f>
        <v>-100</v>
      </c>
      <c r="L251" s="272" t="s">
        <v>240</v>
      </c>
    </row>
    <row r="252" spans="1:12">
      <c r="A252" s="35" t="s">
        <v>128</v>
      </c>
      <c r="B252" s="17">
        <v>0</v>
      </c>
      <c r="C252" s="278">
        <f t="shared" si="35"/>
        <v>0</v>
      </c>
      <c r="D252" s="17">
        <v>0</v>
      </c>
      <c r="E252" s="278">
        <f t="shared" si="36"/>
        <v>0</v>
      </c>
      <c r="F252" s="17">
        <v>0</v>
      </c>
      <c r="G252" s="17">
        <v>0</v>
      </c>
      <c r="H252" s="401">
        <f t="shared" si="37"/>
        <v>0</v>
      </c>
      <c r="I252" s="278">
        <f t="shared" si="44"/>
        <v>0</v>
      </c>
      <c r="J252" s="404">
        <f t="shared" si="45"/>
        <v>0</v>
      </c>
      <c r="K252" s="272" t="s">
        <v>240</v>
      </c>
      <c r="L252" s="272" t="s">
        <v>240</v>
      </c>
    </row>
    <row r="253" spans="1:12">
      <c r="A253" s="35" t="s">
        <v>371</v>
      </c>
      <c r="B253" s="17">
        <v>0</v>
      </c>
      <c r="C253" s="278">
        <f t="shared" si="35"/>
        <v>0</v>
      </c>
      <c r="D253" s="17">
        <v>0</v>
      </c>
      <c r="E253" s="278">
        <f t="shared" si="36"/>
        <v>0</v>
      </c>
      <c r="F253" s="17">
        <v>0</v>
      </c>
      <c r="G253" s="17">
        <v>0</v>
      </c>
      <c r="H253" s="401">
        <f t="shared" si="37"/>
        <v>0</v>
      </c>
      <c r="I253" s="278">
        <f t="shared" si="44"/>
        <v>0</v>
      </c>
      <c r="J253" s="404">
        <f t="shared" si="45"/>
        <v>0</v>
      </c>
      <c r="K253" s="272" t="s">
        <v>240</v>
      </c>
      <c r="L253" s="272" t="s">
        <v>240</v>
      </c>
    </row>
    <row r="254" spans="1:12">
      <c r="A254" s="35" t="s">
        <v>353</v>
      </c>
      <c r="B254" s="17">
        <v>1.293148E-2</v>
      </c>
      <c r="C254" s="278">
        <f t="shared" si="35"/>
        <v>1.080244688336782E-4</v>
      </c>
      <c r="D254" s="17">
        <v>0</v>
      </c>
      <c r="E254" s="278">
        <f t="shared" si="36"/>
        <v>0</v>
      </c>
      <c r="F254" s="17">
        <v>0</v>
      </c>
      <c r="G254" s="17">
        <v>0</v>
      </c>
      <c r="H254" s="401">
        <f t="shared" si="37"/>
        <v>0</v>
      </c>
      <c r="I254" s="278">
        <f t="shared" si="44"/>
        <v>0</v>
      </c>
      <c r="J254" s="404">
        <f t="shared" si="45"/>
        <v>0</v>
      </c>
      <c r="K254" s="272" t="s">
        <v>240</v>
      </c>
      <c r="L254" s="272">
        <f>((H254/B254)-1)*100</f>
        <v>-100</v>
      </c>
    </row>
    <row r="255" spans="1:12">
      <c r="A255" s="35" t="s">
        <v>139</v>
      </c>
      <c r="B255" s="17">
        <v>18.868707430000001</v>
      </c>
      <c r="C255" s="278">
        <f t="shared" si="35"/>
        <v>0.15762171829549496</v>
      </c>
      <c r="D255" s="17">
        <v>0.11829799000000001</v>
      </c>
      <c r="E255" s="278">
        <f t="shared" si="36"/>
        <v>9.2961210844597693E-4</v>
      </c>
      <c r="F255" s="17">
        <v>0</v>
      </c>
      <c r="G255" s="17">
        <v>0</v>
      </c>
      <c r="H255" s="401">
        <f t="shared" si="37"/>
        <v>0</v>
      </c>
      <c r="I255" s="278">
        <f t="shared" si="44"/>
        <v>0</v>
      </c>
      <c r="J255" s="404">
        <f t="shared" si="45"/>
        <v>0</v>
      </c>
      <c r="K255" s="272">
        <f t="shared" si="47"/>
        <v>-100</v>
      </c>
      <c r="L255" s="272">
        <f>((H255/B255)-1)*100</f>
        <v>-100</v>
      </c>
    </row>
    <row r="256" spans="1:12">
      <c r="A256" s="35" t="s">
        <v>347</v>
      </c>
      <c r="B256" s="17">
        <v>0</v>
      </c>
      <c r="C256" s="278">
        <f t="shared" si="35"/>
        <v>0</v>
      </c>
      <c r="D256" s="17">
        <v>0</v>
      </c>
      <c r="E256" s="278">
        <f t="shared" si="36"/>
        <v>0</v>
      </c>
      <c r="F256" s="17">
        <v>0</v>
      </c>
      <c r="G256" s="17">
        <v>0</v>
      </c>
      <c r="H256" s="401">
        <f t="shared" si="37"/>
        <v>0</v>
      </c>
      <c r="I256" s="278">
        <f t="shared" si="44"/>
        <v>0</v>
      </c>
      <c r="J256" s="404">
        <f t="shared" si="45"/>
        <v>0</v>
      </c>
      <c r="K256" s="272" t="s">
        <v>240</v>
      </c>
      <c r="L256" s="272" t="s">
        <v>240</v>
      </c>
    </row>
    <row r="257" spans="1:12">
      <c r="A257" s="35" t="s">
        <v>145</v>
      </c>
      <c r="B257" s="17">
        <v>0</v>
      </c>
      <c r="C257" s="278">
        <f t="shared" si="35"/>
        <v>0</v>
      </c>
      <c r="D257" s="17">
        <v>9.5182416099999987</v>
      </c>
      <c r="E257" s="278">
        <f t="shared" si="36"/>
        <v>7.4796475001564514E-2</v>
      </c>
      <c r="F257" s="17">
        <v>0</v>
      </c>
      <c r="G257" s="17">
        <v>0</v>
      </c>
      <c r="H257" s="401">
        <f t="shared" si="37"/>
        <v>0</v>
      </c>
      <c r="I257" s="278">
        <f t="shared" si="44"/>
        <v>0</v>
      </c>
      <c r="J257" s="404">
        <f t="shared" si="45"/>
        <v>0</v>
      </c>
      <c r="K257" s="272">
        <f t="shared" si="47"/>
        <v>-100</v>
      </c>
      <c r="L257" s="272" t="s">
        <v>240</v>
      </c>
    </row>
    <row r="258" spans="1:12">
      <c r="A258" s="35" t="s">
        <v>153</v>
      </c>
      <c r="B258" s="17">
        <v>7.2691100000000008E-2</v>
      </c>
      <c r="C258" s="278">
        <f t="shared" si="35"/>
        <v>6.0723269621387385E-4</v>
      </c>
      <c r="D258" s="17">
        <v>0.08</v>
      </c>
      <c r="E258" s="278">
        <f t="shared" si="36"/>
        <v>6.2865792289182722E-4</v>
      </c>
      <c r="F258" s="17">
        <v>0</v>
      </c>
      <c r="G258" s="17">
        <v>0</v>
      </c>
      <c r="H258" s="401">
        <f t="shared" si="37"/>
        <v>0</v>
      </c>
      <c r="I258" s="278">
        <f t="shared" si="44"/>
        <v>0</v>
      </c>
      <c r="J258" s="404">
        <f t="shared" si="45"/>
        <v>0</v>
      </c>
      <c r="K258" s="272" t="s">
        <v>240</v>
      </c>
      <c r="L258" s="272">
        <f>((H258/B258)-1)*100</f>
        <v>-100</v>
      </c>
    </row>
    <row r="259" spans="1:12">
      <c r="A259" s="35" t="s">
        <v>183</v>
      </c>
      <c r="B259" s="17">
        <v>0</v>
      </c>
      <c r="C259" s="278">
        <f t="shared" si="35"/>
        <v>0</v>
      </c>
      <c r="D259" s="17">
        <v>0</v>
      </c>
      <c r="E259" s="278">
        <f t="shared" si="36"/>
        <v>0</v>
      </c>
      <c r="F259" s="17">
        <v>0</v>
      </c>
      <c r="G259" s="17">
        <v>0</v>
      </c>
      <c r="H259" s="401">
        <f t="shared" si="37"/>
        <v>0</v>
      </c>
      <c r="I259" s="278">
        <f t="shared" si="44"/>
        <v>0</v>
      </c>
      <c r="J259" s="404">
        <f t="shared" si="45"/>
        <v>0</v>
      </c>
      <c r="K259" s="272" t="s">
        <v>240</v>
      </c>
      <c r="L259" s="272" t="s">
        <v>240</v>
      </c>
    </row>
    <row r="260" spans="1:12">
      <c r="A260" s="35" t="s">
        <v>186</v>
      </c>
      <c r="B260" s="17">
        <v>1.16458079</v>
      </c>
      <c r="C260" s="278">
        <f t="shared" ref="C260:C266" si="48">(B260/$B$267)*100</f>
        <v>9.7284472661795345E-3</v>
      </c>
      <c r="D260" s="17">
        <v>3.7176370299999997</v>
      </c>
      <c r="E260" s="278">
        <f t="shared" ref="E260:E266" si="49">(D260/$D$267)*100</f>
        <v>2.9214024666819268E-2</v>
      </c>
      <c r="F260" s="17">
        <v>0</v>
      </c>
      <c r="G260" s="17">
        <v>0</v>
      </c>
      <c r="H260" s="401">
        <f t="shared" ref="H260:H266" si="50">F260+G260</f>
        <v>0</v>
      </c>
      <c r="I260" s="278">
        <f t="shared" si="44"/>
        <v>0</v>
      </c>
      <c r="J260" s="404">
        <f t="shared" si="45"/>
        <v>0</v>
      </c>
      <c r="K260" s="272">
        <f>((H260/D260)-1)*100</f>
        <v>-100</v>
      </c>
      <c r="L260" s="272">
        <f>((H260/B260)-1)*100</f>
        <v>-100</v>
      </c>
    </row>
    <row r="261" spans="1:12">
      <c r="A261" s="35" t="s">
        <v>337</v>
      </c>
      <c r="B261" s="17">
        <v>2.5689E-2</v>
      </c>
      <c r="C261" s="278">
        <f t="shared" si="48"/>
        <v>2.145957446377645E-4</v>
      </c>
      <c r="D261" s="17">
        <v>0.17292199999999999</v>
      </c>
      <c r="E261" s="278">
        <f t="shared" si="49"/>
        <v>1.3588598167787568E-3</v>
      </c>
      <c r="F261" s="17">
        <v>0</v>
      </c>
      <c r="G261" s="17">
        <v>0</v>
      </c>
      <c r="H261" s="401">
        <f t="shared" si="50"/>
        <v>0</v>
      </c>
      <c r="I261" s="278">
        <f t="shared" si="44"/>
        <v>0</v>
      </c>
      <c r="J261" s="404">
        <f t="shared" si="45"/>
        <v>0</v>
      </c>
      <c r="K261" s="272">
        <f>((H261/D261)-1)*100</f>
        <v>-100</v>
      </c>
      <c r="L261" s="272">
        <f>((H261/B261)-1)*100</f>
        <v>-100</v>
      </c>
    </row>
    <row r="262" spans="1:12">
      <c r="A262" s="35" t="s">
        <v>203</v>
      </c>
      <c r="B262" s="17">
        <v>0</v>
      </c>
      <c r="C262" s="278">
        <f t="shared" si="48"/>
        <v>0</v>
      </c>
      <c r="D262" s="17">
        <v>0</v>
      </c>
      <c r="E262" s="278">
        <f t="shared" si="49"/>
        <v>0</v>
      </c>
      <c r="F262" s="17">
        <v>0</v>
      </c>
      <c r="G262" s="17">
        <v>0</v>
      </c>
      <c r="H262" s="401">
        <f t="shared" si="50"/>
        <v>0</v>
      </c>
      <c r="I262" s="278">
        <f t="shared" si="44"/>
        <v>0</v>
      </c>
      <c r="J262" s="404">
        <f t="shared" si="45"/>
        <v>0</v>
      </c>
      <c r="K262" s="272" t="s">
        <v>240</v>
      </c>
      <c r="L262" s="272" t="s">
        <v>240</v>
      </c>
    </row>
    <row r="263" spans="1:12">
      <c r="A263" s="35" t="s">
        <v>921</v>
      </c>
      <c r="B263" s="17">
        <v>0</v>
      </c>
      <c r="C263" s="278">
        <f t="shared" si="48"/>
        <v>0</v>
      </c>
      <c r="D263" s="17">
        <v>0</v>
      </c>
      <c r="E263" s="278">
        <f t="shared" si="49"/>
        <v>0</v>
      </c>
      <c r="F263" s="17">
        <v>0</v>
      </c>
      <c r="G263" s="17">
        <v>0</v>
      </c>
      <c r="H263" s="401">
        <f t="shared" si="50"/>
        <v>0</v>
      </c>
      <c r="I263" s="278">
        <f t="shared" si="44"/>
        <v>0</v>
      </c>
      <c r="J263" s="404">
        <f t="shared" si="45"/>
        <v>0</v>
      </c>
      <c r="K263" s="272" t="s">
        <v>240</v>
      </c>
      <c r="L263" s="272" t="s">
        <v>240</v>
      </c>
    </row>
    <row r="264" spans="1:12">
      <c r="A264" s="35" t="s">
        <v>922</v>
      </c>
      <c r="B264" s="17">
        <v>0</v>
      </c>
      <c r="C264" s="278">
        <f t="shared" si="48"/>
        <v>0</v>
      </c>
      <c r="D264" s="17">
        <v>0</v>
      </c>
      <c r="E264" s="278">
        <f t="shared" si="49"/>
        <v>0</v>
      </c>
      <c r="F264" s="17">
        <v>0</v>
      </c>
      <c r="G264" s="17">
        <v>0</v>
      </c>
      <c r="H264" s="401">
        <f t="shared" si="50"/>
        <v>0</v>
      </c>
      <c r="I264" s="278">
        <f t="shared" si="44"/>
        <v>0</v>
      </c>
      <c r="J264" s="404">
        <f t="shared" si="45"/>
        <v>0</v>
      </c>
      <c r="K264" s="272" t="s">
        <v>240</v>
      </c>
      <c r="L264" s="272" t="s">
        <v>240</v>
      </c>
    </row>
    <row r="265" spans="1:12">
      <c r="A265" s="35" t="s">
        <v>350</v>
      </c>
      <c r="B265" s="17">
        <v>0</v>
      </c>
      <c r="C265" s="278">
        <f t="shared" si="48"/>
        <v>0</v>
      </c>
      <c r="D265" s="17">
        <v>0</v>
      </c>
      <c r="E265" s="278">
        <f t="shared" si="49"/>
        <v>0</v>
      </c>
      <c r="F265" s="17">
        <v>0</v>
      </c>
      <c r="G265" s="17">
        <v>0</v>
      </c>
      <c r="H265" s="401">
        <f t="shared" si="50"/>
        <v>0</v>
      </c>
      <c r="I265" s="278">
        <f t="shared" si="44"/>
        <v>0</v>
      </c>
      <c r="J265" s="404"/>
      <c r="K265" s="272" t="s">
        <v>240</v>
      </c>
      <c r="L265" s="272" t="s">
        <v>240</v>
      </c>
    </row>
    <row r="266" spans="1:12">
      <c r="A266" s="35" t="s">
        <v>923</v>
      </c>
      <c r="B266" s="17">
        <v>0</v>
      </c>
      <c r="C266" s="381">
        <f t="shared" si="48"/>
        <v>0</v>
      </c>
      <c r="D266" s="17">
        <v>0</v>
      </c>
      <c r="E266" s="381">
        <f t="shared" si="49"/>
        <v>0</v>
      </c>
      <c r="F266" s="17">
        <v>0</v>
      </c>
      <c r="G266" s="17">
        <v>0</v>
      </c>
      <c r="H266" s="402">
        <f t="shared" si="50"/>
        <v>0</v>
      </c>
      <c r="I266" s="381">
        <f t="shared" si="44"/>
        <v>0</v>
      </c>
      <c r="J266" s="405">
        <f>(G266/$H$267)*100</f>
        <v>0</v>
      </c>
      <c r="K266" s="382" t="s">
        <v>240</v>
      </c>
      <c r="L266" s="382" t="s">
        <v>240</v>
      </c>
    </row>
    <row r="267" spans="1:12" ht="13">
      <c r="A267" s="282" t="s">
        <v>217</v>
      </c>
      <c r="B267" s="365">
        <f>SUM(Table253928[[#All],[Column2]])</f>
        <v>11970.880430719993</v>
      </c>
      <c r="C267" s="365">
        <f>SUM(Table253928[[#All],[Column3]])</f>
        <v>99.999999999999986</v>
      </c>
      <c r="D267" s="365">
        <f>SUM(Table253928[[#All],[Column4]])</f>
        <v>12725.521636950012</v>
      </c>
      <c r="E267" s="365">
        <f>SUM(Table253928[[#All],[Column5]])</f>
        <v>99.999999999999957</v>
      </c>
      <c r="F267" s="365">
        <f>SUM(Table253928[[#All],[Column6]])</f>
        <v>9053.5809260699916</v>
      </c>
      <c r="G267" s="365">
        <f>SUBTOTAL(109,Table253928[[#All],[Column7]])</f>
        <v>3821.1530120399975</v>
      </c>
      <c r="H267" s="365">
        <f>SUBTOTAL(109,Table253928[[#All],[Column8]])</f>
        <v>12874.733938109997</v>
      </c>
      <c r="I267" s="366">
        <f>SUM(Table253928[[#All],[Column9]])</f>
        <v>70.32052832774157</v>
      </c>
      <c r="J267" s="366">
        <f>SUM(Table253928[[#All],[Column10]])</f>
        <v>29.677804953699205</v>
      </c>
      <c r="K267" s="367">
        <f>((H267/D267)-1)*100</f>
        <v>1.1725436914643339</v>
      </c>
      <c r="L267" s="367">
        <f>((H267/B267)-1)*100</f>
        <v>7.5504346787268029</v>
      </c>
    </row>
  </sheetData>
  <mergeCells count="8">
    <mergeCell ref="A2:A3"/>
    <mergeCell ref="O8:P8"/>
    <mergeCell ref="B2:C2"/>
    <mergeCell ref="D2:E2"/>
    <mergeCell ref="N1:O1"/>
    <mergeCell ref="F2:J2"/>
    <mergeCell ref="K2:K3"/>
    <mergeCell ref="L2:L3"/>
  </mergeCells>
  <hyperlinks>
    <hyperlink ref="N1" location="'Table of Content'!A1" display="Table of Content" xr:uid="{50DD0363-85E5-47AF-A219-007121CDE31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8E42-9662-4F2F-A233-3845542057EE}">
  <dimension ref="A1:N209"/>
  <sheetViews>
    <sheetView topLeftCell="C1" zoomScaleNormal="100" workbookViewId="0">
      <selection activeCell="K1" sqref="K1:L1"/>
    </sheetView>
  </sheetViews>
  <sheetFormatPr defaultColWidth="9.1796875" defaultRowHeight="12.5"/>
  <cols>
    <col min="1" max="1" width="31.36328125" style="19" customWidth="1"/>
    <col min="2" max="2" width="15" style="17" bestFit="1" customWidth="1"/>
    <col min="3" max="3" width="11.54296875" style="19" customWidth="1"/>
    <col min="4" max="4" width="13.54296875" style="17" bestFit="1" customWidth="1"/>
    <col min="5" max="5" width="11.54296875" style="19" customWidth="1"/>
    <col min="6" max="6" width="13.54296875" style="17" bestFit="1" customWidth="1"/>
    <col min="7" max="7" width="11.54296875" style="19" customWidth="1"/>
    <col min="8" max="8" width="13.453125" style="19" customWidth="1"/>
    <col min="9" max="9" width="15.54296875" style="19" customWidth="1"/>
    <col min="10" max="10" width="11" style="19" customWidth="1"/>
    <col min="11" max="16384" width="9.1796875" style="19"/>
  </cols>
  <sheetData>
    <row r="1" spans="1:12" ht="13">
      <c r="A1" s="11" t="s">
        <v>559</v>
      </c>
      <c r="K1" s="613" t="s">
        <v>239</v>
      </c>
      <c r="L1" s="613"/>
    </row>
    <row r="2" spans="1:12" ht="13">
      <c r="A2" s="595" t="s">
        <v>425</v>
      </c>
      <c r="B2" s="607">
        <v>45809</v>
      </c>
      <c r="C2" s="607"/>
      <c r="D2" s="607">
        <v>46146</v>
      </c>
      <c r="E2" s="607"/>
      <c r="F2" s="607">
        <v>46174</v>
      </c>
      <c r="G2" s="607"/>
      <c r="H2" s="595" t="s">
        <v>233</v>
      </c>
      <c r="I2" s="595" t="s">
        <v>544</v>
      </c>
      <c r="J2" s="185"/>
    </row>
    <row r="3" spans="1:12" ht="13">
      <c r="A3" s="596"/>
      <c r="B3" s="173" t="s">
        <v>543</v>
      </c>
      <c r="C3" s="157" t="s">
        <v>234</v>
      </c>
      <c r="D3" s="173" t="s">
        <v>543</v>
      </c>
      <c r="E3" s="25" t="s">
        <v>234</v>
      </c>
      <c r="F3" s="173" t="s">
        <v>543</v>
      </c>
      <c r="G3" s="25" t="s">
        <v>234</v>
      </c>
      <c r="H3" s="596"/>
      <c r="I3" s="596"/>
      <c r="J3" s="185"/>
    </row>
    <row r="4" spans="1:12">
      <c r="A4" s="35" t="s">
        <v>52</v>
      </c>
      <c r="B4" s="44">
        <v>474.40944895999996</v>
      </c>
      <c r="C4" s="187">
        <f t="shared" ref="C4:C67" si="0">(B4/$B$209)*100</f>
        <v>15.696441399107181</v>
      </c>
      <c r="D4" s="44">
        <v>952.08225673000004</v>
      </c>
      <c r="E4" s="187">
        <f t="shared" ref="E4:E67" si="1">(D4/$D$209)*100</f>
        <v>27.373894924649228</v>
      </c>
      <c r="F4" s="44">
        <v>1320.2245663599999</v>
      </c>
      <c r="G4" s="187">
        <f t="shared" ref="G4:G67" si="2">(F4/$F$209)*100</f>
        <v>34.550423974128471</v>
      </c>
      <c r="H4" s="187">
        <f>((F4/D4)-1)*100</f>
        <v>38.667069680976198</v>
      </c>
      <c r="I4" s="186">
        <f>((F4/B4)-1)*100</f>
        <v>178.2879997972627</v>
      </c>
      <c r="J4" s="185"/>
    </row>
    <row r="5" spans="1:12">
      <c r="A5" s="35" t="s">
        <v>62</v>
      </c>
      <c r="B5" s="44">
        <v>315.29441654000004</v>
      </c>
      <c r="C5" s="187">
        <f t="shared" si="0"/>
        <v>10.431917710608412</v>
      </c>
      <c r="D5" s="44">
        <v>631.96273672000007</v>
      </c>
      <c r="E5" s="187">
        <f t="shared" si="1"/>
        <v>18.169944276330455</v>
      </c>
      <c r="F5" s="44">
        <v>538.73892205999994</v>
      </c>
      <c r="G5" s="187">
        <f t="shared" si="2"/>
        <v>14.098857605610077</v>
      </c>
      <c r="H5" s="187">
        <f t="shared" ref="H5:H68" si="3">((F5/D5)-1)*100</f>
        <v>-14.751473345382426</v>
      </c>
      <c r="I5" s="186">
        <f t="shared" ref="I5:I68" si="4">((F5/B5)-1)*100</f>
        <v>70.86852598661622</v>
      </c>
      <c r="J5" s="185"/>
    </row>
    <row r="6" spans="1:12">
      <c r="A6" s="35" t="s">
        <v>54</v>
      </c>
      <c r="B6" s="44">
        <v>288.25951047000001</v>
      </c>
      <c r="C6" s="187">
        <f t="shared" si="0"/>
        <v>9.5374333790075418</v>
      </c>
      <c r="D6" s="44">
        <v>466.46153043999999</v>
      </c>
      <c r="E6" s="187">
        <f t="shared" si="1"/>
        <v>13.411518627089317</v>
      </c>
      <c r="F6" s="44">
        <v>422.38503012000001</v>
      </c>
      <c r="G6" s="187">
        <f t="shared" si="2"/>
        <v>11.053863291763376</v>
      </c>
      <c r="H6" s="187">
        <f t="shared" si="3"/>
        <v>-9.4491179751573178</v>
      </c>
      <c r="I6" s="186">
        <f t="shared" si="4"/>
        <v>46.529434338978668</v>
      </c>
      <c r="J6" s="185"/>
    </row>
    <row r="7" spans="1:12">
      <c r="A7" s="35" t="s">
        <v>46</v>
      </c>
      <c r="B7" s="44">
        <v>169.81188968999999</v>
      </c>
      <c r="C7" s="187">
        <f t="shared" si="0"/>
        <v>5.618442847700269</v>
      </c>
      <c r="D7" s="44">
        <v>300.69854026999997</v>
      </c>
      <c r="E7" s="187">
        <f t="shared" si="1"/>
        <v>8.6455662703109137</v>
      </c>
      <c r="F7" s="44">
        <v>301.50887005999999</v>
      </c>
      <c r="G7" s="187">
        <f t="shared" si="2"/>
        <v>7.8905207174374175</v>
      </c>
      <c r="H7" s="187">
        <f t="shared" si="3"/>
        <v>0.26948244885804939</v>
      </c>
      <c r="I7" s="186">
        <f t="shared" si="4"/>
        <v>77.554628601341975</v>
      </c>
      <c r="J7" s="185"/>
    </row>
    <row r="8" spans="1:12">
      <c r="A8" s="35" t="s">
        <v>101</v>
      </c>
      <c r="B8" s="44">
        <v>138.52356183000001</v>
      </c>
      <c r="C8" s="187">
        <f t="shared" si="0"/>
        <v>4.5832286338873587</v>
      </c>
      <c r="D8" s="44">
        <v>110.80451992</v>
      </c>
      <c r="E8" s="187">
        <f t="shared" si="1"/>
        <v>3.1858080160887301</v>
      </c>
      <c r="F8" s="44">
        <v>129.6993904</v>
      </c>
      <c r="G8" s="187">
        <f t="shared" si="2"/>
        <v>3.3942474952280803</v>
      </c>
      <c r="H8" s="187" t="s">
        <v>240</v>
      </c>
      <c r="I8" s="186" t="s">
        <v>240</v>
      </c>
      <c r="J8" s="185"/>
    </row>
    <row r="9" spans="1:12">
      <c r="A9" s="35" t="s">
        <v>85</v>
      </c>
      <c r="B9" s="44">
        <v>66.040360449999895</v>
      </c>
      <c r="C9" s="187">
        <f t="shared" si="0"/>
        <v>2.1850295141712914</v>
      </c>
      <c r="D9" s="44">
        <v>163.04374459000002</v>
      </c>
      <c r="E9" s="187">
        <f t="shared" si="1"/>
        <v>4.6877696763901611</v>
      </c>
      <c r="F9" s="44">
        <v>110.76465755</v>
      </c>
      <c r="G9" s="187">
        <f>(F9/$F$209)*100</f>
        <v>2.8987234272219333</v>
      </c>
      <c r="H9" s="187">
        <f t="shared" si="3"/>
        <v>-32.064454341050784</v>
      </c>
      <c r="I9" s="186">
        <f t="shared" si="4"/>
        <v>67.722672613002331</v>
      </c>
      <c r="J9" s="185"/>
    </row>
    <row r="10" spans="1:12">
      <c r="A10" s="35" t="s">
        <v>202</v>
      </c>
      <c r="B10" s="44">
        <v>13.6678105</v>
      </c>
      <c r="C10" s="187">
        <f t="shared" si="0"/>
        <v>0.45221693420663828</v>
      </c>
      <c r="D10" s="44">
        <v>7.0328320300000007</v>
      </c>
      <c r="E10" s="187">
        <f t="shared" si="1"/>
        <v>0.20220522297426133</v>
      </c>
      <c r="F10" s="44">
        <v>88.338336380000001</v>
      </c>
      <c r="G10" s="187">
        <f t="shared" si="2"/>
        <v>2.3118241039198484</v>
      </c>
      <c r="H10" s="187">
        <f t="shared" si="3"/>
        <v>1156.0848318739102</v>
      </c>
      <c r="I10" s="186">
        <f t="shared" si="4"/>
        <v>546.32397690910329</v>
      </c>
      <c r="J10" s="185"/>
    </row>
    <row r="11" spans="1:12">
      <c r="A11" s="35" t="s">
        <v>332</v>
      </c>
      <c r="B11" s="44">
        <v>0</v>
      </c>
      <c r="C11" s="187">
        <f t="shared" si="0"/>
        <v>0</v>
      </c>
      <c r="D11" s="44">
        <v>23.090392749999999</v>
      </c>
      <c r="E11" s="187">
        <f t="shared" si="1"/>
        <v>0.66388589897504158</v>
      </c>
      <c r="F11" s="44">
        <v>77.380832830000003</v>
      </c>
      <c r="G11" s="187">
        <f t="shared" si="2"/>
        <v>2.0250650153548473</v>
      </c>
      <c r="H11" s="187">
        <f t="shared" si="3"/>
        <v>235.12133668666161</v>
      </c>
      <c r="I11" s="186" t="s">
        <v>240</v>
      </c>
      <c r="J11" s="185"/>
    </row>
    <row r="12" spans="1:12">
      <c r="A12" s="35" t="s">
        <v>96</v>
      </c>
      <c r="B12" s="44">
        <v>125.70536440000001</v>
      </c>
      <c r="C12" s="187">
        <f t="shared" si="0"/>
        <v>4.1591222311939644</v>
      </c>
      <c r="D12" s="44">
        <v>124.58600169</v>
      </c>
      <c r="E12" s="187">
        <f t="shared" si="1"/>
        <v>3.582047764504642</v>
      </c>
      <c r="F12" s="44">
        <v>74.814307189999994</v>
      </c>
      <c r="G12" s="187">
        <f t="shared" si="2"/>
        <v>1.9578987534461196</v>
      </c>
      <c r="H12" s="187">
        <f t="shared" si="3"/>
        <v>-39.949668361493764</v>
      </c>
      <c r="I12" s="186" t="s">
        <v>240</v>
      </c>
      <c r="J12" s="185"/>
    </row>
    <row r="13" spans="1:12">
      <c r="A13" s="35" t="s">
        <v>48</v>
      </c>
      <c r="B13" s="44">
        <v>21.27578179</v>
      </c>
      <c r="C13" s="187">
        <f t="shared" si="0"/>
        <v>0.70393636302780338</v>
      </c>
      <c r="D13" s="44">
        <v>31.547747640000001</v>
      </c>
      <c r="E13" s="187">
        <f t="shared" si="1"/>
        <v>0.90704844345357205</v>
      </c>
      <c r="F13" s="44">
        <v>65.080256149999997</v>
      </c>
      <c r="G13" s="187">
        <f t="shared" si="2"/>
        <v>1.7031575533599372</v>
      </c>
      <c r="H13" s="187" t="s">
        <v>240</v>
      </c>
      <c r="I13" s="186" t="s">
        <v>240</v>
      </c>
      <c r="J13" s="185"/>
    </row>
    <row r="14" spans="1:12">
      <c r="A14" s="35" t="s">
        <v>151</v>
      </c>
      <c r="B14" s="44">
        <v>19.96831869</v>
      </c>
      <c r="C14" s="187">
        <f t="shared" si="0"/>
        <v>0.66067727960179989</v>
      </c>
      <c r="D14" s="44">
        <v>4.6866451200000006</v>
      </c>
      <c r="E14" s="187">
        <f t="shared" si="1"/>
        <v>0.13474857887240535</v>
      </c>
      <c r="F14" s="44">
        <v>50.585476719999996</v>
      </c>
      <c r="G14" s="187">
        <f t="shared" si="2"/>
        <v>1.3238275609642212</v>
      </c>
      <c r="H14" s="187">
        <f t="shared" si="3"/>
        <v>979.35368317368977</v>
      </c>
      <c r="I14" s="186">
        <f t="shared" si="4"/>
        <v>153.32867281076031</v>
      </c>
      <c r="J14" s="185"/>
    </row>
    <row r="15" spans="1:12">
      <c r="A15" s="35" t="s">
        <v>179</v>
      </c>
      <c r="B15" s="44">
        <v>59.307741490000005</v>
      </c>
      <c r="C15" s="187">
        <f t="shared" si="0"/>
        <v>1.9622722330930504</v>
      </c>
      <c r="D15" s="44">
        <v>43.077939919999999</v>
      </c>
      <c r="E15" s="187">
        <f t="shared" si="1"/>
        <v>1.238560001097514</v>
      </c>
      <c r="F15" s="44">
        <v>47.028615509999995</v>
      </c>
      <c r="G15" s="187">
        <f t="shared" si="2"/>
        <v>1.2307441068656089</v>
      </c>
      <c r="H15" s="187">
        <f t="shared" si="3"/>
        <v>9.170994707121082</v>
      </c>
      <c r="I15" s="186">
        <f t="shared" si="4"/>
        <v>-20.704086298869463</v>
      </c>
      <c r="J15" s="185"/>
    </row>
    <row r="16" spans="1:12">
      <c r="A16" s="35" t="s">
        <v>88</v>
      </c>
      <c r="B16" s="44">
        <v>14.127046980000001</v>
      </c>
      <c r="C16" s="187">
        <f t="shared" si="0"/>
        <v>0.46741135858510391</v>
      </c>
      <c r="D16" s="44">
        <v>38.941037890000004</v>
      </c>
      <c r="E16" s="187">
        <f t="shared" si="1"/>
        <v>1.1196174195271671</v>
      </c>
      <c r="F16" s="44">
        <v>39.627789139999997</v>
      </c>
      <c r="G16" s="187">
        <f t="shared" si="2"/>
        <v>1.0370636563136191</v>
      </c>
      <c r="H16" s="187">
        <f t="shared" si="3"/>
        <v>1.7635668878161814</v>
      </c>
      <c r="I16" s="186">
        <f t="shared" si="4"/>
        <v>180.51006835400213</v>
      </c>
      <c r="J16" s="185"/>
    </row>
    <row r="17" spans="1:10">
      <c r="A17" s="35" t="s">
        <v>146</v>
      </c>
      <c r="B17" s="44">
        <v>87.83580923000001</v>
      </c>
      <c r="C17" s="187">
        <f t="shared" si="0"/>
        <v>2.9061597220381232</v>
      </c>
      <c r="D17" s="44">
        <v>32.476749480000002</v>
      </c>
      <c r="E17" s="187">
        <f t="shared" si="1"/>
        <v>0.93375873930585329</v>
      </c>
      <c r="F17" s="44">
        <v>39.513589119999999</v>
      </c>
      <c r="G17" s="187">
        <f t="shared" si="2"/>
        <v>1.0340750290683827</v>
      </c>
      <c r="H17" s="187">
        <f t="shared" si="3"/>
        <v>21.667315087470374</v>
      </c>
      <c r="I17" s="186">
        <f t="shared" si="4"/>
        <v>-55.014259598231988</v>
      </c>
      <c r="J17" s="185"/>
    </row>
    <row r="18" spans="1:10">
      <c r="A18" s="35" t="s">
        <v>84</v>
      </c>
      <c r="B18" s="44">
        <v>31.3004912</v>
      </c>
      <c r="C18" s="187">
        <f t="shared" si="0"/>
        <v>1.035616653422716</v>
      </c>
      <c r="D18" s="44">
        <v>15.642770050000001</v>
      </c>
      <c r="E18" s="187">
        <f t="shared" si="1"/>
        <v>0.44975477764899019</v>
      </c>
      <c r="F18" s="44">
        <v>39.015999950000001</v>
      </c>
      <c r="G18" s="187">
        <f t="shared" si="2"/>
        <v>1.0210530650582488</v>
      </c>
      <c r="H18" s="187">
        <f t="shared" si="3"/>
        <v>149.41873993730414</v>
      </c>
      <c r="I18" s="186" t="s">
        <v>240</v>
      </c>
      <c r="J18" s="185"/>
    </row>
    <row r="19" spans="1:10">
      <c r="A19" s="35" t="s">
        <v>2</v>
      </c>
      <c r="B19" s="44">
        <v>31.800421</v>
      </c>
      <c r="C19" s="187">
        <f t="shared" si="0"/>
        <v>1.0521574681694921</v>
      </c>
      <c r="D19" s="44">
        <v>87.625561319999903</v>
      </c>
      <c r="E19" s="187">
        <f t="shared" si="1"/>
        <v>2.5193757065964486</v>
      </c>
      <c r="F19" s="44">
        <v>37.251196469999996</v>
      </c>
      <c r="G19" s="187">
        <f t="shared" si="2"/>
        <v>0.97486796138824861</v>
      </c>
      <c r="H19" s="187">
        <f t="shared" si="3"/>
        <v>-57.48820788267215</v>
      </c>
      <c r="I19" s="186">
        <f t="shared" si="4"/>
        <v>17.140576440796163</v>
      </c>
      <c r="J19" s="185"/>
    </row>
    <row r="20" spans="1:10">
      <c r="A20" s="35" t="s">
        <v>138</v>
      </c>
      <c r="B20" s="44">
        <v>25.203889239999999</v>
      </c>
      <c r="C20" s="187">
        <f t="shared" si="0"/>
        <v>0.83390280558809893</v>
      </c>
      <c r="D20" s="44">
        <v>45.564165530000004</v>
      </c>
      <c r="E20" s="187">
        <f t="shared" si="1"/>
        <v>1.310042982873544</v>
      </c>
      <c r="F20" s="44">
        <v>36.473938329999996</v>
      </c>
      <c r="G20" s="187">
        <f t="shared" si="2"/>
        <v>0.95452702927820343</v>
      </c>
      <c r="H20" s="187">
        <f t="shared" si="3"/>
        <v>-19.950386656406316</v>
      </c>
      <c r="I20" s="186">
        <f t="shared" si="4"/>
        <v>44.715515858218382</v>
      </c>
      <c r="J20" s="185"/>
    </row>
    <row r="21" spans="1:10">
      <c r="A21" s="35" t="s">
        <v>171</v>
      </c>
      <c r="B21" s="44">
        <v>8.2530134099999994</v>
      </c>
      <c r="C21" s="187">
        <f t="shared" si="0"/>
        <v>0.27306146966527467</v>
      </c>
      <c r="D21" s="44">
        <v>0.76756145999999992</v>
      </c>
      <c r="E21" s="187">
        <f t="shared" si="1"/>
        <v>2.2068625484540333E-2</v>
      </c>
      <c r="F21" s="44">
        <v>26.97171878</v>
      </c>
      <c r="G21" s="187">
        <f t="shared" si="2"/>
        <v>0.70585288511125621</v>
      </c>
      <c r="H21" s="187" t="s">
        <v>240</v>
      </c>
      <c r="I21" s="186" t="s">
        <v>240</v>
      </c>
      <c r="J21" s="185"/>
    </row>
    <row r="22" spans="1:10">
      <c r="A22" s="35" t="s">
        <v>125</v>
      </c>
      <c r="B22" s="44">
        <v>68.423906900000006</v>
      </c>
      <c r="C22" s="187">
        <f t="shared" si="0"/>
        <v>2.2638921870301352</v>
      </c>
      <c r="D22" s="44">
        <v>36.0758978</v>
      </c>
      <c r="E22" s="187">
        <f t="shared" si="1"/>
        <v>1.0372400375166733</v>
      </c>
      <c r="F22" s="44">
        <v>25.4359398</v>
      </c>
      <c r="G22" s="187">
        <f t="shared" si="2"/>
        <v>0.66566137811949377</v>
      </c>
      <c r="H22" s="187">
        <f t="shared" si="3"/>
        <v>-29.493259070048705</v>
      </c>
      <c r="I22" s="186">
        <f t="shared" si="4"/>
        <v>-62.825946438320088</v>
      </c>
      <c r="J22" s="185"/>
    </row>
    <row r="23" spans="1:10">
      <c r="A23" s="35" t="s">
        <v>30</v>
      </c>
      <c r="B23" s="44">
        <v>31.958680789999999</v>
      </c>
      <c r="C23" s="187">
        <f t="shared" si="0"/>
        <v>1.0573936950722564</v>
      </c>
      <c r="D23" s="44">
        <v>48.200887549999997</v>
      </c>
      <c r="E23" s="187">
        <f t="shared" si="1"/>
        <v>1.3858529782923088</v>
      </c>
      <c r="F23" s="44">
        <v>23.860642410000001</v>
      </c>
      <c r="G23" s="187">
        <f t="shared" si="2"/>
        <v>0.62443566993569621</v>
      </c>
      <c r="H23" s="187">
        <f t="shared" si="3"/>
        <v>-50.497504044404252</v>
      </c>
      <c r="I23" s="186">
        <f t="shared" si="4"/>
        <v>-25.339088409850476</v>
      </c>
      <c r="J23" s="185"/>
    </row>
    <row r="24" spans="1:10">
      <c r="A24" s="35" t="s">
        <v>121</v>
      </c>
      <c r="B24" s="44">
        <v>0</v>
      </c>
      <c r="C24" s="187">
        <f t="shared" si="0"/>
        <v>0</v>
      </c>
      <c r="D24" s="44">
        <v>32.442127929999998</v>
      </c>
      <c r="E24" s="187">
        <f t="shared" si="1"/>
        <v>0.93276331410479585</v>
      </c>
      <c r="F24" s="44">
        <v>18.885604430000001</v>
      </c>
      <c r="G24" s="187">
        <f t="shared" si="2"/>
        <v>0.4942383717818602</v>
      </c>
      <c r="H24" s="187" t="s">
        <v>240</v>
      </c>
      <c r="I24" s="186" t="s">
        <v>240</v>
      </c>
      <c r="J24" s="185"/>
    </row>
    <row r="25" spans="1:10">
      <c r="A25" s="35" t="s">
        <v>140</v>
      </c>
      <c r="B25" s="44">
        <v>3.2521094500000003</v>
      </c>
      <c r="C25" s="187">
        <f t="shared" si="0"/>
        <v>0.1076001869636279</v>
      </c>
      <c r="D25" s="44">
        <v>6.5096512100000004</v>
      </c>
      <c r="E25" s="187">
        <f t="shared" si="1"/>
        <v>0.18716293362159539</v>
      </c>
      <c r="F25" s="44">
        <v>18.65331175</v>
      </c>
      <c r="G25" s="187">
        <f t="shared" si="2"/>
        <v>0.48815924646894882</v>
      </c>
      <c r="H25" s="187">
        <f t="shared" si="3"/>
        <v>186.54855918156019</v>
      </c>
      <c r="I25" s="186" t="s">
        <v>240</v>
      </c>
      <c r="J25" s="185"/>
    </row>
    <row r="26" spans="1:10">
      <c r="A26" s="35" t="s">
        <v>75</v>
      </c>
      <c r="B26" s="44">
        <v>0.93616193999999997</v>
      </c>
      <c r="C26" s="187">
        <f t="shared" si="0"/>
        <v>3.09741112102585E-2</v>
      </c>
      <c r="D26" s="44">
        <v>12.316170400000001</v>
      </c>
      <c r="E26" s="187">
        <f t="shared" si="1"/>
        <v>0.35410969169997325</v>
      </c>
      <c r="F26" s="44">
        <v>18.150829429999998</v>
      </c>
      <c r="G26" s="187">
        <f t="shared" si="2"/>
        <v>0.47500922817821983</v>
      </c>
      <c r="H26" s="187">
        <f t="shared" si="3"/>
        <v>47.373971295492922</v>
      </c>
      <c r="I26" s="186">
        <f t="shared" si="4"/>
        <v>1838.8557315201253</v>
      </c>
      <c r="J26" s="185"/>
    </row>
    <row r="27" spans="1:10">
      <c r="A27" s="35" t="s">
        <v>68</v>
      </c>
      <c r="B27" s="44">
        <v>3.4336246800000003</v>
      </c>
      <c r="C27" s="187">
        <f t="shared" si="0"/>
        <v>0.11360584974497924</v>
      </c>
      <c r="D27" s="44">
        <v>4.7670309500000005</v>
      </c>
      <c r="E27" s="187">
        <f t="shared" si="1"/>
        <v>0.13705980066894258</v>
      </c>
      <c r="F27" s="44">
        <v>17.850020559999997</v>
      </c>
      <c r="G27" s="187">
        <f t="shared" si="2"/>
        <v>0.46713702654033229</v>
      </c>
      <c r="H27" s="187">
        <f t="shared" si="3"/>
        <v>274.44733938637415</v>
      </c>
      <c r="I27" s="186">
        <f t="shared" si="4"/>
        <v>419.85939709636506</v>
      </c>
      <c r="J27" s="185"/>
    </row>
    <row r="28" spans="1:10">
      <c r="A28" s="35" t="s">
        <v>130</v>
      </c>
      <c r="B28" s="44">
        <v>0</v>
      </c>
      <c r="C28" s="187">
        <f t="shared" si="0"/>
        <v>0</v>
      </c>
      <c r="D28" s="44">
        <v>0</v>
      </c>
      <c r="E28" s="187">
        <f t="shared" si="1"/>
        <v>0</v>
      </c>
      <c r="F28" s="44">
        <v>16.52168086</v>
      </c>
      <c r="G28" s="187">
        <f t="shared" si="2"/>
        <v>0.4323742286148225</v>
      </c>
      <c r="H28" s="187" t="s">
        <v>240</v>
      </c>
      <c r="I28" s="186" t="s">
        <v>240</v>
      </c>
      <c r="J28" s="185"/>
    </row>
    <row r="29" spans="1:10">
      <c r="A29" s="35" t="s">
        <v>208</v>
      </c>
      <c r="B29" s="44">
        <v>13.00018373</v>
      </c>
      <c r="C29" s="187">
        <f t="shared" si="0"/>
        <v>0.43012765142621923</v>
      </c>
      <c r="D29" s="44">
        <v>10.57003089</v>
      </c>
      <c r="E29" s="187">
        <f t="shared" si="1"/>
        <v>0.30390537465421019</v>
      </c>
      <c r="F29" s="44">
        <v>13.650146679999999</v>
      </c>
      <c r="G29" s="187">
        <f t="shared" si="2"/>
        <v>0.35722585923646633</v>
      </c>
      <c r="H29" s="187">
        <f t="shared" si="3"/>
        <v>29.140083146909323</v>
      </c>
      <c r="I29" s="186">
        <f t="shared" si="4"/>
        <v>4.999644339641951</v>
      </c>
      <c r="J29" s="185"/>
    </row>
    <row r="30" spans="1:10">
      <c r="A30" s="35" t="s">
        <v>142</v>
      </c>
      <c r="B30" s="44">
        <v>3.75626288</v>
      </c>
      <c r="C30" s="187">
        <f t="shared" si="0"/>
        <v>0.12428074589326486</v>
      </c>
      <c r="D30" s="44">
        <v>14.538891019999999</v>
      </c>
      <c r="E30" s="187">
        <f t="shared" si="1"/>
        <v>0.41801648154784454</v>
      </c>
      <c r="F30" s="44">
        <v>13.585624409999999</v>
      </c>
      <c r="G30" s="187">
        <f t="shared" si="2"/>
        <v>0.35553730424281133</v>
      </c>
      <c r="H30" s="187">
        <f t="shared" si="3"/>
        <v>-6.5566665895539504</v>
      </c>
      <c r="I30" s="186">
        <f t="shared" si="4"/>
        <v>261.6792765579815</v>
      </c>
      <c r="J30" s="185"/>
    </row>
    <row r="31" spans="1:10">
      <c r="A31" s="35" t="s">
        <v>177</v>
      </c>
      <c r="B31" s="44">
        <v>34.315172189999998</v>
      </c>
      <c r="C31" s="187">
        <f t="shared" si="0"/>
        <v>1.1353612171118916</v>
      </c>
      <c r="D31" s="44">
        <v>27.706423559999998</v>
      </c>
      <c r="E31" s="187">
        <f t="shared" si="1"/>
        <v>0.79660420295422951</v>
      </c>
      <c r="F31" s="44">
        <v>12.076242779999999</v>
      </c>
      <c r="G31" s="187">
        <f t="shared" si="2"/>
        <v>0.31603661884120304</v>
      </c>
      <c r="H31" s="187">
        <f t="shared" si="3"/>
        <v>-56.413563252405574</v>
      </c>
      <c r="I31" s="186" t="s">
        <v>240</v>
      </c>
      <c r="J31" s="185"/>
    </row>
    <row r="32" spans="1:10">
      <c r="A32" s="35" t="s">
        <v>162</v>
      </c>
      <c r="B32" s="44">
        <v>17.144303539999999</v>
      </c>
      <c r="C32" s="187">
        <f t="shared" si="0"/>
        <v>0.56724113829108291</v>
      </c>
      <c r="D32" s="44">
        <v>11.80946606</v>
      </c>
      <c r="E32" s="187">
        <f t="shared" si="1"/>
        <v>0.33954112762583227</v>
      </c>
      <c r="F32" s="44">
        <v>11.278750890000001</v>
      </c>
      <c r="G32" s="187">
        <f t="shared" si="2"/>
        <v>0.2951661672396263</v>
      </c>
      <c r="H32" s="187" t="s">
        <v>240</v>
      </c>
      <c r="I32" s="186" t="s">
        <v>240</v>
      </c>
      <c r="J32" s="185"/>
    </row>
    <row r="33" spans="1:10">
      <c r="A33" s="35" t="s">
        <v>182</v>
      </c>
      <c r="B33" s="44">
        <v>1.8067703700000002</v>
      </c>
      <c r="C33" s="187">
        <f t="shared" si="0"/>
        <v>5.9779300974124094E-2</v>
      </c>
      <c r="D33" s="44">
        <v>1.2848770900000002</v>
      </c>
      <c r="E33" s="187">
        <f t="shared" si="1"/>
        <v>3.6942281199053469E-2</v>
      </c>
      <c r="F33" s="44">
        <v>10.407929529999999</v>
      </c>
      <c r="G33" s="187">
        <f t="shared" si="2"/>
        <v>0.27237667523927594</v>
      </c>
      <c r="H33" s="187">
        <f t="shared" si="3"/>
        <v>710.03308495445253</v>
      </c>
      <c r="I33" s="186">
        <f t="shared" si="4"/>
        <v>476.05159475799894</v>
      </c>
      <c r="J33" s="185"/>
    </row>
    <row r="34" spans="1:10">
      <c r="A34" s="35" t="s">
        <v>123</v>
      </c>
      <c r="B34" s="44">
        <v>0.10581557000000001</v>
      </c>
      <c r="C34" s="187">
        <f t="shared" si="0"/>
        <v>3.5010430278300921E-3</v>
      </c>
      <c r="D34" s="44">
        <v>0.89752296999999992</v>
      </c>
      <c r="E34" s="187">
        <f t="shared" si="1"/>
        <v>2.5805227751667374E-2</v>
      </c>
      <c r="F34" s="44">
        <v>9.7083840000000006</v>
      </c>
      <c r="G34" s="187">
        <f t="shared" si="2"/>
        <v>0.25406949079008451</v>
      </c>
      <c r="H34" s="187">
        <f t="shared" si="3"/>
        <v>981.68641076673509</v>
      </c>
      <c r="I34" s="186">
        <f t="shared" si="4"/>
        <v>9074.8161447318198</v>
      </c>
      <c r="J34" s="185"/>
    </row>
    <row r="35" spans="1:10">
      <c r="A35" s="35" t="s">
        <v>184</v>
      </c>
      <c r="B35" s="44">
        <v>6.8202867099999995</v>
      </c>
      <c r="C35" s="187">
        <f t="shared" si="0"/>
        <v>0.22565788034641532</v>
      </c>
      <c r="D35" s="44">
        <v>5.3066813000000002</v>
      </c>
      <c r="E35" s="187">
        <f t="shared" si="1"/>
        <v>0.15257561547646442</v>
      </c>
      <c r="F35" s="44">
        <v>9.0740437299999996</v>
      </c>
      <c r="G35" s="187">
        <f t="shared" si="2"/>
        <v>0.23746873525893275</v>
      </c>
      <c r="H35" s="187" t="s">
        <v>240</v>
      </c>
      <c r="I35" s="186">
        <f t="shared" si="4"/>
        <v>33.044901421746829</v>
      </c>
      <c r="J35" s="185"/>
    </row>
    <row r="36" spans="1:10">
      <c r="A36" s="35" t="s">
        <v>8</v>
      </c>
      <c r="B36" s="44">
        <v>1.39100264</v>
      </c>
      <c r="C36" s="187">
        <f t="shared" si="0"/>
        <v>4.6023095603655036E-2</v>
      </c>
      <c r="D36" s="44">
        <v>4.2367207800000006</v>
      </c>
      <c r="E36" s="187">
        <f t="shared" si="1"/>
        <v>0.12181253104655569</v>
      </c>
      <c r="F36" s="44">
        <v>8.5956634899999997</v>
      </c>
      <c r="G36" s="187">
        <f t="shared" si="2"/>
        <v>0.22494947108676586</v>
      </c>
      <c r="H36" s="187">
        <f t="shared" si="3"/>
        <v>102.88482381413861</v>
      </c>
      <c r="I36" s="186">
        <f t="shared" si="4"/>
        <v>517.94731676425863</v>
      </c>
      <c r="J36" s="185"/>
    </row>
    <row r="37" spans="1:10">
      <c r="A37" s="35" t="s">
        <v>15</v>
      </c>
      <c r="B37" s="44">
        <v>13.551744060000001</v>
      </c>
      <c r="C37" s="187">
        <f t="shared" si="0"/>
        <v>0.44837672807698209</v>
      </c>
      <c r="D37" s="44">
        <v>12.76397034</v>
      </c>
      <c r="E37" s="187">
        <f t="shared" si="1"/>
        <v>0.36698465961180615</v>
      </c>
      <c r="F37" s="44">
        <v>8.5566957400000003</v>
      </c>
      <c r="G37" s="187">
        <f t="shared" si="2"/>
        <v>0.22392968072827416</v>
      </c>
      <c r="H37" s="187">
        <f t="shared" si="3"/>
        <v>-32.962115140734497</v>
      </c>
      <c r="I37" s="186">
        <f t="shared" si="4"/>
        <v>-36.859081000087897</v>
      </c>
      <c r="J37" s="185"/>
    </row>
    <row r="38" spans="1:10">
      <c r="A38" s="35" t="s">
        <v>178</v>
      </c>
      <c r="B38" s="44">
        <v>8.9880783500000003</v>
      </c>
      <c r="C38" s="187">
        <f t="shared" si="0"/>
        <v>0.2973820302707636</v>
      </c>
      <c r="D38" s="44">
        <v>0.61275932</v>
      </c>
      <c r="E38" s="187">
        <f t="shared" si="1"/>
        <v>1.7617815184782212E-2</v>
      </c>
      <c r="F38" s="44">
        <v>7.9470252699999993</v>
      </c>
      <c r="G38" s="187">
        <f t="shared" si="2"/>
        <v>0.20797453661132825</v>
      </c>
      <c r="H38" s="187">
        <f t="shared" si="3"/>
        <v>1196.9244221369004</v>
      </c>
      <c r="I38" s="186">
        <f t="shared" si="4"/>
        <v>-11.582599076920609</v>
      </c>
      <c r="J38" s="185"/>
    </row>
    <row r="39" spans="1:10">
      <c r="A39" s="35" t="s">
        <v>143</v>
      </c>
      <c r="B39" s="44">
        <v>0.81789588999999996</v>
      </c>
      <c r="C39" s="187">
        <f t="shared" si="0"/>
        <v>2.7061128179675143E-2</v>
      </c>
      <c r="D39" s="44">
        <v>3.1958771800000001</v>
      </c>
      <c r="E39" s="187">
        <f t="shared" si="1"/>
        <v>9.1886604858989265E-2</v>
      </c>
      <c r="F39" s="44">
        <v>7.0524609400000005</v>
      </c>
      <c r="G39" s="187">
        <f t="shared" si="2"/>
        <v>0.18456368844112062</v>
      </c>
      <c r="H39" s="187">
        <f t="shared" si="3"/>
        <v>120.67371625338868</v>
      </c>
      <c r="I39" s="186">
        <f t="shared" si="4"/>
        <v>762.26878337779647</v>
      </c>
      <c r="J39" s="185"/>
    </row>
    <row r="40" spans="1:10">
      <c r="A40" s="35" t="s">
        <v>200</v>
      </c>
      <c r="B40" s="44">
        <v>0.57524093999999992</v>
      </c>
      <c r="C40" s="187">
        <f t="shared" si="0"/>
        <v>1.9032579820809244E-2</v>
      </c>
      <c r="D40" s="44">
        <v>4.1932039100000003</v>
      </c>
      <c r="E40" s="187">
        <f t="shared" si="1"/>
        <v>0.12056135110027565</v>
      </c>
      <c r="F40" s="44">
        <v>6.7229887800000006</v>
      </c>
      <c r="G40" s="187">
        <f t="shared" si="2"/>
        <v>0.17594136531085414</v>
      </c>
      <c r="H40" s="187" t="s">
        <v>240</v>
      </c>
      <c r="I40" s="186" t="s">
        <v>240</v>
      </c>
      <c r="J40" s="185"/>
    </row>
    <row r="41" spans="1:10">
      <c r="A41" s="35" t="s">
        <v>188</v>
      </c>
      <c r="B41" s="44">
        <v>0.41349692999999998</v>
      </c>
      <c r="C41" s="187">
        <f t="shared" si="0"/>
        <v>1.3681073057638377E-2</v>
      </c>
      <c r="D41" s="44">
        <v>0.51806090999999999</v>
      </c>
      <c r="E41" s="187">
        <f t="shared" si="1"/>
        <v>1.4895083712215249E-2</v>
      </c>
      <c r="F41" s="44">
        <v>6.1652925500000002</v>
      </c>
      <c r="G41" s="187">
        <f t="shared" si="2"/>
        <v>0.16134639284461774</v>
      </c>
      <c r="H41" s="187">
        <f t="shared" si="3"/>
        <v>1090.0709802636914</v>
      </c>
      <c r="I41" s="186">
        <f t="shared" si="4"/>
        <v>1391.0128957910281</v>
      </c>
      <c r="J41" s="185"/>
    </row>
    <row r="42" spans="1:10">
      <c r="A42" s="35" t="s">
        <v>180</v>
      </c>
      <c r="B42" s="44">
        <v>3.8094076499999998</v>
      </c>
      <c r="C42" s="187">
        <f t="shared" si="0"/>
        <v>0.12603910835801493</v>
      </c>
      <c r="D42" s="44">
        <v>4.5789807699999994</v>
      </c>
      <c r="E42" s="187">
        <f t="shared" si="1"/>
        <v>0.13165305578792624</v>
      </c>
      <c r="F42" s="44">
        <v>6.0655318899999999</v>
      </c>
      <c r="G42" s="187">
        <f t="shared" si="2"/>
        <v>0.15873564525912021</v>
      </c>
      <c r="H42" s="187" t="s">
        <v>240</v>
      </c>
      <c r="I42" s="186">
        <f t="shared" si="4"/>
        <v>59.225067183345438</v>
      </c>
      <c r="J42" s="185"/>
    </row>
    <row r="43" spans="1:10">
      <c r="A43" s="35" t="s">
        <v>40</v>
      </c>
      <c r="B43" s="44">
        <v>0</v>
      </c>
      <c r="C43" s="187">
        <f t="shared" si="0"/>
        <v>0</v>
      </c>
      <c r="D43" s="44">
        <v>14.888963</v>
      </c>
      <c r="E43" s="187">
        <f t="shared" si="1"/>
        <v>0.42808161355597263</v>
      </c>
      <c r="F43" s="44">
        <v>5.53353188</v>
      </c>
      <c r="G43" s="187">
        <f t="shared" si="2"/>
        <v>0.14481314573283244</v>
      </c>
      <c r="H43" s="187">
        <f t="shared" si="3"/>
        <v>-62.834672367712919</v>
      </c>
      <c r="I43" s="186" t="s">
        <v>240</v>
      </c>
      <c r="J43" s="185"/>
    </row>
    <row r="44" spans="1:10">
      <c r="A44" s="35" t="s">
        <v>135</v>
      </c>
      <c r="B44" s="44">
        <v>29.062307910000001</v>
      </c>
      <c r="C44" s="187">
        <f t="shared" si="0"/>
        <v>0.9615635060223825</v>
      </c>
      <c r="D44" s="44">
        <v>7.7695010099999999</v>
      </c>
      <c r="E44" s="187">
        <f t="shared" si="1"/>
        <v>0.22338564001304581</v>
      </c>
      <c r="F44" s="44">
        <v>5.3919293600000007</v>
      </c>
      <c r="G44" s="187">
        <f t="shared" si="2"/>
        <v>0.14110739200996852</v>
      </c>
      <c r="H44" s="187" t="s">
        <v>240</v>
      </c>
      <c r="I44" s="186">
        <f t="shared" si="4"/>
        <v>-81.447002155858712</v>
      </c>
      <c r="J44" s="185"/>
    </row>
    <row r="45" spans="1:10">
      <c r="A45" s="35" t="s">
        <v>157</v>
      </c>
      <c r="B45" s="44">
        <v>3.1555862799999996</v>
      </c>
      <c r="C45" s="187">
        <f t="shared" si="0"/>
        <v>0.10440659483581004</v>
      </c>
      <c r="D45" s="44">
        <v>6.0296996500000004</v>
      </c>
      <c r="E45" s="187">
        <f t="shared" si="1"/>
        <v>0.17336355496550587</v>
      </c>
      <c r="F45" s="44">
        <v>5.25516541</v>
      </c>
      <c r="G45" s="187">
        <f t="shared" si="2"/>
        <v>0.13752826420301931</v>
      </c>
      <c r="H45" s="187">
        <f t="shared" si="3"/>
        <v>-12.845320413264705</v>
      </c>
      <c r="I45" s="186">
        <f t="shared" si="4"/>
        <v>66.535310516054096</v>
      </c>
      <c r="J45" s="185"/>
    </row>
    <row r="46" spans="1:10">
      <c r="A46" s="35" t="s">
        <v>102</v>
      </c>
      <c r="B46" s="44">
        <v>1.5055815299999999</v>
      </c>
      <c r="C46" s="187">
        <f t="shared" si="0"/>
        <v>4.9814084245222726E-2</v>
      </c>
      <c r="D46" s="44">
        <v>2.6724516600000001</v>
      </c>
      <c r="E46" s="187">
        <f t="shared" si="1"/>
        <v>7.6837279988078253E-2</v>
      </c>
      <c r="F46" s="44">
        <v>4.9562781399999993</v>
      </c>
      <c r="G46" s="187">
        <f t="shared" si="2"/>
        <v>0.12970635105119727</v>
      </c>
      <c r="H46" s="187">
        <f t="shared" si="3"/>
        <v>85.458102542442219</v>
      </c>
      <c r="I46" s="186">
        <f t="shared" si="4"/>
        <v>229.19360667236663</v>
      </c>
      <c r="J46" s="185"/>
    </row>
    <row r="47" spans="1:10">
      <c r="A47" s="35" t="s">
        <v>117</v>
      </c>
      <c r="B47" s="44">
        <v>2.2432839999999999E-2</v>
      </c>
      <c r="C47" s="187">
        <f t="shared" si="0"/>
        <v>7.4221910893102025E-4</v>
      </c>
      <c r="D47" s="44">
        <v>4.7940714099999999</v>
      </c>
      <c r="E47" s="187">
        <f t="shared" si="1"/>
        <v>0.13783725734931013</v>
      </c>
      <c r="F47" s="44">
        <v>4.8793373600000001</v>
      </c>
      <c r="G47" s="187">
        <f t="shared" si="2"/>
        <v>0.12769280226742524</v>
      </c>
      <c r="H47" s="187">
        <f t="shared" si="3"/>
        <v>1.77857071177836</v>
      </c>
      <c r="I47" s="186">
        <f t="shared" si="4"/>
        <v>21650.867745679996</v>
      </c>
      <c r="J47" s="185"/>
    </row>
    <row r="48" spans="1:10">
      <c r="A48" s="35" t="s">
        <v>935</v>
      </c>
      <c r="B48" s="44">
        <v>641.74609012999997</v>
      </c>
      <c r="C48" s="187">
        <f t="shared" si="0"/>
        <v>21.232987494060261</v>
      </c>
      <c r="D48" s="44">
        <v>1.6019660000000002E-2</v>
      </c>
      <c r="E48" s="187">
        <f t="shared" si="1"/>
        <v>4.6059096939243338E-4</v>
      </c>
      <c r="F48" s="44">
        <v>4.6752764200000003</v>
      </c>
      <c r="G48" s="187">
        <f t="shared" si="2"/>
        <v>0.12235250473531838</v>
      </c>
      <c r="H48" s="187">
        <f t="shared" si="3"/>
        <v>29084.617026828284</v>
      </c>
      <c r="I48" s="186">
        <f t="shared" si="4"/>
        <v>-99.271475667416539</v>
      </c>
      <c r="J48" s="185"/>
    </row>
    <row r="49" spans="1:10">
      <c r="A49" s="35" t="s">
        <v>104</v>
      </c>
      <c r="B49" s="44">
        <v>3.5005676800000001</v>
      </c>
      <c r="C49" s="187">
        <f t="shared" si="0"/>
        <v>0.11582074423935307</v>
      </c>
      <c r="D49" s="44">
        <v>3.0730971600000001</v>
      </c>
      <c r="E49" s="187">
        <f t="shared" si="1"/>
        <v>8.8356481970374753E-2</v>
      </c>
      <c r="F49" s="44">
        <v>3.9887399100000001</v>
      </c>
      <c r="G49" s="187">
        <f t="shared" si="2"/>
        <v>0.10438576778872646</v>
      </c>
      <c r="H49" s="187" t="s">
        <v>240</v>
      </c>
      <c r="I49" s="186" t="s">
        <v>240</v>
      </c>
      <c r="J49" s="185"/>
    </row>
    <row r="50" spans="1:10">
      <c r="A50" s="35" t="s">
        <v>172</v>
      </c>
      <c r="B50" s="44">
        <v>1.2801858799999999</v>
      </c>
      <c r="C50" s="187">
        <f t="shared" si="0"/>
        <v>4.2356581829125245E-2</v>
      </c>
      <c r="D50" s="44">
        <v>2.36343725</v>
      </c>
      <c r="E50" s="187">
        <f t="shared" si="1"/>
        <v>6.7952619099012512E-2</v>
      </c>
      <c r="F50" s="44">
        <v>3.6082844000000001</v>
      </c>
      <c r="G50" s="187">
        <f t="shared" si="2"/>
        <v>9.4429204709435208E-2</v>
      </c>
      <c r="H50" s="187" t="s">
        <v>240</v>
      </c>
      <c r="I50" s="186">
        <f t="shared" si="4"/>
        <v>181.85628793218686</v>
      </c>
      <c r="J50" s="185"/>
    </row>
    <row r="51" spans="1:10">
      <c r="A51" s="35" t="s">
        <v>113</v>
      </c>
      <c r="B51" s="44">
        <v>5.86169917999998</v>
      </c>
      <c r="C51" s="187">
        <f t="shared" si="0"/>
        <v>0.19394178990271752</v>
      </c>
      <c r="D51" s="44">
        <v>2.2066260099999999</v>
      </c>
      <c r="E51" s="187">
        <f t="shared" si="1"/>
        <v>6.3444043945530507E-2</v>
      </c>
      <c r="F51" s="44">
        <v>3.5017150299999997</v>
      </c>
      <c r="G51" s="187">
        <f t="shared" si="2"/>
        <v>9.1640272424750119E-2</v>
      </c>
      <c r="H51" s="187">
        <f t="shared" si="3"/>
        <v>58.690916092301478</v>
      </c>
      <c r="I51" s="186">
        <f t="shared" si="4"/>
        <v>-40.261092859425588</v>
      </c>
      <c r="J51" s="185"/>
    </row>
    <row r="52" spans="1:10">
      <c r="A52" s="35" t="s">
        <v>163</v>
      </c>
      <c r="B52" s="44">
        <v>4.3743238299999998</v>
      </c>
      <c r="C52" s="187">
        <f t="shared" si="0"/>
        <v>0.14473008033215268</v>
      </c>
      <c r="D52" s="44">
        <v>3.94542438</v>
      </c>
      <c r="E52" s="187">
        <f t="shared" si="1"/>
        <v>0.1134372914187155</v>
      </c>
      <c r="F52" s="44">
        <v>3.440591</v>
      </c>
      <c r="G52" s="187">
        <f t="shared" si="2"/>
        <v>9.0040649750457696E-2</v>
      </c>
      <c r="H52" s="187">
        <f t="shared" si="3"/>
        <v>-12.795413911848941</v>
      </c>
      <c r="I52" s="186">
        <f t="shared" si="4"/>
        <v>-21.345763740587074</v>
      </c>
      <c r="J52" s="185"/>
    </row>
    <row r="53" spans="1:10">
      <c r="A53" s="35" t="s">
        <v>174</v>
      </c>
      <c r="B53" s="44">
        <v>2.02296583</v>
      </c>
      <c r="C53" s="187">
        <f t="shared" si="0"/>
        <v>6.693240337560924E-2</v>
      </c>
      <c r="D53" s="44">
        <v>0.61618421999999995</v>
      </c>
      <c r="E53" s="187">
        <f t="shared" si="1"/>
        <v>1.7716286563767294E-2</v>
      </c>
      <c r="F53" s="44">
        <v>3.1762359600000001</v>
      </c>
      <c r="G53" s="187">
        <f t="shared" si="2"/>
        <v>8.3122448904612248E-2</v>
      </c>
      <c r="H53" s="187" t="s">
        <v>240</v>
      </c>
      <c r="I53" s="186">
        <f t="shared" si="4"/>
        <v>57.008878395143235</v>
      </c>
      <c r="J53" s="185"/>
    </row>
    <row r="54" spans="1:10">
      <c r="A54" s="35" t="s">
        <v>189</v>
      </c>
      <c r="B54" s="44">
        <v>1.0614771999999999</v>
      </c>
      <c r="C54" s="187">
        <f t="shared" si="0"/>
        <v>3.5120326340070819E-2</v>
      </c>
      <c r="D54" s="44">
        <v>3.09958124</v>
      </c>
      <c r="E54" s="187">
        <f t="shared" si="1"/>
        <v>8.9117941831611938E-2</v>
      </c>
      <c r="F54" s="44">
        <v>3.1471656100000001</v>
      </c>
      <c r="G54" s="187">
        <f t="shared" si="2"/>
        <v>8.2361674606686919E-2</v>
      </c>
      <c r="H54" s="187" t="s">
        <v>240</v>
      </c>
      <c r="I54" s="186">
        <f t="shared" si="4"/>
        <v>196.48923311777216</v>
      </c>
      <c r="J54" s="185"/>
    </row>
    <row r="55" spans="1:10">
      <c r="A55" s="35" t="s">
        <v>166</v>
      </c>
      <c r="B55" s="44">
        <v>0.72524571999999998</v>
      </c>
      <c r="C55" s="187">
        <f t="shared" si="0"/>
        <v>2.3995679194183002E-2</v>
      </c>
      <c r="D55" s="44">
        <v>0.32721346999999995</v>
      </c>
      <c r="E55" s="187">
        <f t="shared" si="1"/>
        <v>9.4079131108626441E-3</v>
      </c>
      <c r="F55" s="44">
        <v>3.1040943400000001</v>
      </c>
      <c r="G55" s="187">
        <f t="shared" si="2"/>
        <v>8.123449467266472E-2</v>
      </c>
      <c r="H55" s="187" t="s">
        <v>240</v>
      </c>
      <c r="I55" s="186" t="s">
        <v>240</v>
      </c>
      <c r="J55" s="185"/>
    </row>
    <row r="56" spans="1:10">
      <c r="A56" s="35" t="s">
        <v>63</v>
      </c>
      <c r="B56" s="44">
        <v>9.6475153000000002</v>
      </c>
      <c r="C56" s="187">
        <f t="shared" si="0"/>
        <v>0.3192003424160465</v>
      </c>
      <c r="D56" s="44">
        <v>3.2341324399999998</v>
      </c>
      <c r="E56" s="187">
        <f t="shared" si="1"/>
        <v>9.298650506209967E-2</v>
      </c>
      <c r="F56" s="44">
        <v>2.7723128099999998</v>
      </c>
      <c r="G56" s="187">
        <f t="shared" si="2"/>
        <v>7.2551735072235307E-2</v>
      </c>
      <c r="H56" s="187" t="s">
        <v>240</v>
      </c>
      <c r="I56" s="186">
        <f t="shared" si="4"/>
        <v>-71.26397083817011</v>
      </c>
      <c r="J56" s="185"/>
    </row>
    <row r="57" spans="1:10">
      <c r="A57" s="35" t="s">
        <v>173</v>
      </c>
      <c r="B57" s="44">
        <v>2.5950702000000003</v>
      </c>
      <c r="C57" s="187">
        <f t="shared" si="0"/>
        <v>8.5861205779448557E-2</v>
      </c>
      <c r="D57" s="44">
        <v>1.61188223</v>
      </c>
      <c r="E57" s="187">
        <f t="shared" si="1"/>
        <v>4.634420448761941E-2</v>
      </c>
      <c r="F57" s="44">
        <v>2.7467656699999998</v>
      </c>
      <c r="G57" s="187">
        <f t="shared" si="2"/>
        <v>7.1883163572494163E-2</v>
      </c>
      <c r="H57" s="187">
        <f t="shared" si="3"/>
        <v>70.407342352797059</v>
      </c>
      <c r="I57" s="186">
        <f t="shared" si="4"/>
        <v>5.8455247183679004</v>
      </c>
      <c r="J57" s="185"/>
    </row>
    <row r="58" spans="1:10">
      <c r="A58" s="35" t="s">
        <v>214</v>
      </c>
      <c r="B58" s="44">
        <v>1.58891804</v>
      </c>
      <c r="C58" s="187">
        <f t="shared" si="0"/>
        <v>5.2571378916500246E-2</v>
      </c>
      <c r="D58" s="44">
        <v>0.46351104999999998</v>
      </c>
      <c r="E58" s="187">
        <f t="shared" si="1"/>
        <v>1.3326687572870125E-2</v>
      </c>
      <c r="F58" s="44">
        <v>2.6014889399999999</v>
      </c>
      <c r="G58" s="187">
        <f t="shared" si="2"/>
        <v>6.8081255364624699E-2</v>
      </c>
      <c r="H58" s="187">
        <f t="shared" si="3"/>
        <v>461.25715665246815</v>
      </c>
      <c r="I58" s="186">
        <f t="shared" si="4"/>
        <v>63.72706927035707</v>
      </c>
      <c r="J58" s="185"/>
    </row>
    <row r="59" spans="1:10">
      <c r="A59" s="35" t="s">
        <v>80</v>
      </c>
      <c r="B59" s="44">
        <v>1.68350617</v>
      </c>
      <c r="C59" s="187">
        <f t="shared" si="0"/>
        <v>5.5700947779116453E-2</v>
      </c>
      <c r="D59" s="44">
        <v>0.99396085000000001</v>
      </c>
      <c r="E59" s="187">
        <f t="shared" si="1"/>
        <v>2.857797178214937E-2</v>
      </c>
      <c r="F59" s="44">
        <v>2.3094031699999999</v>
      </c>
      <c r="G59" s="187">
        <f t="shared" si="2"/>
        <v>6.0437338225487053E-2</v>
      </c>
      <c r="H59" s="187" t="s">
        <v>240</v>
      </c>
      <c r="I59" s="186" t="s">
        <v>240</v>
      </c>
      <c r="J59" s="185"/>
    </row>
    <row r="60" spans="1:10">
      <c r="A60" s="35" t="s">
        <v>81</v>
      </c>
      <c r="B60" s="44">
        <v>2.3348389900000002</v>
      </c>
      <c r="C60" s="187">
        <f t="shared" si="0"/>
        <v>7.7251124452151557E-2</v>
      </c>
      <c r="D60" s="44">
        <v>2.4188464999999999</v>
      </c>
      <c r="E60" s="187">
        <f t="shared" si="1"/>
        <v>6.9545724081940208E-2</v>
      </c>
      <c r="F60" s="44">
        <v>2.30648922</v>
      </c>
      <c r="G60" s="187">
        <f t="shared" si="2"/>
        <v>6.0361079829374185E-2</v>
      </c>
      <c r="H60" s="187">
        <f t="shared" si="3"/>
        <v>-4.6450768992575497</v>
      </c>
      <c r="I60" s="186">
        <f t="shared" si="4"/>
        <v>-1.214206637863291</v>
      </c>
      <c r="J60" s="185"/>
    </row>
    <row r="61" spans="1:10">
      <c r="A61" s="35" t="s">
        <v>95</v>
      </c>
      <c r="B61" s="44">
        <v>1.2625793200000002</v>
      </c>
      <c r="C61" s="187">
        <f t="shared" si="0"/>
        <v>4.177404634656752E-2</v>
      </c>
      <c r="D61" s="44">
        <v>1.76472305</v>
      </c>
      <c r="E61" s="187">
        <f t="shared" si="1"/>
        <v>5.0738623685438494E-2</v>
      </c>
      <c r="F61" s="44">
        <v>2.2699973</v>
      </c>
      <c r="G61" s="187">
        <f t="shared" si="2"/>
        <v>5.9406082217788932E-2</v>
      </c>
      <c r="H61" s="187">
        <f t="shared" si="3"/>
        <v>28.631928959051113</v>
      </c>
      <c r="I61" s="186">
        <f t="shared" si="4"/>
        <v>79.790470510795288</v>
      </c>
      <c r="J61" s="185"/>
    </row>
    <row r="62" spans="1:10">
      <c r="A62" s="35" t="s">
        <v>159</v>
      </c>
      <c r="B62" s="44">
        <v>4.1157733900000002</v>
      </c>
      <c r="C62" s="187">
        <f t="shared" si="0"/>
        <v>0.13617560942296225</v>
      </c>
      <c r="D62" s="44">
        <v>0.73263668999999998</v>
      </c>
      <c r="E62" s="187">
        <f t="shared" si="1"/>
        <v>2.1064482221193434E-2</v>
      </c>
      <c r="F62" s="44">
        <v>2.0382203200000002</v>
      </c>
      <c r="G62" s="187">
        <f t="shared" si="2"/>
        <v>5.3340452831326303E-2</v>
      </c>
      <c r="H62" s="187">
        <f t="shared" si="3"/>
        <v>178.20341894152207</v>
      </c>
      <c r="I62" s="186">
        <f t="shared" si="4"/>
        <v>-50.477829392837393</v>
      </c>
      <c r="J62" s="185"/>
    </row>
    <row r="63" spans="1:10">
      <c r="A63" s="35" t="s">
        <v>164</v>
      </c>
      <c r="B63" s="44">
        <v>0.53609249999999997</v>
      </c>
      <c r="C63" s="187">
        <f t="shared" si="0"/>
        <v>1.7737303776722117E-2</v>
      </c>
      <c r="D63" s="44">
        <v>0.56414555</v>
      </c>
      <c r="E63" s="187">
        <f t="shared" si="1"/>
        <v>1.6220091172529719E-2</v>
      </c>
      <c r="F63" s="44">
        <v>1.8719491499999998</v>
      </c>
      <c r="G63" s="187">
        <f t="shared" si="2"/>
        <v>4.8989117789884636E-2</v>
      </c>
      <c r="H63" s="187" t="s">
        <v>240</v>
      </c>
      <c r="I63" s="186">
        <f t="shared" si="4"/>
        <v>249.18398410722028</v>
      </c>
      <c r="J63" s="185"/>
    </row>
    <row r="64" spans="1:10">
      <c r="A64" s="35" t="s">
        <v>161</v>
      </c>
      <c r="B64" s="44">
        <v>2.1007479199999999</v>
      </c>
      <c r="C64" s="187">
        <f t="shared" si="0"/>
        <v>6.9505922980375834E-2</v>
      </c>
      <c r="D64" s="44">
        <v>2.88588902</v>
      </c>
      <c r="E64" s="187">
        <f t="shared" si="1"/>
        <v>8.2973947092558731E-2</v>
      </c>
      <c r="F64" s="44">
        <v>1.80705867</v>
      </c>
      <c r="G64" s="187">
        <f t="shared" si="2"/>
        <v>4.7290926699511196E-2</v>
      </c>
      <c r="H64" s="187" t="s">
        <v>240</v>
      </c>
      <c r="I64" s="186">
        <f t="shared" si="4"/>
        <v>-13.980223291140991</v>
      </c>
      <c r="J64" s="185"/>
    </row>
    <row r="65" spans="1:10">
      <c r="A65" s="35" t="s">
        <v>158</v>
      </c>
      <c r="B65" s="44">
        <v>114.326641</v>
      </c>
      <c r="C65" s="187">
        <f t="shared" si="0"/>
        <v>3.7826426618340188</v>
      </c>
      <c r="D65" s="44">
        <v>5.3040962599999997</v>
      </c>
      <c r="E65" s="187">
        <f t="shared" si="1"/>
        <v>0.15250129142217625</v>
      </c>
      <c r="F65" s="44">
        <v>1.7542114600000001</v>
      </c>
      <c r="G65" s="187">
        <f t="shared" si="2"/>
        <v>4.5907909326653187E-2</v>
      </c>
      <c r="H65" s="187" t="s">
        <v>240</v>
      </c>
      <c r="I65" s="186">
        <f t="shared" si="4"/>
        <v>-98.465614449391552</v>
      </c>
      <c r="J65" s="185"/>
    </row>
    <row r="66" spans="1:10">
      <c r="A66" s="35" t="s">
        <v>82</v>
      </c>
      <c r="B66" s="44">
        <v>0</v>
      </c>
      <c r="C66" s="187">
        <f t="shared" si="0"/>
        <v>0</v>
      </c>
      <c r="D66" s="44">
        <v>5.9999999999999995E-4</v>
      </c>
      <c r="E66" s="187">
        <f t="shared" si="1"/>
        <v>1.7250964229918735E-5</v>
      </c>
      <c r="F66" s="44">
        <v>1.5231049999999999</v>
      </c>
      <c r="G66" s="187">
        <f t="shared" si="2"/>
        <v>3.985982752328622E-2</v>
      </c>
      <c r="H66" s="187" t="s">
        <v>240</v>
      </c>
      <c r="I66" s="186" t="s">
        <v>240</v>
      </c>
      <c r="J66" s="185"/>
    </row>
    <row r="67" spans="1:10">
      <c r="A67" s="35" t="s">
        <v>176</v>
      </c>
      <c r="B67" s="44">
        <v>1.6937898200000001</v>
      </c>
      <c r="C67" s="187">
        <f t="shared" si="0"/>
        <v>5.6041195449030683E-2</v>
      </c>
      <c r="D67" s="44">
        <v>1.6276026000000001</v>
      </c>
      <c r="E67" s="187">
        <f t="shared" si="1"/>
        <v>4.6796190388537891E-2</v>
      </c>
      <c r="F67" s="44">
        <v>1.43500714</v>
      </c>
      <c r="G67" s="187">
        <f t="shared" si="2"/>
        <v>3.755429671301995E-2</v>
      </c>
      <c r="H67" s="187" t="s">
        <v>240</v>
      </c>
      <c r="I67" s="186" t="s">
        <v>240</v>
      </c>
      <c r="J67" s="185"/>
    </row>
    <row r="68" spans="1:10">
      <c r="A68" s="35" t="s">
        <v>131</v>
      </c>
      <c r="B68" s="44">
        <v>0.28722289000000001</v>
      </c>
      <c r="C68" s="187">
        <f t="shared" ref="C68:C131" si="5">(B68/$B$209)*100</f>
        <v>9.503135469267043E-3</v>
      </c>
      <c r="D68" s="44">
        <v>18.714166289999998</v>
      </c>
      <c r="E68" s="187">
        <f t="shared" ref="E68:E131" si="6">(D68/$D$209)*100</f>
        <v>0.53806235543590164</v>
      </c>
      <c r="F68" s="44">
        <v>1.3817229499999999</v>
      </c>
      <c r="G68" s="187">
        <f t="shared" ref="G68:G131" si="7">(F68/$F$209)*100</f>
        <v>3.6159843524882544E-2</v>
      </c>
      <c r="H68" s="187">
        <f t="shared" si="3"/>
        <v>-92.616700479260302</v>
      </c>
      <c r="I68" s="186">
        <f t="shared" si="4"/>
        <v>381.06296472401624</v>
      </c>
      <c r="J68" s="185"/>
    </row>
    <row r="69" spans="1:10">
      <c r="A69" s="35" t="s">
        <v>156</v>
      </c>
      <c r="B69" s="44">
        <v>2.62531121</v>
      </c>
      <c r="C69" s="187">
        <f t="shared" si="5"/>
        <v>8.6861768146735713E-2</v>
      </c>
      <c r="D69" s="44">
        <v>15.87862556</v>
      </c>
      <c r="E69" s="187">
        <f t="shared" si="6"/>
        <v>0.45653600259305555</v>
      </c>
      <c r="F69" s="44">
        <v>1.31733452</v>
      </c>
      <c r="G69" s="187">
        <f t="shared" si="7"/>
        <v>3.4474791138937269E-2</v>
      </c>
      <c r="H69" s="187">
        <f>((F69/D69)-1)*100</f>
        <v>-91.7037245130428</v>
      </c>
      <c r="I69" s="186">
        <f t="shared" ref="I69:I130" si="8">((F69/B69)-1)*100</f>
        <v>-49.821776748517365</v>
      </c>
      <c r="J69" s="185"/>
    </row>
    <row r="70" spans="1:10">
      <c r="A70" s="35" t="s">
        <v>134</v>
      </c>
      <c r="B70" s="44">
        <v>1.18196108</v>
      </c>
      <c r="C70" s="187">
        <f t="shared" si="5"/>
        <v>3.9106689103508355E-2</v>
      </c>
      <c r="D70" s="44">
        <v>2.5795225899999998</v>
      </c>
      <c r="E70" s="187">
        <f t="shared" si="6"/>
        <v>7.4165419883928885E-2</v>
      </c>
      <c r="F70" s="44">
        <v>1.2673949799999999</v>
      </c>
      <c r="G70" s="187">
        <f t="shared" si="7"/>
        <v>3.3167867813892533E-2</v>
      </c>
      <c r="H70" s="187">
        <f>((F70/D70)-1)*100</f>
        <v>-50.867071879374393</v>
      </c>
      <c r="I70" s="186" t="s">
        <v>240</v>
      </c>
      <c r="J70" s="185"/>
    </row>
    <row r="71" spans="1:10">
      <c r="A71" s="35" t="s">
        <v>55</v>
      </c>
      <c r="B71" s="44">
        <v>0.72887999999999997</v>
      </c>
      <c r="C71" s="187">
        <f t="shared" si="5"/>
        <v>2.4115923980986893E-2</v>
      </c>
      <c r="D71" s="44">
        <v>1.3216410000000001</v>
      </c>
      <c r="E71" s="187">
        <f t="shared" si="6"/>
        <v>3.7999302692990053E-2</v>
      </c>
      <c r="F71" s="44">
        <v>1.2328663500000001</v>
      </c>
      <c r="G71" s="187">
        <f t="shared" si="7"/>
        <v>3.2264249720317009E-2</v>
      </c>
      <c r="H71" s="187">
        <f>((F71/D71)-1)*100</f>
        <v>-6.7170018181941904</v>
      </c>
      <c r="I71" s="186">
        <f t="shared" si="8"/>
        <v>69.145311985512038</v>
      </c>
      <c r="J71" s="185"/>
    </row>
    <row r="72" spans="1:10">
      <c r="A72" s="35" t="s">
        <v>11</v>
      </c>
      <c r="B72" s="44">
        <v>7.9147317099999999</v>
      </c>
      <c r="C72" s="187">
        <f t="shared" si="5"/>
        <v>0.26186898837705302</v>
      </c>
      <c r="D72" s="44">
        <v>1.6757999999999999E-3</v>
      </c>
      <c r="E72" s="187">
        <f t="shared" si="6"/>
        <v>4.8181943094163031E-5</v>
      </c>
      <c r="F72" s="44">
        <v>1.0933371999999999</v>
      </c>
      <c r="G72" s="187">
        <f t="shared" si="7"/>
        <v>2.8612756321325643E-2</v>
      </c>
      <c r="H72" s="187">
        <f>((F72/D72)-1)*100</f>
        <v>65142.701993077935</v>
      </c>
      <c r="I72" s="186">
        <f t="shared" si="8"/>
        <v>-86.186048497151148</v>
      </c>
      <c r="J72" s="185"/>
    </row>
    <row r="73" spans="1:10">
      <c r="A73" s="35" t="s">
        <v>119</v>
      </c>
      <c r="B73" s="44">
        <v>0.48370464000000002</v>
      </c>
      <c r="C73" s="187">
        <f t="shared" si="5"/>
        <v>1.6003984644235858E-2</v>
      </c>
      <c r="D73" s="44">
        <v>0.62577967000000001</v>
      </c>
      <c r="E73" s="187">
        <f t="shared" si="6"/>
        <v>1.7992171171633917E-2</v>
      </c>
      <c r="F73" s="44">
        <v>1.0892437699999999</v>
      </c>
      <c r="G73" s="187">
        <f t="shared" si="7"/>
        <v>2.8505630802219181E-2</v>
      </c>
      <c r="H73" s="187" t="s">
        <v>240</v>
      </c>
      <c r="I73" s="186" t="s">
        <v>240</v>
      </c>
      <c r="J73" s="185"/>
    </row>
    <row r="74" spans="1:10">
      <c r="A74" s="35" t="s">
        <v>357</v>
      </c>
      <c r="B74" s="44">
        <v>0</v>
      </c>
      <c r="C74" s="187">
        <f t="shared" si="5"/>
        <v>0</v>
      </c>
      <c r="D74" s="44">
        <v>0</v>
      </c>
      <c r="E74" s="187">
        <f t="shared" si="6"/>
        <v>0</v>
      </c>
      <c r="F74" s="44">
        <v>0.98406041</v>
      </c>
      <c r="G74" s="187">
        <f t="shared" si="7"/>
        <v>2.5752970553635058E-2</v>
      </c>
      <c r="H74" s="187" t="s">
        <v>240</v>
      </c>
      <c r="I74" s="186" t="s">
        <v>240</v>
      </c>
      <c r="J74" s="185"/>
    </row>
    <row r="75" spans="1:10">
      <c r="A75" s="35" t="s">
        <v>132</v>
      </c>
      <c r="B75" s="44">
        <v>0.60976374</v>
      </c>
      <c r="C75" s="187">
        <f t="shared" si="5"/>
        <v>2.0174810668700277E-2</v>
      </c>
      <c r="D75" s="44">
        <v>0.15794686999999999</v>
      </c>
      <c r="E75" s="187">
        <f t="shared" si="6"/>
        <v>4.5412263409960411E-3</v>
      </c>
      <c r="F75" s="44">
        <v>0.95969218000000001</v>
      </c>
      <c r="G75" s="187">
        <f t="shared" si="7"/>
        <v>2.5115251259924004E-2</v>
      </c>
      <c r="H75" s="187" t="s">
        <v>240</v>
      </c>
      <c r="I75" s="186">
        <f t="shared" si="8"/>
        <v>57.387544887467399</v>
      </c>
      <c r="J75" s="185"/>
    </row>
    <row r="76" spans="1:10">
      <c r="A76" s="35" t="s">
        <v>127</v>
      </c>
      <c r="B76" s="44">
        <v>7.2058378099999993</v>
      </c>
      <c r="C76" s="187">
        <f t="shared" si="5"/>
        <v>0.23841432999297699</v>
      </c>
      <c r="D76" s="44">
        <v>4.0529971600000003</v>
      </c>
      <c r="E76" s="187">
        <f t="shared" si="6"/>
        <v>0.11653018171853705</v>
      </c>
      <c r="F76" s="44">
        <v>0.94652070999999993</v>
      </c>
      <c r="G76" s="187">
        <f t="shared" si="7"/>
        <v>2.4770552422727528E-2</v>
      </c>
      <c r="H76" s="187">
        <f>((F76/D76)-1)*100</f>
        <v>-76.646400857581654</v>
      </c>
      <c r="I76" s="186">
        <f t="shared" si="8"/>
        <v>-86.864529358592378</v>
      </c>
      <c r="J76" s="185"/>
    </row>
    <row r="77" spans="1:10">
      <c r="A77" s="35" t="s">
        <v>0</v>
      </c>
      <c r="B77" s="44">
        <v>1.6488175</v>
      </c>
      <c r="C77" s="187">
        <f t="shared" si="5"/>
        <v>5.4553228910823259E-2</v>
      </c>
      <c r="D77" s="44">
        <v>0</v>
      </c>
      <c r="E77" s="187">
        <f t="shared" si="6"/>
        <v>0</v>
      </c>
      <c r="F77" s="44">
        <v>0.91404560000000001</v>
      </c>
      <c r="G77" s="187">
        <f t="shared" si="7"/>
        <v>2.39206751763133E-2</v>
      </c>
      <c r="H77" s="187" t="s">
        <v>240</v>
      </c>
      <c r="I77" s="186" t="s">
        <v>240</v>
      </c>
      <c r="J77" s="185"/>
    </row>
    <row r="78" spans="1:10">
      <c r="A78" s="35" t="s">
        <v>160</v>
      </c>
      <c r="B78" s="44">
        <v>0.58701204000000007</v>
      </c>
      <c r="C78" s="187">
        <f t="shared" si="5"/>
        <v>1.9422041670184451E-2</v>
      </c>
      <c r="D78" s="44">
        <v>0.55651399000000001</v>
      </c>
      <c r="E78" s="187">
        <f t="shared" si="6"/>
        <v>1.6000671558232257E-2</v>
      </c>
      <c r="F78" s="44">
        <v>0.85897398999999997</v>
      </c>
      <c r="G78" s="187">
        <f t="shared" si="7"/>
        <v>2.2479445007658031E-2</v>
      </c>
      <c r="H78" s="187" t="s">
        <v>240</v>
      </c>
      <c r="I78" s="186" t="s">
        <v>240</v>
      </c>
      <c r="J78" s="185"/>
    </row>
    <row r="79" spans="1:10">
      <c r="A79" s="35" t="s">
        <v>133</v>
      </c>
      <c r="B79" s="44">
        <v>1.4383458</v>
      </c>
      <c r="C79" s="187">
        <f t="shared" si="5"/>
        <v>4.7589504405624768E-2</v>
      </c>
      <c r="D79" s="44">
        <v>0.18887582</v>
      </c>
      <c r="E79" s="187">
        <f t="shared" si="6"/>
        <v>5.4304833578609499E-3</v>
      </c>
      <c r="F79" s="44">
        <v>0.64025098000000003</v>
      </c>
      <c r="G79" s="187">
        <f t="shared" si="7"/>
        <v>1.6755439470302426E-2</v>
      </c>
      <c r="H79" s="187">
        <f>((F79/D79)-1)*100</f>
        <v>238.97985459441023</v>
      </c>
      <c r="I79" s="186">
        <f t="shared" si="8"/>
        <v>-55.486992071030485</v>
      </c>
      <c r="J79" s="185"/>
    </row>
    <row r="80" spans="1:10">
      <c r="A80" s="35" t="s">
        <v>18</v>
      </c>
      <c r="B80" s="44">
        <v>0.43776465000000003</v>
      </c>
      <c r="C80" s="187">
        <f t="shared" si="5"/>
        <v>1.4484001510486412E-2</v>
      </c>
      <c r="D80" s="44">
        <v>0.56079128</v>
      </c>
      <c r="E80" s="187">
        <f t="shared" si="6"/>
        <v>1.6123650519550569E-2</v>
      </c>
      <c r="F80" s="44">
        <v>0.63017900000000004</v>
      </c>
      <c r="G80" s="187">
        <f t="shared" si="7"/>
        <v>1.6491854631687897E-2</v>
      </c>
      <c r="H80" s="187" t="s">
        <v>240</v>
      </c>
      <c r="I80" s="186" t="s">
        <v>240</v>
      </c>
      <c r="J80" s="185"/>
    </row>
    <row r="81" spans="1:10">
      <c r="A81" s="35" t="s">
        <v>137</v>
      </c>
      <c r="B81" s="44">
        <v>0.36868773999999999</v>
      </c>
      <c r="C81" s="187">
        <f t="shared" si="5"/>
        <v>1.2198503883440156E-2</v>
      </c>
      <c r="D81" s="44">
        <v>0.37393873999999999</v>
      </c>
      <c r="E81" s="187">
        <f t="shared" si="6"/>
        <v>1.075133971320147E-2</v>
      </c>
      <c r="F81" s="44">
        <v>0.61792588000000004</v>
      </c>
      <c r="G81" s="187">
        <f t="shared" si="7"/>
        <v>1.617118911629524E-2</v>
      </c>
      <c r="H81" s="187">
        <f>((F81/D81)-1)*100</f>
        <v>65.247890603685519</v>
      </c>
      <c r="I81" s="186">
        <f t="shared" si="8"/>
        <v>67.601417937032579</v>
      </c>
      <c r="J81" s="185"/>
    </row>
    <row r="82" spans="1:10">
      <c r="A82" s="35" t="s">
        <v>168</v>
      </c>
      <c r="B82" s="44">
        <v>0.54739644999999992</v>
      </c>
      <c r="C82" s="187">
        <f t="shared" si="5"/>
        <v>1.8111309372821443E-2</v>
      </c>
      <c r="D82" s="44">
        <v>0.16335784</v>
      </c>
      <c r="E82" s="187">
        <f t="shared" si="6"/>
        <v>4.6968004241946474E-3</v>
      </c>
      <c r="F82" s="44">
        <v>0.60880005000000004</v>
      </c>
      <c r="G82" s="187">
        <f t="shared" si="7"/>
        <v>1.5932365128581438E-2</v>
      </c>
      <c r="H82" s="187">
        <f>((F82/D82)-1)*100</f>
        <v>272.67880745729747</v>
      </c>
      <c r="I82" s="186">
        <f t="shared" si="8"/>
        <v>11.217390978695629</v>
      </c>
      <c r="J82" s="185"/>
    </row>
    <row r="83" spans="1:10">
      <c r="A83" s="35" t="s">
        <v>185</v>
      </c>
      <c r="B83" s="44">
        <v>0.25436921000000001</v>
      </c>
      <c r="C83" s="187">
        <f t="shared" si="5"/>
        <v>8.4161295843810935E-3</v>
      </c>
      <c r="D83" s="44">
        <v>0.73774383999999993</v>
      </c>
      <c r="E83" s="187">
        <f t="shared" si="6"/>
        <v>2.121132099113815E-2</v>
      </c>
      <c r="F83" s="44">
        <v>0.60873943999999991</v>
      </c>
      <c r="G83" s="187">
        <f t="shared" si="7"/>
        <v>1.5930778958129502E-2</v>
      </c>
      <c r="H83" s="187" t="s">
        <v>240</v>
      </c>
      <c r="I83" s="186">
        <f t="shared" si="8"/>
        <v>139.31333513203109</v>
      </c>
      <c r="J83" s="185"/>
    </row>
    <row r="84" spans="1:10">
      <c r="A84" s="35" t="s">
        <v>58</v>
      </c>
      <c r="B84" s="44">
        <v>1.02549515</v>
      </c>
      <c r="C84" s="187">
        <f t="shared" si="5"/>
        <v>3.3929814345668365E-2</v>
      </c>
      <c r="D84" s="44">
        <v>1.64572999</v>
      </c>
      <c r="E84" s="187">
        <f t="shared" si="6"/>
        <v>4.731738198265753E-2</v>
      </c>
      <c r="F84" s="44">
        <v>0.51938779999999996</v>
      </c>
      <c r="G84" s="187">
        <f t="shared" si="7"/>
        <v>1.3592436585592641E-2</v>
      </c>
      <c r="H84" s="187" t="s">
        <v>240</v>
      </c>
      <c r="I84" s="186">
        <f t="shared" si="8"/>
        <v>-49.352485967388539</v>
      </c>
      <c r="J84" s="185"/>
    </row>
    <row r="85" spans="1:10">
      <c r="A85" s="35" t="s">
        <v>79</v>
      </c>
      <c r="B85" s="44">
        <v>0.59682223000000001</v>
      </c>
      <c r="C85" s="187">
        <f t="shared" si="5"/>
        <v>1.9746624312428764E-2</v>
      </c>
      <c r="D85" s="44">
        <v>1.3062882099999999</v>
      </c>
      <c r="E85" s="187">
        <f t="shared" si="6"/>
        <v>3.7557885307790959E-2</v>
      </c>
      <c r="F85" s="44">
        <v>0.50817177000000002</v>
      </c>
      <c r="G85" s="187">
        <f t="shared" si="7"/>
        <v>1.3298911831031398E-2</v>
      </c>
      <c r="H85" s="187">
        <f>((F85/D85)-1)*100</f>
        <v>-61.098035938026264</v>
      </c>
      <c r="I85" s="186">
        <f t="shared" si="8"/>
        <v>-14.853746315716155</v>
      </c>
      <c r="J85" s="185"/>
    </row>
    <row r="86" spans="1:10">
      <c r="A86" s="35" t="s">
        <v>360</v>
      </c>
      <c r="B86" s="44">
        <v>0.08</v>
      </c>
      <c r="C86" s="187">
        <f t="shared" si="5"/>
        <v>2.6469019845227633E-3</v>
      </c>
      <c r="D86" s="44">
        <v>0</v>
      </c>
      <c r="E86" s="187">
        <f t="shared" si="6"/>
        <v>0</v>
      </c>
      <c r="F86" s="44">
        <v>0.5</v>
      </c>
      <c r="G86" s="187">
        <f t="shared" si="7"/>
        <v>1.3085055699799496E-2</v>
      </c>
      <c r="H86" s="187" t="s">
        <v>240</v>
      </c>
      <c r="I86" s="186">
        <f t="shared" si="8"/>
        <v>525</v>
      </c>
      <c r="J86" s="185"/>
    </row>
    <row r="87" spans="1:10">
      <c r="A87" s="35" t="s">
        <v>215</v>
      </c>
      <c r="B87" s="44">
        <v>1.8717814699999999</v>
      </c>
      <c r="C87" s="187">
        <f t="shared" si="5"/>
        <v>6.1930276094199189E-2</v>
      </c>
      <c r="D87" s="44">
        <v>0.16431609</v>
      </c>
      <c r="E87" s="187">
        <f t="shared" si="6"/>
        <v>4.724351651650179E-3</v>
      </c>
      <c r="F87" s="44">
        <v>0.48723057000000003</v>
      </c>
      <c r="G87" s="187">
        <f t="shared" si="7"/>
        <v>1.2750878294190115E-2</v>
      </c>
      <c r="H87" s="187">
        <f>((F87/D87)-1)*100</f>
        <v>196.52030425018029</v>
      </c>
      <c r="I87" s="186">
        <f t="shared" si="8"/>
        <v>-73.969687284060996</v>
      </c>
      <c r="J87" s="185"/>
    </row>
    <row r="88" spans="1:10">
      <c r="A88" s="35" t="s">
        <v>165</v>
      </c>
      <c r="B88" s="44">
        <v>0.23363471</v>
      </c>
      <c r="C88" s="187">
        <f t="shared" si="5"/>
        <v>7.7301022194050037E-3</v>
      </c>
      <c r="D88" s="44">
        <v>0.56230824999999995</v>
      </c>
      <c r="E88" s="187">
        <f t="shared" si="6"/>
        <v>1.6167265844897E-2</v>
      </c>
      <c r="F88" s="44">
        <v>0.48586616999999999</v>
      </c>
      <c r="G88" s="187">
        <f t="shared" si="7"/>
        <v>1.2715171794196501E-2</v>
      </c>
      <c r="H88" s="187" t="s">
        <v>240</v>
      </c>
      <c r="I88" s="186">
        <f t="shared" si="8"/>
        <v>107.95975478129942</v>
      </c>
      <c r="J88" s="185"/>
    </row>
    <row r="89" spans="1:10">
      <c r="A89" s="35" t="s">
        <v>144</v>
      </c>
      <c r="B89" s="44">
        <v>5.7098999999999997E-2</v>
      </c>
      <c r="C89" s="187">
        <f t="shared" si="5"/>
        <v>1.8891932051783155E-3</v>
      </c>
      <c r="D89" s="44">
        <v>0.39741111000000001</v>
      </c>
      <c r="E89" s="187">
        <f t="shared" si="6"/>
        <v>1.1426208071970501E-2</v>
      </c>
      <c r="F89" s="44">
        <v>0.47842359000000001</v>
      </c>
      <c r="G89" s="187">
        <f t="shared" si="7"/>
        <v>1.2520398646496074E-2</v>
      </c>
      <c r="H89" s="187">
        <f>((F89/D89)-1)*100</f>
        <v>20.385056673428181</v>
      </c>
      <c r="I89" s="186">
        <f t="shared" si="8"/>
        <v>737.88435874533707</v>
      </c>
      <c r="J89" s="185"/>
    </row>
    <row r="90" spans="1:10">
      <c r="A90" s="35" t="s">
        <v>336</v>
      </c>
      <c r="B90" s="44">
        <v>1.0491185600000001</v>
      </c>
      <c r="C90" s="187">
        <f t="shared" si="5"/>
        <v>3.4711424980795796E-2</v>
      </c>
      <c r="D90" s="44">
        <v>1.84484918</v>
      </c>
      <c r="E90" s="187">
        <f t="shared" si="6"/>
        <v>5.3042378689624851E-2</v>
      </c>
      <c r="F90" s="44">
        <v>0.43457440000000003</v>
      </c>
      <c r="G90" s="187">
        <f t="shared" si="7"/>
        <v>1.1372860459413893E-2</v>
      </c>
      <c r="H90" s="187" t="s">
        <v>240</v>
      </c>
      <c r="I90" s="186">
        <f t="shared" si="8"/>
        <v>-58.57718883554972</v>
      </c>
      <c r="J90" s="185"/>
    </row>
    <row r="91" spans="1:10">
      <c r="A91" s="35" t="s">
        <v>105</v>
      </c>
      <c r="B91" s="44">
        <v>2.58142943</v>
      </c>
      <c r="C91" s="187">
        <f t="shared" si="5"/>
        <v>8.5409883514655824E-2</v>
      </c>
      <c r="D91" s="44">
        <v>0.47487000000000001</v>
      </c>
      <c r="E91" s="187">
        <f t="shared" si="6"/>
        <v>1.3653275639769185E-2</v>
      </c>
      <c r="F91" s="44">
        <v>0.42</v>
      </c>
      <c r="G91" s="187">
        <f t="shared" si="7"/>
        <v>1.0991446787831576E-2</v>
      </c>
      <c r="H91" s="187" t="s">
        <v>240</v>
      </c>
      <c r="I91" s="186" t="s">
        <v>240</v>
      </c>
      <c r="J91" s="185"/>
    </row>
    <row r="92" spans="1:10">
      <c r="A92" s="35" t="s">
        <v>106</v>
      </c>
      <c r="B92" s="44">
        <v>0.34084566999999999</v>
      </c>
      <c r="C92" s="187">
        <f t="shared" si="5"/>
        <v>1.1277313504237385E-2</v>
      </c>
      <c r="D92" s="44">
        <v>0.29544376999999999</v>
      </c>
      <c r="E92" s="187">
        <f t="shared" si="6"/>
        <v>8.4944831803705628E-3</v>
      </c>
      <c r="F92" s="44">
        <v>0.38505285</v>
      </c>
      <c r="G92" s="187">
        <f t="shared" si="7"/>
        <v>1.0076875979233081E-2</v>
      </c>
      <c r="H92" s="187" t="s">
        <v>240</v>
      </c>
      <c r="I92" s="186" t="s">
        <v>240</v>
      </c>
      <c r="J92" s="185"/>
    </row>
    <row r="93" spans="1:10">
      <c r="A93" s="35" t="s">
        <v>112</v>
      </c>
      <c r="B93" s="44">
        <v>0.92298433999999996</v>
      </c>
      <c r="C93" s="187">
        <f t="shared" si="5"/>
        <v>3.0538113515367907E-2</v>
      </c>
      <c r="D93" s="44">
        <v>0.35739340000000003</v>
      </c>
      <c r="E93" s="187">
        <f t="shared" si="6"/>
        <v>1.0275634599015065E-2</v>
      </c>
      <c r="F93" s="44">
        <v>0.35236637999999998</v>
      </c>
      <c r="G93" s="187">
        <f t="shared" si="7"/>
        <v>9.2214674180734289E-3</v>
      </c>
      <c r="H93" s="187">
        <f>((F93/D93)-1)*100</f>
        <v>-1.406578856800389</v>
      </c>
      <c r="I93" s="186">
        <f t="shared" si="8"/>
        <v>-61.823146425214539</v>
      </c>
      <c r="J93" s="185"/>
    </row>
    <row r="94" spans="1:10">
      <c r="A94" s="35" t="s">
        <v>152</v>
      </c>
      <c r="B94" s="44">
        <v>3.1435520000000002E-2</v>
      </c>
      <c r="C94" s="187">
        <f t="shared" si="5"/>
        <v>1.0400842534063126E-3</v>
      </c>
      <c r="D94" s="44">
        <v>1.51610906</v>
      </c>
      <c r="E94" s="187">
        <f t="shared" si="6"/>
        <v>4.3590571937859535E-2</v>
      </c>
      <c r="F94" s="44">
        <v>0.32658975000000001</v>
      </c>
      <c r="G94" s="187">
        <f t="shared" si="7"/>
        <v>8.5468901394671858E-3</v>
      </c>
      <c r="H94" s="187" t="s">
        <v>240</v>
      </c>
      <c r="I94" s="186">
        <f t="shared" si="8"/>
        <v>938.91950888676251</v>
      </c>
      <c r="J94" s="185"/>
    </row>
    <row r="95" spans="1:10">
      <c r="A95" s="35" t="s">
        <v>31</v>
      </c>
      <c r="B95" s="44">
        <v>0.24168966</v>
      </c>
      <c r="C95" s="187">
        <f t="shared" si="5"/>
        <v>7.9966105086579E-3</v>
      </c>
      <c r="D95" s="44">
        <v>0.41829392999999998</v>
      </c>
      <c r="E95" s="187">
        <f t="shared" si="6"/>
        <v>1.2026622706703552E-2</v>
      </c>
      <c r="F95" s="44">
        <v>0.28186477000000004</v>
      </c>
      <c r="G95" s="187">
        <f t="shared" si="7"/>
        <v>7.37643243052235E-3</v>
      </c>
      <c r="H95" s="187">
        <f>((F95/D95)-1)*100</f>
        <v>-32.615620312730798</v>
      </c>
      <c r="I95" s="186">
        <f t="shared" si="8"/>
        <v>16.622601893684674</v>
      </c>
      <c r="J95" s="185"/>
    </row>
    <row r="96" spans="1:10">
      <c r="A96" s="35" t="s">
        <v>6</v>
      </c>
      <c r="B96" s="44">
        <v>0.35554919000000001</v>
      </c>
      <c r="C96" s="187">
        <f t="shared" si="5"/>
        <v>1.1763798207580762E-2</v>
      </c>
      <c r="D96" s="44">
        <v>0.44474369000000002</v>
      </c>
      <c r="E96" s="187">
        <f t="shared" si="6"/>
        <v>1.2787095812786779E-2</v>
      </c>
      <c r="F96" s="44">
        <v>0.27159254999999999</v>
      </c>
      <c r="G96" s="187">
        <f t="shared" si="7"/>
        <v>7.1076072888011594E-3</v>
      </c>
      <c r="H96" s="187">
        <f>((F96/D96)-1)*100</f>
        <v>-38.932792953172658</v>
      </c>
      <c r="I96" s="186">
        <f t="shared" si="8"/>
        <v>-23.613227750568079</v>
      </c>
      <c r="J96" s="185"/>
    </row>
    <row r="97" spans="1:10">
      <c r="A97" s="35" t="s">
        <v>103</v>
      </c>
      <c r="B97" s="44">
        <v>1.4087396599999999</v>
      </c>
      <c r="C97" s="187">
        <f t="shared" si="5"/>
        <v>4.6609947521624034E-2</v>
      </c>
      <c r="D97" s="44">
        <v>1.6789999999999999E-2</v>
      </c>
      <c r="E97" s="187">
        <f t="shared" si="6"/>
        <v>4.8273948236722596E-4</v>
      </c>
      <c r="F97" s="44">
        <v>0.26876691999999996</v>
      </c>
      <c r="G97" s="187">
        <f t="shared" si="7"/>
        <v>7.0336602369271096E-3</v>
      </c>
      <c r="H97" s="187" t="s">
        <v>240</v>
      </c>
      <c r="I97" s="186" t="s">
        <v>240</v>
      </c>
      <c r="J97" s="185"/>
    </row>
    <row r="98" spans="1:10">
      <c r="A98" s="35" t="s">
        <v>83</v>
      </c>
      <c r="B98" s="44">
        <v>0.61861387999999995</v>
      </c>
      <c r="C98" s="187">
        <f t="shared" si="5"/>
        <v>2.0467628832816581E-2</v>
      </c>
      <c r="D98" s="44">
        <v>0.39286705999999999</v>
      </c>
      <c r="E98" s="187">
        <f t="shared" si="6"/>
        <v>1.1295559331955562E-2</v>
      </c>
      <c r="F98" s="44">
        <v>0.25605973999999998</v>
      </c>
      <c r="G98" s="187">
        <f t="shared" si="7"/>
        <v>6.7011119207523529E-3</v>
      </c>
      <c r="H98" s="187">
        <f>((F98/D98)-1)*100</f>
        <v>-34.822802400384504</v>
      </c>
      <c r="I98" s="186">
        <f t="shared" si="8"/>
        <v>-58.607501661618066</v>
      </c>
      <c r="J98" s="185"/>
    </row>
    <row r="99" spans="1:10">
      <c r="A99" s="35" t="s">
        <v>204</v>
      </c>
      <c r="B99" s="44">
        <v>0.34530228000000002</v>
      </c>
      <c r="C99" s="187">
        <f t="shared" si="5"/>
        <v>1.1424766127402937E-2</v>
      </c>
      <c r="D99" s="44">
        <v>5.1783379999999997E-2</v>
      </c>
      <c r="E99" s="187">
        <f t="shared" si="6"/>
        <v>1.4888553934738155E-3</v>
      </c>
      <c r="F99" s="44">
        <v>0.22723411999999998</v>
      </c>
      <c r="G99" s="187">
        <f t="shared" si="7"/>
        <v>5.9467422341898451E-3</v>
      </c>
      <c r="H99" s="187" t="s">
        <v>240</v>
      </c>
      <c r="I99" s="186" t="s">
        <v>240</v>
      </c>
      <c r="J99" s="185"/>
    </row>
    <row r="100" spans="1:10">
      <c r="A100" s="35" t="s">
        <v>27</v>
      </c>
      <c r="B100" s="44">
        <v>0.33501037</v>
      </c>
      <c r="C100" s="187">
        <f t="shared" si="5"/>
        <v>1.1084245164858815E-2</v>
      </c>
      <c r="D100" s="44">
        <v>0.87422491000000002</v>
      </c>
      <c r="E100" s="187">
        <f t="shared" si="6"/>
        <v>2.513537108552321E-2</v>
      </c>
      <c r="F100" s="44">
        <v>0.22142488000000002</v>
      </c>
      <c r="G100" s="187">
        <f t="shared" si="7"/>
        <v>5.7947137762428399E-3</v>
      </c>
      <c r="H100" s="187" t="s">
        <v>240</v>
      </c>
      <c r="I100" s="186">
        <f t="shared" si="8"/>
        <v>-33.905066878974523</v>
      </c>
      <c r="J100" s="185"/>
    </row>
    <row r="101" spans="1:10">
      <c r="A101" s="35" t="s">
        <v>36</v>
      </c>
      <c r="B101" s="44">
        <v>2.6774999999999998E-4</v>
      </c>
      <c r="C101" s="187">
        <f t="shared" si="5"/>
        <v>8.858850079449621E-6</v>
      </c>
      <c r="D101" s="44">
        <v>9.8674999999999999E-2</v>
      </c>
      <c r="E101" s="187">
        <f t="shared" si="6"/>
        <v>2.8370648256453856E-3</v>
      </c>
      <c r="F101" s="44">
        <v>0.21759999999999999</v>
      </c>
      <c r="G101" s="187">
        <f t="shared" si="7"/>
        <v>5.6946162405527405E-3</v>
      </c>
      <c r="H101" s="187">
        <f>((F101/D101)-1)*100</f>
        <v>120.52191537876867</v>
      </c>
      <c r="I101" s="186">
        <f t="shared" si="8"/>
        <v>81169.841269841272</v>
      </c>
      <c r="J101" s="185"/>
    </row>
    <row r="102" spans="1:10">
      <c r="A102" s="35" t="s">
        <v>87</v>
      </c>
      <c r="B102" s="44">
        <v>0</v>
      </c>
      <c r="C102" s="187">
        <f t="shared" si="5"/>
        <v>0</v>
      </c>
      <c r="D102" s="44">
        <v>2.7129740000000003E-2</v>
      </c>
      <c r="E102" s="187">
        <f t="shared" si="6"/>
        <v>7.8002362384499261E-4</v>
      </c>
      <c r="F102" s="44">
        <v>0.21458558</v>
      </c>
      <c r="G102" s="187">
        <f t="shared" si="7"/>
        <v>5.6157285333475618E-3</v>
      </c>
      <c r="H102" s="187" t="s">
        <v>240</v>
      </c>
      <c r="I102" s="186" t="s">
        <v>240</v>
      </c>
      <c r="J102" s="185"/>
    </row>
    <row r="103" spans="1:10">
      <c r="A103" s="35" t="s">
        <v>167</v>
      </c>
      <c r="B103" s="44">
        <v>0.84133862000000004</v>
      </c>
      <c r="C103" s="187">
        <f t="shared" si="5"/>
        <v>2.783676078667054E-2</v>
      </c>
      <c r="D103" s="44">
        <v>0.27941222999999998</v>
      </c>
      <c r="E103" s="187">
        <f t="shared" si="6"/>
        <v>8.0335506418863778E-3</v>
      </c>
      <c r="F103" s="44">
        <v>0.18400680999999999</v>
      </c>
      <c r="G103" s="187">
        <f t="shared" si="7"/>
        <v>4.8154787159848458E-3</v>
      </c>
      <c r="H103" s="187" t="s">
        <v>240</v>
      </c>
      <c r="I103" s="186">
        <f t="shared" si="8"/>
        <v>-78.129280455472255</v>
      </c>
      <c r="J103" s="185"/>
    </row>
    <row r="104" spans="1:10">
      <c r="A104" s="35" t="s">
        <v>100</v>
      </c>
      <c r="B104" s="44">
        <v>0.52106090999999999</v>
      </c>
      <c r="C104" s="187">
        <f t="shared" si="5"/>
        <v>1.723996445920296E-2</v>
      </c>
      <c r="D104" s="44">
        <v>0.56318131000000005</v>
      </c>
      <c r="E104" s="187">
        <f t="shared" si="6"/>
        <v>1.6192367722947961E-2</v>
      </c>
      <c r="F104" s="44">
        <v>0.17652181</v>
      </c>
      <c r="G104" s="187">
        <f t="shared" si="7"/>
        <v>4.6195954321588475E-3</v>
      </c>
      <c r="H104" s="187" t="s">
        <v>240</v>
      </c>
      <c r="I104" s="186">
        <f t="shared" si="8"/>
        <v>-66.122615108471678</v>
      </c>
      <c r="J104" s="185"/>
    </row>
    <row r="105" spans="1:10">
      <c r="A105" s="35" t="s">
        <v>28</v>
      </c>
      <c r="B105" s="44">
        <v>0.20168417999999999</v>
      </c>
      <c r="C105" s="187">
        <f t="shared" si="5"/>
        <v>6.6729782036105776E-3</v>
      </c>
      <c r="D105" s="44">
        <v>0.29790078999999997</v>
      </c>
      <c r="E105" s="187">
        <f t="shared" si="6"/>
        <v>8.5651264539242204E-3</v>
      </c>
      <c r="F105" s="44">
        <v>0.16527665999999999</v>
      </c>
      <c r="G105" s="187">
        <f t="shared" si="7"/>
        <v>4.3253086039536466E-3</v>
      </c>
      <c r="H105" s="187" t="s">
        <v>240</v>
      </c>
      <c r="I105" s="186">
        <f t="shared" si="8"/>
        <v>-18.051748034972302</v>
      </c>
      <c r="J105" s="185"/>
    </row>
    <row r="106" spans="1:10">
      <c r="A106" s="35" t="s">
        <v>209</v>
      </c>
      <c r="B106" s="44">
        <v>7.9789429999999995E-2</v>
      </c>
      <c r="C106" s="187">
        <f t="shared" si="5"/>
        <v>2.639935007636751E-3</v>
      </c>
      <c r="D106" s="44">
        <v>0.13332189999999999</v>
      </c>
      <c r="E106" s="187">
        <f t="shared" si="6"/>
        <v>3.8332188799413379E-3</v>
      </c>
      <c r="F106" s="44">
        <v>0.16147008999999998</v>
      </c>
      <c r="G106" s="187">
        <f t="shared" si="7"/>
        <v>4.2256902430032753E-3</v>
      </c>
      <c r="H106" s="187" t="s">
        <v>240</v>
      </c>
      <c r="I106" s="186" t="s">
        <v>240</v>
      </c>
      <c r="J106" s="185"/>
    </row>
    <row r="107" spans="1:10">
      <c r="A107" s="35" t="s">
        <v>89</v>
      </c>
      <c r="B107" s="44">
        <v>6.4939474500000003</v>
      </c>
      <c r="C107" s="187">
        <f t="shared" si="5"/>
        <v>0.21486052990989424</v>
      </c>
      <c r="D107" s="44">
        <v>1.37413093</v>
      </c>
      <c r="E107" s="187">
        <f t="shared" si="6"/>
        <v>3.9508472534424945E-2</v>
      </c>
      <c r="F107" s="44">
        <v>0.15624873</v>
      </c>
      <c r="G107" s="187">
        <f t="shared" si="7"/>
        <v>4.0890466701458648E-3</v>
      </c>
      <c r="H107" s="187" t="s">
        <v>240</v>
      </c>
      <c r="I107" s="186">
        <f t="shared" si="8"/>
        <v>-97.593932947517146</v>
      </c>
      <c r="J107" s="185"/>
    </row>
    <row r="108" spans="1:10">
      <c r="A108" s="35" t="s">
        <v>207</v>
      </c>
      <c r="B108" s="44">
        <v>0.96620196999999997</v>
      </c>
      <c r="C108" s="187">
        <f t="shared" si="5"/>
        <v>3.196802389803504E-2</v>
      </c>
      <c r="D108" s="44">
        <v>0.60405743999999995</v>
      </c>
      <c r="E108" s="187">
        <f t="shared" si="6"/>
        <v>1.7367622150427139E-2</v>
      </c>
      <c r="F108" s="44">
        <v>0.13271435999999998</v>
      </c>
      <c r="G108" s="187">
        <f t="shared" si="7"/>
        <v>3.4731495855264837E-3</v>
      </c>
      <c r="H108" s="187" t="s">
        <v>240</v>
      </c>
      <c r="I108" s="186" t="s">
        <v>240</v>
      </c>
      <c r="J108" s="185"/>
    </row>
    <row r="109" spans="1:10">
      <c r="A109" s="35" t="s">
        <v>90</v>
      </c>
      <c r="B109" s="44">
        <v>5.2909459999999998E-2</v>
      </c>
      <c r="C109" s="187">
        <f t="shared" si="5"/>
        <v>1.7505769334253468E-3</v>
      </c>
      <c r="D109" s="44">
        <v>3.383237E-2</v>
      </c>
      <c r="E109" s="187">
        <f t="shared" si="6"/>
        <v>9.7273500780562623E-4</v>
      </c>
      <c r="F109" s="44">
        <v>0.13109873</v>
      </c>
      <c r="G109" s="187">
        <f t="shared" si="7"/>
        <v>3.4308683684459501E-3</v>
      </c>
      <c r="H109" s="187" t="s">
        <v>240</v>
      </c>
      <c r="I109" s="186" t="s">
        <v>240</v>
      </c>
      <c r="J109" s="185"/>
    </row>
    <row r="110" spans="1:10">
      <c r="A110" s="35" t="s">
        <v>141</v>
      </c>
      <c r="B110" s="44">
        <v>2.72972313</v>
      </c>
      <c r="C110" s="187">
        <f t="shared" si="5"/>
        <v>9.0316369624933612E-2</v>
      </c>
      <c r="D110" s="44">
        <v>3.3006355299999997</v>
      </c>
      <c r="E110" s="187">
        <f t="shared" si="6"/>
        <v>9.4898575773381427E-2</v>
      </c>
      <c r="F110" s="44">
        <v>0.12737111000000001</v>
      </c>
      <c r="G110" s="187">
        <f t="shared" si="7"/>
        <v>3.3333161377905778E-3</v>
      </c>
      <c r="H110" s="187" t="s">
        <v>240</v>
      </c>
      <c r="I110" s="186">
        <f t="shared" si="8"/>
        <v>-95.333918352371512</v>
      </c>
      <c r="J110" s="185"/>
    </row>
    <row r="111" spans="1:10">
      <c r="A111" s="35" t="s">
        <v>50</v>
      </c>
      <c r="B111" s="44">
        <v>0</v>
      </c>
      <c r="C111" s="187">
        <f t="shared" si="5"/>
        <v>0</v>
      </c>
      <c r="D111" s="44">
        <v>6.4000000000000001E-2</v>
      </c>
      <c r="E111" s="187">
        <f t="shared" si="6"/>
        <v>1.840102851191332E-3</v>
      </c>
      <c r="F111" s="44">
        <v>0.12064988</v>
      </c>
      <c r="G111" s="187">
        <f t="shared" si="7"/>
        <v>3.1574207999482506E-3</v>
      </c>
      <c r="H111" s="187" t="s">
        <v>240</v>
      </c>
      <c r="I111" s="186" t="s">
        <v>240</v>
      </c>
      <c r="J111" s="185"/>
    </row>
    <row r="112" spans="1:10">
      <c r="A112" s="35" t="s">
        <v>195</v>
      </c>
      <c r="B112" s="44">
        <v>0.94099716</v>
      </c>
      <c r="C112" s="187">
        <f t="shared" si="5"/>
        <v>3.1134090627928553E-2</v>
      </c>
      <c r="D112" s="44">
        <v>0.10683261999999999</v>
      </c>
      <c r="E112" s="187">
        <f t="shared" si="6"/>
        <v>3.0716095103475011E-3</v>
      </c>
      <c r="F112" s="44">
        <v>0.1190417</v>
      </c>
      <c r="G112" s="187">
        <f t="shared" si="7"/>
        <v>3.1153345501976431E-3</v>
      </c>
      <c r="H112" s="187" t="s">
        <v>240</v>
      </c>
      <c r="I112" s="186" t="s">
        <v>240</v>
      </c>
      <c r="J112" s="185"/>
    </row>
    <row r="113" spans="1:10">
      <c r="A113" s="35" t="s">
        <v>175</v>
      </c>
      <c r="B113" s="44">
        <v>5.9723999999999992E-3</v>
      </c>
      <c r="C113" s="187">
        <f t="shared" si="5"/>
        <v>1.9760446765454686E-4</v>
      </c>
      <c r="D113" s="44">
        <v>0</v>
      </c>
      <c r="E113" s="187">
        <f t="shared" si="6"/>
        <v>0</v>
      </c>
      <c r="F113" s="44">
        <v>0.11878900000000001</v>
      </c>
      <c r="G113" s="187">
        <f t="shared" si="7"/>
        <v>3.1087213630469645E-3</v>
      </c>
      <c r="H113" s="187" t="s">
        <v>240</v>
      </c>
      <c r="I113" s="186" t="s">
        <v>240</v>
      </c>
      <c r="J113" s="185"/>
    </row>
    <row r="114" spans="1:10">
      <c r="A114" s="35" t="s">
        <v>118</v>
      </c>
      <c r="B114" s="44">
        <v>8.3405320000000005E-2</v>
      </c>
      <c r="C114" s="187">
        <f t="shared" si="5"/>
        <v>2.7595713378469515E-3</v>
      </c>
      <c r="D114" s="44">
        <v>0.13593137</v>
      </c>
      <c r="E114" s="187">
        <f t="shared" si="6"/>
        <v>3.9082453359897476E-3</v>
      </c>
      <c r="F114" s="44">
        <v>0.1093123</v>
      </c>
      <c r="G114" s="187">
        <f t="shared" si="7"/>
        <v>2.8607150683463852E-3</v>
      </c>
      <c r="H114" s="187" t="s">
        <v>240</v>
      </c>
      <c r="I114" s="186">
        <f t="shared" si="8"/>
        <v>31.06154379600725</v>
      </c>
      <c r="J114" s="185"/>
    </row>
    <row r="115" spans="1:10">
      <c r="A115" s="35" t="s">
        <v>76</v>
      </c>
      <c r="B115" s="44">
        <v>1.5242067800000001</v>
      </c>
      <c r="C115" s="187">
        <f t="shared" si="5"/>
        <v>5.043032438506314E-2</v>
      </c>
      <c r="D115" s="44">
        <v>8.3131360000000001E-2</v>
      </c>
      <c r="E115" s="187">
        <f t="shared" si="6"/>
        <v>2.3901601962408288E-3</v>
      </c>
      <c r="F115" s="44">
        <v>0.1086961</v>
      </c>
      <c r="G115" s="187">
        <f t="shared" si="7"/>
        <v>2.844589045701952E-3</v>
      </c>
      <c r="H115" s="187" t="s">
        <v>240</v>
      </c>
      <c r="I115" s="186" t="s">
        <v>240</v>
      </c>
      <c r="J115" s="185"/>
    </row>
    <row r="116" spans="1:10">
      <c r="A116" s="35" t="s">
        <v>213</v>
      </c>
      <c r="B116" s="44">
        <v>3.4167169999999997E-2</v>
      </c>
      <c r="C116" s="187">
        <f t="shared" si="5"/>
        <v>1.1304643759815825E-3</v>
      </c>
      <c r="D116" s="44">
        <v>1.1128059999999999E-2</v>
      </c>
      <c r="E116" s="187">
        <f t="shared" si="6"/>
        <v>3.1994960834731581E-4</v>
      </c>
      <c r="F116" s="44">
        <v>9.451503E-2</v>
      </c>
      <c r="G116" s="187">
        <f t="shared" si="7"/>
        <v>2.4734688640364409E-3</v>
      </c>
      <c r="H116" s="187" t="s">
        <v>240</v>
      </c>
      <c r="I116" s="186">
        <f t="shared" si="8"/>
        <v>176.62528093488578</v>
      </c>
      <c r="J116" s="185"/>
    </row>
    <row r="117" spans="1:10">
      <c r="A117" s="35" t="s">
        <v>149</v>
      </c>
      <c r="B117" s="44">
        <v>1.671827E-2</v>
      </c>
      <c r="C117" s="187">
        <f t="shared" si="5"/>
        <v>5.5314527550984216E-4</v>
      </c>
      <c r="D117" s="44">
        <v>5.9255120000000001E-2</v>
      </c>
      <c r="E117" s="187">
        <f t="shared" si="6"/>
        <v>1.7036799259325707E-3</v>
      </c>
      <c r="F117" s="44">
        <v>9.1861649999999989E-2</v>
      </c>
      <c r="G117" s="187">
        <f t="shared" si="7"/>
        <v>2.4040296138509725E-3</v>
      </c>
      <c r="H117" s="187" t="s">
        <v>240</v>
      </c>
      <c r="I117" s="186" t="s">
        <v>240</v>
      </c>
      <c r="J117" s="185"/>
    </row>
    <row r="118" spans="1:10">
      <c r="A118" s="35" t="s">
        <v>150</v>
      </c>
      <c r="B118" s="44">
        <v>3.2654700000000002E-2</v>
      </c>
      <c r="C118" s="187">
        <f t="shared" si="5"/>
        <v>1.0804223779249437E-3</v>
      </c>
      <c r="D118" s="44">
        <v>0.21586553</v>
      </c>
      <c r="E118" s="187">
        <f t="shared" si="6"/>
        <v>6.2064808941707491E-3</v>
      </c>
      <c r="F118" s="44">
        <v>6.9743559999999996E-2</v>
      </c>
      <c r="G118" s="187">
        <f t="shared" si="7"/>
        <v>1.8251967346046164E-3</v>
      </c>
      <c r="H118" s="187" t="s">
        <v>240</v>
      </c>
      <c r="I118" s="186" t="s">
        <v>240</v>
      </c>
      <c r="J118" s="185"/>
    </row>
    <row r="119" spans="1:10">
      <c r="A119" s="35" t="s">
        <v>114</v>
      </c>
      <c r="B119" s="44">
        <v>3.1577639999999997E-2</v>
      </c>
      <c r="C119" s="187">
        <f t="shared" si="5"/>
        <v>1.0447864747818172E-3</v>
      </c>
      <c r="D119" s="44">
        <v>3.7342889999999997E-2</v>
      </c>
      <c r="E119" s="187">
        <f t="shared" si="6"/>
        <v>1.0736680993863167E-3</v>
      </c>
      <c r="F119" s="44">
        <v>6.5675070000000002E-2</v>
      </c>
      <c r="G119" s="187">
        <f t="shared" si="7"/>
        <v>1.7187238980764618E-3</v>
      </c>
      <c r="H119" s="187" t="s">
        <v>240</v>
      </c>
      <c r="I119" s="186">
        <f t="shared" si="8"/>
        <v>107.97966535814587</v>
      </c>
      <c r="J119" s="185"/>
    </row>
    <row r="120" spans="1:10">
      <c r="A120" s="35" t="s">
        <v>197</v>
      </c>
      <c r="B120" s="44">
        <v>0.19518007000000001</v>
      </c>
      <c r="C120" s="187">
        <f t="shared" si="5"/>
        <v>6.4577814327786481E-3</v>
      </c>
      <c r="D120" s="44">
        <v>7.58466E-3</v>
      </c>
      <c r="E120" s="187">
        <f t="shared" si="6"/>
        <v>2.1807116392682575E-4</v>
      </c>
      <c r="F120" s="44">
        <v>6.332952E-2</v>
      </c>
      <c r="G120" s="187">
        <f t="shared" si="7"/>
        <v>1.6573405932831322E-3</v>
      </c>
      <c r="H120" s="187" t="s">
        <v>240</v>
      </c>
      <c r="I120" s="186" t="s">
        <v>240</v>
      </c>
      <c r="J120" s="185"/>
    </row>
    <row r="121" spans="1:10">
      <c r="A121" s="35" t="s">
        <v>66</v>
      </c>
      <c r="B121" s="44">
        <v>0</v>
      </c>
      <c r="C121" s="187">
        <f t="shared" si="5"/>
        <v>0</v>
      </c>
      <c r="D121" s="44">
        <v>4.2688589999999998E-2</v>
      </c>
      <c r="E121" s="187">
        <f t="shared" si="6"/>
        <v>1.2273655651927778E-3</v>
      </c>
      <c r="F121" s="44">
        <v>6.2882599999999997E-2</v>
      </c>
      <c r="G121" s="187">
        <f t="shared" si="7"/>
        <v>1.6456446470964232E-3</v>
      </c>
      <c r="H121" s="187" t="s">
        <v>240</v>
      </c>
      <c r="I121" s="186" t="s">
        <v>240</v>
      </c>
      <c r="J121" s="185"/>
    </row>
    <row r="122" spans="1:10">
      <c r="A122" s="35" t="s">
        <v>198</v>
      </c>
      <c r="B122" s="44">
        <v>1.6941999999999999E-2</v>
      </c>
      <c r="C122" s="187">
        <f t="shared" si="5"/>
        <v>5.6054766777230815E-4</v>
      </c>
      <c r="D122" s="44">
        <v>7.4008240000000003E-2</v>
      </c>
      <c r="E122" s="187">
        <f t="shared" si="6"/>
        <v>2.1278558349320685E-3</v>
      </c>
      <c r="F122" s="44">
        <v>5.889233E-2</v>
      </c>
      <c r="G122" s="187">
        <f t="shared" si="7"/>
        <v>1.5412188366819457E-3</v>
      </c>
      <c r="H122" s="187" t="s">
        <v>240</v>
      </c>
      <c r="I122" s="186" t="s">
        <v>240</v>
      </c>
      <c r="J122" s="185"/>
    </row>
    <row r="123" spans="1:10">
      <c r="A123" s="35" t="s">
        <v>115</v>
      </c>
      <c r="B123" s="44">
        <v>7.8886200000000007E-3</v>
      </c>
      <c r="C123" s="187">
        <f t="shared" si="5"/>
        <v>2.6100504916432449E-4</v>
      </c>
      <c r="D123" s="44">
        <v>0.64627140000000005</v>
      </c>
      <c r="E123" s="187">
        <f t="shared" si="6"/>
        <v>1.8581341340365841E-2</v>
      </c>
      <c r="F123" s="44">
        <v>5.4803699999999997E-2</v>
      </c>
      <c r="G123" s="187">
        <f t="shared" si="7"/>
        <v>1.4342189341102032E-3</v>
      </c>
      <c r="H123" s="187" t="s">
        <v>240</v>
      </c>
      <c r="I123" s="186">
        <f t="shared" si="8"/>
        <v>594.71846786890467</v>
      </c>
      <c r="J123" s="185"/>
    </row>
    <row r="124" spans="1:10">
      <c r="A124" s="35" t="s">
        <v>192</v>
      </c>
      <c r="B124" s="44">
        <v>9.7599999999999996E-3</v>
      </c>
      <c r="C124" s="187">
        <f t="shared" si="5"/>
        <v>3.2292204211177707E-4</v>
      </c>
      <c r="D124" s="44">
        <v>2.0966970000000001E-2</v>
      </c>
      <c r="E124" s="187">
        <f t="shared" si="6"/>
        <v>6.0283408246629877E-4</v>
      </c>
      <c r="F124" s="44">
        <v>5.039561E-2</v>
      </c>
      <c r="G124" s="187">
        <f t="shared" si="7"/>
        <v>1.3188587277507451E-3</v>
      </c>
      <c r="H124" s="187" t="s">
        <v>240</v>
      </c>
      <c r="I124" s="186">
        <f t="shared" si="8"/>
        <v>416.34846311475411</v>
      </c>
      <c r="J124" s="185"/>
    </row>
    <row r="125" spans="1:10">
      <c r="A125" s="35" t="s">
        <v>16</v>
      </c>
      <c r="B125" s="44">
        <v>6.0095000000000003E-2</v>
      </c>
      <c r="C125" s="187">
        <f t="shared" si="5"/>
        <v>1.9883196844986935E-3</v>
      </c>
      <c r="D125" s="44">
        <v>3.3913039999999998E-2</v>
      </c>
      <c r="E125" s="187">
        <f t="shared" si="6"/>
        <v>9.7505439994633868E-4</v>
      </c>
      <c r="F125" s="44">
        <v>4.9155999999999998E-2</v>
      </c>
      <c r="G125" s="187">
        <f t="shared" si="7"/>
        <v>1.2864179959586881E-3</v>
      </c>
      <c r="H125" s="187">
        <f>((F125/D125)-1)*100</f>
        <v>44.947194353558409</v>
      </c>
      <c r="I125" s="186" t="s">
        <v>240</v>
      </c>
      <c r="J125" s="185"/>
    </row>
    <row r="126" spans="1:10">
      <c r="A126" s="35" t="s">
        <v>21</v>
      </c>
      <c r="B126" s="44">
        <v>9.15411E-3</v>
      </c>
      <c r="C126" s="187">
        <f t="shared" si="5"/>
        <v>3.0287539906924589E-4</v>
      </c>
      <c r="D126" s="44">
        <v>6.2548980000000004E-2</v>
      </c>
      <c r="E126" s="187">
        <f t="shared" si="6"/>
        <v>1.7983836943298375E-3</v>
      </c>
      <c r="F126" s="44">
        <v>4.8866900000000005E-2</v>
      </c>
      <c r="G126" s="187">
        <f t="shared" si="7"/>
        <v>1.2788522167530641E-3</v>
      </c>
      <c r="H126" s="187" t="s">
        <v>240</v>
      </c>
      <c r="I126" s="186">
        <f t="shared" si="8"/>
        <v>433.82469732174951</v>
      </c>
      <c r="J126" s="185"/>
    </row>
    <row r="127" spans="1:10">
      <c r="A127" s="35" t="s">
        <v>93</v>
      </c>
      <c r="B127" s="44">
        <v>7.616734E-2</v>
      </c>
      <c r="C127" s="187">
        <f t="shared" si="5"/>
        <v>2.5200935425227504E-3</v>
      </c>
      <c r="D127" s="44">
        <v>2.5893590000000001E-2</v>
      </c>
      <c r="E127" s="187">
        <f t="shared" si="6"/>
        <v>7.4448232479030249E-4</v>
      </c>
      <c r="F127" s="44">
        <v>4.8752169999999997E-2</v>
      </c>
      <c r="G127" s="187">
        <f t="shared" si="7"/>
        <v>1.275849719872188E-3</v>
      </c>
      <c r="H127" s="187" t="s">
        <v>240</v>
      </c>
      <c r="I127" s="186">
        <f t="shared" si="8"/>
        <v>-35.993340452745237</v>
      </c>
      <c r="J127" s="185"/>
    </row>
    <row r="128" spans="1:10">
      <c r="A128" s="35" t="s">
        <v>206</v>
      </c>
      <c r="B128" s="44">
        <v>2.3390000000000001E-2</v>
      </c>
      <c r="C128" s="187">
        <f t="shared" si="5"/>
        <v>7.7388796772484298E-4</v>
      </c>
      <c r="D128" s="44">
        <v>0</v>
      </c>
      <c r="E128" s="187">
        <f t="shared" si="6"/>
        <v>0</v>
      </c>
      <c r="F128" s="44">
        <v>4.4093430000000003E-2</v>
      </c>
      <c r="G128" s="187">
        <f t="shared" si="7"/>
        <v>1.1539299750904202E-3</v>
      </c>
      <c r="H128" s="187" t="s">
        <v>240</v>
      </c>
      <c r="I128" s="186">
        <f t="shared" si="8"/>
        <v>88.514023086789237</v>
      </c>
      <c r="J128" s="185"/>
    </row>
    <row r="129" spans="1:10">
      <c r="A129" s="35" t="s">
        <v>210</v>
      </c>
      <c r="B129" s="44">
        <v>1.0491219999999999E-2</v>
      </c>
      <c r="C129" s="187">
        <f t="shared" si="5"/>
        <v>3.4711538797581125E-4</v>
      </c>
      <c r="D129" s="44">
        <v>1.1334530000000001E-2</v>
      </c>
      <c r="E129" s="187">
        <f t="shared" si="6"/>
        <v>3.258859526549014E-4</v>
      </c>
      <c r="F129" s="44">
        <v>4.3801940000000004E-2</v>
      </c>
      <c r="G129" s="187">
        <f t="shared" si="7"/>
        <v>1.1463016493185511E-3</v>
      </c>
      <c r="H129" s="187" t="s">
        <v>240</v>
      </c>
      <c r="I129" s="186" t="s">
        <v>240</v>
      </c>
      <c r="J129" s="185"/>
    </row>
    <row r="130" spans="1:10">
      <c r="A130" s="35" t="s">
        <v>211</v>
      </c>
      <c r="B130" s="44">
        <v>1.9632759999999999E-2</v>
      </c>
      <c r="C130" s="187">
        <f t="shared" si="5"/>
        <v>6.4957489257073898E-4</v>
      </c>
      <c r="D130" s="44">
        <v>0</v>
      </c>
      <c r="E130" s="187">
        <f t="shared" si="6"/>
        <v>0</v>
      </c>
      <c r="F130" s="44">
        <v>4.2750000000000003E-2</v>
      </c>
      <c r="G130" s="187">
        <f t="shared" si="7"/>
        <v>1.1187722623328569E-3</v>
      </c>
      <c r="H130" s="187" t="s">
        <v>240</v>
      </c>
      <c r="I130" s="186">
        <f t="shared" si="8"/>
        <v>117.74829417769079</v>
      </c>
      <c r="J130" s="185"/>
    </row>
    <row r="131" spans="1:10">
      <c r="A131" s="35" t="s">
        <v>196</v>
      </c>
      <c r="B131" s="44">
        <v>2.0397700000000001E-2</v>
      </c>
      <c r="C131" s="187">
        <f t="shared" si="5"/>
        <v>6.7488390762124968E-4</v>
      </c>
      <c r="D131" s="44">
        <v>3.066205E-2</v>
      </c>
      <c r="E131" s="187">
        <f t="shared" si="6"/>
        <v>8.8158321294329962E-4</v>
      </c>
      <c r="F131" s="44">
        <v>4.151664E-2</v>
      </c>
      <c r="G131" s="187">
        <f t="shared" si="7"/>
        <v>1.0864950937370475E-3</v>
      </c>
      <c r="H131" s="187" t="s">
        <v>240</v>
      </c>
      <c r="I131" s="186" t="s">
        <v>240</v>
      </c>
      <c r="J131" s="185"/>
    </row>
    <row r="132" spans="1:10">
      <c r="A132" s="35" t="s">
        <v>124</v>
      </c>
      <c r="B132" s="44">
        <v>6.214372E-2</v>
      </c>
      <c r="C132" s="187">
        <f t="shared" ref="C132:C195" si="9">(B132/$B$209)*100</f>
        <v>2.0561041974203366E-3</v>
      </c>
      <c r="D132" s="44">
        <v>1.1284920000000001</v>
      </c>
      <c r="E132" s="187">
        <f t="shared" ref="E132:E195" si="10">(D132/$D$209)*100</f>
        <v>3.2445958542915758E-2</v>
      </c>
      <c r="F132" s="44">
        <v>4.072083E-2</v>
      </c>
      <c r="G132" s="187">
        <f t="shared" ref="G132:G195" si="11">(F132/$F$209)*100</f>
        <v>1.0656686573841327E-3</v>
      </c>
      <c r="H132" s="187">
        <f>((F132/D132)-1)*100</f>
        <v>-96.39157122957009</v>
      </c>
      <c r="I132" s="186" t="s">
        <v>240</v>
      </c>
      <c r="J132" s="185"/>
    </row>
    <row r="133" spans="1:10">
      <c r="A133" s="35" t="s">
        <v>181</v>
      </c>
      <c r="B133" s="44">
        <v>0.33934738000000003</v>
      </c>
      <c r="C133" s="187">
        <f t="shared" si="9"/>
        <v>1.1227740669557503E-2</v>
      </c>
      <c r="D133" s="44">
        <v>0.18282471</v>
      </c>
      <c r="E133" s="187">
        <f t="shared" si="10"/>
        <v>5.2565042209254441E-3</v>
      </c>
      <c r="F133" s="44">
        <v>3.8026809999999994E-2</v>
      </c>
      <c r="G133" s="187">
        <f t="shared" si="11"/>
        <v>9.9516585387138473E-4</v>
      </c>
      <c r="H133" s="187" t="s">
        <v>240</v>
      </c>
      <c r="I133" s="186" t="s">
        <v>240</v>
      </c>
    </row>
    <row r="134" spans="1:10">
      <c r="A134" s="35" t="s">
        <v>147</v>
      </c>
      <c r="B134" s="44">
        <v>2.9875669999999997E-2</v>
      </c>
      <c r="C134" s="187">
        <f t="shared" si="9"/>
        <v>9.8847462764933966E-4</v>
      </c>
      <c r="D134" s="44">
        <v>4.6287189999999999E-2</v>
      </c>
      <c r="E134" s="187">
        <f t="shared" si="10"/>
        <v>1.3308310983224203E-3</v>
      </c>
      <c r="F134" s="44">
        <v>3.7376E-2</v>
      </c>
      <c r="G134" s="187">
        <f t="shared" si="11"/>
        <v>9.7813408367141189E-4</v>
      </c>
      <c r="H134" s="187" t="s">
        <v>240</v>
      </c>
      <c r="I134" s="186">
        <f>((F134/B134)-1)*100</f>
        <v>25.105144085471576</v>
      </c>
    </row>
    <row r="135" spans="1:10">
      <c r="A135" s="35" t="s">
        <v>107</v>
      </c>
      <c r="B135" s="44">
        <v>6.2455699999999998E-3</v>
      </c>
      <c r="C135" s="187">
        <f t="shared" si="9"/>
        <v>2.0664264534344792E-4</v>
      </c>
      <c r="D135" s="44">
        <v>6.9242360000000003E-2</v>
      </c>
      <c r="E135" s="187">
        <f t="shared" si="10"/>
        <v>1.9908291259252602E-3</v>
      </c>
      <c r="F135" s="44">
        <v>3.4765989999999997E-2</v>
      </c>
      <c r="G135" s="187">
        <f t="shared" si="11"/>
        <v>9.0982983121734443E-4</v>
      </c>
      <c r="H135" s="187" t="s">
        <v>240</v>
      </c>
      <c r="I135" s="186">
        <f>((F135/B135)-1)*100</f>
        <v>456.6503937991248</v>
      </c>
    </row>
    <row r="136" spans="1:10">
      <c r="A136" s="35" t="s">
        <v>338</v>
      </c>
      <c r="B136" s="44">
        <v>0</v>
      </c>
      <c r="C136" s="187">
        <f t="shared" si="9"/>
        <v>0</v>
      </c>
      <c r="D136" s="44">
        <v>4.7980000000000001E-4</v>
      </c>
      <c r="E136" s="187">
        <f t="shared" si="10"/>
        <v>1.3795021062525016E-5</v>
      </c>
      <c r="F136" s="44">
        <v>3.3599999999999998E-2</v>
      </c>
      <c r="G136" s="187">
        <f t="shared" si="11"/>
        <v>8.7931574302652614E-4</v>
      </c>
      <c r="H136" s="187" t="s">
        <v>240</v>
      </c>
      <c r="I136" s="186" t="s">
        <v>240</v>
      </c>
    </row>
    <row r="137" spans="1:10">
      <c r="A137" s="35" t="s">
        <v>26</v>
      </c>
      <c r="B137" s="44">
        <v>2.5000000000000001E-4</v>
      </c>
      <c r="C137" s="187">
        <f t="shared" si="9"/>
        <v>8.2715687016336361E-6</v>
      </c>
      <c r="D137" s="44">
        <v>3.4047279999999999E-2</v>
      </c>
      <c r="E137" s="187">
        <f t="shared" si="10"/>
        <v>9.7891401567671275E-4</v>
      </c>
      <c r="F137" s="44">
        <v>3.2471439999999997E-2</v>
      </c>
      <c r="G137" s="187">
        <f t="shared" si="11"/>
        <v>8.4978120210539457E-4</v>
      </c>
      <c r="H137" s="187" t="s">
        <v>240</v>
      </c>
      <c r="I137" s="186">
        <f>((F137/B137)-1)*100</f>
        <v>12888.575999999997</v>
      </c>
    </row>
    <row r="138" spans="1:10">
      <c r="A138" s="35" t="s">
        <v>205</v>
      </c>
      <c r="B138" s="44">
        <v>0.20236399999999999</v>
      </c>
      <c r="C138" s="187">
        <f t="shared" si="9"/>
        <v>6.6954709149495547E-3</v>
      </c>
      <c r="D138" s="44">
        <v>8.1258199999999989E-3</v>
      </c>
      <c r="E138" s="187">
        <f t="shared" si="10"/>
        <v>2.3363038359793038E-4</v>
      </c>
      <c r="F138" s="44">
        <v>2.6531880000000001E-2</v>
      </c>
      <c r="G138" s="187">
        <f t="shared" si="11"/>
        <v>6.9434225524079251E-4</v>
      </c>
      <c r="H138" s="187" t="s">
        <v>240</v>
      </c>
      <c r="I138" s="186">
        <f>((F138/B138)-1)*100</f>
        <v>-86.889031645944925</v>
      </c>
    </row>
    <row r="139" spans="1:10">
      <c r="A139" s="35" t="s">
        <v>136</v>
      </c>
      <c r="B139" s="44">
        <v>5.6193849999999997E-2</v>
      </c>
      <c r="C139" s="187">
        <f t="shared" si="9"/>
        <v>1.8592451635371808E-3</v>
      </c>
      <c r="D139" s="44">
        <v>3.7681010000000001E-2</v>
      </c>
      <c r="E139" s="187">
        <f t="shared" si="10"/>
        <v>1.0833895927620169E-3</v>
      </c>
      <c r="F139" s="44">
        <v>2.6508790000000001E-2</v>
      </c>
      <c r="G139" s="187">
        <f t="shared" si="11"/>
        <v>6.9373798736857583E-4</v>
      </c>
      <c r="H139" s="187" t="s">
        <v>240</v>
      </c>
      <c r="I139" s="186" t="s">
        <v>240</v>
      </c>
    </row>
    <row r="140" spans="1:10">
      <c r="A140" s="35" t="s">
        <v>92</v>
      </c>
      <c r="B140" s="44">
        <v>0.3905651</v>
      </c>
      <c r="C140" s="187">
        <f t="shared" si="9"/>
        <v>1.2922344228441643E-2</v>
      </c>
      <c r="D140" s="44">
        <v>8.9999999999999998E-4</v>
      </c>
      <c r="E140" s="187">
        <f t="shared" si="10"/>
        <v>2.5876446344878105E-5</v>
      </c>
      <c r="F140" s="44">
        <v>2.6496740000000001E-2</v>
      </c>
      <c r="G140" s="187">
        <f t="shared" si="11"/>
        <v>6.934226375262106E-4</v>
      </c>
      <c r="H140" s="187" t="s">
        <v>240</v>
      </c>
      <c r="I140" s="186" t="s">
        <v>240</v>
      </c>
    </row>
    <row r="141" spans="1:10">
      <c r="A141" s="35" t="s">
        <v>155</v>
      </c>
      <c r="B141" s="44">
        <v>0.18507354999999998</v>
      </c>
      <c r="C141" s="187">
        <f t="shared" si="9"/>
        <v>6.1233943347209089E-3</v>
      </c>
      <c r="D141" s="44">
        <v>1.4E-3</v>
      </c>
      <c r="E141" s="187">
        <f t="shared" si="10"/>
        <v>4.0252249869810383E-5</v>
      </c>
      <c r="F141" s="44">
        <v>2.6084759999999999E-2</v>
      </c>
      <c r="G141" s="187">
        <f t="shared" si="11"/>
        <v>6.8264107503180379E-4</v>
      </c>
      <c r="H141" s="187" t="s">
        <v>240</v>
      </c>
      <c r="I141" s="186">
        <f>((F141/B141)-1)*100</f>
        <v>-85.905733153116699</v>
      </c>
    </row>
    <row r="142" spans="1:10">
      <c r="A142" s="35" t="s">
        <v>187</v>
      </c>
      <c r="B142" s="44">
        <v>1.5315879999999999E-2</v>
      </c>
      <c r="C142" s="187">
        <f t="shared" si="9"/>
        <v>5.0674541458390612E-4</v>
      </c>
      <c r="D142" s="44">
        <v>1.30433E-3</v>
      </c>
      <c r="E142" s="187">
        <f t="shared" si="10"/>
        <v>3.7501583623349842E-5</v>
      </c>
      <c r="F142" s="44">
        <v>2.3779390000000001E-2</v>
      </c>
      <c r="G142" s="187">
        <f t="shared" si="11"/>
        <v>6.2230928531451023E-4</v>
      </c>
      <c r="H142" s="187" t="s">
        <v>240</v>
      </c>
      <c r="I142" s="186" t="s">
        <v>240</v>
      </c>
    </row>
    <row r="143" spans="1:10">
      <c r="A143" s="35" t="s">
        <v>49</v>
      </c>
      <c r="B143" s="44">
        <v>0</v>
      </c>
      <c r="C143" s="187">
        <f t="shared" si="9"/>
        <v>0</v>
      </c>
      <c r="D143" s="44">
        <v>0</v>
      </c>
      <c r="E143" s="187">
        <f t="shared" si="10"/>
        <v>0</v>
      </c>
      <c r="F143" s="44">
        <v>2.3358E-2</v>
      </c>
      <c r="G143" s="187">
        <f t="shared" si="11"/>
        <v>6.1128146207183325E-4</v>
      </c>
      <c r="H143" s="187" t="s">
        <v>240</v>
      </c>
      <c r="I143" s="186" t="s">
        <v>240</v>
      </c>
    </row>
    <row r="144" spans="1:10">
      <c r="A144" s="35" t="s">
        <v>212</v>
      </c>
      <c r="B144" s="44">
        <v>8.7373999999999993E-2</v>
      </c>
      <c r="C144" s="187">
        <f t="shared" si="9"/>
        <v>2.8908801749461489E-3</v>
      </c>
      <c r="D144" s="44">
        <v>1.1953999999999999E-2</v>
      </c>
      <c r="E144" s="187">
        <f t="shared" si="10"/>
        <v>3.4369671067408094E-4</v>
      </c>
      <c r="F144" s="44">
        <v>2.149264E-2</v>
      </c>
      <c r="G144" s="187">
        <f t="shared" si="11"/>
        <v>5.6246478307147728E-4</v>
      </c>
      <c r="H144" s="187" t="s">
        <v>240</v>
      </c>
      <c r="I144" s="186" t="s">
        <v>240</v>
      </c>
    </row>
    <row r="145" spans="1:14">
      <c r="A145" s="35" t="s">
        <v>120</v>
      </c>
      <c r="B145" s="44">
        <v>5.6194550000000003E-2</v>
      </c>
      <c r="C145" s="187">
        <f t="shared" si="9"/>
        <v>1.8592683239295456E-3</v>
      </c>
      <c r="D145" s="44">
        <v>3.65867E-2</v>
      </c>
      <c r="E145" s="187">
        <f t="shared" si="10"/>
        <v>1.0519264216512795E-3</v>
      </c>
      <c r="F145" s="44">
        <v>2.1310680000000002E-2</v>
      </c>
      <c r="G145" s="187">
        <f t="shared" si="11"/>
        <v>5.5770286960120624E-4</v>
      </c>
      <c r="H145" s="187" t="s">
        <v>240</v>
      </c>
      <c r="I145" s="186">
        <f>((F145/B145)-1)*100</f>
        <v>-62.076962979506021</v>
      </c>
    </row>
    <row r="146" spans="1:14">
      <c r="A146" s="35" t="s">
        <v>24</v>
      </c>
      <c r="B146" s="44">
        <v>2.3323400000000001E-2</v>
      </c>
      <c r="C146" s="187">
        <f t="shared" si="9"/>
        <v>7.716844218227277E-4</v>
      </c>
      <c r="D146" s="44">
        <v>0.19472897</v>
      </c>
      <c r="E146" s="187">
        <f t="shared" si="10"/>
        <v>5.5987708266648645E-3</v>
      </c>
      <c r="F146" s="44">
        <v>1.9249330000000002E-2</v>
      </c>
      <c r="G146" s="187">
        <f t="shared" si="11"/>
        <v>5.0375711046764292E-4</v>
      </c>
      <c r="H146" s="187" t="s">
        <v>240</v>
      </c>
      <c r="I146" s="186" t="s">
        <v>240</v>
      </c>
    </row>
    <row r="147" spans="1:14">
      <c r="A147" s="35" t="s">
        <v>3</v>
      </c>
      <c r="B147" s="44">
        <v>0</v>
      </c>
      <c r="C147" s="187">
        <f t="shared" si="9"/>
        <v>0</v>
      </c>
      <c r="D147" s="44">
        <v>6.4213000000000004E-3</v>
      </c>
      <c r="E147" s="187">
        <f t="shared" si="10"/>
        <v>1.846226943492953E-4</v>
      </c>
      <c r="F147" s="44">
        <v>1.8689999999999998E-2</v>
      </c>
      <c r="G147" s="187">
        <f t="shared" si="11"/>
        <v>4.8911938205850516E-4</v>
      </c>
      <c r="H147" s="187" t="s">
        <v>240</v>
      </c>
      <c r="I147" s="186" t="s">
        <v>240</v>
      </c>
    </row>
    <row r="148" spans="1:14">
      <c r="A148" s="35" t="s">
        <v>126</v>
      </c>
      <c r="B148" s="44">
        <v>8.0185939999999997E-2</v>
      </c>
      <c r="C148" s="187">
        <f t="shared" si="9"/>
        <v>2.6530540464602902E-3</v>
      </c>
      <c r="D148" s="44">
        <v>1.28854E-2</v>
      </c>
      <c r="E148" s="187">
        <f t="shared" si="10"/>
        <v>3.7047595748032478E-4</v>
      </c>
      <c r="F148" s="44">
        <v>1.803182E-2</v>
      </c>
      <c r="G148" s="187">
        <f t="shared" si="11"/>
        <v>4.7189473813751708E-4</v>
      </c>
      <c r="H148" s="187" t="s">
        <v>240</v>
      </c>
      <c r="I148" s="186">
        <f>((F148/B148)-1)*100</f>
        <v>-77.512491591418637</v>
      </c>
    </row>
    <row r="149" spans="1:14">
      <c r="A149" s="35" t="s">
        <v>97</v>
      </c>
      <c r="B149" s="44">
        <v>0</v>
      </c>
      <c r="C149" s="187">
        <f t="shared" si="9"/>
        <v>0</v>
      </c>
      <c r="D149" s="44">
        <v>0</v>
      </c>
      <c r="E149" s="187">
        <f t="shared" si="10"/>
        <v>0</v>
      </c>
      <c r="F149" s="44">
        <v>1.7648400000000002E-2</v>
      </c>
      <c r="G149" s="187">
        <f t="shared" si="11"/>
        <v>4.6186059402468288E-4</v>
      </c>
      <c r="H149" s="187" t="s">
        <v>240</v>
      </c>
      <c r="I149" s="186" t="s">
        <v>240</v>
      </c>
    </row>
    <row r="150" spans="1:14">
      <c r="A150" s="35" t="s">
        <v>73</v>
      </c>
      <c r="B150" s="44">
        <v>3.42668039</v>
      </c>
      <c r="C150" s="187">
        <f t="shared" si="9"/>
        <v>0.11337608905770295</v>
      </c>
      <c r="D150" s="44">
        <v>0.31442364</v>
      </c>
      <c r="E150" s="187">
        <f t="shared" si="10"/>
        <v>9.0401849444680764E-3</v>
      </c>
      <c r="F150" s="44">
        <v>1.4265430000000001E-2</v>
      </c>
      <c r="G150" s="187">
        <f t="shared" si="11"/>
        <v>3.7332789226318148E-4</v>
      </c>
      <c r="H150" s="187" t="s">
        <v>240</v>
      </c>
      <c r="I150" s="186">
        <f>((F150/B150)-1)*100</f>
        <v>-99.583695344286255</v>
      </c>
    </row>
    <row r="151" spans="1:14">
      <c r="A151" s="35" t="s">
        <v>193</v>
      </c>
      <c r="B151" s="44">
        <v>0.91500788</v>
      </c>
      <c r="C151" s="187">
        <f t="shared" si="9"/>
        <v>3.0274202167824577E-2</v>
      </c>
      <c r="D151" s="44">
        <v>2.330277E-2</v>
      </c>
      <c r="E151" s="187">
        <f t="shared" si="10"/>
        <v>6.6999208621337238E-4</v>
      </c>
      <c r="F151" s="44">
        <v>1.35484E-2</v>
      </c>
      <c r="G151" s="187">
        <f t="shared" si="11"/>
        <v>3.5456313728632701E-4</v>
      </c>
      <c r="H151" s="187" t="s">
        <v>240</v>
      </c>
      <c r="I151" s="186">
        <f>((F151/B151)-1)*100</f>
        <v>-98.51931329815433</v>
      </c>
      <c r="N151" s="17"/>
    </row>
    <row r="152" spans="1:14">
      <c r="A152" s="35" t="s">
        <v>191</v>
      </c>
      <c r="B152" s="44">
        <v>9.3679699999999998E-3</v>
      </c>
      <c r="C152" s="187">
        <f t="shared" si="9"/>
        <v>3.0995122979937136E-4</v>
      </c>
      <c r="D152" s="44">
        <v>4.7291199999999999E-3</v>
      </c>
      <c r="E152" s="187">
        <f t="shared" si="10"/>
        <v>1.3596979993165547E-4</v>
      </c>
      <c r="F152" s="44">
        <v>1.312603E-2</v>
      </c>
      <c r="G152" s="187">
        <f t="shared" si="11"/>
        <v>3.4350966733447835E-4</v>
      </c>
      <c r="H152" s="187" t="s">
        <v>240</v>
      </c>
      <c r="I152" s="186" t="s">
        <v>240</v>
      </c>
      <c r="N152" s="17"/>
    </row>
    <row r="153" spans="1:14">
      <c r="A153" s="35" t="s">
        <v>351</v>
      </c>
      <c r="B153" s="44">
        <v>0</v>
      </c>
      <c r="C153" s="187">
        <f t="shared" si="9"/>
        <v>0</v>
      </c>
      <c r="D153" s="44">
        <v>0</v>
      </c>
      <c r="E153" s="187">
        <f t="shared" si="10"/>
        <v>0</v>
      </c>
      <c r="F153" s="44">
        <v>1.2350760000000001E-2</v>
      </c>
      <c r="G153" s="187">
        <f t="shared" si="11"/>
        <v>3.2322076506971124E-4</v>
      </c>
      <c r="H153" s="187" t="s">
        <v>240</v>
      </c>
      <c r="I153" s="186" t="s">
        <v>240</v>
      </c>
      <c r="N153" s="17"/>
    </row>
    <row r="154" spans="1:14">
      <c r="A154" s="35" t="s">
        <v>330</v>
      </c>
      <c r="B154" s="44">
        <v>0</v>
      </c>
      <c r="C154" s="187">
        <f t="shared" si="9"/>
        <v>0</v>
      </c>
      <c r="D154" s="44">
        <v>0</v>
      </c>
      <c r="E154" s="187">
        <f t="shared" si="10"/>
        <v>0</v>
      </c>
      <c r="F154" s="44">
        <v>9.9000000000000008E-3</v>
      </c>
      <c r="G154" s="187">
        <f t="shared" si="11"/>
        <v>2.5908410285603004E-4</v>
      </c>
      <c r="H154" s="187" t="s">
        <v>240</v>
      </c>
      <c r="I154" s="186" t="s">
        <v>240</v>
      </c>
      <c r="N154" s="17"/>
    </row>
    <row r="155" spans="1:14">
      <c r="A155" s="35" t="s">
        <v>22</v>
      </c>
      <c r="B155" s="44">
        <v>1.4309699999999999E-3</v>
      </c>
      <c r="C155" s="187">
        <f t="shared" si="9"/>
        <v>4.734546665990673E-5</v>
      </c>
      <c r="D155" s="44">
        <v>5.4395640000000002E-2</v>
      </c>
      <c r="E155" s="187">
        <f t="shared" si="10"/>
        <v>1.5639620665058947E-3</v>
      </c>
      <c r="F155" s="44">
        <v>9.560879999999999E-3</v>
      </c>
      <c r="G155" s="187">
        <f t="shared" si="11"/>
        <v>2.5020929467819796E-4</v>
      </c>
      <c r="H155" s="187" t="s">
        <v>240</v>
      </c>
      <c r="I155" s="186" t="s">
        <v>240</v>
      </c>
      <c r="N155" s="17"/>
    </row>
    <row r="156" spans="1:14">
      <c r="A156" s="35" t="s">
        <v>331</v>
      </c>
      <c r="B156" s="44">
        <v>0</v>
      </c>
      <c r="C156" s="187">
        <f t="shared" si="9"/>
        <v>0</v>
      </c>
      <c r="D156" s="44">
        <v>2.0741399999999999E-3</v>
      </c>
      <c r="E156" s="187">
        <f t="shared" si="10"/>
        <v>5.9634858246406071E-5</v>
      </c>
      <c r="F156" s="44">
        <v>9.0891100000000009E-3</v>
      </c>
      <c r="G156" s="187">
        <f t="shared" si="11"/>
        <v>2.3786302122320925E-4</v>
      </c>
      <c r="H156" s="187">
        <f>((F156/D156)-1)*100</f>
        <v>338.21101757836988</v>
      </c>
      <c r="I156" s="186" t="s">
        <v>240</v>
      </c>
      <c r="N156" s="17"/>
    </row>
    <row r="157" spans="1:14">
      <c r="A157" s="35" t="s">
        <v>12</v>
      </c>
      <c r="B157" s="44">
        <v>0</v>
      </c>
      <c r="C157" s="187">
        <f t="shared" si="9"/>
        <v>0</v>
      </c>
      <c r="D157" s="44">
        <v>7.354049E-2</v>
      </c>
      <c r="E157" s="187">
        <f t="shared" si="10"/>
        <v>2.1144072707344943E-3</v>
      </c>
      <c r="F157" s="44">
        <v>8.59475E-3</v>
      </c>
      <c r="G157" s="187">
        <f t="shared" si="11"/>
        <v>2.2492556495170345E-4</v>
      </c>
      <c r="H157" s="187" t="s">
        <v>240</v>
      </c>
      <c r="I157" s="186" t="s">
        <v>240</v>
      </c>
      <c r="N157" s="17"/>
    </row>
    <row r="158" spans="1:14">
      <c r="A158" s="35" t="s">
        <v>190</v>
      </c>
      <c r="B158" s="44">
        <v>2.4796810000000002E-2</v>
      </c>
      <c r="C158" s="187">
        <f t="shared" si="9"/>
        <v>8.204340699854238E-4</v>
      </c>
      <c r="D158" s="44">
        <v>0.22998111999999998</v>
      </c>
      <c r="E158" s="187">
        <f t="shared" si="10"/>
        <v>6.6123267911277466E-3</v>
      </c>
      <c r="F158" s="44">
        <v>8.4199699999999988E-3</v>
      </c>
      <c r="G158" s="187">
        <f t="shared" si="11"/>
        <v>2.2035155288128151E-4</v>
      </c>
      <c r="H158" s="187" t="s">
        <v>240</v>
      </c>
      <c r="I158" s="186">
        <f>((F158/B158)-1)*100</f>
        <v>-66.044140355150532</v>
      </c>
      <c r="N158" s="17"/>
    </row>
    <row r="159" spans="1:14">
      <c r="A159" s="35" t="s">
        <v>19</v>
      </c>
      <c r="B159" s="44">
        <v>1.6059500000000001E-2</v>
      </c>
      <c r="C159" s="187">
        <f t="shared" si="9"/>
        <v>5.3134903025554142E-4</v>
      </c>
      <c r="D159" s="44">
        <v>1.4970299999999999E-2</v>
      </c>
      <c r="E159" s="187">
        <f t="shared" si="10"/>
        <v>4.3042018301858742E-4</v>
      </c>
      <c r="F159" s="44">
        <v>8.1204799999999994E-3</v>
      </c>
      <c r="G159" s="187">
        <f t="shared" si="11"/>
        <v>2.1251386621821562E-4</v>
      </c>
      <c r="H159" s="187">
        <f>((F159/D159)-1)*100</f>
        <v>-45.756063672738691</v>
      </c>
      <c r="I159" s="186" t="s">
        <v>240</v>
      </c>
      <c r="N159" s="17"/>
    </row>
    <row r="160" spans="1:14">
      <c r="A160" s="35" t="s">
        <v>29</v>
      </c>
      <c r="B160" s="44">
        <v>2.6664499999999999E-3</v>
      </c>
      <c r="C160" s="187">
        <f t="shared" si="9"/>
        <v>8.8222897457884019E-5</v>
      </c>
      <c r="D160" s="44">
        <v>6.1373E-3</v>
      </c>
      <c r="E160" s="187">
        <f t="shared" si="10"/>
        <v>1.7645723794713377E-4</v>
      </c>
      <c r="F160" s="44">
        <v>8.0516000000000008E-3</v>
      </c>
      <c r="G160" s="187">
        <f t="shared" si="11"/>
        <v>2.1071126894501126E-4</v>
      </c>
      <c r="H160" s="187" t="s">
        <v>240</v>
      </c>
      <c r="I160" s="186" t="s">
        <v>240</v>
      </c>
      <c r="N160" s="17"/>
    </row>
    <row r="161" spans="1:14">
      <c r="A161" s="35" t="s">
        <v>201</v>
      </c>
      <c r="B161" s="44">
        <v>0.10913096000000001</v>
      </c>
      <c r="C161" s="187">
        <f t="shared" si="9"/>
        <v>3.610736932460929E-3</v>
      </c>
      <c r="D161" s="44">
        <v>1.8731319999999999E-2</v>
      </c>
      <c r="E161" s="187">
        <f t="shared" si="10"/>
        <v>5.3855555216526904E-4</v>
      </c>
      <c r="F161" s="44">
        <v>7.6819999999999996E-3</v>
      </c>
      <c r="G161" s="187">
        <f t="shared" si="11"/>
        <v>2.0103879577171944E-4</v>
      </c>
      <c r="H161" s="187">
        <f>((F161/D161)-1)*100</f>
        <v>-58.98847491794492</v>
      </c>
      <c r="I161" s="186" t="s">
        <v>240</v>
      </c>
      <c r="N161" s="17"/>
    </row>
    <row r="162" spans="1:14">
      <c r="A162" s="35" t="s">
        <v>14</v>
      </c>
      <c r="B162" s="44">
        <v>1.3840989999999999E-2</v>
      </c>
      <c r="C162" s="187">
        <f t="shared" si="9"/>
        <v>4.5794679873449649E-4</v>
      </c>
      <c r="D162" s="44">
        <v>3.1198800000000002E-3</v>
      </c>
      <c r="E162" s="187">
        <f t="shared" si="10"/>
        <v>8.9701563802731444E-5</v>
      </c>
      <c r="F162" s="44">
        <v>7.2641599999999995E-3</v>
      </c>
      <c r="G162" s="187">
        <f t="shared" si="11"/>
        <v>1.9010387642451101E-4</v>
      </c>
      <c r="H162" s="187">
        <f>((F162/D162)-1)*100</f>
        <v>132.834596202418</v>
      </c>
      <c r="I162" s="186">
        <f>((F162/B162)-1)*100</f>
        <v>-47.517048997217678</v>
      </c>
      <c r="N162" s="17"/>
    </row>
    <row r="163" spans="1:14">
      <c r="A163" s="35" t="s">
        <v>13</v>
      </c>
      <c r="B163" s="44">
        <v>0</v>
      </c>
      <c r="C163" s="187">
        <f t="shared" si="9"/>
        <v>0</v>
      </c>
      <c r="D163" s="44">
        <v>0</v>
      </c>
      <c r="E163" s="187">
        <f t="shared" si="10"/>
        <v>0</v>
      </c>
      <c r="F163" s="44">
        <v>7.0783999999999994E-3</v>
      </c>
      <c r="G163" s="187">
        <f t="shared" si="11"/>
        <v>1.8524251653092148E-4</v>
      </c>
      <c r="H163" s="187" t="s">
        <v>240</v>
      </c>
      <c r="I163" s="186" t="s">
        <v>240</v>
      </c>
      <c r="N163" s="17"/>
    </row>
    <row r="164" spans="1:14">
      <c r="A164" s="35" t="s">
        <v>51</v>
      </c>
      <c r="B164" s="44">
        <v>0.99386648</v>
      </c>
      <c r="C164" s="187">
        <f t="shared" si="9"/>
        <v>3.2883339478283168E-2</v>
      </c>
      <c r="D164" s="44">
        <v>9.1077199999999997E-3</v>
      </c>
      <c r="E164" s="187">
        <f t="shared" si="10"/>
        <v>2.6186158656019246E-4</v>
      </c>
      <c r="F164" s="44">
        <v>5.0813500000000001E-3</v>
      </c>
      <c r="G164" s="187">
        <f t="shared" si="11"/>
        <v>1.3297949556035233E-4</v>
      </c>
      <c r="H164" s="187" t="s">
        <v>240</v>
      </c>
      <c r="I164" s="186">
        <f>((F164/B164)-1)*100</f>
        <v>-99.488729109769352</v>
      </c>
      <c r="N164" s="17"/>
    </row>
    <row r="165" spans="1:14">
      <c r="A165" s="35" t="s">
        <v>199</v>
      </c>
      <c r="B165" s="44">
        <v>1.325457E-2</v>
      </c>
      <c r="C165" s="187">
        <f t="shared" si="9"/>
        <v>4.3854434546244849E-4</v>
      </c>
      <c r="D165" s="44">
        <v>1.737588E-2</v>
      </c>
      <c r="E165" s="187">
        <f t="shared" si="10"/>
        <v>4.995844739056006E-4</v>
      </c>
      <c r="F165" s="44">
        <v>4.2500000000000003E-3</v>
      </c>
      <c r="G165" s="187">
        <f t="shared" si="11"/>
        <v>1.1122297344829573E-4</v>
      </c>
      <c r="H165" s="187" t="s">
        <v>240</v>
      </c>
      <c r="I165" s="186" t="s">
        <v>240</v>
      </c>
      <c r="N165" s="17"/>
    </row>
    <row r="166" spans="1:14">
      <c r="A166" s="35" t="s">
        <v>110</v>
      </c>
      <c r="B166" s="44">
        <v>1.4109999999999999E-2</v>
      </c>
      <c r="C166" s="187">
        <f t="shared" si="9"/>
        <v>4.6684733752020232E-4</v>
      </c>
      <c r="D166" s="44">
        <v>8.0000000000000004E-4</v>
      </c>
      <c r="E166" s="187">
        <f t="shared" si="10"/>
        <v>2.3001285639891648E-5</v>
      </c>
      <c r="F166" s="44">
        <v>3.9500000000000004E-3</v>
      </c>
      <c r="G166" s="187">
        <f t="shared" si="11"/>
        <v>1.0337194002841603E-4</v>
      </c>
      <c r="H166" s="187" t="s">
        <v>240</v>
      </c>
      <c r="I166" s="186" t="s">
        <v>240</v>
      </c>
      <c r="N166" s="17"/>
    </row>
    <row r="167" spans="1:14">
      <c r="A167" s="35" t="s">
        <v>122</v>
      </c>
      <c r="B167" s="44">
        <v>0</v>
      </c>
      <c r="C167" s="187">
        <f t="shared" si="9"/>
        <v>0</v>
      </c>
      <c r="D167" s="44">
        <v>0</v>
      </c>
      <c r="E167" s="187">
        <f t="shared" si="10"/>
        <v>0</v>
      </c>
      <c r="F167" s="44">
        <v>3.6969299999999997E-3</v>
      </c>
      <c r="G167" s="187">
        <f t="shared" si="11"/>
        <v>9.6749069936519498E-5</v>
      </c>
      <c r="H167" s="187" t="s">
        <v>240</v>
      </c>
      <c r="I167" s="186" t="s">
        <v>240</v>
      </c>
      <c r="N167" s="17"/>
    </row>
    <row r="168" spans="1:14">
      <c r="A168" s="35" t="s">
        <v>194</v>
      </c>
      <c r="B168" s="44">
        <v>1.397816E-2</v>
      </c>
      <c r="C168" s="187">
        <f t="shared" si="9"/>
        <v>4.6248524304970889E-4</v>
      </c>
      <c r="D168" s="44">
        <v>2.7427860000000002E-2</v>
      </c>
      <c r="E168" s="187">
        <f t="shared" si="10"/>
        <v>7.8859505293869835E-4</v>
      </c>
      <c r="F168" s="44">
        <v>2.777E-3</v>
      </c>
      <c r="G168" s="187">
        <f t="shared" si="11"/>
        <v>7.2674399356686395E-5</v>
      </c>
      <c r="H168" s="187" t="s">
        <v>240</v>
      </c>
      <c r="I168" s="186" t="s">
        <v>240</v>
      </c>
      <c r="N168" s="17"/>
    </row>
    <row r="169" spans="1:14">
      <c r="A169" s="35" t="s">
        <v>69</v>
      </c>
      <c r="B169" s="44">
        <v>0.4661555</v>
      </c>
      <c r="C169" s="187">
        <f t="shared" si="9"/>
        <v>1.5423348975577511E-2</v>
      </c>
      <c r="D169" s="44">
        <v>0</v>
      </c>
      <c r="E169" s="187">
        <f t="shared" si="10"/>
        <v>0</v>
      </c>
      <c r="F169" s="44">
        <v>2.3249999999999998E-3</v>
      </c>
      <c r="G169" s="187">
        <f t="shared" si="11"/>
        <v>6.0845509004067652E-5</v>
      </c>
      <c r="H169" s="187" t="s">
        <v>240</v>
      </c>
      <c r="I169" s="186" t="s">
        <v>240</v>
      </c>
      <c r="N169" s="17"/>
    </row>
    <row r="170" spans="1:14">
      <c r="A170" s="35" t="s">
        <v>25</v>
      </c>
      <c r="B170" s="44">
        <v>2.8800000000000002E-3</v>
      </c>
      <c r="C170" s="187">
        <f t="shared" si="9"/>
        <v>9.5288471442819475E-5</v>
      </c>
      <c r="D170" s="44">
        <v>0</v>
      </c>
      <c r="E170" s="187">
        <f t="shared" si="10"/>
        <v>0</v>
      </c>
      <c r="F170" s="44">
        <v>1.817E-3</v>
      </c>
      <c r="G170" s="187">
        <f t="shared" si="11"/>
        <v>4.7551092413071369E-5</v>
      </c>
      <c r="H170" s="187" t="s">
        <v>240</v>
      </c>
      <c r="I170" s="186" t="s">
        <v>240</v>
      </c>
      <c r="N170" s="17"/>
    </row>
    <row r="171" spans="1:14">
      <c r="A171" s="35" t="s">
        <v>71</v>
      </c>
      <c r="B171" s="44">
        <v>0.26642145</v>
      </c>
      <c r="C171" s="187">
        <f t="shared" si="9"/>
        <v>8.8148933090554018E-3</v>
      </c>
      <c r="D171" s="44">
        <v>0</v>
      </c>
      <c r="E171" s="187">
        <f t="shared" si="10"/>
        <v>0</v>
      </c>
      <c r="F171" s="44">
        <v>1.8079700000000001E-3</v>
      </c>
      <c r="G171" s="187">
        <f t="shared" si="11"/>
        <v>4.7314776307132992E-5</v>
      </c>
      <c r="H171" s="187" t="s">
        <v>240</v>
      </c>
      <c r="I171" s="186" t="s">
        <v>240</v>
      </c>
      <c r="N171" s="17"/>
    </row>
    <row r="172" spans="1:14">
      <c r="A172" s="35" t="s">
        <v>37</v>
      </c>
      <c r="B172" s="44">
        <v>0</v>
      </c>
      <c r="C172" s="187">
        <f t="shared" si="9"/>
        <v>0</v>
      </c>
      <c r="D172" s="44">
        <v>3.39E-4</v>
      </c>
      <c r="E172" s="187">
        <f t="shared" si="10"/>
        <v>9.7467947899040866E-6</v>
      </c>
      <c r="F172" s="44">
        <v>1.5479999999999999E-3</v>
      </c>
      <c r="G172" s="187">
        <f t="shared" si="11"/>
        <v>4.0511332446579236E-5</v>
      </c>
      <c r="H172" s="187" t="s">
        <v>240</v>
      </c>
      <c r="I172" s="186" t="s">
        <v>240</v>
      </c>
      <c r="N172" s="17"/>
    </row>
    <row r="173" spans="1:14">
      <c r="A173" s="35" t="s">
        <v>116</v>
      </c>
      <c r="B173" s="44">
        <v>9.2401499999999991E-3</v>
      </c>
      <c r="C173" s="187">
        <f t="shared" si="9"/>
        <v>3.0572214215360011E-4</v>
      </c>
      <c r="D173" s="44">
        <v>5.1399930000000003E-2</v>
      </c>
      <c r="E173" s="187">
        <f t="shared" si="10"/>
        <v>1.4778305897505449E-3</v>
      </c>
      <c r="F173" s="44">
        <v>1.5E-3</v>
      </c>
      <c r="G173" s="187">
        <f t="shared" si="11"/>
        <v>3.9255167099398489E-5</v>
      </c>
      <c r="H173" s="187" t="s">
        <v>240</v>
      </c>
      <c r="I173" s="186" t="s">
        <v>240</v>
      </c>
      <c r="N173" s="17"/>
    </row>
    <row r="174" spans="1:14">
      <c r="A174" s="35" t="s">
        <v>170</v>
      </c>
      <c r="B174" s="44">
        <v>1.218208E-2</v>
      </c>
      <c r="C174" s="187">
        <f t="shared" si="9"/>
        <v>4.030596465951883E-4</v>
      </c>
      <c r="D174" s="44">
        <v>3.6540000000000001E-3</v>
      </c>
      <c r="E174" s="187">
        <f t="shared" si="10"/>
        <v>1.050583721602051E-4</v>
      </c>
      <c r="F174" s="44">
        <v>1.3500000000000001E-3</v>
      </c>
      <c r="G174" s="187">
        <f t="shared" si="11"/>
        <v>3.5329650389458639E-5</v>
      </c>
      <c r="H174" s="187" t="s">
        <v>240</v>
      </c>
      <c r="I174" s="186" t="s">
        <v>240</v>
      </c>
      <c r="N174" s="17"/>
    </row>
    <row r="175" spans="1:14">
      <c r="A175" s="35" t="s">
        <v>17</v>
      </c>
      <c r="B175" s="44">
        <v>0</v>
      </c>
      <c r="C175" s="187">
        <f t="shared" si="9"/>
        <v>0</v>
      </c>
      <c r="D175" s="44">
        <v>9.5340000000000008E-3</v>
      </c>
      <c r="E175" s="187">
        <f t="shared" si="10"/>
        <v>2.7411782161340876E-4</v>
      </c>
      <c r="F175" s="44">
        <v>1.1756E-3</v>
      </c>
      <c r="G175" s="187">
        <f t="shared" si="11"/>
        <v>3.0765582961368571E-5</v>
      </c>
      <c r="H175" s="187" t="s">
        <v>240</v>
      </c>
      <c r="I175" s="186" t="s">
        <v>240</v>
      </c>
      <c r="N175" s="17"/>
    </row>
    <row r="176" spans="1:14">
      <c r="A176" s="35" t="s">
        <v>23</v>
      </c>
      <c r="B176" s="44">
        <v>0</v>
      </c>
      <c r="C176" s="187">
        <f t="shared" si="9"/>
        <v>0</v>
      </c>
      <c r="D176" s="44">
        <v>4.33841E-3</v>
      </c>
      <c r="E176" s="187">
        <f t="shared" si="10"/>
        <v>1.2473625954120289E-4</v>
      </c>
      <c r="F176" s="44">
        <v>1.1429999999999999E-3</v>
      </c>
      <c r="G176" s="187">
        <f t="shared" si="11"/>
        <v>2.9912437329741649E-5</v>
      </c>
      <c r="H176" s="187" t="s">
        <v>240</v>
      </c>
      <c r="I176" s="186" t="s">
        <v>240</v>
      </c>
      <c r="N176" s="17"/>
    </row>
    <row r="177" spans="1:14">
      <c r="A177" s="35" t="s">
        <v>154</v>
      </c>
      <c r="B177" s="44">
        <v>8.8281799999999997E-3</v>
      </c>
      <c r="C177" s="187">
        <f t="shared" si="9"/>
        <v>2.9209158952155209E-4</v>
      </c>
      <c r="D177" s="44">
        <v>5.0230800000000001E-3</v>
      </c>
      <c r="E177" s="187">
        <f t="shared" si="10"/>
        <v>1.4442162234003367E-4</v>
      </c>
      <c r="F177" s="44">
        <v>1.0399999999999999E-3</v>
      </c>
      <c r="G177" s="187">
        <f t="shared" si="11"/>
        <v>2.7216915855582947E-5</v>
      </c>
      <c r="H177" s="187">
        <f>((F177/D177)-1)*100</f>
        <v>-79.295571641303738</v>
      </c>
      <c r="I177" s="186" t="s">
        <v>240</v>
      </c>
      <c r="N177" s="17"/>
    </row>
    <row r="178" spans="1:14">
      <c r="A178" s="35" t="s">
        <v>148</v>
      </c>
      <c r="B178" s="44">
        <v>6.4999999999999997E-4</v>
      </c>
      <c r="C178" s="187">
        <f t="shared" si="9"/>
        <v>2.150607862424745E-5</v>
      </c>
      <c r="D178" s="44">
        <v>0</v>
      </c>
      <c r="E178" s="187">
        <f t="shared" si="10"/>
        <v>0</v>
      </c>
      <c r="F178" s="44">
        <v>8.3872999999999999E-4</v>
      </c>
      <c r="G178" s="187">
        <f t="shared" si="11"/>
        <v>2.1949657534185662E-5</v>
      </c>
      <c r="H178" s="187" t="s">
        <v>240</v>
      </c>
      <c r="I178" s="186" t="s">
        <v>240</v>
      </c>
      <c r="N178" s="17"/>
    </row>
    <row r="179" spans="1:14">
      <c r="A179" s="35" t="s">
        <v>74</v>
      </c>
      <c r="B179" s="44">
        <v>0</v>
      </c>
      <c r="C179" s="187">
        <f t="shared" si="9"/>
        <v>0</v>
      </c>
      <c r="D179" s="44">
        <v>0.22695899999999999</v>
      </c>
      <c r="E179" s="187">
        <f t="shared" si="10"/>
        <v>6.5254359844302114E-3</v>
      </c>
      <c r="F179" s="44">
        <v>8.0000000000000004E-4</v>
      </c>
      <c r="G179" s="187">
        <f t="shared" si="11"/>
        <v>2.0936089119679194E-5</v>
      </c>
      <c r="H179" s="187" t="s">
        <v>240</v>
      </c>
      <c r="I179" s="186" t="s">
        <v>240</v>
      </c>
      <c r="N179" s="17"/>
    </row>
    <row r="180" spans="1:14">
      <c r="A180" s="35" t="s">
        <v>169</v>
      </c>
      <c r="B180" s="44">
        <v>8.6742800000000012E-3</v>
      </c>
      <c r="C180" s="187">
        <f t="shared" si="9"/>
        <v>2.869996118288265E-4</v>
      </c>
      <c r="D180" s="44">
        <v>1.7959259999999998E-2</v>
      </c>
      <c r="E180" s="187">
        <f t="shared" si="10"/>
        <v>5.1635758642635057E-4</v>
      </c>
      <c r="F180" s="44">
        <v>8.0000000000000004E-4</v>
      </c>
      <c r="G180" s="187">
        <f t="shared" si="11"/>
        <v>2.0936089119679194E-5</v>
      </c>
      <c r="H180" s="187" t="s">
        <v>240</v>
      </c>
      <c r="I180" s="186" t="s">
        <v>240</v>
      </c>
      <c r="N180" s="17"/>
    </row>
    <row r="181" spans="1:14">
      <c r="A181" s="35" t="s">
        <v>91</v>
      </c>
      <c r="B181" s="44">
        <v>0</v>
      </c>
      <c r="C181" s="187">
        <f t="shared" si="9"/>
        <v>0</v>
      </c>
      <c r="D181" s="44">
        <v>1.3069569999999999E-2</v>
      </c>
      <c r="E181" s="187">
        <f t="shared" si="10"/>
        <v>3.7577114095069833E-4</v>
      </c>
      <c r="F181" s="44">
        <v>5.0000000000000001E-4</v>
      </c>
      <c r="G181" s="187">
        <f t="shared" si="11"/>
        <v>1.3085055699799496E-5</v>
      </c>
      <c r="H181" s="187" t="s">
        <v>240</v>
      </c>
      <c r="I181" s="186" t="s">
        <v>240</v>
      </c>
      <c r="N181" s="17"/>
    </row>
    <row r="182" spans="1:14">
      <c r="A182" s="35" t="s">
        <v>4</v>
      </c>
      <c r="B182" s="44">
        <v>9.0804999999999998E-4</v>
      </c>
      <c r="C182" s="187">
        <f t="shared" si="9"/>
        <v>3.0043991838073688E-5</v>
      </c>
      <c r="D182" s="44">
        <v>0</v>
      </c>
      <c r="E182" s="187">
        <f t="shared" si="10"/>
        <v>0</v>
      </c>
      <c r="F182" s="44">
        <v>4.3600000000000003E-4</v>
      </c>
      <c r="G182" s="187">
        <f t="shared" si="11"/>
        <v>1.1410168570225161E-5</v>
      </c>
      <c r="H182" s="187" t="s">
        <v>240</v>
      </c>
      <c r="I182" s="186">
        <f>((F182/B182)-1)*100</f>
        <v>-51.985022851164572</v>
      </c>
      <c r="N182" s="17"/>
    </row>
    <row r="183" spans="1:14">
      <c r="A183" s="35" t="s">
        <v>5</v>
      </c>
      <c r="B183" s="44">
        <v>0.2388721</v>
      </c>
      <c r="C183" s="187">
        <f t="shared" si="9"/>
        <v>7.9033879442139982E-3</v>
      </c>
      <c r="D183" s="44">
        <v>1.7293139999999999E-2</v>
      </c>
      <c r="E183" s="187">
        <f t="shared" si="10"/>
        <v>4.9720556593829473E-4</v>
      </c>
      <c r="F183" s="44">
        <v>1.6799999999999999E-4</v>
      </c>
      <c r="G183" s="187">
        <f t="shared" si="11"/>
        <v>4.3965787151326305E-6</v>
      </c>
      <c r="H183" s="187" t="s">
        <v>240</v>
      </c>
      <c r="I183" s="186" t="s">
        <v>240</v>
      </c>
      <c r="N183" s="17"/>
    </row>
    <row r="184" spans="1:14">
      <c r="A184" s="35" t="s">
        <v>45</v>
      </c>
      <c r="B184" s="44">
        <v>0</v>
      </c>
      <c r="C184" s="187">
        <f t="shared" si="9"/>
        <v>0</v>
      </c>
      <c r="D184" s="44">
        <v>2.3722E-2</v>
      </c>
      <c r="E184" s="187">
        <f t="shared" si="10"/>
        <v>6.8204562243688713E-4</v>
      </c>
      <c r="F184" s="44">
        <v>4.1999999999999998E-5</v>
      </c>
      <c r="G184" s="187">
        <f t="shared" si="11"/>
        <v>1.0991446787831576E-6</v>
      </c>
      <c r="H184" s="187" t="s">
        <v>240</v>
      </c>
      <c r="I184" s="186" t="s">
        <v>240</v>
      </c>
      <c r="N184" s="17"/>
    </row>
    <row r="185" spans="1:14">
      <c r="A185" s="35" t="s">
        <v>65</v>
      </c>
      <c r="B185" s="44">
        <v>0.15947904000000002</v>
      </c>
      <c r="C185" s="187">
        <f t="shared" si="9"/>
        <v>5.2765673433223144E-3</v>
      </c>
      <c r="D185" s="44">
        <v>0</v>
      </c>
      <c r="E185" s="187">
        <f t="shared" si="10"/>
        <v>0</v>
      </c>
      <c r="F185" s="44">
        <v>0</v>
      </c>
      <c r="G185" s="187">
        <f t="shared" si="11"/>
        <v>0</v>
      </c>
      <c r="H185" s="187" t="s">
        <v>240</v>
      </c>
      <c r="I185" s="186" t="s">
        <v>240</v>
      </c>
      <c r="N185" s="17"/>
    </row>
    <row r="186" spans="1:14">
      <c r="A186" s="35" t="s">
        <v>44</v>
      </c>
      <c r="B186" s="44">
        <v>5.2173040000000004E-2</v>
      </c>
      <c r="C186" s="187">
        <f t="shared" si="9"/>
        <v>1.726211538932319E-3</v>
      </c>
      <c r="D186" s="44">
        <v>0</v>
      </c>
      <c r="E186" s="187">
        <f t="shared" si="10"/>
        <v>0</v>
      </c>
      <c r="F186" s="44">
        <v>0</v>
      </c>
      <c r="G186" s="187">
        <f t="shared" si="11"/>
        <v>0</v>
      </c>
      <c r="H186" s="187" t="s">
        <v>240</v>
      </c>
      <c r="I186" s="186" t="s">
        <v>240</v>
      </c>
      <c r="N186" s="17"/>
    </row>
    <row r="187" spans="1:14">
      <c r="A187" s="35" t="s">
        <v>129</v>
      </c>
      <c r="B187" s="44">
        <v>7.2466210000000003E-2</v>
      </c>
      <c r="C187" s="187">
        <f t="shared" si="9"/>
        <v>2.3976369382480416E-3</v>
      </c>
      <c r="D187" s="44">
        <v>0</v>
      </c>
      <c r="E187" s="187">
        <f t="shared" si="10"/>
        <v>0</v>
      </c>
      <c r="F187" s="44">
        <v>0</v>
      </c>
      <c r="G187" s="187">
        <f t="shared" si="11"/>
        <v>0</v>
      </c>
      <c r="H187" s="187" t="s">
        <v>240</v>
      </c>
      <c r="I187" s="186" t="s">
        <v>240</v>
      </c>
      <c r="N187" s="17"/>
    </row>
    <row r="188" spans="1:14">
      <c r="A188" s="35" t="s">
        <v>153</v>
      </c>
      <c r="B188" s="44">
        <v>7.2691100000000008E-2</v>
      </c>
      <c r="C188" s="187">
        <f t="shared" si="9"/>
        <v>2.405077710589283E-3</v>
      </c>
      <c r="D188" s="44">
        <v>0.08</v>
      </c>
      <c r="E188" s="187">
        <f t="shared" si="10"/>
        <v>2.3001285639891646E-3</v>
      </c>
      <c r="F188" s="44">
        <v>0</v>
      </c>
      <c r="G188" s="187">
        <f t="shared" si="11"/>
        <v>0</v>
      </c>
      <c r="H188" s="187" t="s">
        <v>240</v>
      </c>
      <c r="I188" s="186">
        <f>((F188/B188)-1)*100</f>
        <v>-100</v>
      </c>
      <c r="N188" s="17"/>
    </row>
    <row r="189" spans="1:14">
      <c r="A189" s="35" t="s">
        <v>337</v>
      </c>
      <c r="B189" s="44">
        <v>2.5689E-2</v>
      </c>
      <c r="C189" s="187">
        <f t="shared" si="9"/>
        <v>8.4995331350506574E-4</v>
      </c>
      <c r="D189" s="44">
        <v>0.17292199999999999</v>
      </c>
      <c r="E189" s="187">
        <f t="shared" si="10"/>
        <v>4.9717853942766793E-3</v>
      </c>
      <c r="F189" s="44">
        <v>0</v>
      </c>
      <c r="G189" s="187">
        <f t="shared" si="11"/>
        <v>0</v>
      </c>
      <c r="H189" s="187">
        <f>((F189/D189)-1)*100</f>
        <v>-100</v>
      </c>
      <c r="I189" s="186" t="s">
        <v>240</v>
      </c>
      <c r="N189" s="17"/>
    </row>
    <row r="190" spans="1:14">
      <c r="A190" s="35" t="s">
        <v>10</v>
      </c>
      <c r="B190" s="44">
        <v>0</v>
      </c>
      <c r="C190" s="187">
        <f t="shared" si="9"/>
        <v>0</v>
      </c>
      <c r="D190" s="44">
        <v>7.8097440000000004E-2</v>
      </c>
      <c r="E190" s="187">
        <f t="shared" si="10"/>
        <v>2.2454269064803747E-3</v>
      </c>
      <c r="F190" s="44">
        <v>0</v>
      </c>
      <c r="G190" s="187">
        <f t="shared" si="11"/>
        <v>0</v>
      </c>
      <c r="H190" s="187" t="s">
        <v>240</v>
      </c>
      <c r="I190" s="186" t="s">
        <v>240</v>
      </c>
      <c r="N190" s="17"/>
    </row>
    <row r="191" spans="1:14">
      <c r="A191" s="35" t="s">
        <v>20</v>
      </c>
      <c r="B191" s="44">
        <v>1.7361800000000001E-3</v>
      </c>
      <c r="C191" s="187">
        <f t="shared" si="9"/>
        <v>5.744372859360915E-5</v>
      </c>
      <c r="D191" s="44">
        <v>0.23173823999999998</v>
      </c>
      <c r="E191" s="187">
        <f t="shared" si="10"/>
        <v>6.6628468149072051E-3</v>
      </c>
      <c r="F191" s="44">
        <v>0</v>
      </c>
      <c r="G191" s="187">
        <f t="shared" si="11"/>
        <v>0</v>
      </c>
      <c r="H191" s="187" t="s">
        <v>240</v>
      </c>
      <c r="I191" s="186">
        <f>((F191/B191)-1)*100</f>
        <v>-100</v>
      </c>
      <c r="N191" s="17"/>
    </row>
    <row r="192" spans="1:14">
      <c r="A192" s="35" t="s">
        <v>34</v>
      </c>
      <c r="B192" s="44">
        <v>0</v>
      </c>
      <c r="C192" s="187">
        <f t="shared" si="9"/>
        <v>0</v>
      </c>
      <c r="D192" s="44">
        <v>7.7258000000000003E-4</v>
      </c>
      <c r="E192" s="187">
        <f t="shared" si="10"/>
        <v>2.2212916574584362E-5</v>
      </c>
      <c r="F192" s="44">
        <v>0</v>
      </c>
      <c r="G192" s="187">
        <f t="shared" si="11"/>
        <v>0</v>
      </c>
      <c r="H192" s="187" t="s">
        <v>240</v>
      </c>
      <c r="I192" s="186" t="s">
        <v>240</v>
      </c>
      <c r="N192" s="17"/>
    </row>
    <row r="193" spans="1:14">
      <c r="A193" s="35" t="s">
        <v>356</v>
      </c>
      <c r="B193" s="44">
        <v>9.8220000000000005E-5</v>
      </c>
      <c r="C193" s="187">
        <f t="shared" si="9"/>
        <v>3.2497339114978227E-6</v>
      </c>
      <c r="D193" s="44">
        <v>0</v>
      </c>
      <c r="E193" s="187">
        <f t="shared" si="10"/>
        <v>0</v>
      </c>
      <c r="F193" s="44">
        <v>0</v>
      </c>
      <c r="G193" s="187">
        <f t="shared" si="11"/>
        <v>0</v>
      </c>
      <c r="H193" s="187" t="s">
        <v>240</v>
      </c>
      <c r="I193" s="186" t="s">
        <v>240</v>
      </c>
      <c r="N193" s="17"/>
    </row>
    <row r="194" spans="1:14">
      <c r="A194" s="35" t="s">
        <v>57</v>
      </c>
      <c r="B194" s="44">
        <v>9.8711000000000007E-3</v>
      </c>
      <c r="C194" s="187">
        <f t="shared" si="9"/>
        <v>3.2659792724278313E-4</v>
      </c>
      <c r="D194" s="44">
        <v>0</v>
      </c>
      <c r="E194" s="187">
        <f t="shared" si="10"/>
        <v>0</v>
      </c>
      <c r="F194" s="44">
        <v>0</v>
      </c>
      <c r="G194" s="187">
        <f t="shared" si="11"/>
        <v>0</v>
      </c>
      <c r="H194" s="187" t="s">
        <v>240</v>
      </c>
      <c r="I194" s="186" t="s">
        <v>240</v>
      </c>
      <c r="N194" s="17"/>
    </row>
    <row r="195" spans="1:14">
      <c r="A195" s="35" t="s">
        <v>70</v>
      </c>
      <c r="B195" s="44">
        <v>1.364493E-2</v>
      </c>
      <c r="C195" s="187">
        <f t="shared" si="9"/>
        <v>4.5145990369592736E-4</v>
      </c>
      <c r="D195" s="44">
        <v>0</v>
      </c>
      <c r="E195" s="187">
        <f t="shared" si="10"/>
        <v>0</v>
      </c>
      <c r="F195" s="44">
        <v>0</v>
      </c>
      <c r="G195" s="187">
        <f t="shared" si="11"/>
        <v>0</v>
      </c>
      <c r="H195" s="187" t="s">
        <v>240</v>
      </c>
      <c r="I195" s="186" t="s">
        <v>240</v>
      </c>
      <c r="N195" s="17"/>
    </row>
    <row r="196" spans="1:14">
      <c r="A196" s="35" t="s">
        <v>77</v>
      </c>
      <c r="B196" s="44">
        <v>1.0499999999999999E-3</v>
      </c>
      <c r="C196" s="187">
        <f t="shared" ref="C196:C208" si="12">(B196/$B$209)*100</f>
        <v>3.474058854686126E-5</v>
      </c>
      <c r="D196" s="44">
        <v>0</v>
      </c>
      <c r="E196" s="187">
        <f t="shared" ref="E196:E208" si="13">(D196/$D$209)*100</f>
        <v>0</v>
      </c>
      <c r="F196" s="44">
        <v>0</v>
      </c>
      <c r="G196" s="187">
        <f t="shared" ref="G196:G208" si="14">(F196/$F$209)*100</f>
        <v>0</v>
      </c>
      <c r="H196" s="187" t="s">
        <v>240</v>
      </c>
      <c r="I196" s="186" t="s">
        <v>240</v>
      </c>
      <c r="N196" s="17"/>
    </row>
    <row r="197" spans="1:14">
      <c r="A197" s="35" t="s">
        <v>94</v>
      </c>
      <c r="B197" s="44">
        <v>7.2770139999999997E-2</v>
      </c>
      <c r="C197" s="187">
        <f t="shared" si="12"/>
        <v>2.4076928497499912E-3</v>
      </c>
      <c r="D197" s="44">
        <v>0.10582799000000001</v>
      </c>
      <c r="E197" s="187">
        <f t="shared" si="13"/>
        <v>3.0427247833569966E-3</v>
      </c>
      <c r="F197" s="44">
        <v>0</v>
      </c>
      <c r="G197" s="187">
        <f t="shared" si="14"/>
        <v>0</v>
      </c>
      <c r="H197" s="187" t="s">
        <v>240</v>
      </c>
      <c r="I197" s="186" t="s">
        <v>240</v>
      </c>
      <c r="N197" s="17"/>
    </row>
    <row r="198" spans="1:14">
      <c r="A198" s="35" t="s">
        <v>334</v>
      </c>
      <c r="B198" s="44">
        <v>7.0808800000000003E-3</v>
      </c>
      <c r="C198" s="187">
        <f t="shared" si="12"/>
        <v>2.3427994155209429E-4</v>
      </c>
      <c r="D198" s="44">
        <v>0</v>
      </c>
      <c r="E198" s="187">
        <f t="shared" si="13"/>
        <v>0</v>
      </c>
      <c r="F198" s="44">
        <v>0</v>
      </c>
      <c r="G198" s="187">
        <f t="shared" si="14"/>
        <v>0</v>
      </c>
      <c r="H198" s="187" t="s">
        <v>240</v>
      </c>
      <c r="I198" s="186" t="s">
        <v>240</v>
      </c>
    </row>
    <row r="199" spans="1:14">
      <c r="A199" s="35" t="s">
        <v>359</v>
      </c>
      <c r="B199" s="44">
        <v>2.429139E-2</v>
      </c>
      <c r="C199" s="187">
        <f t="shared" si="12"/>
        <v>8.037116049727051E-4</v>
      </c>
      <c r="D199" s="44">
        <v>0</v>
      </c>
      <c r="E199" s="187">
        <f t="shared" si="13"/>
        <v>0</v>
      </c>
      <c r="F199" s="44">
        <v>0</v>
      </c>
      <c r="G199" s="187">
        <f t="shared" si="14"/>
        <v>0</v>
      </c>
      <c r="H199" s="187" t="s">
        <v>240</v>
      </c>
      <c r="I199" s="186" t="s">
        <v>240</v>
      </c>
    </row>
    <row r="200" spans="1:14">
      <c r="A200" s="35" t="s">
        <v>139</v>
      </c>
      <c r="B200" s="44">
        <v>18.868707430000001</v>
      </c>
      <c r="C200" s="187">
        <f t="shared" si="12"/>
        <v>0.62429523927308017</v>
      </c>
      <c r="D200" s="44">
        <v>0.11829799000000001</v>
      </c>
      <c r="E200" s="187">
        <f t="shared" si="13"/>
        <v>3.4012573232688075E-3</v>
      </c>
      <c r="F200" s="44">
        <v>0</v>
      </c>
      <c r="G200" s="187">
        <f t="shared" si="14"/>
        <v>0</v>
      </c>
      <c r="H200" s="187" t="s">
        <v>240</v>
      </c>
      <c r="I200" s="186" t="s">
        <v>240</v>
      </c>
    </row>
    <row r="201" spans="1:14">
      <c r="A201" s="35" t="s">
        <v>35</v>
      </c>
      <c r="B201" s="44">
        <v>0</v>
      </c>
      <c r="C201" s="187">
        <f t="shared" si="12"/>
        <v>0</v>
      </c>
      <c r="D201" s="44">
        <v>8.0800000000000002E-4</v>
      </c>
      <c r="E201" s="187">
        <f t="shared" si="13"/>
        <v>2.3231298496290563E-5</v>
      </c>
      <c r="F201" s="44">
        <v>0</v>
      </c>
      <c r="G201" s="187">
        <f t="shared" si="14"/>
        <v>0</v>
      </c>
      <c r="H201" s="187">
        <f>((F201/D201)-1)*100</f>
        <v>-100</v>
      </c>
      <c r="I201" s="186" t="s">
        <v>240</v>
      </c>
    </row>
    <row r="202" spans="1:14">
      <c r="A202" s="35" t="s">
        <v>358</v>
      </c>
      <c r="B202" s="44">
        <v>0</v>
      </c>
      <c r="C202" s="187">
        <f t="shared" si="12"/>
        <v>0</v>
      </c>
      <c r="D202" s="44">
        <v>2.6173899999999998E-3</v>
      </c>
      <c r="E202" s="187">
        <f t="shared" si="13"/>
        <v>7.5254168776244995E-5</v>
      </c>
      <c r="F202" s="44">
        <v>0</v>
      </c>
      <c r="G202" s="187">
        <f t="shared" si="14"/>
        <v>0</v>
      </c>
      <c r="H202" s="187" t="s">
        <v>240</v>
      </c>
      <c r="I202" s="186" t="s">
        <v>240</v>
      </c>
    </row>
    <row r="203" spans="1:14">
      <c r="A203" s="35" t="s">
        <v>145</v>
      </c>
      <c r="B203" s="44">
        <v>0</v>
      </c>
      <c r="C203" s="187">
        <f t="shared" si="12"/>
        <v>0</v>
      </c>
      <c r="D203" s="44">
        <v>9.5182416099999987</v>
      </c>
      <c r="E203" s="187">
        <f t="shared" si="13"/>
        <v>0.27366474257639017</v>
      </c>
      <c r="F203" s="44">
        <v>0</v>
      </c>
      <c r="G203" s="187">
        <f t="shared" si="14"/>
        <v>0</v>
      </c>
      <c r="H203" s="187" t="s">
        <v>240</v>
      </c>
      <c r="I203" s="186" t="s">
        <v>240</v>
      </c>
    </row>
    <row r="204" spans="1:14">
      <c r="A204" s="35" t="s">
        <v>353</v>
      </c>
      <c r="B204" s="44">
        <v>9.8999999999999999E-4</v>
      </c>
      <c r="C204" s="187">
        <f t="shared" si="12"/>
        <v>3.2755412058469195E-5</v>
      </c>
      <c r="D204" s="44">
        <v>0</v>
      </c>
      <c r="E204" s="187">
        <f t="shared" si="13"/>
        <v>0</v>
      </c>
      <c r="F204" s="44">
        <v>0</v>
      </c>
      <c r="G204" s="187">
        <f t="shared" si="14"/>
        <v>0</v>
      </c>
      <c r="H204" s="187" t="s">
        <v>240</v>
      </c>
      <c r="I204" s="186">
        <f>((F204/B204)-1)*100</f>
        <v>-100</v>
      </c>
    </row>
    <row r="205" spans="1:14">
      <c r="A205" s="35" t="s">
        <v>355</v>
      </c>
      <c r="B205" s="44">
        <v>0</v>
      </c>
      <c r="C205" s="187">
        <f t="shared" si="12"/>
        <v>0</v>
      </c>
      <c r="D205" s="44">
        <v>6.4199999999999999E-4</v>
      </c>
      <c r="E205" s="187">
        <f t="shared" si="13"/>
        <v>1.8458531726013048E-5</v>
      </c>
      <c r="F205" s="44">
        <v>0</v>
      </c>
      <c r="G205" s="187">
        <f t="shared" si="14"/>
        <v>0</v>
      </c>
      <c r="H205" s="187" t="s">
        <v>240</v>
      </c>
      <c r="I205" s="186" t="s">
        <v>240</v>
      </c>
    </row>
    <row r="206" spans="1:14">
      <c r="A206" s="35" t="s">
        <v>111</v>
      </c>
      <c r="B206" s="44">
        <v>5.0696999999999999E-3</v>
      </c>
      <c r="C206" s="187">
        <f t="shared" si="12"/>
        <v>1.6773748738668816E-4</v>
      </c>
      <c r="D206" s="44">
        <v>7.4824799999999997E-3</v>
      </c>
      <c r="E206" s="187">
        <f t="shared" si="13"/>
        <v>2.1513332471847057E-4</v>
      </c>
      <c r="F206" s="44">
        <v>0</v>
      </c>
      <c r="G206" s="187">
        <f t="shared" si="14"/>
        <v>0</v>
      </c>
      <c r="H206" s="187" t="s">
        <v>240</v>
      </c>
      <c r="I206" s="186" t="s">
        <v>240</v>
      </c>
    </row>
    <row r="207" spans="1:14">
      <c r="A207" s="35" t="s">
        <v>328</v>
      </c>
      <c r="B207" s="44">
        <v>0</v>
      </c>
      <c r="C207" s="187">
        <f t="shared" si="12"/>
        <v>0</v>
      </c>
      <c r="D207" s="44">
        <v>3.7039799999999999E-3</v>
      </c>
      <c r="E207" s="187">
        <f t="shared" si="13"/>
        <v>1.0649537748055733E-4</v>
      </c>
      <c r="F207" s="44">
        <v>0</v>
      </c>
      <c r="G207" s="187">
        <f t="shared" si="14"/>
        <v>0</v>
      </c>
      <c r="H207" s="187" t="s">
        <v>240</v>
      </c>
      <c r="I207" s="186" t="s">
        <v>240</v>
      </c>
    </row>
    <row r="208" spans="1:14">
      <c r="A208" s="35" t="s">
        <v>186</v>
      </c>
      <c r="B208" s="44">
        <v>0</v>
      </c>
      <c r="C208" s="187">
        <f t="shared" si="12"/>
        <v>0</v>
      </c>
      <c r="D208" s="44">
        <v>3.7176370299999997</v>
      </c>
      <c r="E208" s="187">
        <f t="shared" si="13"/>
        <v>0.10688803904058554</v>
      </c>
      <c r="F208" s="44">
        <v>0</v>
      </c>
      <c r="G208" s="187">
        <f t="shared" si="14"/>
        <v>0</v>
      </c>
      <c r="H208" s="187" t="s">
        <v>240</v>
      </c>
      <c r="I208" s="186" t="s">
        <v>240</v>
      </c>
    </row>
    <row r="209" spans="1:9" ht="13">
      <c r="A209" s="184" t="s">
        <v>217</v>
      </c>
      <c r="B209" s="183">
        <f t="shared" ref="B209:G209" si="15">SUM(B4:B208)</f>
        <v>3022.4013003799992</v>
      </c>
      <c r="C209" s="183">
        <f t="shared" si="15"/>
        <v>100.00000000000001</v>
      </c>
      <c r="D209" s="183">
        <f t="shared" si="15"/>
        <v>3478.0664547399992</v>
      </c>
      <c r="E209" s="183">
        <f t="shared" si="15"/>
        <v>100</v>
      </c>
      <c r="F209" s="183">
        <f t="shared" si="15"/>
        <v>3821.1530120399989</v>
      </c>
      <c r="G209" s="183">
        <f t="shared" si="15"/>
        <v>99.999999999999972</v>
      </c>
      <c r="H209" s="182">
        <f>((F209/D209)-1)*100</f>
        <v>9.8642898795804346</v>
      </c>
      <c r="I209" s="182">
        <f>((F209/B209)-1)*100</f>
        <v>26.427718634172592</v>
      </c>
    </row>
  </sheetData>
  <mergeCells count="7">
    <mergeCell ref="K1:L1"/>
    <mergeCell ref="B2:C2"/>
    <mergeCell ref="D2:E2"/>
    <mergeCell ref="F2:G2"/>
    <mergeCell ref="A2:A3"/>
    <mergeCell ref="H2:H3"/>
    <mergeCell ref="I2:I3"/>
  </mergeCells>
  <hyperlinks>
    <hyperlink ref="K1" location="'Table of Content'!A1" display="Table of Content" xr:uid="{9EDC75E5-7F39-4CCF-83D9-AB6805837FB9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B711-6ABD-4E07-8ED4-F26B3B577B46}">
  <dimension ref="A1:K268"/>
  <sheetViews>
    <sheetView topLeftCell="E1" zoomScaleNormal="100" workbookViewId="0">
      <selection activeCell="K1" sqref="K1"/>
    </sheetView>
  </sheetViews>
  <sheetFormatPr defaultColWidth="9.1796875" defaultRowHeight="12.5"/>
  <cols>
    <col min="1" max="1" width="32" style="264" customWidth="1"/>
    <col min="2" max="2" width="13.08984375" style="17" bestFit="1" customWidth="1"/>
    <col min="3" max="3" width="11.6328125" style="39" customWidth="1"/>
    <col min="4" max="4" width="13.26953125" style="17" bestFit="1" customWidth="1"/>
    <col min="5" max="5" width="11.6328125" style="39" customWidth="1"/>
    <col min="6" max="6" width="14.81640625" style="17" bestFit="1" customWidth="1"/>
    <col min="7" max="7" width="11.6328125" style="39" customWidth="1"/>
    <col min="8" max="8" width="13.81640625" style="39" bestFit="1" customWidth="1"/>
    <col min="9" max="9" width="12.81640625" style="39" bestFit="1" customWidth="1"/>
    <col min="10" max="16384" width="9.1796875" style="19"/>
  </cols>
  <sheetData>
    <row r="1" spans="1:11" ht="13">
      <c r="A1" s="36" t="s">
        <v>560</v>
      </c>
      <c r="K1" s="158" t="s">
        <v>239</v>
      </c>
    </row>
    <row r="2" spans="1:11" ht="14.15" customHeight="1">
      <c r="A2" s="617" t="s">
        <v>425</v>
      </c>
      <c r="B2" s="607">
        <v>45809</v>
      </c>
      <c r="C2" s="607"/>
      <c r="D2" s="607">
        <v>46146</v>
      </c>
      <c r="E2" s="607"/>
      <c r="F2" s="607">
        <v>46174</v>
      </c>
      <c r="G2" s="607"/>
      <c r="H2" s="587" t="s">
        <v>233</v>
      </c>
      <c r="I2" s="587" t="s">
        <v>544</v>
      </c>
    </row>
    <row r="3" spans="1:11" ht="13">
      <c r="A3" s="618"/>
      <c r="B3" s="173" t="s">
        <v>543</v>
      </c>
      <c r="C3" s="157" t="s">
        <v>234</v>
      </c>
      <c r="D3" s="173" t="s">
        <v>543</v>
      </c>
      <c r="E3" s="25" t="s">
        <v>234</v>
      </c>
      <c r="F3" s="173" t="s">
        <v>543</v>
      </c>
      <c r="G3" s="25" t="s">
        <v>234</v>
      </c>
      <c r="H3" s="588"/>
      <c r="I3" s="588"/>
    </row>
    <row r="4" spans="1:11">
      <c r="A4" s="35" t="s">
        <v>62</v>
      </c>
      <c r="B4" s="17">
        <v>1565.0475535999999</v>
      </c>
      <c r="C4" s="136">
        <f t="shared" ref="C4:C67" si="0">(B4/$B$268)*100</f>
        <v>13.847617956059526</v>
      </c>
      <c r="D4" s="17">
        <v>3390.9477774699899</v>
      </c>
      <c r="E4" s="136">
        <f t="shared" ref="E4:E67" si="1">(D4/$D$268)*100</f>
        <v>21.267384303053447</v>
      </c>
      <c r="F4" s="17">
        <v>4040.8471081795997</v>
      </c>
      <c r="G4" s="136">
        <f t="shared" ref="G4:G67" si="2">(F4/$F$268)*100</f>
        <v>22.050315253116402</v>
      </c>
      <c r="H4" s="136">
        <f>((F4/D4)-1)*100</f>
        <v>19.165713345031342</v>
      </c>
      <c r="I4" s="274">
        <f>((F4/B4)-1)*100</f>
        <v>158.19324779522788</v>
      </c>
      <c r="J4" s="275"/>
    </row>
    <row r="5" spans="1:11">
      <c r="A5" s="35" t="s">
        <v>46</v>
      </c>
      <c r="B5" s="17">
        <v>183.32722627999999</v>
      </c>
      <c r="C5" s="136">
        <f t="shared" si="0"/>
        <v>1.6220883414245133</v>
      </c>
      <c r="D5" s="17">
        <v>522.40017685999999</v>
      </c>
      <c r="E5" s="136">
        <f t="shared" si="1"/>
        <v>3.2763952883857215</v>
      </c>
      <c r="F5" s="17">
        <v>1196.3842019900001</v>
      </c>
      <c r="G5" s="136">
        <f t="shared" si="2"/>
        <v>6.5284946723985477</v>
      </c>
      <c r="H5" s="136">
        <f>((F5/D5)-1)*100</f>
        <v>129.01680646073436</v>
      </c>
      <c r="I5" s="274">
        <f>((F5/B5)-1)*100</f>
        <v>552.59493980601349</v>
      </c>
      <c r="J5" s="275"/>
    </row>
    <row r="6" spans="1:11">
      <c r="A6" s="35" t="s">
        <v>52</v>
      </c>
      <c r="B6" s="17">
        <v>312.13044123999998</v>
      </c>
      <c r="C6" s="136">
        <f t="shared" si="0"/>
        <v>2.7617455410894851</v>
      </c>
      <c r="D6" s="17">
        <v>1206.3482978099998</v>
      </c>
      <c r="E6" s="136">
        <f t="shared" si="1"/>
        <v>7.5659887844104947</v>
      </c>
      <c r="F6" s="17">
        <v>969.06490257000007</v>
      </c>
      <c r="G6" s="136">
        <f t="shared" si="2"/>
        <v>5.2880463007731544</v>
      </c>
      <c r="H6" s="136">
        <f>((F6/D6)-1)*100</f>
        <v>-19.669559419179617</v>
      </c>
      <c r="I6" s="274">
        <f>((F6/B6)-1)*100</f>
        <v>210.4679244742031</v>
      </c>
      <c r="J6" s="275"/>
    </row>
    <row r="7" spans="1:11">
      <c r="A7" s="35" t="s">
        <v>179</v>
      </c>
      <c r="B7" s="17">
        <v>383.69349202999996</v>
      </c>
      <c r="C7" s="136">
        <f t="shared" si="0"/>
        <v>3.3949389445937479</v>
      </c>
      <c r="D7" s="17">
        <v>628.82751999000004</v>
      </c>
      <c r="E7" s="136">
        <f t="shared" si="1"/>
        <v>3.9438874927001768</v>
      </c>
      <c r="F7" s="17">
        <v>902.28156051999997</v>
      </c>
      <c r="G7" s="136">
        <f t="shared" si="2"/>
        <v>4.9236193114722386</v>
      </c>
      <c r="H7" s="136" t="s">
        <v>240</v>
      </c>
      <c r="I7" s="274" t="s">
        <v>240</v>
      </c>
      <c r="J7" s="275"/>
    </row>
    <row r="8" spans="1:11">
      <c r="A8" s="35" t="s">
        <v>85</v>
      </c>
      <c r="B8" s="17">
        <v>96.007833620000099</v>
      </c>
      <c r="C8" s="136">
        <f t="shared" si="0"/>
        <v>0.84948204781417258</v>
      </c>
      <c r="D8" s="17">
        <v>135.75922019999999</v>
      </c>
      <c r="E8" s="136">
        <f t="shared" si="1"/>
        <v>0.85145619990362964</v>
      </c>
      <c r="F8" s="17">
        <v>848.63411553999993</v>
      </c>
      <c r="G8" s="136">
        <f t="shared" si="2"/>
        <v>4.6308730029225611</v>
      </c>
      <c r="H8" s="136">
        <f t="shared" ref="H8:H18" si="3">((F8/D8)-1)*100</f>
        <v>525.10237926366642</v>
      </c>
      <c r="I8" s="274">
        <f t="shared" ref="I8:I18" si="4">((F8/B8)-1)*100</f>
        <v>783.92174215585544</v>
      </c>
      <c r="J8" s="275"/>
    </row>
    <row r="9" spans="1:11">
      <c r="A9" s="35" t="s">
        <v>146</v>
      </c>
      <c r="B9" s="17">
        <v>306.71525587999997</v>
      </c>
      <c r="C9" s="136">
        <f t="shared" si="0"/>
        <v>2.7138317138999937</v>
      </c>
      <c r="D9" s="17">
        <v>300.32958580000002</v>
      </c>
      <c r="E9" s="136">
        <f t="shared" si="1"/>
        <v>1.8836104646680867</v>
      </c>
      <c r="F9" s="17">
        <v>476.528204880001</v>
      </c>
      <c r="G9" s="136">
        <f t="shared" si="2"/>
        <v>2.6003451413283818</v>
      </c>
      <c r="H9" s="136">
        <f t="shared" si="3"/>
        <v>58.668418767552865</v>
      </c>
      <c r="I9" s="274">
        <f t="shared" si="4"/>
        <v>55.365015513424297</v>
      </c>
      <c r="J9" s="275"/>
    </row>
    <row r="10" spans="1:11">
      <c r="A10" s="35" t="s">
        <v>81</v>
      </c>
      <c r="B10" s="17">
        <v>206.00324618000002</v>
      </c>
      <c r="C10" s="136">
        <f t="shared" si="0"/>
        <v>1.8227268840789554</v>
      </c>
      <c r="D10" s="17">
        <v>251.78718985</v>
      </c>
      <c r="E10" s="136">
        <f t="shared" si="1"/>
        <v>1.5791617213052815</v>
      </c>
      <c r="F10" s="17">
        <v>392.08762101999997</v>
      </c>
      <c r="G10" s="136">
        <f t="shared" si="2"/>
        <v>2.1395651502959967</v>
      </c>
      <c r="H10" s="136">
        <f t="shared" si="3"/>
        <v>55.721830508368072</v>
      </c>
      <c r="I10" s="274">
        <f t="shared" si="4"/>
        <v>90.330797349379878</v>
      </c>
      <c r="J10" s="275"/>
    </row>
    <row r="11" spans="1:11">
      <c r="A11" s="35" t="s">
        <v>336</v>
      </c>
      <c r="B11" s="17">
        <v>350.54262425000002</v>
      </c>
      <c r="C11" s="136">
        <f t="shared" si="0"/>
        <v>3.1016184311861337</v>
      </c>
      <c r="D11" s="17">
        <v>428.31055760999999</v>
      </c>
      <c r="E11" s="136">
        <f t="shared" si="1"/>
        <v>2.6862829590797492</v>
      </c>
      <c r="F11" s="17">
        <v>366.95683210999999</v>
      </c>
      <c r="G11" s="136">
        <f t="shared" si="2"/>
        <v>2.0024300884661859</v>
      </c>
      <c r="H11" s="136">
        <f t="shared" si="3"/>
        <v>-14.32458864482764</v>
      </c>
      <c r="I11" s="274">
        <f t="shared" si="4"/>
        <v>4.6825141151147776</v>
      </c>
      <c r="J11" s="275"/>
    </row>
    <row r="12" spans="1:11">
      <c r="A12" s="35" t="s">
        <v>151</v>
      </c>
      <c r="B12" s="17">
        <v>70.82960095</v>
      </c>
      <c r="C12" s="136">
        <f t="shared" si="0"/>
        <v>0.62670380313979424</v>
      </c>
      <c r="D12" s="17">
        <v>185.05814868000002</v>
      </c>
      <c r="E12" s="136">
        <f t="shared" si="1"/>
        <v>1.1606497724732343</v>
      </c>
      <c r="F12" s="17">
        <v>289.27663411999998</v>
      </c>
      <c r="G12" s="136">
        <f t="shared" si="2"/>
        <v>1.5785405403719877</v>
      </c>
      <c r="H12" s="136">
        <f t="shared" si="3"/>
        <v>56.316615173867923</v>
      </c>
      <c r="I12" s="274">
        <f t="shared" si="4"/>
        <v>308.41206252765147</v>
      </c>
      <c r="J12" s="275"/>
    </row>
    <row r="13" spans="1:11">
      <c r="A13" s="35" t="s">
        <v>158</v>
      </c>
      <c r="B13" s="17">
        <v>97.903527730000008</v>
      </c>
      <c r="C13" s="136">
        <f t="shared" si="0"/>
        <v>0.86625524281163291</v>
      </c>
      <c r="D13" s="17">
        <v>274.18717674999999</v>
      </c>
      <c r="E13" s="136">
        <f t="shared" si="1"/>
        <v>1.7196502103793008</v>
      </c>
      <c r="F13" s="17">
        <v>280.33193104000003</v>
      </c>
      <c r="G13" s="136">
        <f t="shared" si="2"/>
        <v>1.5297305959520973</v>
      </c>
      <c r="H13" s="136">
        <f t="shared" si="3"/>
        <v>2.241080112802929</v>
      </c>
      <c r="I13" s="274">
        <f t="shared" si="4"/>
        <v>186.33486202162618</v>
      </c>
      <c r="J13" s="275"/>
    </row>
    <row r="14" spans="1:11">
      <c r="A14" s="35" t="s">
        <v>96</v>
      </c>
      <c r="B14" s="17">
        <v>206.72464191</v>
      </c>
      <c r="C14" s="136">
        <f t="shared" si="0"/>
        <v>1.8291098290835295</v>
      </c>
      <c r="D14" s="17">
        <v>186.28741727000002</v>
      </c>
      <c r="E14" s="136">
        <f t="shared" si="1"/>
        <v>1.1683595130032725</v>
      </c>
      <c r="F14" s="17">
        <v>241.27431350999998</v>
      </c>
      <c r="G14" s="136">
        <f t="shared" si="2"/>
        <v>1.3165988548800795</v>
      </c>
      <c r="H14" s="136">
        <f t="shared" si="3"/>
        <v>29.517235810029739</v>
      </c>
      <c r="I14" s="274">
        <f t="shared" si="4"/>
        <v>16.712894641288866</v>
      </c>
      <c r="J14" s="275"/>
    </row>
    <row r="15" spans="1:11">
      <c r="A15" s="35" t="s">
        <v>101</v>
      </c>
      <c r="B15" s="17">
        <v>268.04950131999999</v>
      </c>
      <c r="C15" s="136">
        <f t="shared" si="0"/>
        <v>2.3717152102205836</v>
      </c>
      <c r="D15" s="17">
        <v>330.61634819</v>
      </c>
      <c r="E15" s="136">
        <f t="shared" si="1"/>
        <v>2.0735633207170756</v>
      </c>
      <c r="F15" s="17">
        <v>234.67180686</v>
      </c>
      <c r="G15" s="136">
        <f t="shared" si="2"/>
        <v>1.2805699358946037</v>
      </c>
      <c r="H15" s="136">
        <f t="shared" si="3"/>
        <v>-29.019902329470469</v>
      </c>
      <c r="I15" s="274">
        <f t="shared" si="4"/>
        <v>-12.452063628409215</v>
      </c>
      <c r="J15" s="275"/>
    </row>
    <row r="16" spans="1:11">
      <c r="A16" s="35" t="s">
        <v>30</v>
      </c>
      <c r="B16" s="17">
        <v>203.57495691999998</v>
      </c>
      <c r="C16" s="136">
        <f t="shared" si="0"/>
        <v>1.8012412609220521</v>
      </c>
      <c r="D16" s="17">
        <v>201.93467364</v>
      </c>
      <c r="E16" s="136">
        <f t="shared" si="1"/>
        <v>1.2664961510017134</v>
      </c>
      <c r="F16" s="17">
        <v>207.66364986000002</v>
      </c>
      <c r="G16" s="136">
        <f t="shared" si="2"/>
        <v>1.133190349309861</v>
      </c>
      <c r="H16" s="136">
        <f t="shared" si="3"/>
        <v>2.8370443355425934</v>
      </c>
      <c r="I16" s="274">
        <f t="shared" si="4"/>
        <v>2.0084459315920622</v>
      </c>
      <c r="J16" s="275"/>
    </row>
    <row r="17" spans="1:10">
      <c r="A17" s="35" t="s">
        <v>171</v>
      </c>
      <c r="B17" s="17">
        <v>157.36812760000001</v>
      </c>
      <c r="C17" s="136">
        <f t="shared" si="0"/>
        <v>1.3924009557745283</v>
      </c>
      <c r="D17" s="17">
        <v>199.23385019</v>
      </c>
      <c r="E17" s="136">
        <f t="shared" si="1"/>
        <v>1.2495570961960081</v>
      </c>
      <c r="F17" s="17">
        <v>187.85329153999999</v>
      </c>
      <c r="G17" s="136">
        <f t="shared" si="2"/>
        <v>1.0250881037809558</v>
      </c>
      <c r="H17" s="136">
        <f t="shared" si="3"/>
        <v>-5.7121611810176383</v>
      </c>
      <c r="I17" s="274">
        <f t="shared" si="4"/>
        <v>19.371879430050477</v>
      </c>
      <c r="J17" s="275"/>
    </row>
    <row r="18" spans="1:10">
      <c r="A18" s="35" t="s">
        <v>125</v>
      </c>
      <c r="B18" s="17">
        <v>159.24822413999999</v>
      </c>
      <c r="C18" s="136">
        <f t="shared" si="0"/>
        <v>1.409036142703221</v>
      </c>
      <c r="D18" s="17">
        <v>74.892454209999997</v>
      </c>
      <c r="E18" s="136">
        <f t="shared" si="1"/>
        <v>0.46971133429582845</v>
      </c>
      <c r="F18" s="17">
        <v>184.69663272999998</v>
      </c>
      <c r="G18" s="136">
        <f t="shared" si="2"/>
        <v>1.0078626755369298</v>
      </c>
      <c r="H18" s="136">
        <f t="shared" si="3"/>
        <v>146.6158102017952</v>
      </c>
      <c r="I18" s="274">
        <f t="shared" si="4"/>
        <v>15.980340583030618</v>
      </c>
      <c r="J18" s="275"/>
    </row>
    <row r="19" spans="1:10">
      <c r="A19" s="35" t="s">
        <v>54</v>
      </c>
      <c r="B19" s="17">
        <v>357.98032573</v>
      </c>
      <c r="C19" s="136">
        <f t="shared" si="0"/>
        <v>3.1674275807735346</v>
      </c>
      <c r="D19" s="17">
        <v>190.64914730999999</v>
      </c>
      <c r="E19" s="136">
        <f t="shared" si="1"/>
        <v>1.1957154603885969</v>
      </c>
      <c r="F19" s="17">
        <v>177.26542993000001</v>
      </c>
      <c r="G19" s="136">
        <f t="shared" si="2"/>
        <v>0.96731168212810958</v>
      </c>
      <c r="H19" s="136" t="s">
        <v>240</v>
      </c>
      <c r="I19" s="274" t="s">
        <v>240</v>
      </c>
      <c r="J19" s="275"/>
    </row>
    <row r="20" spans="1:10">
      <c r="A20" s="35" t="s">
        <v>138</v>
      </c>
      <c r="B20" s="17">
        <v>145.11324795000101</v>
      </c>
      <c r="C20" s="136">
        <f t="shared" si="0"/>
        <v>1.2839691761136993</v>
      </c>
      <c r="D20" s="17">
        <v>138.55032927999898</v>
      </c>
      <c r="E20" s="136">
        <f t="shared" si="1"/>
        <v>0.86896150913619141</v>
      </c>
      <c r="F20" s="17">
        <v>176.51160719000001</v>
      </c>
      <c r="G20" s="136">
        <f t="shared" si="2"/>
        <v>0.96319818101881971</v>
      </c>
      <c r="H20" s="136">
        <f t="shared" ref="H20:H41" si="5">((F20/D20)-1)*100</f>
        <v>27.398908474107174</v>
      </c>
      <c r="I20" s="274">
        <f t="shared" ref="I20:I41" si="6">((F20/B20)-1)*100</f>
        <v>21.63714180721621</v>
      </c>
      <c r="J20" s="275"/>
    </row>
    <row r="21" spans="1:10">
      <c r="A21" s="35" t="s">
        <v>83</v>
      </c>
      <c r="B21" s="17">
        <v>135.68411753000001</v>
      </c>
      <c r="C21" s="136">
        <f t="shared" si="0"/>
        <v>1.2005397650305105</v>
      </c>
      <c r="D21" s="17">
        <v>167.77361333000002</v>
      </c>
      <c r="E21" s="136">
        <f t="shared" si="1"/>
        <v>1.0522444298045752</v>
      </c>
      <c r="F21" s="17">
        <v>174.16726926000101</v>
      </c>
      <c r="G21" s="136">
        <f t="shared" si="2"/>
        <v>0.95040546973021944</v>
      </c>
      <c r="H21" s="136">
        <f t="shared" si="5"/>
        <v>3.8108828933814953</v>
      </c>
      <c r="I21" s="274">
        <f t="shared" si="6"/>
        <v>28.36231124950368</v>
      </c>
      <c r="J21" s="275"/>
    </row>
    <row r="22" spans="1:10">
      <c r="A22" s="35" t="s">
        <v>166</v>
      </c>
      <c r="B22" s="17">
        <v>59.166137130000003</v>
      </c>
      <c r="C22" s="136">
        <f t="shared" si="0"/>
        <v>0.52350489991658766</v>
      </c>
      <c r="D22" s="17">
        <v>81.302375170000005</v>
      </c>
      <c r="E22" s="136">
        <f t="shared" si="1"/>
        <v>0.50991314846538449</v>
      </c>
      <c r="F22" s="17">
        <v>159.30454218</v>
      </c>
      <c r="G22" s="136">
        <f t="shared" si="2"/>
        <v>0.86930172864294697</v>
      </c>
      <c r="H22" s="136">
        <f t="shared" si="5"/>
        <v>95.940821958645842</v>
      </c>
      <c r="I22" s="274">
        <f t="shared" si="6"/>
        <v>169.24952330414206</v>
      </c>
      <c r="J22" s="275"/>
    </row>
    <row r="23" spans="1:10">
      <c r="A23" s="35" t="s">
        <v>21</v>
      </c>
      <c r="B23" s="17">
        <v>164.94380928999999</v>
      </c>
      <c r="C23" s="136">
        <f t="shared" si="0"/>
        <v>1.4594309610663976</v>
      </c>
      <c r="D23" s="17">
        <v>116.60252562999999</v>
      </c>
      <c r="E23" s="136">
        <f t="shared" si="1"/>
        <v>0.73130902804114206</v>
      </c>
      <c r="F23" s="17">
        <v>157.84751696000001</v>
      </c>
      <c r="G23" s="136">
        <f t="shared" si="2"/>
        <v>0.86135095382454152</v>
      </c>
      <c r="H23" s="136">
        <f t="shared" si="5"/>
        <v>35.372296703827423</v>
      </c>
      <c r="I23" s="274">
        <f t="shared" si="6"/>
        <v>-4.302248359939032</v>
      </c>
      <c r="J23" s="275"/>
    </row>
    <row r="24" spans="1:10">
      <c r="A24" s="35" t="s">
        <v>84</v>
      </c>
      <c r="B24" s="17">
        <v>123.73728744</v>
      </c>
      <c r="C24" s="136">
        <f t="shared" si="0"/>
        <v>1.094833623072246</v>
      </c>
      <c r="D24" s="17">
        <v>150.42098147999999</v>
      </c>
      <c r="E24" s="136">
        <f t="shared" si="1"/>
        <v>0.9434119987434566</v>
      </c>
      <c r="F24" s="17">
        <v>156.219249649999</v>
      </c>
      <c r="G24" s="136">
        <f t="shared" si="2"/>
        <v>0.85246573581439</v>
      </c>
      <c r="H24" s="136">
        <f t="shared" si="5"/>
        <v>3.8546937488038724</v>
      </c>
      <c r="I24" s="274">
        <f t="shared" si="6"/>
        <v>26.250746951075232</v>
      </c>
      <c r="J24" s="275"/>
    </row>
    <row r="25" spans="1:10">
      <c r="A25" s="35" t="s">
        <v>48</v>
      </c>
      <c r="B25" s="17">
        <v>7.7390021100000004</v>
      </c>
      <c r="C25" s="136">
        <f t="shared" si="0"/>
        <v>6.8475072424418235E-2</v>
      </c>
      <c r="D25" s="17">
        <v>21.31730516</v>
      </c>
      <c r="E25" s="136">
        <f t="shared" si="1"/>
        <v>0.13369811359390554</v>
      </c>
      <c r="F25" s="17">
        <v>155.98261705000002</v>
      </c>
      <c r="G25" s="136">
        <f t="shared" si="2"/>
        <v>0.85117446611537551</v>
      </c>
      <c r="H25" s="136">
        <f t="shared" si="5"/>
        <v>631.71827245165741</v>
      </c>
      <c r="I25" s="274">
        <f t="shared" si="6"/>
        <v>1915.5391461703584</v>
      </c>
      <c r="J25" s="275"/>
    </row>
    <row r="26" spans="1:10">
      <c r="A26" s="35" t="s">
        <v>180</v>
      </c>
      <c r="B26" s="17">
        <v>135.85143937000001</v>
      </c>
      <c r="C26" s="136">
        <f t="shared" si="0"/>
        <v>1.2020202369246045</v>
      </c>
      <c r="D26" s="17">
        <v>153.69493266000001</v>
      </c>
      <c r="E26" s="136">
        <f t="shared" si="1"/>
        <v>0.96394560247428307</v>
      </c>
      <c r="F26" s="17">
        <v>154.2196075</v>
      </c>
      <c r="G26" s="136">
        <f t="shared" si="2"/>
        <v>0.84155397928897135</v>
      </c>
      <c r="H26" s="136">
        <f t="shared" si="5"/>
        <v>0.34137419557003224</v>
      </c>
      <c r="I26" s="274">
        <f t="shared" si="6"/>
        <v>13.520775499457983</v>
      </c>
      <c r="J26" s="275"/>
    </row>
    <row r="27" spans="1:10">
      <c r="A27" s="35" t="s">
        <v>208</v>
      </c>
      <c r="B27" s="17">
        <v>117.99823375</v>
      </c>
      <c r="C27" s="136">
        <f t="shared" si="0"/>
        <v>1.0440541929229015</v>
      </c>
      <c r="D27" s="17">
        <v>158.87509424000001</v>
      </c>
      <c r="E27" s="136">
        <f t="shared" si="1"/>
        <v>0.99643459797157452</v>
      </c>
      <c r="F27" s="17">
        <v>149.94595637999998</v>
      </c>
      <c r="G27" s="136">
        <f t="shared" si="2"/>
        <v>0.81823328638597081</v>
      </c>
      <c r="H27" s="136">
        <f t="shared" si="5"/>
        <v>-5.6202250596380399</v>
      </c>
      <c r="I27" s="274">
        <f t="shared" si="6"/>
        <v>27.074746472635212</v>
      </c>
      <c r="J27" s="275"/>
    </row>
    <row r="28" spans="1:10">
      <c r="A28" s="35" t="s">
        <v>202</v>
      </c>
      <c r="B28" s="17">
        <v>72.845578000000302</v>
      </c>
      <c r="C28" s="136">
        <f t="shared" si="0"/>
        <v>0.6445412675237826</v>
      </c>
      <c r="D28" s="17">
        <v>103.87649574</v>
      </c>
      <c r="E28" s="136">
        <f t="shared" si="1"/>
        <v>0.65149377104396455</v>
      </c>
      <c r="F28" s="17">
        <v>137.44290232</v>
      </c>
      <c r="G28" s="136">
        <f t="shared" si="2"/>
        <v>0.75000593794418391</v>
      </c>
      <c r="H28" s="136">
        <f t="shared" si="5"/>
        <v>32.313764861702495</v>
      </c>
      <c r="I28" s="274">
        <f t="shared" si="6"/>
        <v>88.677070171643678</v>
      </c>
      <c r="J28" s="275"/>
    </row>
    <row r="29" spans="1:10">
      <c r="A29" s="35" t="s">
        <v>145</v>
      </c>
      <c r="B29" s="17">
        <v>69.519670510000012</v>
      </c>
      <c r="C29" s="136">
        <f t="shared" si="0"/>
        <v>0.61511347398947058</v>
      </c>
      <c r="D29" s="17">
        <v>112.32368942000001</v>
      </c>
      <c r="E29" s="136">
        <f t="shared" si="1"/>
        <v>0.70447297510853513</v>
      </c>
      <c r="F29" s="17">
        <v>132.65264623000002</v>
      </c>
      <c r="G29" s="136">
        <f t="shared" si="2"/>
        <v>0.72386620681853753</v>
      </c>
      <c r="H29" s="136">
        <f t="shared" si="5"/>
        <v>18.098547968795884</v>
      </c>
      <c r="I29" s="274">
        <f t="shared" si="6"/>
        <v>90.813111248734529</v>
      </c>
      <c r="J29" s="275"/>
    </row>
    <row r="30" spans="1:10">
      <c r="A30" s="35" t="s">
        <v>28</v>
      </c>
      <c r="B30" s="17">
        <v>116.53008978000101</v>
      </c>
      <c r="C30" s="136">
        <f t="shared" si="0"/>
        <v>1.0310639826546741</v>
      </c>
      <c r="D30" s="17">
        <v>125.61913346999999</v>
      </c>
      <c r="E30" s="136">
        <f t="shared" si="1"/>
        <v>0.78785949022085688</v>
      </c>
      <c r="F30" s="17">
        <v>132.32174178</v>
      </c>
      <c r="G30" s="136">
        <f t="shared" si="2"/>
        <v>0.72206050933832611</v>
      </c>
      <c r="H30" s="136">
        <f t="shared" si="5"/>
        <v>5.3356587685750023</v>
      </c>
      <c r="I30" s="274">
        <f t="shared" si="6"/>
        <v>13.551565977347391</v>
      </c>
      <c r="J30" s="275"/>
    </row>
    <row r="31" spans="1:10">
      <c r="A31" s="35" t="s">
        <v>178</v>
      </c>
      <c r="B31" s="17">
        <v>107.79135298999999</v>
      </c>
      <c r="C31" s="136">
        <f t="shared" si="0"/>
        <v>0.95374320846596594</v>
      </c>
      <c r="D31" s="17">
        <v>113.62347061</v>
      </c>
      <c r="E31" s="136">
        <f t="shared" si="1"/>
        <v>0.71262495735411091</v>
      </c>
      <c r="F31" s="17">
        <v>129.68998103000001</v>
      </c>
      <c r="G31" s="136">
        <f t="shared" si="2"/>
        <v>0.70769937350351331</v>
      </c>
      <c r="H31" s="136">
        <f t="shared" si="5"/>
        <v>14.140133489802054</v>
      </c>
      <c r="I31" s="274">
        <f t="shared" si="6"/>
        <v>20.315755793539015</v>
      </c>
      <c r="J31" s="275"/>
    </row>
    <row r="32" spans="1:10">
      <c r="A32" s="35" t="s">
        <v>175</v>
      </c>
      <c r="B32" s="17">
        <v>40.051023139999998</v>
      </c>
      <c r="C32" s="136">
        <f t="shared" si="0"/>
        <v>0.35437342840878877</v>
      </c>
      <c r="D32" s="17">
        <v>102.91510575</v>
      </c>
      <c r="E32" s="136">
        <f t="shared" si="1"/>
        <v>0.64546411452188934</v>
      </c>
      <c r="F32" s="17">
        <v>120.92644634999999</v>
      </c>
      <c r="G32" s="136">
        <f t="shared" si="2"/>
        <v>0.65987803870604977</v>
      </c>
      <c r="H32" s="136">
        <f t="shared" si="5"/>
        <v>17.501163185657997</v>
      </c>
      <c r="I32" s="274">
        <f t="shared" si="6"/>
        <v>201.93097920943649</v>
      </c>
      <c r="J32" s="275"/>
    </row>
    <row r="33" spans="1:10">
      <c r="A33" s="35" t="s">
        <v>2</v>
      </c>
      <c r="B33" s="17">
        <v>55.961728530000002</v>
      </c>
      <c r="C33" s="136">
        <f t="shared" si="0"/>
        <v>0.49515213455438406</v>
      </c>
      <c r="D33" s="17">
        <v>148.37049213999998</v>
      </c>
      <c r="E33" s="136">
        <f t="shared" si="1"/>
        <v>0.93055171670289061</v>
      </c>
      <c r="F33" s="17">
        <v>120.77262833</v>
      </c>
      <c r="G33" s="136">
        <f t="shared" si="2"/>
        <v>0.65903867613136968</v>
      </c>
      <c r="H33" s="136">
        <f t="shared" si="5"/>
        <v>-18.600641820314976</v>
      </c>
      <c r="I33" s="274">
        <f t="shared" si="6"/>
        <v>115.81289839047079</v>
      </c>
      <c r="J33" s="275"/>
    </row>
    <row r="34" spans="1:10">
      <c r="A34" s="35" t="s">
        <v>15</v>
      </c>
      <c r="B34" s="17">
        <v>121.31917279000001</v>
      </c>
      <c r="C34" s="136">
        <f t="shared" si="0"/>
        <v>1.0734380253665237</v>
      </c>
      <c r="D34" s="17">
        <v>114.49859976</v>
      </c>
      <c r="E34" s="136">
        <f t="shared" si="1"/>
        <v>0.71811360217238673</v>
      </c>
      <c r="F34" s="17">
        <v>117.40281706</v>
      </c>
      <c r="G34" s="136">
        <f t="shared" si="2"/>
        <v>0.64065010589900595</v>
      </c>
      <c r="H34" s="136">
        <f t="shared" si="5"/>
        <v>2.5364653420107519</v>
      </c>
      <c r="I34" s="274">
        <f t="shared" si="6"/>
        <v>-3.2281424608615716</v>
      </c>
      <c r="J34" s="275"/>
    </row>
    <row r="35" spans="1:10">
      <c r="A35" s="35" t="s">
        <v>159</v>
      </c>
      <c r="B35" s="17">
        <v>137.73961133</v>
      </c>
      <c r="C35" s="136">
        <f t="shared" si="0"/>
        <v>1.2187268755678073</v>
      </c>
      <c r="D35" s="17">
        <v>78.052263699999997</v>
      </c>
      <c r="E35" s="136">
        <f t="shared" si="1"/>
        <v>0.48952906289511827</v>
      </c>
      <c r="F35" s="17">
        <v>116.56710185999999</v>
      </c>
      <c r="G35" s="136">
        <f t="shared" si="2"/>
        <v>0.63608972954016796</v>
      </c>
      <c r="H35" s="136">
        <f t="shared" si="5"/>
        <v>49.344934194394163</v>
      </c>
      <c r="I35" s="274">
        <f t="shared" si="6"/>
        <v>-15.371402072040397</v>
      </c>
      <c r="J35" s="275"/>
    </row>
    <row r="36" spans="1:10">
      <c r="A36" s="35" t="s">
        <v>332</v>
      </c>
      <c r="B36" s="17">
        <v>118.42703793999999</v>
      </c>
      <c r="C36" s="136">
        <f t="shared" si="0"/>
        <v>1.0478482735483872</v>
      </c>
      <c r="D36" s="17">
        <v>341.90007061</v>
      </c>
      <c r="E36" s="136">
        <f t="shared" si="1"/>
        <v>2.1443326975472217</v>
      </c>
      <c r="F36" s="17">
        <v>108.09563375</v>
      </c>
      <c r="G36" s="136">
        <f t="shared" si="2"/>
        <v>0.58986215955760191</v>
      </c>
      <c r="H36" s="136">
        <f t="shared" si="5"/>
        <v>-68.383851586476268</v>
      </c>
      <c r="I36" s="274">
        <f t="shared" si="6"/>
        <v>-8.7238559451552788</v>
      </c>
      <c r="J36" s="275"/>
    </row>
    <row r="37" spans="1:10">
      <c r="A37" s="35" t="s">
        <v>123</v>
      </c>
      <c r="B37" s="17">
        <v>16.533442539999999</v>
      </c>
      <c r="C37" s="136">
        <f t="shared" si="0"/>
        <v>0.1462887151676274</v>
      </c>
      <c r="D37" s="17">
        <v>39.733458859999999</v>
      </c>
      <c r="E37" s="136">
        <f t="shared" si="1"/>
        <v>0.24920075292214156</v>
      </c>
      <c r="F37" s="17">
        <v>107.60422392</v>
      </c>
      <c r="G37" s="136">
        <f t="shared" si="2"/>
        <v>0.58718060755132917</v>
      </c>
      <c r="H37" s="136">
        <f t="shared" si="5"/>
        <v>170.81514423182034</v>
      </c>
      <c r="I37" s="274">
        <f t="shared" si="6"/>
        <v>550.82770064170802</v>
      </c>
      <c r="J37" s="275"/>
    </row>
    <row r="38" spans="1:10">
      <c r="A38" s="35" t="s">
        <v>105</v>
      </c>
      <c r="B38" s="17">
        <v>89.140262469999996</v>
      </c>
      <c r="C38" s="136">
        <f t="shared" si="0"/>
        <v>0.78871743951041506</v>
      </c>
      <c r="D38" s="17">
        <v>96.559472839999799</v>
      </c>
      <c r="E38" s="136">
        <f t="shared" si="1"/>
        <v>0.60560278475320806</v>
      </c>
      <c r="F38" s="17">
        <v>107.02522583</v>
      </c>
      <c r="G38" s="136">
        <f t="shared" si="2"/>
        <v>0.58402109914290445</v>
      </c>
      <c r="H38" s="136">
        <f t="shared" si="5"/>
        <v>10.838660032187697</v>
      </c>
      <c r="I38" s="274">
        <f t="shared" si="6"/>
        <v>20.063844175934697</v>
      </c>
      <c r="J38" s="275"/>
    </row>
    <row r="39" spans="1:10">
      <c r="A39" s="35" t="s">
        <v>131</v>
      </c>
      <c r="B39" s="17">
        <v>69.848280000000003</v>
      </c>
      <c r="C39" s="136">
        <f t="shared" si="0"/>
        <v>0.61802102696687899</v>
      </c>
      <c r="D39" s="17">
        <v>97.541973280000008</v>
      </c>
      <c r="E39" s="136">
        <f t="shared" si="1"/>
        <v>0.61176484203236603</v>
      </c>
      <c r="F39" s="17">
        <v>106.68065734000001</v>
      </c>
      <c r="G39" s="136">
        <f t="shared" si="2"/>
        <v>0.58214083898274882</v>
      </c>
      <c r="H39" s="136">
        <f t="shared" si="5"/>
        <v>9.3689759933058383</v>
      </c>
      <c r="I39" s="274">
        <f t="shared" si="6"/>
        <v>52.7319747028846</v>
      </c>
      <c r="J39" s="275"/>
    </row>
    <row r="40" spans="1:10">
      <c r="A40" s="35" t="s">
        <v>66</v>
      </c>
      <c r="B40" s="17">
        <v>67.015962830000106</v>
      </c>
      <c r="C40" s="136">
        <f t="shared" si="0"/>
        <v>0.5929605449321137</v>
      </c>
      <c r="D40" s="17">
        <v>68.279070480000001</v>
      </c>
      <c r="E40" s="136">
        <f t="shared" si="1"/>
        <v>0.42823344004338132</v>
      </c>
      <c r="F40" s="17">
        <v>101.82873484000001</v>
      </c>
      <c r="G40" s="136">
        <f t="shared" si="2"/>
        <v>0.55566460322215205</v>
      </c>
      <c r="H40" s="136">
        <f t="shared" si="5"/>
        <v>49.136088297844104</v>
      </c>
      <c r="I40" s="274">
        <f t="shared" si="6"/>
        <v>51.94698477780544</v>
      </c>
      <c r="J40" s="275"/>
    </row>
    <row r="41" spans="1:10">
      <c r="A41" s="35" t="s">
        <v>27</v>
      </c>
      <c r="B41" s="17">
        <v>96.994344900000002</v>
      </c>
      <c r="C41" s="136">
        <f t="shared" si="0"/>
        <v>0.8582107482829594</v>
      </c>
      <c r="D41" s="17">
        <v>103.57628467000001</v>
      </c>
      <c r="E41" s="136">
        <f t="shared" si="1"/>
        <v>0.64961090388802023</v>
      </c>
      <c r="F41" s="17">
        <v>96.629577940000004</v>
      </c>
      <c r="G41" s="136">
        <f t="shared" si="2"/>
        <v>0.52729355981807191</v>
      </c>
      <c r="H41" s="136">
        <f t="shared" si="5"/>
        <v>-6.7068506580754583</v>
      </c>
      <c r="I41" s="274">
        <f t="shared" si="6"/>
        <v>-0.3760703372717944</v>
      </c>
      <c r="J41" s="275"/>
    </row>
    <row r="42" spans="1:10">
      <c r="A42" s="35" t="s">
        <v>185</v>
      </c>
      <c r="B42" s="17">
        <v>33.821354409999998</v>
      </c>
      <c r="C42" s="136">
        <f t="shared" si="0"/>
        <v>0.29925301218410794</v>
      </c>
      <c r="D42" s="17">
        <v>6.2418162300000004</v>
      </c>
      <c r="E42" s="136">
        <f t="shared" si="1"/>
        <v>3.9147493038506717E-2</v>
      </c>
      <c r="F42" s="17">
        <v>93.923434959999994</v>
      </c>
      <c r="G42" s="136">
        <f t="shared" si="2"/>
        <v>0.51252653096706191</v>
      </c>
      <c r="H42" s="136" t="s">
        <v>240</v>
      </c>
      <c r="I42" s="274" t="s">
        <v>240</v>
      </c>
      <c r="J42" s="275"/>
    </row>
    <row r="43" spans="1:10">
      <c r="A43" s="35" t="s">
        <v>189</v>
      </c>
      <c r="B43" s="17">
        <v>94.228536129999995</v>
      </c>
      <c r="C43" s="136">
        <f t="shared" si="0"/>
        <v>0.83373873585216796</v>
      </c>
      <c r="D43" s="17">
        <v>107.08013075</v>
      </c>
      <c r="E43" s="136">
        <f t="shared" si="1"/>
        <v>0.67158636503113034</v>
      </c>
      <c r="F43" s="17">
        <v>93.488778329999704</v>
      </c>
      <c r="G43" s="136">
        <f t="shared" si="2"/>
        <v>0.51015467292299921</v>
      </c>
      <c r="H43" s="136">
        <f>((F43/D43)-1)*100</f>
        <v>-12.692693149331335</v>
      </c>
      <c r="I43" s="274">
        <f>((F43/B43)-1)*100</f>
        <v>-0.78506769857881187</v>
      </c>
      <c r="J43" s="275"/>
    </row>
    <row r="44" spans="1:10">
      <c r="A44" s="35" t="s">
        <v>157</v>
      </c>
      <c r="B44" s="17">
        <v>87.81581869</v>
      </c>
      <c r="C44" s="136">
        <f t="shared" si="0"/>
        <v>0.77699869561184687</v>
      </c>
      <c r="D44" s="17">
        <v>79.402058229999895</v>
      </c>
      <c r="E44" s="136">
        <f t="shared" si="1"/>
        <v>0.49799471936744699</v>
      </c>
      <c r="F44" s="17">
        <v>90.530341880000094</v>
      </c>
      <c r="G44" s="136">
        <f t="shared" si="2"/>
        <v>0.49401091528199553</v>
      </c>
      <c r="H44" s="136" t="s">
        <v>240</v>
      </c>
      <c r="I44" s="274">
        <f>((F44/B44)-1)*100</f>
        <v>3.0911551363913992</v>
      </c>
      <c r="J44" s="275"/>
    </row>
    <row r="45" spans="1:10">
      <c r="A45" s="35" t="s">
        <v>174</v>
      </c>
      <c r="B45" s="17">
        <v>63.919832720000002</v>
      </c>
      <c r="C45" s="136">
        <f t="shared" si="0"/>
        <v>0.56556583299066954</v>
      </c>
      <c r="D45" s="17">
        <v>91.691747369999902</v>
      </c>
      <c r="E45" s="136">
        <f t="shared" si="1"/>
        <v>0.5750733295548478</v>
      </c>
      <c r="F45" s="17">
        <v>87.128697460000097</v>
      </c>
      <c r="G45" s="136">
        <f t="shared" si="2"/>
        <v>0.47544863617765321</v>
      </c>
      <c r="H45" s="136" t="s">
        <v>240</v>
      </c>
      <c r="I45" s="274" t="s">
        <v>240</v>
      </c>
      <c r="J45" s="275"/>
    </row>
    <row r="46" spans="1:10">
      <c r="A46" s="35" t="s">
        <v>182</v>
      </c>
      <c r="B46" s="17">
        <v>59.493739029999894</v>
      </c>
      <c r="C46" s="136">
        <f t="shared" si="0"/>
        <v>0.5264035376879721</v>
      </c>
      <c r="D46" s="17">
        <v>78.992058610000001</v>
      </c>
      <c r="E46" s="136">
        <f t="shared" si="1"/>
        <v>0.49542327915224277</v>
      </c>
      <c r="F46" s="17">
        <v>86.898316829999999</v>
      </c>
      <c r="G46" s="136">
        <f t="shared" si="2"/>
        <v>0.47419148257007654</v>
      </c>
      <c r="H46" s="136">
        <f>((F46/D46)-1)*100</f>
        <v>10.008927934179844</v>
      </c>
      <c r="I46" s="274">
        <f>((F46/B46)-1)*100</f>
        <v>46.062960988518917</v>
      </c>
      <c r="J46" s="275"/>
    </row>
    <row r="47" spans="1:10">
      <c r="A47" s="35" t="s">
        <v>195</v>
      </c>
      <c r="B47" s="17">
        <v>92.113073189999596</v>
      </c>
      <c r="C47" s="136">
        <f t="shared" si="0"/>
        <v>0.81502101540594607</v>
      </c>
      <c r="D47" s="17">
        <v>116.76469473</v>
      </c>
      <c r="E47" s="136">
        <f t="shared" si="1"/>
        <v>0.73232612202138425</v>
      </c>
      <c r="F47" s="17">
        <v>85.0644894899999</v>
      </c>
      <c r="G47" s="136">
        <f t="shared" si="2"/>
        <v>0.46418455335839376</v>
      </c>
      <c r="H47" s="136">
        <f>((F47/D47)-1)*100</f>
        <v>-27.14879297488153</v>
      </c>
      <c r="I47" s="274">
        <f>((F47/B47)-1)*100</f>
        <v>-7.6520991601927495</v>
      </c>
      <c r="J47" s="275"/>
    </row>
    <row r="48" spans="1:10">
      <c r="A48" s="35" t="s">
        <v>176</v>
      </c>
      <c r="B48" s="17">
        <v>70.622353989999908</v>
      </c>
      <c r="C48" s="136">
        <f t="shared" si="0"/>
        <v>0.62487007181448428</v>
      </c>
      <c r="D48" s="17">
        <v>97.845320580000504</v>
      </c>
      <c r="E48" s="136">
        <f t="shared" si="1"/>
        <v>0.61366737903080293</v>
      </c>
      <c r="F48" s="17">
        <v>84.275116749999995</v>
      </c>
      <c r="G48" s="136">
        <f t="shared" si="2"/>
        <v>0.45987706106699267</v>
      </c>
      <c r="H48" s="136">
        <f>((F48/D48)-1)*100</f>
        <v>-13.869037118545913</v>
      </c>
      <c r="I48" s="274">
        <f>((F48/B48)-1)*100</f>
        <v>19.332069789026441</v>
      </c>
      <c r="J48" s="275"/>
    </row>
    <row r="49" spans="1:10">
      <c r="A49" s="35" t="s">
        <v>113</v>
      </c>
      <c r="B49" s="17">
        <v>81.199089750000397</v>
      </c>
      <c r="C49" s="136">
        <f t="shared" si="0"/>
        <v>0.71845355155590129</v>
      </c>
      <c r="D49" s="17">
        <v>84.997020649999698</v>
      </c>
      <c r="E49" s="136">
        <f t="shared" si="1"/>
        <v>0.53308526742538764</v>
      </c>
      <c r="F49" s="17">
        <v>82.672751569999903</v>
      </c>
      <c r="G49" s="136">
        <f t="shared" si="2"/>
        <v>0.45113318721487461</v>
      </c>
      <c r="H49" s="136" t="s">
        <v>240</v>
      </c>
      <c r="I49" s="274" t="s">
        <v>240</v>
      </c>
      <c r="J49" s="275"/>
    </row>
    <row r="50" spans="1:10">
      <c r="A50" s="35" t="s">
        <v>127</v>
      </c>
      <c r="B50" s="17">
        <v>205.36409184999999</v>
      </c>
      <c r="C50" s="136">
        <f t="shared" si="0"/>
        <v>1.8170716150384441</v>
      </c>
      <c r="D50" s="17">
        <v>81.234542260000097</v>
      </c>
      <c r="E50" s="136">
        <f t="shared" si="1"/>
        <v>0.50948771325964415</v>
      </c>
      <c r="F50" s="17">
        <v>82.395863110000107</v>
      </c>
      <c r="G50" s="136">
        <f t="shared" si="2"/>
        <v>0.44962224713981302</v>
      </c>
      <c r="H50" s="136">
        <f>((F50/D50)-1)*100</f>
        <v>1.4295899474426443</v>
      </c>
      <c r="I50" s="274">
        <f>((F50/B50)-1)*100</f>
        <v>-59.878154760286485</v>
      </c>
      <c r="J50" s="275"/>
    </row>
    <row r="51" spans="1:10">
      <c r="A51" s="35" t="s">
        <v>140</v>
      </c>
      <c r="B51" s="17">
        <v>77.157093179999904</v>
      </c>
      <c r="C51" s="136">
        <f t="shared" si="0"/>
        <v>0.68268976651798319</v>
      </c>
      <c r="D51" s="17">
        <v>77.118956059999704</v>
      </c>
      <c r="E51" s="136">
        <f t="shared" si="1"/>
        <v>0.48367553357073817</v>
      </c>
      <c r="F51" s="17">
        <v>81.650592439999699</v>
      </c>
      <c r="G51" s="136">
        <f t="shared" si="2"/>
        <v>0.44555541343330002</v>
      </c>
      <c r="H51" s="136">
        <f>((F51/D51)-1)*100</f>
        <v>5.8761640607198018</v>
      </c>
      <c r="I51" s="274">
        <f>((F51/B51)-1)*100</f>
        <v>5.8238317111259041</v>
      </c>
      <c r="J51" s="275"/>
    </row>
    <row r="52" spans="1:10">
      <c r="A52" s="35" t="s">
        <v>173</v>
      </c>
      <c r="B52" s="17">
        <v>74.994625349999907</v>
      </c>
      <c r="C52" s="136">
        <f t="shared" si="0"/>
        <v>0.66355614448635358</v>
      </c>
      <c r="D52" s="17">
        <v>97.168845799999801</v>
      </c>
      <c r="E52" s="136">
        <f t="shared" si="1"/>
        <v>0.60942465691836378</v>
      </c>
      <c r="F52" s="17">
        <v>80.273385800000199</v>
      </c>
      <c r="G52" s="136">
        <f t="shared" si="2"/>
        <v>0.43804019700276425</v>
      </c>
      <c r="H52" s="136">
        <f>((F52/D52)-1)*100</f>
        <v>-17.387733548646967</v>
      </c>
      <c r="I52" s="274">
        <f>((F52/B52)-1)*100</f>
        <v>7.0388516848564953</v>
      </c>
      <c r="J52" s="275"/>
    </row>
    <row r="53" spans="1:10">
      <c r="A53" s="35" t="s">
        <v>200</v>
      </c>
      <c r="B53" s="17">
        <v>63.030279409999999</v>
      </c>
      <c r="C53" s="136">
        <f t="shared" si="0"/>
        <v>0.55769502142325522</v>
      </c>
      <c r="D53" s="17">
        <v>76.639261850000096</v>
      </c>
      <c r="E53" s="136">
        <f t="shared" si="1"/>
        <v>0.48066698204429065</v>
      </c>
      <c r="F53" s="17">
        <v>78.472567899999902</v>
      </c>
      <c r="G53" s="136">
        <f t="shared" si="2"/>
        <v>0.42821339550659226</v>
      </c>
      <c r="H53" s="136">
        <f>((F53/D53)-1)*100</f>
        <v>2.3921238354147834</v>
      </c>
      <c r="I53" s="274">
        <f>((F53/B53)-1)*100</f>
        <v>24.499793804737479</v>
      </c>
      <c r="J53" s="275"/>
    </row>
    <row r="54" spans="1:10">
      <c r="A54" s="35" t="s">
        <v>106</v>
      </c>
      <c r="B54" s="17">
        <v>60.973495880000101</v>
      </c>
      <c r="C54" s="136">
        <f t="shared" si="0"/>
        <v>0.53949649929129861</v>
      </c>
      <c r="D54" s="17">
        <v>65.802942660000198</v>
      </c>
      <c r="E54" s="136">
        <f t="shared" si="1"/>
        <v>0.41270363381006081</v>
      </c>
      <c r="F54" s="17">
        <v>75.246191940000003</v>
      </c>
      <c r="G54" s="136">
        <f t="shared" si="2"/>
        <v>0.41060753090976926</v>
      </c>
      <c r="H54" s="136">
        <f>((F54/D54)-1)*100</f>
        <v>14.350800888635785</v>
      </c>
      <c r="I54" s="274">
        <f>((F54/B54)-1)*100</f>
        <v>23.408033037976892</v>
      </c>
      <c r="J54" s="275"/>
    </row>
    <row r="55" spans="1:10">
      <c r="A55" s="35" t="s">
        <v>80</v>
      </c>
      <c r="B55" s="17">
        <v>75.239699679999902</v>
      </c>
      <c r="C55" s="136">
        <f t="shared" si="0"/>
        <v>0.66572457424739873</v>
      </c>
      <c r="D55" s="17">
        <v>66.59709663999989</v>
      </c>
      <c r="E55" s="136">
        <f t="shared" si="1"/>
        <v>0.41768441764892439</v>
      </c>
      <c r="F55" s="17">
        <v>72.304354920000108</v>
      </c>
      <c r="G55" s="136">
        <f t="shared" si="2"/>
        <v>0.39455435394522198</v>
      </c>
      <c r="H55" s="136" t="s">
        <v>240</v>
      </c>
      <c r="I55" s="274" t="s">
        <v>240</v>
      </c>
      <c r="J55" s="275"/>
    </row>
    <row r="56" spans="1:10">
      <c r="A56" s="35" t="s">
        <v>163</v>
      </c>
      <c r="B56" s="17">
        <v>88.654448589999902</v>
      </c>
      <c r="C56" s="136">
        <f t="shared" si="0"/>
        <v>0.78441893433559307</v>
      </c>
      <c r="D56" s="17">
        <v>67.345281680000099</v>
      </c>
      <c r="E56" s="136">
        <f t="shared" si="1"/>
        <v>0.42237689297431907</v>
      </c>
      <c r="F56" s="17">
        <v>68.546710540000092</v>
      </c>
      <c r="G56" s="136">
        <f t="shared" si="2"/>
        <v>0.37404943481072178</v>
      </c>
      <c r="H56" s="136" t="s">
        <v>240</v>
      </c>
      <c r="I56" s="274" t="s">
        <v>240</v>
      </c>
      <c r="J56" s="275"/>
    </row>
    <row r="57" spans="1:10">
      <c r="A57" s="35" t="s">
        <v>88</v>
      </c>
      <c r="B57" s="17">
        <v>42.333002210000004</v>
      </c>
      <c r="C57" s="136">
        <f t="shared" si="0"/>
        <v>0.37456449178727613</v>
      </c>
      <c r="D57" s="17">
        <v>88.751558430000003</v>
      </c>
      <c r="E57" s="136">
        <f t="shared" si="1"/>
        <v>0.55663301958427691</v>
      </c>
      <c r="F57" s="17">
        <v>67.014199840000003</v>
      </c>
      <c r="G57" s="136">
        <f t="shared" si="2"/>
        <v>0.36568674670124779</v>
      </c>
      <c r="H57" s="136" t="s">
        <v>240</v>
      </c>
      <c r="I57" s="274" t="s">
        <v>240</v>
      </c>
      <c r="J57" s="275"/>
    </row>
    <row r="58" spans="1:10">
      <c r="A58" s="35" t="s">
        <v>156</v>
      </c>
      <c r="B58" s="17">
        <v>57.889285139999899</v>
      </c>
      <c r="C58" s="136">
        <f t="shared" si="0"/>
        <v>0.51220725052358085</v>
      </c>
      <c r="D58" s="17">
        <v>61.911261070000002</v>
      </c>
      <c r="E58" s="136">
        <f t="shared" si="1"/>
        <v>0.38829574156543162</v>
      </c>
      <c r="F58" s="17">
        <v>66.973506069999999</v>
      </c>
      <c r="G58" s="136">
        <f t="shared" si="2"/>
        <v>0.36546468671399374</v>
      </c>
      <c r="H58" s="136">
        <f>((F58/D58)-1)*100</f>
        <v>8.1766142580690815</v>
      </c>
      <c r="I58" s="274" t="s">
        <v>240</v>
      </c>
      <c r="J58" s="275"/>
    </row>
    <row r="59" spans="1:10">
      <c r="A59" s="35" t="s">
        <v>31</v>
      </c>
      <c r="B59" s="17">
        <v>73.87732604</v>
      </c>
      <c r="C59" s="136">
        <f t="shared" si="0"/>
        <v>0.6536702250765194</v>
      </c>
      <c r="D59" s="17">
        <v>37.870535179999997</v>
      </c>
      <c r="E59" s="136">
        <f t="shared" si="1"/>
        <v>0.23751684729166941</v>
      </c>
      <c r="F59" s="17">
        <v>64.070022870000003</v>
      </c>
      <c r="G59" s="136">
        <f t="shared" si="2"/>
        <v>0.34962080096970743</v>
      </c>
      <c r="H59" s="136" t="s">
        <v>240</v>
      </c>
      <c r="I59" s="274">
        <f>((F59/B59)-1)*100</f>
        <v>-13.275119303438176</v>
      </c>
      <c r="J59" s="275"/>
    </row>
    <row r="60" spans="1:10">
      <c r="A60" s="35" t="s">
        <v>75</v>
      </c>
      <c r="B60" s="17">
        <v>50.144275329999999</v>
      </c>
      <c r="C60" s="136">
        <f t="shared" si="0"/>
        <v>0.44367902167321133</v>
      </c>
      <c r="D60" s="17">
        <v>58.261685440000001</v>
      </c>
      <c r="E60" s="136">
        <f t="shared" si="1"/>
        <v>0.36540629219615267</v>
      </c>
      <c r="F60" s="17">
        <v>61.797640439999903</v>
      </c>
      <c r="G60" s="136">
        <f t="shared" si="2"/>
        <v>0.33722074038446104</v>
      </c>
      <c r="H60" s="136" t="s">
        <v>240</v>
      </c>
      <c r="I60" s="274">
        <f>((F60/B60)-1)*100</f>
        <v>23.239671993081945</v>
      </c>
      <c r="J60" s="275"/>
    </row>
    <row r="61" spans="1:10">
      <c r="A61" s="35" t="s">
        <v>172</v>
      </c>
      <c r="B61" s="17">
        <v>141.04726488999998</v>
      </c>
      <c r="C61" s="136">
        <f t="shared" si="0"/>
        <v>1.2479931574290333</v>
      </c>
      <c r="D61" s="17">
        <v>57.575879099999895</v>
      </c>
      <c r="E61" s="136">
        <f t="shared" si="1"/>
        <v>0.36110504430104795</v>
      </c>
      <c r="F61" s="17">
        <v>61.271080870000098</v>
      </c>
      <c r="G61" s="136">
        <f t="shared" si="2"/>
        <v>0.3343473813567121</v>
      </c>
      <c r="H61" s="136">
        <f t="shared" ref="H61:H68" si="7">((F61/D61)-1)*100</f>
        <v>6.4179684752745825</v>
      </c>
      <c r="I61" s="274" t="s">
        <v>240</v>
      </c>
      <c r="J61" s="275"/>
    </row>
    <row r="62" spans="1:10">
      <c r="A62" s="35" t="s">
        <v>74</v>
      </c>
      <c r="B62" s="17">
        <v>69.217685160000002</v>
      </c>
      <c r="C62" s="136">
        <f t="shared" si="0"/>
        <v>0.61244149271611703</v>
      </c>
      <c r="D62" s="17">
        <v>123.18280794</v>
      </c>
      <c r="E62" s="136">
        <f t="shared" si="1"/>
        <v>0.77257931643637312</v>
      </c>
      <c r="F62" s="17">
        <v>58.760340390000003</v>
      </c>
      <c r="G62" s="136">
        <f t="shared" si="2"/>
        <v>0.32064663554262368</v>
      </c>
      <c r="H62" s="136">
        <f t="shared" si="7"/>
        <v>-52.298261930657532</v>
      </c>
      <c r="I62" s="274">
        <f>((F62/B62)-1)*100</f>
        <v>-15.107908832587135</v>
      </c>
      <c r="J62" s="275"/>
    </row>
    <row r="63" spans="1:10">
      <c r="A63" s="35" t="s">
        <v>29</v>
      </c>
      <c r="B63" s="17">
        <v>50.725113369999995</v>
      </c>
      <c r="C63" s="136">
        <f t="shared" si="0"/>
        <v>0.4488183053031336</v>
      </c>
      <c r="D63" s="17">
        <v>66.615915430000101</v>
      </c>
      <c r="E63" s="136">
        <f t="shared" si="1"/>
        <v>0.41780244554711615</v>
      </c>
      <c r="F63" s="17">
        <v>58.128980299999903</v>
      </c>
      <c r="G63" s="136">
        <f t="shared" si="2"/>
        <v>0.31720139531204</v>
      </c>
      <c r="H63" s="136">
        <f t="shared" si="7"/>
        <v>-12.740101333469255</v>
      </c>
      <c r="I63" s="274">
        <f>((F63/B63)-1)*100</f>
        <v>14.596057924985772</v>
      </c>
      <c r="J63" s="275"/>
    </row>
    <row r="64" spans="1:10">
      <c r="A64" s="35" t="s">
        <v>162</v>
      </c>
      <c r="B64" s="17">
        <v>49.12234188</v>
      </c>
      <c r="C64" s="136">
        <f t="shared" si="0"/>
        <v>0.43463690409693312</v>
      </c>
      <c r="D64" s="17">
        <v>68.931218589999901</v>
      </c>
      <c r="E64" s="136">
        <f t="shared" si="1"/>
        <v>0.43232358987406549</v>
      </c>
      <c r="F64" s="17">
        <v>56.963798200000006</v>
      </c>
      <c r="G64" s="136">
        <f t="shared" si="2"/>
        <v>0.31084316597436518</v>
      </c>
      <c r="H64" s="136">
        <f t="shared" si="7"/>
        <v>-17.361393915261569</v>
      </c>
      <c r="I64" s="274">
        <f>((F64/B64)-1)*100</f>
        <v>15.963115804119731</v>
      </c>
      <c r="J64" s="275"/>
    </row>
    <row r="65" spans="1:10">
      <c r="A65" s="35" t="s">
        <v>177</v>
      </c>
      <c r="B65" s="17">
        <v>48.636009649999998</v>
      </c>
      <c r="C65" s="136">
        <f t="shared" si="0"/>
        <v>0.43033381253574227</v>
      </c>
      <c r="D65" s="17">
        <v>60.354371729999997</v>
      </c>
      <c r="E65" s="136">
        <f t="shared" si="1"/>
        <v>0.37853122554100271</v>
      </c>
      <c r="F65" s="17">
        <v>56.372974060000004</v>
      </c>
      <c r="G65" s="136">
        <f t="shared" si="2"/>
        <v>0.30761912453023826</v>
      </c>
      <c r="H65" s="136">
        <f t="shared" si="7"/>
        <v>-6.5967013753553516</v>
      </c>
      <c r="I65" s="274">
        <f>((F65/B65)-1)*100</f>
        <v>15.907893072802715</v>
      </c>
      <c r="J65" s="275"/>
    </row>
    <row r="66" spans="1:10">
      <c r="A66" s="35" t="s">
        <v>135</v>
      </c>
      <c r="B66" s="17">
        <v>71.30696549999989</v>
      </c>
      <c r="C66" s="136">
        <f t="shared" si="0"/>
        <v>0.63092754822597985</v>
      </c>
      <c r="D66" s="17">
        <v>67.360669129999692</v>
      </c>
      <c r="E66" s="136">
        <f t="shared" si="1"/>
        <v>0.42247340015580964</v>
      </c>
      <c r="F66" s="17">
        <v>55.546849290000104</v>
      </c>
      <c r="G66" s="136">
        <f t="shared" si="2"/>
        <v>0.30311108175375406</v>
      </c>
      <c r="H66" s="136">
        <f t="shared" si="7"/>
        <v>-17.538156898649625</v>
      </c>
      <c r="I66" s="274">
        <f>((F66/B66)-1)*100</f>
        <v>-22.101790616794393</v>
      </c>
      <c r="J66" s="275"/>
    </row>
    <row r="67" spans="1:10">
      <c r="A67" s="35" t="s">
        <v>142</v>
      </c>
      <c r="B67" s="17">
        <v>95.989872640000002</v>
      </c>
      <c r="C67" s="136">
        <f t="shared" si="0"/>
        <v>0.84932312817713951</v>
      </c>
      <c r="D67" s="17">
        <v>38.519066859999903</v>
      </c>
      <c r="E67" s="136">
        <f t="shared" si="1"/>
        <v>0.24158431555611834</v>
      </c>
      <c r="F67" s="17">
        <v>52.397487950000006</v>
      </c>
      <c r="G67" s="136">
        <f t="shared" si="2"/>
        <v>0.28592547474268748</v>
      </c>
      <c r="H67" s="136">
        <f t="shared" si="7"/>
        <v>36.030003375840195</v>
      </c>
      <c r="I67" s="274" t="s">
        <v>240</v>
      </c>
      <c r="J67" s="275"/>
    </row>
    <row r="68" spans="1:10">
      <c r="A68" s="35" t="s">
        <v>214</v>
      </c>
      <c r="B68" s="17">
        <v>45.424787029999798</v>
      </c>
      <c r="C68" s="136">
        <f t="shared" ref="C68:C131" si="8">(B68/$B$268)*100</f>
        <v>0.40192075638844993</v>
      </c>
      <c r="D68" s="17">
        <v>54.421752130000002</v>
      </c>
      <c r="E68" s="136">
        <f t="shared" ref="E68:E131" si="9">(D68/$D$268)*100</f>
        <v>0.34132295539442903</v>
      </c>
      <c r="F68" s="17">
        <v>51.966151700000097</v>
      </c>
      <c r="G68" s="136">
        <f t="shared" ref="G68:G131" si="10">(F68/$F$268)*100</f>
        <v>0.28357173552960463</v>
      </c>
      <c r="H68" s="136">
        <f t="shared" si="7"/>
        <v>-4.5121671645817045</v>
      </c>
      <c r="I68" s="274" t="s">
        <v>240</v>
      </c>
      <c r="J68" s="275"/>
    </row>
    <row r="69" spans="1:10">
      <c r="A69" s="35" t="s">
        <v>86</v>
      </c>
      <c r="B69" s="17">
        <v>46.897711219999998</v>
      </c>
      <c r="C69" s="136">
        <f t="shared" si="8"/>
        <v>0.41495326227904999</v>
      </c>
      <c r="D69" s="17">
        <v>34.27340839</v>
      </c>
      <c r="E69" s="136">
        <f t="shared" si="9"/>
        <v>0.21495634714536008</v>
      </c>
      <c r="F69" s="17">
        <v>51.614577200000006</v>
      </c>
      <c r="G69" s="136">
        <f t="shared" si="10"/>
        <v>0.28165324459133911</v>
      </c>
      <c r="H69" s="136" t="s">
        <v>240</v>
      </c>
      <c r="I69" s="274" t="s">
        <v>240</v>
      </c>
      <c r="J69" s="275"/>
    </row>
    <row r="70" spans="1:10">
      <c r="A70" s="35" t="s">
        <v>119</v>
      </c>
      <c r="B70" s="17">
        <v>18.44715261</v>
      </c>
      <c r="C70" s="136">
        <f t="shared" si="8"/>
        <v>0.16322131626787292</v>
      </c>
      <c r="D70" s="17">
        <v>39.857818700000003</v>
      </c>
      <c r="E70" s="136">
        <f t="shared" si="9"/>
        <v>0.24998071436145322</v>
      </c>
      <c r="F70" s="17">
        <v>49.7652817499999</v>
      </c>
      <c r="G70" s="136">
        <f t="shared" si="10"/>
        <v>0.27156190815197895</v>
      </c>
      <c r="H70" s="136">
        <f>((F70/D70)-1)*100</f>
        <v>24.857012684439496</v>
      </c>
      <c r="I70" s="274">
        <f>((F70/B70)-1)*100</f>
        <v>169.77215834937414</v>
      </c>
      <c r="J70" s="275"/>
    </row>
    <row r="71" spans="1:10">
      <c r="A71" s="35" t="s">
        <v>8</v>
      </c>
      <c r="B71" s="17">
        <v>59.604924020000006</v>
      </c>
      <c r="C71" s="136">
        <f t="shared" si="8"/>
        <v>0.52738730796410738</v>
      </c>
      <c r="D71" s="17">
        <v>87.527408980000089</v>
      </c>
      <c r="E71" s="136">
        <f t="shared" si="9"/>
        <v>0.54895538533390686</v>
      </c>
      <c r="F71" s="17">
        <v>49.039197570000098</v>
      </c>
      <c r="G71" s="136">
        <f t="shared" si="10"/>
        <v>0.26759977233226739</v>
      </c>
      <c r="H71" s="136" t="s">
        <v>240</v>
      </c>
      <c r="I71" s="274" t="s">
        <v>240</v>
      </c>
      <c r="J71" s="275"/>
    </row>
    <row r="72" spans="1:10">
      <c r="A72" s="35" t="s">
        <v>17</v>
      </c>
      <c r="B72" s="17">
        <v>42.856649320000002</v>
      </c>
      <c r="C72" s="136">
        <f t="shared" si="8"/>
        <v>0.37919774724740252</v>
      </c>
      <c r="D72" s="17">
        <v>47.612731259999997</v>
      </c>
      <c r="E72" s="136">
        <f t="shared" si="9"/>
        <v>0.29861806193309554</v>
      </c>
      <c r="F72" s="17">
        <v>47.580739750000099</v>
      </c>
      <c r="G72" s="136">
        <f t="shared" si="10"/>
        <v>0.25964118002391828</v>
      </c>
      <c r="H72" s="136">
        <f>((F72/D72)-1)*100</f>
        <v>-6.7191083462947443E-2</v>
      </c>
      <c r="I72" s="274" t="s">
        <v>240</v>
      </c>
      <c r="J72" s="275"/>
    </row>
    <row r="73" spans="1:10">
      <c r="A73" s="35" t="s">
        <v>5</v>
      </c>
      <c r="B73" s="17">
        <v>45.341720639999998</v>
      </c>
      <c r="C73" s="136">
        <f t="shared" si="8"/>
        <v>0.40118578087217233</v>
      </c>
      <c r="D73" s="17">
        <v>46.940351110000002</v>
      </c>
      <c r="E73" s="136">
        <f t="shared" si="9"/>
        <v>0.2944010205670195</v>
      </c>
      <c r="F73" s="17">
        <v>46.09024453</v>
      </c>
      <c r="G73" s="136">
        <f t="shared" si="10"/>
        <v>0.25150776428103183</v>
      </c>
      <c r="H73" s="136">
        <f>((F73/D73)-1)*100</f>
        <v>-1.8110358356882794</v>
      </c>
      <c r="I73" s="274">
        <f>((F73/B73)-1)*100</f>
        <v>1.6508502091110877</v>
      </c>
      <c r="J73" s="275"/>
    </row>
    <row r="74" spans="1:10">
      <c r="A74" s="35" t="s">
        <v>102</v>
      </c>
      <c r="B74" s="17">
        <v>31.135359480000002</v>
      </c>
      <c r="C74" s="136">
        <f t="shared" si="8"/>
        <v>0.2754871965467518</v>
      </c>
      <c r="D74" s="17">
        <v>33.6302890400001</v>
      </c>
      <c r="E74" s="136">
        <f t="shared" si="9"/>
        <v>0.21092282399290896</v>
      </c>
      <c r="F74" s="17">
        <v>45.049056229999998</v>
      </c>
      <c r="G74" s="136">
        <f t="shared" si="10"/>
        <v>0.24582615108503064</v>
      </c>
      <c r="H74" s="136">
        <f>((F74/D74)-1)*100</f>
        <v>33.953818167956683</v>
      </c>
      <c r="I74" s="274" t="s">
        <v>240</v>
      </c>
      <c r="J74" s="275"/>
    </row>
    <row r="75" spans="1:10">
      <c r="A75" s="35" t="s">
        <v>18</v>
      </c>
      <c r="B75" s="17">
        <v>35.680290740000004</v>
      </c>
      <c r="C75" s="136">
        <f t="shared" si="8"/>
        <v>0.31570097253091456</v>
      </c>
      <c r="D75" s="17">
        <v>38.587440820000204</v>
      </c>
      <c r="E75" s="136">
        <f t="shared" si="9"/>
        <v>0.24201314412531941</v>
      </c>
      <c r="F75" s="17">
        <v>44.858676360000104</v>
      </c>
      <c r="G75" s="136">
        <f t="shared" si="10"/>
        <v>0.24478727580988166</v>
      </c>
      <c r="H75" s="136" t="s">
        <v>240</v>
      </c>
      <c r="I75" s="274" t="s">
        <v>240</v>
      </c>
      <c r="J75" s="275"/>
    </row>
    <row r="76" spans="1:10">
      <c r="A76" s="35" t="s">
        <v>89</v>
      </c>
      <c r="B76" s="17">
        <v>43.5750264099999</v>
      </c>
      <c r="C76" s="136">
        <f t="shared" si="8"/>
        <v>0.38555398317635042</v>
      </c>
      <c r="D76" s="17">
        <v>57.060791939999994</v>
      </c>
      <c r="E76" s="136">
        <f t="shared" si="9"/>
        <v>0.35787451487382704</v>
      </c>
      <c r="F76" s="17">
        <v>40.934695409999996</v>
      </c>
      <c r="G76" s="136">
        <f t="shared" si="10"/>
        <v>0.22337468219316725</v>
      </c>
      <c r="H76" s="136">
        <f>((F76/D76)-1)*100</f>
        <v>-28.261256077477427</v>
      </c>
      <c r="I76" s="274">
        <f>((F76/B76)-1)*100</f>
        <v>-6.0592757309126499</v>
      </c>
      <c r="J76" s="275"/>
    </row>
    <row r="77" spans="1:10">
      <c r="A77" s="35" t="s">
        <v>192</v>
      </c>
      <c r="B77" s="17">
        <v>39.898253609999905</v>
      </c>
      <c r="C77" s="136">
        <f t="shared" si="8"/>
        <v>0.35302171607142124</v>
      </c>
      <c r="D77" s="17">
        <v>47.4160192699999</v>
      </c>
      <c r="E77" s="136">
        <f t="shared" si="9"/>
        <v>0.29738432146792337</v>
      </c>
      <c r="F77" s="17">
        <v>40.518048499999999</v>
      </c>
      <c r="G77" s="136">
        <f t="shared" si="10"/>
        <v>0.22110110057308074</v>
      </c>
      <c r="H77" s="136">
        <f>((F77/D77)-1)*100</f>
        <v>-14.547764397346285</v>
      </c>
      <c r="I77" s="274">
        <f>((F77/B77)-1)*100</f>
        <v>1.5534386443539772</v>
      </c>
      <c r="J77" s="275"/>
    </row>
    <row r="78" spans="1:10">
      <c r="A78" s="35" t="s">
        <v>191</v>
      </c>
      <c r="B78" s="17">
        <v>44.661441719999999</v>
      </c>
      <c r="C78" s="136">
        <f t="shared" si="8"/>
        <v>0.39516663943071778</v>
      </c>
      <c r="D78" s="17">
        <v>52.101089290000104</v>
      </c>
      <c r="E78" s="136">
        <f t="shared" si="9"/>
        <v>0.32676819616634178</v>
      </c>
      <c r="F78" s="17">
        <v>40.334544280000003</v>
      </c>
      <c r="G78" s="136">
        <f t="shared" si="10"/>
        <v>0.22009974472047092</v>
      </c>
      <c r="H78" s="136">
        <f>((F78/D78)-1)*100</f>
        <v>-22.58406718620849</v>
      </c>
      <c r="I78" s="274">
        <f>((F78/B78)-1)*100</f>
        <v>-9.6882171138294346</v>
      </c>
      <c r="J78" s="275"/>
    </row>
    <row r="79" spans="1:10">
      <c r="A79" s="35" t="s">
        <v>116</v>
      </c>
      <c r="B79" s="17">
        <v>29.12010703</v>
      </c>
      <c r="C79" s="136">
        <f t="shared" si="8"/>
        <v>0.25765614345930971</v>
      </c>
      <c r="D79" s="17">
        <v>29.877663250000001</v>
      </c>
      <c r="E79" s="136">
        <f t="shared" si="9"/>
        <v>0.18738706347434758</v>
      </c>
      <c r="F79" s="17">
        <v>37.546735130000002</v>
      </c>
      <c r="G79" s="136">
        <f t="shared" si="10"/>
        <v>0.20488707545154736</v>
      </c>
      <c r="H79" s="136">
        <f>((F79/D79)-1)*100</f>
        <v>25.668245256763853</v>
      </c>
      <c r="I79" s="274">
        <f>((F79/B79)-1)*100</f>
        <v>28.937490138064238</v>
      </c>
      <c r="J79" s="275"/>
    </row>
    <row r="80" spans="1:10">
      <c r="A80" s="35" t="s">
        <v>134</v>
      </c>
      <c r="B80" s="17">
        <v>27.536268489999998</v>
      </c>
      <c r="C80" s="136">
        <f t="shared" si="8"/>
        <v>0.24364226192864746</v>
      </c>
      <c r="D80" s="17">
        <v>47.417216509999996</v>
      </c>
      <c r="E80" s="136">
        <f t="shared" si="9"/>
        <v>0.29739183033118399</v>
      </c>
      <c r="F80" s="17">
        <v>36.953296499999901</v>
      </c>
      <c r="G80" s="136">
        <f t="shared" si="10"/>
        <v>0.20164876711555715</v>
      </c>
      <c r="H80" s="136" t="s">
        <v>240</v>
      </c>
      <c r="I80" s="274" t="s">
        <v>240</v>
      </c>
      <c r="J80" s="275"/>
    </row>
    <row r="81" spans="1:10">
      <c r="A81" s="35" t="s">
        <v>198</v>
      </c>
      <c r="B81" s="17">
        <v>41.605433899999902</v>
      </c>
      <c r="C81" s="136">
        <f t="shared" si="8"/>
        <v>0.36812693149037518</v>
      </c>
      <c r="D81" s="17">
        <v>56.671721920000003</v>
      </c>
      <c r="E81" s="136">
        <f t="shared" si="9"/>
        <v>0.3554343411586452</v>
      </c>
      <c r="F81" s="17">
        <v>36.68449287</v>
      </c>
      <c r="G81" s="136">
        <f t="shared" si="10"/>
        <v>0.20018194478251669</v>
      </c>
      <c r="H81" s="136" t="s">
        <v>240</v>
      </c>
      <c r="I81" s="274" t="s">
        <v>240</v>
      </c>
      <c r="J81" s="275"/>
    </row>
    <row r="82" spans="1:10">
      <c r="A82" s="35" t="s">
        <v>90</v>
      </c>
      <c r="B82" s="17">
        <v>22.12248645</v>
      </c>
      <c r="C82" s="136">
        <f t="shared" si="8"/>
        <v>0.19574085138374009</v>
      </c>
      <c r="D82" s="17">
        <v>28.164518319999999</v>
      </c>
      <c r="E82" s="136">
        <f t="shared" si="9"/>
        <v>0.17664254188801948</v>
      </c>
      <c r="F82" s="17">
        <v>36.478714700000005</v>
      </c>
      <c r="G82" s="136">
        <f t="shared" si="10"/>
        <v>0.19905904322271148</v>
      </c>
      <c r="H82" s="136">
        <f>((F82/D82)-1)*100</f>
        <v>29.520108547696999</v>
      </c>
      <c r="I82" s="274" t="s">
        <v>240</v>
      </c>
      <c r="J82" s="275"/>
    </row>
    <row r="83" spans="1:10">
      <c r="A83" s="35" t="s">
        <v>12</v>
      </c>
      <c r="B83" s="17">
        <v>36.40730121</v>
      </c>
      <c r="C83" s="136">
        <f t="shared" si="8"/>
        <v>0.32213359703197697</v>
      </c>
      <c r="D83" s="17">
        <v>28.461216920000002</v>
      </c>
      <c r="E83" s="136">
        <f t="shared" si="9"/>
        <v>0.1785033794952226</v>
      </c>
      <c r="F83" s="17">
        <v>36.161065180000001</v>
      </c>
      <c r="G83" s="136">
        <f t="shared" si="10"/>
        <v>0.19732567596864661</v>
      </c>
      <c r="H83" s="136" t="s">
        <v>240</v>
      </c>
      <c r="I83" s="274">
        <f>((F83/B83)-1)*100</f>
        <v>-0.6763369484040882</v>
      </c>
      <c r="J83" s="275"/>
    </row>
    <row r="84" spans="1:10">
      <c r="A84" s="35" t="s">
        <v>79</v>
      </c>
      <c r="B84" s="17">
        <v>29.714562469999997</v>
      </c>
      <c r="C84" s="136">
        <f t="shared" si="8"/>
        <v>0.26291591451616098</v>
      </c>
      <c r="D84" s="17">
        <v>33.403782169999999</v>
      </c>
      <c r="E84" s="136">
        <f t="shared" si="9"/>
        <v>0.20950221566517824</v>
      </c>
      <c r="F84" s="17">
        <v>35.33021849</v>
      </c>
      <c r="G84" s="136">
        <f t="shared" si="10"/>
        <v>0.19279186636114537</v>
      </c>
      <c r="H84" s="136">
        <f>((F84/D84)-1)*100</f>
        <v>5.7671203524076953</v>
      </c>
      <c r="I84" s="274">
        <f>((F84/B84)-1)*100</f>
        <v>18.89866635482047</v>
      </c>
      <c r="J84" s="275"/>
    </row>
    <row r="85" spans="1:10">
      <c r="A85" s="35" t="s">
        <v>16</v>
      </c>
      <c r="B85" s="17">
        <v>28.329033290000101</v>
      </c>
      <c r="C85" s="136">
        <f t="shared" si="8"/>
        <v>0.25065668398512847</v>
      </c>
      <c r="D85" s="17">
        <v>41.189393440000195</v>
      </c>
      <c r="E85" s="136">
        <f t="shared" si="9"/>
        <v>0.25833209975051152</v>
      </c>
      <c r="F85" s="17">
        <v>35.0806097500001</v>
      </c>
      <c r="G85" s="136">
        <f t="shared" si="10"/>
        <v>0.19142978775248196</v>
      </c>
      <c r="H85" s="136">
        <f>((F85/D85)-1)*100</f>
        <v>-14.830962973267969</v>
      </c>
      <c r="I85" s="274">
        <f>((F85/B85)-1)*100</f>
        <v>23.832710388967794</v>
      </c>
      <c r="J85" s="275"/>
    </row>
    <row r="86" spans="1:10">
      <c r="A86" s="35" t="s">
        <v>94</v>
      </c>
      <c r="B86" s="17">
        <v>16.611309949999999</v>
      </c>
      <c r="C86" s="136">
        <f t="shared" si="8"/>
        <v>0.14697768985240775</v>
      </c>
      <c r="D86" s="17">
        <v>40.262165889999999</v>
      </c>
      <c r="E86" s="136">
        <f t="shared" si="9"/>
        <v>0.25251670360278733</v>
      </c>
      <c r="F86" s="17">
        <v>34.816304450000004</v>
      </c>
      <c r="G86" s="136">
        <f t="shared" si="10"/>
        <v>0.18998751215233009</v>
      </c>
      <c r="H86" s="136">
        <f>((F86/D86)-1)*100</f>
        <v>-13.526002189943275</v>
      </c>
      <c r="I86" s="274">
        <f>((F86/B86)-1)*100</f>
        <v>109.59397274987337</v>
      </c>
      <c r="J86" s="275"/>
    </row>
    <row r="87" spans="1:10">
      <c r="A87" s="35" t="s">
        <v>360</v>
      </c>
      <c r="B87" s="17">
        <v>28.057048999999999</v>
      </c>
      <c r="C87" s="136">
        <f t="shared" si="8"/>
        <v>0.24825015357056818</v>
      </c>
      <c r="D87" s="17">
        <v>76.131128290000007</v>
      </c>
      <c r="E87" s="136">
        <f t="shared" si="9"/>
        <v>0.47748006428353901</v>
      </c>
      <c r="F87" s="17">
        <v>34.694268189999995</v>
      </c>
      <c r="G87" s="136">
        <f t="shared" si="10"/>
        <v>0.18932157802186908</v>
      </c>
      <c r="H87" s="136" t="s">
        <v>240</v>
      </c>
      <c r="I87" s="274" t="s">
        <v>240</v>
      </c>
      <c r="J87" s="275"/>
    </row>
    <row r="88" spans="1:10">
      <c r="A88" s="35" t="s">
        <v>165</v>
      </c>
      <c r="B88" s="17">
        <v>42.939405719999996</v>
      </c>
      <c r="C88" s="136">
        <f t="shared" si="8"/>
        <v>0.37992997995687044</v>
      </c>
      <c r="D88" s="17">
        <v>35.121375450000002</v>
      </c>
      <c r="E88" s="136">
        <f t="shared" si="9"/>
        <v>0.2202746364629283</v>
      </c>
      <c r="F88" s="17">
        <v>34.588815869999998</v>
      </c>
      <c r="G88" s="136">
        <f t="shared" si="10"/>
        <v>0.18874614004118784</v>
      </c>
      <c r="H88" s="136">
        <f>((F88/D88)-1)*100</f>
        <v>-1.5163403288637523</v>
      </c>
      <c r="I88" s="274">
        <f>((F88/B88)-1)*100</f>
        <v>-19.447381047731927</v>
      </c>
      <c r="J88" s="275"/>
    </row>
    <row r="89" spans="1:10">
      <c r="A89" s="35" t="s">
        <v>22</v>
      </c>
      <c r="B89" s="17">
        <v>45.871907960000101</v>
      </c>
      <c r="C89" s="136">
        <f t="shared" si="8"/>
        <v>0.40587690443299984</v>
      </c>
      <c r="D89" s="17">
        <v>44.605830040000001</v>
      </c>
      <c r="E89" s="136">
        <f t="shared" si="9"/>
        <v>0.27975934513658596</v>
      </c>
      <c r="F89" s="17">
        <v>34.479761779999897</v>
      </c>
      <c r="G89" s="136">
        <f t="shared" si="10"/>
        <v>0.1881510477252038</v>
      </c>
      <c r="H89" s="136">
        <f>((F89/D89)-1)*100</f>
        <v>-22.701221456745934</v>
      </c>
      <c r="I89" s="274">
        <f>((F89/B89)-1)*100</f>
        <v>-24.834690089485822</v>
      </c>
      <c r="J89" s="275"/>
    </row>
    <row r="90" spans="1:10">
      <c r="A90" s="35" t="s">
        <v>184</v>
      </c>
      <c r="B90" s="17">
        <v>33.244203079999998</v>
      </c>
      <c r="C90" s="136">
        <f t="shared" si="8"/>
        <v>0.29414634874612633</v>
      </c>
      <c r="D90" s="17">
        <v>35.296497729999999</v>
      </c>
      <c r="E90" s="136">
        <f t="shared" si="9"/>
        <v>0.2213729703427752</v>
      </c>
      <c r="F90" s="17">
        <v>33.98225231</v>
      </c>
      <c r="G90" s="136">
        <f t="shared" si="10"/>
        <v>0.18543621087015372</v>
      </c>
      <c r="H90" s="136" t="s">
        <v>240</v>
      </c>
      <c r="I90" s="274" t="s">
        <v>240</v>
      </c>
      <c r="J90" s="275"/>
    </row>
    <row r="91" spans="1:10">
      <c r="A91" s="35" t="s">
        <v>193</v>
      </c>
      <c r="B91" s="17">
        <v>35.561637430000097</v>
      </c>
      <c r="C91" s="136">
        <f t="shared" si="8"/>
        <v>0.31465112219101837</v>
      </c>
      <c r="D91" s="17">
        <v>47.530797270000001</v>
      </c>
      <c r="E91" s="136">
        <f t="shared" si="9"/>
        <v>0.29810418741565531</v>
      </c>
      <c r="F91" s="17">
        <v>33.193737370000001</v>
      </c>
      <c r="G91" s="136">
        <f t="shared" si="10"/>
        <v>0.18113339946865403</v>
      </c>
      <c r="H91" s="136">
        <f t="shared" ref="H91:H118" si="11">((F91/D91)-1)*100</f>
        <v>-30.16372693804805</v>
      </c>
      <c r="I91" s="274">
        <f t="shared" ref="I91:I118" si="12">((F91/B91)-1)*100</f>
        <v>-6.6585799505466952</v>
      </c>
      <c r="J91" s="275"/>
    </row>
    <row r="92" spans="1:10">
      <c r="A92" s="35" t="s">
        <v>92</v>
      </c>
      <c r="B92" s="17">
        <v>21.017886879999999</v>
      </c>
      <c r="C92" s="136">
        <f t="shared" si="8"/>
        <v>0.1859672998998872</v>
      </c>
      <c r="D92" s="17">
        <v>14.467191230000001</v>
      </c>
      <c r="E92" s="136">
        <f t="shared" si="9"/>
        <v>9.0735492217971059E-2</v>
      </c>
      <c r="F92" s="17">
        <v>32.65659265</v>
      </c>
      <c r="G92" s="136">
        <f t="shared" si="10"/>
        <v>0.17820227881611275</v>
      </c>
      <c r="H92" s="136">
        <f t="shared" si="11"/>
        <v>125.72863060164306</v>
      </c>
      <c r="I92" s="274">
        <f t="shared" si="12"/>
        <v>55.375242223208708</v>
      </c>
      <c r="J92" s="275"/>
    </row>
    <row r="93" spans="1:10">
      <c r="A93" s="35" t="s">
        <v>161</v>
      </c>
      <c r="B93" s="17">
        <v>14.086141980000001</v>
      </c>
      <c r="C93" s="136">
        <f t="shared" si="8"/>
        <v>0.12463487909052115</v>
      </c>
      <c r="D93" s="17">
        <v>15.715653880000001</v>
      </c>
      <c r="E93" s="136">
        <f t="shared" si="9"/>
        <v>9.8565614268794496E-2</v>
      </c>
      <c r="F93" s="17">
        <v>31.165053140000001</v>
      </c>
      <c r="G93" s="136">
        <f t="shared" si="10"/>
        <v>0.17006316453450482</v>
      </c>
      <c r="H93" s="136">
        <f t="shared" si="11"/>
        <v>98.30579992386545</v>
      </c>
      <c r="I93" s="274">
        <f t="shared" si="12"/>
        <v>121.24619490737234</v>
      </c>
      <c r="J93" s="275"/>
    </row>
    <row r="94" spans="1:10">
      <c r="A94" s="35" t="s">
        <v>130</v>
      </c>
      <c r="B94" s="17">
        <v>0.15718651</v>
      </c>
      <c r="C94" s="136">
        <f t="shared" si="8"/>
        <v>1.3907939942907628E-3</v>
      </c>
      <c r="D94" s="17">
        <v>28.224653159999999</v>
      </c>
      <c r="E94" s="136">
        <f t="shared" si="9"/>
        <v>0.17701969625199404</v>
      </c>
      <c r="F94" s="17">
        <v>31.070597679999999</v>
      </c>
      <c r="G94" s="136">
        <f t="shared" si="10"/>
        <v>0.16954773482023472</v>
      </c>
      <c r="H94" s="136">
        <f t="shared" si="11"/>
        <v>10.083186864571548</v>
      </c>
      <c r="I94" s="274">
        <f t="shared" si="12"/>
        <v>19666.707511986875</v>
      </c>
      <c r="J94" s="275"/>
    </row>
    <row r="95" spans="1:10">
      <c r="A95" s="35" t="s">
        <v>76</v>
      </c>
      <c r="B95" s="17">
        <v>36.995148889999896</v>
      </c>
      <c r="C95" s="136">
        <f t="shared" si="8"/>
        <v>0.32733490230239498</v>
      </c>
      <c r="D95" s="17">
        <v>39.026613820000001</v>
      </c>
      <c r="E95" s="136">
        <f t="shared" si="9"/>
        <v>0.24476755427241087</v>
      </c>
      <c r="F95" s="17">
        <v>30.836585940000003</v>
      </c>
      <c r="G95" s="136">
        <f t="shared" si="10"/>
        <v>0.16827076677324151</v>
      </c>
      <c r="H95" s="136">
        <f t="shared" si="11"/>
        <v>-20.985750692525752</v>
      </c>
      <c r="I95" s="274">
        <f t="shared" si="12"/>
        <v>-16.646947328990493</v>
      </c>
      <c r="J95" s="275"/>
    </row>
    <row r="96" spans="1:10">
      <c r="A96" s="35" t="s">
        <v>117</v>
      </c>
      <c r="B96" s="17">
        <v>29.344315690000002</v>
      </c>
      <c r="C96" s="136">
        <f t="shared" si="8"/>
        <v>0.25963995274291801</v>
      </c>
      <c r="D96" s="17">
        <v>22.26856386</v>
      </c>
      <c r="E96" s="136">
        <f t="shared" si="9"/>
        <v>0.13966422857772798</v>
      </c>
      <c r="F96" s="17">
        <v>30.78519623</v>
      </c>
      <c r="G96" s="136">
        <f t="shared" si="10"/>
        <v>0.16799034059627171</v>
      </c>
      <c r="H96" s="136">
        <f t="shared" si="11"/>
        <v>38.245090359410369</v>
      </c>
      <c r="I96" s="274">
        <f t="shared" si="12"/>
        <v>4.9102543580221258</v>
      </c>
      <c r="J96" s="275"/>
    </row>
    <row r="97" spans="1:10">
      <c r="A97" s="35" t="s">
        <v>133</v>
      </c>
      <c r="B97" s="17">
        <v>29.93785359</v>
      </c>
      <c r="C97" s="136">
        <f t="shared" si="8"/>
        <v>0.2648916053605882</v>
      </c>
      <c r="D97" s="17">
        <v>60.080387629999898</v>
      </c>
      <c r="E97" s="136">
        <f t="shared" si="9"/>
        <v>0.37681284898966116</v>
      </c>
      <c r="F97" s="17">
        <v>30.63770465</v>
      </c>
      <c r="G97" s="136">
        <f t="shared" si="10"/>
        <v>0.16718550048499978</v>
      </c>
      <c r="H97" s="136">
        <f t="shared" si="11"/>
        <v>-49.005481058677958</v>
      </c>
      <c r="I97" s="274">
        <f t="shared" si="12"/>
        <v>2.3376794795795464</v>
      </c>
      <c r="J97" s="275"/>
    </row>
    <row r="98" spans="1:10">
      <c r="A98" s="35" t="s">
        <v>20</v>
      </c>
      <c r="B98" s="17">
        <v>27.98032345</v>
      </c>
      <c r="C98" s="136">
        <f t="shared" si="8"/>
        <v>0.24757128211939433</v>
      </c>
      <c r="D98" s="17">
        <v>34.002928900000001</v>
      </c>
      <c r="E98" s="136">
        <f t="shared" si="9"/>
        <v>0.21325995084632421</v>
      </c>
      <c r="F98" s="17">
        <v>30.427344989999998</v>
      </c>
      <c r="G98" s="136">
        <f t="shared" si="10"/>
        <v>0.16603759840027377</v>
      </c>
      <c r="H98" s="136">
        <f t="shared" si="11"/>
        <v>-10.515517414736596</v>
      </c>
      <c r="I98" s="274">
        <f t="shared" si="12"/>
        <v>8.7455084083382761</v>
      </c>
      <c r="J98" s="275"/>
    </row>
    <row r="99" spans="1:10">
      <c r="A99" s="35" t="s">
        <v>23</v>
      </c>
      <c r="B99" s="17">
        <v>23.352484180000001</v>
      </c>
      <c r="C99" s="136">
        <f t="shared" si="8"/>
        <v>0.20662393197300485</v>
      </c>
      <c r="D99" s="17">
        <v>18.650909819999999</v>
      </c>
      <c r="E99" s="136">
        <f t="shared" si="9"/>
        <v>0.11697498539463833</v>
      </c>
      <c r="F99" s="17">
        <v>29.52744087</v>
      </c>
      <c r="G99" s="136">
        <f t="shared" si="10"/>
        <v>0.16112695243611164</v>
      </c>
      <c r="H99" s="136">
        <f t="shared" si="11"/>
        <v>58.316356440353005</v>
      </c>
      <c r="I99" s="274">
        <f t="shared" si="12"/>
        <v>26.442397487152469</v>
      </c>
      <c r="J99" s="275"/>
    </row>
    <row r="100" spans="1:10">
      <c r="A100" s="35" t="s">
        <v>124</v>
      </c>
      <c r="B100" s="17">
        <v>32.442188520000002</v>
      </c>
      <c r="C100" s="136">
        <f t="shared" si="8"/>
        <v>0.28705008435688745</v>
      </c>
      <c r="D100" s="17">
        <v>69.763501730000002</v>
      </c>
      <c r="E100" s="136">
        <f t="shared" si="9"/>
        <v>0.43754351260627006</v>
      </c>
      <c r="F100" s="17">
        <v>29.022821050000001</v>
      </c>
      <c r="G100" s="136">
        <f t="shared" si="10"/>
        <v>0.15837331543473954</v>
      </c>
      <c r="H100" s="136">
        <f t="shared" si="11"/>
        <v>-58.398273695714622</v>
      </c>
      <c r="I100" s="274">
        <f t="shared" si="12"/>
        <v>-10.539879169655975</v>
      </c>
      <c r="J100" s="275"/>
    </row>
    <row r="101" spans="1:10">
      <c r="A101" s="35" t="s">
        <v>103</v>
      </c>
      <c r="B101" s="17">
        <v>23.383727539999999</v>
      </c>
      <c r="C101" s="136">
        <f t="shared" si="8"/>
        <v>0.20690037476348005</v>
      </c>
      <c r="D101" s="17">
        <v>37.731980990000004</v>
      </c>
      <c r="E101" s="136">
        <f t="shared" si="9"/>
        <v>0.23664786156882625</v>
      </c>
      <c r="F101" s="17">
        <v>27.67170814</v>
      </c>
      <c r="G101" s="136">
        <f t="shared" si="10"/>
        <v>0.15100048869557667</v>
      </c>
      <c r="H101" s="136">
        <f t="shared" si="11"/>
        <v>-26.662456054629757</v>
      </c>
      <c r="I101" s="274">
        <f t="shared" si="12"/>
        <v>18.337455363628475</v>
      </c>
      <c r="J101" s="275"/>
    </row>
    <row r="102" spans="1:10">
      <c r="A102" s="35" t="s">
        <v>39</v>
      </c>
      <c r="B102" s="17">
        <v>26.536074489999997</v>
      </c>
      <c r="C102" s="136">
        <f t="shared" si="8"/>
        <v>0.23479249607834865</v>
      </c>
      <c r="D102" s="17">
        <v>28.596616829999999</v>
      </c>
      <c r="E102" s="136">
        <f t="shared" si="9"/>
        <v>0.17935258216938388</v>
      </c>
      <c r="F102" s="17">
        <v>27.32556971</v>
      </c>
      <c r="G102" s="136">
        <f t="shared" si="10"/>
        <v>0.14911166160106254</v>
      </c>
      <c r="H102" s="136">
        <f t="shared" si="11"/>
        <v>-4.4447464801730447</v>
      </c>
      <c r="I102" s="274">
        <f t="shared" si="12"/>
        <v>2.9751771321621767</v>
      </c>
      <c r="J102" s="275"/>
    </row>
    <row r="103" spans="1:10">
      <c r="A103" s="35" t="s">
        <v>137</v>
      </c>
      <c r="B103" s="17">
        <v>19.9255200200001</v>
      </c>
      <c r="C103" s="136">
        <f t="shared" si="8"/>
        <v>0.17630198403753922</v>
      </c>
      <c r="D103" s="17">
        <v>28.786069179999998</v>
      </c>
      <c r="E103" s="136">
        <f t="shared" si="9"/>
        <v>0.18054079154298053</v>
      </c>
      <c r="F103" s="17">
        <v>27.282448449999897</v>
      </c>
      <c r="G103" s="136">
        <f t="shared" si="10"/>
        <v>0.14887635515376113</v>
      </c>
      <c r="H103" s="136">
        <f t="shared" si="11"/>
        <v>-5.2234319336826545</v>
      </c>
      <c r="I103" s="274">
        <f t="shared" si="12"/>
        <v>36.922140163043849</v>
      </c>
      <c r="J103" s="275"/>
    </row>
    <row r="104" spans="1:10">
      <c r="A104" s="35" t="s">
        <v>144</v>
      </c>
      <c r="B104" s="17">
        <v>14.453072890000001</v>
      </c>
      <c r="C104" s="136">
        <f t="shared" si="8"/>
        <v>0.1278815018824366</v>
      </c>
      <c r="D104" s="17">
        <v>18.378701020000001</v>
      </c>
      <c r="E104" s="136">
        <f t="shared" si="9"/>
        <v>0.11526774318974885</v>
      </c>
      <c r="F104" s="17">
        <v>27.10245995</v>
      </c>
      <c r="G104" s="136">
        <f t="shared" si="10"/>
        <v>0.14789418407411312</v>
      </c>
      <c r="H104" s="136">
        <f t="shared" si="11"/>
        <v>47.466678523725172</v>
      </c>
      <c r="I104" s="274">
        <f t="shared" si="12"/>
        <v>87.520398992466426</v>
      </c>
      <c r="J104" s="275"/>
    </row>
    <row r="105" spans="1:10">
      <c r="A105" s="35" t="s">
        <v>63</v>
      </c>
      <c r="B105" s="17">
        <v>16.334208880000002</v>
      </c>
      <c r="C105" s="136">
        <f t="shared" si="8"/>
        <v>0.14452588591600418</v>
      </c>
      <c r="D105" s="17">
        <v>13.2399825</v>
      </c>
      <c r="E105" s="136">
        <f t="shared" si="9"/>
        <v>8.3038670740984116E-2</v>
      </c>
      <c r="F105" s="17">
        <v>26.993939870000002</v>
      </c>
      <c r="G105" s="136">
        <f t="shared" si="10"/>
        <v>0.14730200577307084</v>
      </c>
      <c r="H105" s="136">
        <f t="shared" si="11"/>
        <v>103.88199055399055</v>
      </c>
      <c r="I105" s="274">
        <f t="shared" si="12"/>
        <v>65.260160858185372</v>
      </c>
      <c r="J105" s="275"/>
    </row>
    <row r="106" spans="1:10">
      <c r="A106" s="35" t="s">
        <v>112</v>
      </c>
      <c r="B106" s="17">
        <v>16.272557819999999</v>
      </c>
      <c r="C106" s="136">
        <f t="shared" si="8"/>
        <v>0.14398039429595572</v>
      </c>
      <c r="D106" s="17">
        <v>20.648644059999999</v>
      </c>
      <c r="E106" s="136">
        <f t="shared" si="9"/>
        <v>0.12950439740733172</v>
      </c>
      <c r="F106" s="17">
        <v>26.832229760000001</v>
      </c>
      <c r="G106" s="136">
        <f t="shared" si="10"/>
        <v>0.14641957721053053</v>
      </c>
      <c r="H106" s="136">
        <f t="shared" si="11"/>
        <v>29.946691327682284</v>
      </c>
      <c r="I106" s="274">
        <f t="shared" si="12"/>
        <v>64.892514482397459</v>
      </c>
      <c r="J106" s="275"/>
    </row>
    <row r="107" spans="1:10">
      <c r="A107" s="35" t="s">
        <v>331</v>
      </c>
      <c r="B107" s="17">
        <v>26.696718980000099</v>
      </c>
      <c r="C107" s="136">
        <f t="shared" si="8"/>
        <v>0.23621388645025809</v>
      </c>
      <c r="D107" s="17">
        <v>30.123924250000002</v>
      </c>
      <c r="E107" s="136">
        <f t="shared" si="9"/>
        <v>0.18893156597617081</v>
      </c>
      <c r="F107" s="17">
        <v>26.01970412</v>
      </c>
      <c r="G107" s="136">
        <f t="shared" si="10"/>
        <v>0.14198574290955607</v>
      </c>
      <c r="H107" s="136">
        <f t="shared" si="11"/>
        <v>-13.624453759539644</v>
      </c>
      <c r="I107" s="274">
        <f t="shared" si="12"/>
        <v>-2.5359478088198273</v>
      </c>
      <c r="J107" s="275"/>
    </row>
    <row r="108" spans="1:10">
      <c r="A108" s="35" t="s">
        <v>38</v>
      </c>
      <c r="B108" s="17">
        <v>19.108297409999999</v>
      </c>
      <c r="C108" s="136">
        <f t="shared" si="8"/>
        <v>0.16907115807170561</v>
      </c>
      <c r="D108" s="17">
        <v>24.268949460000002</v>
      </c>
      <c r="E108" s="136">
        <f t="shared" si="9"/>
        <v>0.15221026941980659</v>
      </c>
      <c r="F108" s="17">
        <v>25.99676345</v>
      </c>
      <c r="G108" s="136">
        <f t="shared" si="10"/>
        <v>0.14186055900824146</v>
      </c>
      <c r="H108" s="136">
        <f t="shared" si="11"/>
        <v>7.1194428619490768</v>
      </c>
      <c r="I108" s="274">
        <f t="shared" si="12"/>
        <v>36.049606577690383</v>
      </c>
      <c r="J108" s="275"/>
    </row>
    <row r="109" spans="1:10">
      <c r="A109" s="35" t="s">
        <v>59</v>
      </c>
      <c r="B109" s="17">
        <v>6.3679862300000005</v>
      </c>
      <c r="C109" s="136">
        <f t="shared" si="8"/>
        <v>5.6344256287707367E-2</v>
      </c>
      <c r="D109" s="17">
        <v>7.9776102699999996</v>
      </c>
      <c r="E109" s="136">
        <f t="shared" si="9"/>
        <v>5.0034065566961536E-2</v>
      </c>
      <c r="F109" s="17">
        <v>25.64299192</v>
      </c>
      <c r="G109" s="136">
        <f t="shared" si="10"/>
        <v>0.13993007919664782</v>
      </c>
      <c r="H109" s="136">
        <f t="shared" si="11"/>
        <v>221.43700998319139</v>
      </c>
      <c r="I109" s="274">
        <f t="shared" si="12"/>
        <v>302.68604538109997</v>
      </c>
      <c r="J109" s="275"/>
    </row>
    <row r="110" spans="1:10">
      <c r="A110" s="35" t="s">
        <v>207</v>
      </c>
      <c r="B110" s="17">
        <v>25.521560009999902</v>
      </c>
      <c r="C110" s="136">
        <f t="shared" si="8"/>
        <v>0.2258160219145979</v>
      </c>
      <c r="D110" s="17">
        <v>25.846838120000001</v>
      </c>
      <c r="E110" s="136">
        <f t="shared" si="9"/>
        <v>0.16210648921493642</v>
      </c>
      <c r="F110" s="17">
        <v>25.628742770000102</v>
      </c>
      <c r="G110" s="136">
        <f t="shared" si="10"/>
        <v>0.13985232365649122</v>
      </c>
      <c r="H110" s="136">
        <f t="shared" si="11"/>
        <v>-0.84379895516558667</v>
      </c>
      <c r="I110" s="274">
        <f t="shared" si="12"/>
        <v>0.41996946878719577</v>
      </c>
      <c r="J110" s="275"/>
    </row>
    <row r="111" spans="1:10">
      <c r="A111" s="35" t="s">
        <v>160</v>
      </c>
      <c r="B111" s="17">
        <v>71.758063630000095</v>
      </c>
      <c r="C111" s="136">
        <f t="shared" si="8"/>
        <v>0.63491888673231911</v>
      </c>
      <c r="D111" s="17">
        <v>34.210021239999897</v>
      </c>
      <c r="E111" s="136">
        <f t="shared" si="9"/>
        <v>0.21455879490704949</v>
      </c>
      <c r="F111" s="17">
        <v>25.209392190000003</v>
      </c>
      <c r="G111" s="136">
        <f t="shared" si="10"/>
        <v>0.13756398850224555</v>
      </c>
      <c r="H111" s="136">
        <f t="shared" si="11"/>
        <v>-26.309919502405787</v>
      </c>
      <c r="I111" s="274">
        <f t="shared" si="12"/>
        <v>-64.868906831175082</v>
      </c>
      <c r="J111" s="275"/>
    </row>
    <row r="112" spans="1:10">
      <c r="A112" s="35" t="s">
        <v>71</v>
      </c>
      <c r="B112" s="17">
        <v>6.7067418600000002</v>
      </c>
      <c r="C112" s="136">
        <f t="shared" si="8"/>
        <v>5.9341582812332046E-2</v>
      </c>
      <c r="D112" s="17">
        <v>11.672098609999999</v>
      </c>
      <c r="E112" s="136">
        <f t="shared" si="9"/>
        <v>7.3205198974552133E-2</v>
      </c>
      <c r="F112" s="17">
        <v>25.068959</v>
      </c>
      <c r="G112" s="136">
        <f t="shared" si="10"/>
        <v>0.13679766499912843</v>
      </c>
      <c r="H112" s="136">
        <f t="shared" si="11"/>
        <v>114.77679239723284</v>
      </c>
      <c r="I112" s="274">
        <f t="shared" si="12"/>
        <v>273.78744438510415</v>
      </c>
      <c r="J112" s="275"/>
    </row>
    <row r="113" spans="1:10">
      <c r="A113" s="35" t="s">
        <v>194</v>
      </c>
      <c r="B113" s="17">
        <v>28.9682709900001</v>
      </c>
      <c r="C113" s="136">
        <f t="shared" si="8"/>
        <v>0.25631269068751172</v>
      </c>
      <c r="D113" s="17">
        <v>38.918818039999998</v>
      </c>
      <c r="E113" s="136">
        <f t="shared" si="9"/>
        <v>0.24409147949038695</v>
      </c>
      <c r="F113" s="17">
        <v>24.939974769999999</v>
      </c>
      <c r="G113" s="136">
        <f t="shared" si="10"/>
        <v>0.13609381680640087</v>
      </c>
      <c r="H113" s="136">
        <f t="shared" si="11"/>
        <v>-35.917954280196327</v>
      </c>
      <c r="I113" s="274">
        <f t="shared" si="12"/>
        <v>-13.905891108898683</v>
      </c>
      <c r="J113" s="275"/>
    </row>
    <row r="114" spans="1:10">
      <c r="A114" s="35" t="s">
        <v>24</v>
      </c>
      <c r="B114" s="17">
        <v>31.05192684</v>
      </c>
      <c r="C114" s="136">
        <f t="shared" si="8"/>
        <v>0.2747489804324057</v>
      </c>
      <c r="D114" s="17">
        <v>28.229523109999999</v>
      </c>
      <c r="E114" s="136">
        <f t="shared" si="9"/>
        <v>0.17705023965902458</v>
      </c>
      <c r="F114" s="17">
        <v>24.816903489999998</v>
      </c>
      <c r="G114" s="136">
        <f t="shared" si="10"/>
        <v>0.13542223472226034</v>
      </c>
      <c r="H114" s="136">
        <f t="shared" si="11"/>
        <v>-12.088831988773896</v>
      </c>
      <c r="I114" s="274">
        <f t="shared" si="12"/>
        <v>-20.079344454619363</v>
      </c>
      <c r="J114" s="275"/>
    </row>
    <row r="115" spans="1:10">
      <c r="A115" s="35" t="s">
        <v>132</v>
      </c>
      <c r="B115" s="17">
        <v>25.291354170000002</v>
      </c>
      <c r="C115" s="136">
        <f t="shared" si="8"/>
        <v>0.22377914928651729</v>
      </c>
      <c r="D115" s="17">
        <v>34.121610020000006</v>
      </c>
      <c r="E115" s="136">
        <f t="shared" si="9"/>
        <v>0.21400429642584834</v>
      </c>
      <c r="F115" s="17">
        <v>23.81754102</v>
      </c>
      <c r="G115" s="136">
        <f t="shared" si="10"/>
        <v>0.12996885900036612</v>
      </c>
      <c r="H115" s="136">
        <f t="shared" si="11"/>
        <v>-30.198073871544718</v>
      </c>
      <c r="I115" s="274">
        <f t="shared" si="12"/>
        <v>-5.827339809855669</v>
      </c>
      <c r="J115" s="275"/>
    </row>
    <row r="116" spans="1:10">
      <c r="A116" s="35" t="s">
        <v>100</v>
      </c>
      <c r="B116" s="17">
        <v>18.265341500000002</v>
      </c>
      <c r="C116" s="136">
        <f t="shared" si="8"/>
        <v>0.16161264259808195</v>
      </c>
      <c r="D116" s="17">
        <v>21.237090819999999</v>
      </c>
      <c r="E116" s="136">
        <f t="shared" si="9"/>
        <v>0.13319502439662259</v>
      </c>
      <c r="F116" s="17">
        <v>23.778012629999999</v>
      </c>
      <c r="G116" s="136">
        <f t="shared" si="10"/>
        <v>0.12975315832236131</v>
      </c>
      <c r="H116" s="136">
        <f t="shared" si="11"/>
        <v>11.96454745867117</v>
      </c>
      <c r="I116" s="274">
        <f t="shared" si="12"/>
        <v>30.181046053806316</v>
      </c>
      <c r="J116" s="275"/>
    </row>
    <row r="117" spans="1:10">
      <c r="A117" s="35" t="s">
        <v>209</v>
      </c>
      <c r="B117" s="17">
        <v>21.70632968</v>
      </c>
      <c r="C117" s="136">
        <f t="shared" si="8"/>
        <v>0.19205867575429553</v>
      </c>
      <c r="D117" s="17">
        <v>24.410500859999999</v>
      </c>
      <c r="E117" s="136">
        <f t="shared" si="9"/>
        <v>0.15309805307794397</v>
      </c>
      <c r="F117" s="17">
        <v>23.31300821</v>
      </c>
      <c r="G117" s="136">
        <f t="shared" si="10"/>
        <v>0.1272156967999154</v>
      </c>
      <c r="H117" s="136">
        <f t="shared" si="11"/>
        <v>-4.4959857902727158</v>
      </c>
      <c r="I117" s="274">
        <f t="shared" si="12"/>
        <v>7.4018894658196333</v>
      </c>
      <c r="J117" s="275"/>
    </row>
    <row r="118" spans="1:10">
      <c r="A118" s="35" t="s">
        <v>188</v>
      </c>
      <c r="B118" s="17">
        <v>19.640993399999999</v>
      </c>
      <c r="C118" s="136">
        <f t="shared" si="8"/>
        <v>0.17378447846844178</v>
      </c>
      <c r="D118" s="17">
        <v>29.954331249999999</v>
      </c>
      <c r="E118" s="136">
        <f t="shared" si="9"/>
        <v>0.18786791069664335</v>
      </c>
      <c r="F118" s="17">
        <v>23.23347412</v>
      </c>
      <c r="G118" s="136">
        <f t="shared" si="10"/>
        <v>0.12678169083262214</v>
      </c>
      <c r="H118" s="136">
        <f t="shared" si="11"/>
        <v>-22.437012777576193</v>
      </c>
      <c r="I118" s="274">
        <f t="shared" si="12"/>
        <v>18.290728207260653</v>
      </c>
      <c r="J118" s="275"/>
    </row>
    <row r="119" spans="1:10">
      <c r="A119" s="35" t="s">
        <v>168</v>
      </c>
      <c r="B119" s="17">
        <v>27.174246100000001</v>
      </c>
      <c r="C119" s="136">
        <f t="shared" si="8"/>
        <v>0.24043906996382311</v>
      </c>
      <c r="D119" s="17">
        <v>25.541865600000001</v>
      </c>
      <c r="E119" s="136">
        <f t="shared" si="9"/>
        <v>0.16019375914347836</v>
      </c>
      <c r="F119" s="17">
        <v>23.01022738</v>
      </c>
      <c r="G119" s="136">
        <f t="shared" si="10"/>
        <v>0.12556346582572545</v>
      </c>
      <c r="H119" s="136" t="s">
        <v>240</v>
      </c>
      <c r="I119" s="274" t="s">
        <v>240</v>
      </c>
      <c r="J119" s="275"/>
    </row>
    <row r="120" spans="1:10">
      <c r="A120" s="35" t="s">
        <v>26</v>
      </c>
      <c r="B120" s="17">
        <v>21.47743929</v>
      </c>
      <c r="C120" s="136">
        <f t="shared" si="8"/>
        <v>0.1900334422927035</v>
      </c>
      <c r="D120" s="17">
        <v>29.14283249</v>
      </c>
      <c r="E120" s="136">
        <f t="shared" si="9"/>
        <v>0.18277834367203763</v>
      </c>
      <c r="F120" s="17">
        <v>22.258735379999997</v>
      </c>
      <c r="G120" s="136">
        <f t="shared" si="10"/>
        <v>0.12146268322579677</v>
      </c>
      <c r="H120" s="136">
        <f t="shared" ref="H120:H135" si="13">((F120/D120)-1)*100</f>
        <v>-23.621921830563984</v>
      </c>
      <c r="I120" s="274">
        <f t="shared" ref="I120:I126" si="14">((F120/B120)-1)*100</f>
        <v>3.6377525246400033</v>
      </c>
      <c r="J120" s="275"/>
    </row>
    <row r="121" spans="1:10">
      <c r="A121" s="35" t="s">
        <v>338</v>
      </c>
      <c r="B121" s="17">
        <v>20.523647780000001</v>
      </c>
      <c r="C121" s="136">
        <f t="shared" si="8"/>
        <v>0.18159424796290055</v>
      </c>
      <c r="D121" s="17">
        <v>38.577945100000001</v>
      </c>
      <c r="E121" s="136">
        <f t="shared" si="9"/>
        <v>0.2419535887621197</v>
      </c>
      <c r="F121" s="17">
        <v>22.241811170000002</v>
      </c>
      <c r="G121" s="136">
        <f t="shared" si="10"/>
        <v>0.121370330272092</v>
      </c>
      <c r="H121" s="136">
        <f t="shared" si="13"/>
        <v>-42.345785623506416</v>
      </c>
      <c r="I121" s="274">
        <f t="shared" si="14"/>
        <v>8.3716277360515114</v>
      </c>
      <c r="J121" s="275"/>
    </row>
    <row r="122" spans="1:10">
      <c r="A122" s="35" t="s">
        <v>215</v>
      </c>
      <c r="B122" s="17">
        <v>11.18672874</v>
      </c>
      <c r="C122" s="136">
        <f t="shared" si="8"/>
        <v>9.8980727718631006E-2</v>
      </c>
      <c r="D122" s="17">
        <v>9.7240009999999995</v>
      </c>
      <c r="E122" s="136">
        <f t="shared" si="9"/>
        <v>6.0987098534609104E-2</v>
      </c>
      <c r="F122" s="17">
        <v>21.51576013</v>
      </c>
      <c r="G122" s="136">
        <f t="shared" si="10"/>
        <v>0.11740837529254182</v>
      </c>
      <c r="H122" s="136">
        <f t="shared" si="13"/>
        <v>121.26447878810379</v>
      </c>
      <c r="I122" s="274">
        <f t="shared" si="14"/>
        <v>92.332902942992078</v>
      </c>
      <c r="J122" s="275"/>
    </row>
    <row r="123" spans="1:10">
      <c r="A123" s="35" t="s">
        <v>362</v>
      </c>
      <c r="B123" s="17">
        <v>16.00251364</v>
      </c>
      <c r="C123" s="136">
        <f t="shared" si="8"/>
        <v>0.14159103007037951</v>
      </c>
      <c r="D123" s="17">
        <v>20.14285667</v>
      </c>
      <c r="E123" s="136">
        <f t="shared" si="9"/>
        <v>0.12633219438190085</v>
      </c>
      <c r="F123" s="17">
        <v>20.696982629999997</v>
      </c>
      <c r="G123" s="136">
        <f t="shared" si="10"/>
        <v>0.11294042550037756</v>
      </c>
      <c r="H123" s="136">
        <f t="shared" si="13"/>
        <v>2.7509800078421298</v>
      </c>
      <c r="I123" s="274">
        <f t="shared" si="14"/>
        <v>29.335822456452519</v>
      </c>
      <c r="J123" s="275"/>
    </row>
    <row r="124" spans="1:10">
      <c r="A124" s="35" t="s">
        <v>95</v>
      </c>
      <c r="B124" s="17">
        <v>13.79720302</v>
      </c>
      <c r="C124" s="136">
        <f t="shared" si="8"/>
        <v>0.12207833291944949</v>
      </c>
      <c r="D124" s="17">
        <v>18.036333210000002</v>
      </c>
      <c r="E124" s="136">
        <f t="shared" si="9"/>
        <v>0.11312047691904935</v>
      </c>
      <c r="F124" s="17">
        <v>20.690490079999996</v>
      </c>
      <c r="G124" s="136">
        <f t="shared" si="10"/>
        <v>0.11290499659884679</v>
      </c>
      <c r="H124" s="136">
        <f t="shared" si="13"/>
        <v>14.715612309315906</v>
      </c>
      <c r="I124" s="274">
        <f t="shared" si="14"/>
        <v>49.961481685872869</v>
      </c>
      <c r="J124" s="275"/>
    </row>
    <row r="125" spans="1:10">
      <c r="A125" s="35" t="s">
        <v>129</v>
      </c>
      <c r="B125" s="17">
        <v>5.8318815199999996</v>
      </c>
      <c r="C125" s="136">
        <f t="shared" si="8"/>
        <v>5.1600775368263373E-2</v>
      </c>
      <c r="D125" s="17">
        <v>13.460541150000001</v>
      </c>
      <c r="E125" s="136">
        <f t="shared" si="9"/>
        <v>8.4421972955803948E-2</v>
      </c>
      <c r="F125" s="17">
        <v>20.57682891</v>
      </c>
      <c r="G125" s="136">
        <f t="shared" si="10"/>
        <v>0.11228476411703257</v>
      </c>
      <c r="H125" s="136">
        <f t="shared" si="13"/>
        <v>52.86776869293994</v>
      </c>
      <c r="I125" s="274">
        <f t="shared" si="14"/>
        <v>252.83345245326592</v>
      </c>
      <c r="J125" s="275"/>
    </row>
    <row r="126" spans="1:10">
      <c r="A126" s="35" t="s">
        <v>4</v>
      </c>
      <c r="B126" s="17">
        <v>13.71775865</v>
      </c>
      <c r="C126" s="136">
        <f t="shared" si="8"/>
        <v>0.12137540521479967</v>
      </c>
      <c r="D126" s="17">
        <v>24.436126770000001</v>
      </c>
      <c r="E126" s="136">
        <f t="shared" si="9"/>
        <v>0.15325877394769802</v>
      </c>
      <c r="F126" s="17">
        <v>20.316007289999998</v>
      </c>
      <c r="G126" s="136">
        <f t="shared" si="10"/>
        <v>0.11086149845222015</v>
      </c>
      <c r="H126" s="136">
        <f t="shared" si="13"/>
        <v>-16.860771425765542</v>
      </c>
      <c r="I126" s="274">
        <f t="shared" si="14"/>
        <v>48.100049055754447</v>
      </c>
      <c r="J126" s="275"/>
    </row>
    <row r="127" spans="1:10">
      <c r="A127" s="35" t="s">
        <v>141</v>
      </c>
      <c r="B127" s="17">
        <v>7.2694881200000001</v>
      </c>
      <c r="C127" s="136">
        <f t="shared" si="8"/>
        <v>6.4320789480369844E-2</v>
      </c>
      <c r="D127" s="17">
        <v>3.2758766800000001</v>
      </c>
      <c r="E127" s="136">
        <f t="shared" si="9"/>
        <v>2.0545680103322507E-2</v>
      </c>
      <c r="F127" s="17">
        <v>19.702310659999998</v>
      </c>
      <c r="G127" s="136">
        <f t="shared" si="10"/>
        <v>0.10751264515512736</v>
      </c>
      <c r="H127" s="136">
        <f t="shared" si="13"/>
        <v>501.43627445707136</v>
      </c>
      <c r="I127" s="274" t="s">
        <v>240</v>
      </c>
      <c r="J127" s="275"/>
    </row>
    <row r="128" spans="1:10">
      <c r="A128" s="35" t="s">
        <v>143</v>
      </c>
      <c r="B128" s="17">
        <v>14.645370779999999</v>
      </c>
      <c r="C128" s="136">
        <f t="shared" si="8"/>
        <v>0.12958296309896711</v>
      </c>
      <c r="D128" s="17">
        <v>22.938244010000002</v>
      </c>
      <c r="E128" s="136">
        <f t="shared" si="9"/>
        <v>0.14386433605352131</v>
      </c>
      <c r="F128" s="17">
        <v>19.645957030000002</v>
      </c>
      <c r="G128" s="136">
        <f t="shared" si="10"/>
        <v>0.10720513158832053</v>
      </c>
      <c r="H128" s="136">
        <f t="shared" si="13"/>
        <v>-14.352829181539429</v>
      </c>
      <c r="I128" s="274">
        <f t="shared" ref="I128:I135" si="15">((F128/B128)-1)*100</f>
        <v>34.144483776599913</v>
      </c>
      <c r="J128" s="275"/>
    </row>
    <row r="129" spans="1:10">
      <c r="A129" s="35" t="s">
        <v>68</v>
      </c>
      <c r="B129" s="17">
        <v>1.2752573600000001</v>
      </c>
      <c r="C129" s="136">
        <f t="shared" si="8"/>
        <v>1.1283540028104786E-2</v>
      </c>
      <c r="D129" s="17">
        <v>16.592050579999999</v>
      </c>
      <c r="E129" s="136">
        <f t="shared" si="9"/>
        <v>0.10406220892137691</v>
      </c>
      <c r="F129" s="17">
        <v>19.55553317</v>
      </c>
      <c r="G129" s="136">
        <f t="shared" si="10"/>
        <v>0.10671170172917846</v>
      </c>
      <c r="H129" s="136">
        <f t="shared" si="13"/>
        <v>17.860857979616895</v>
      </c>
      <c r="I129" s="274">
        <f t="shared" si="15"/>
        <v>1433.4577774952029</v>
      </c>
      <c r="J129" s="275"/>
    </row>
    <row r="130" spans="1:10">
      <c r="A130" s="35" t="s">
        <v>104</v>
      </c>
      <c r="B130" s="17">
        <v>14.840189310000001</v>
      </c>
      <c r="C130" s="136">
        <f t="shared" si="8"/>
        <v>0.13130672706255761</v>
      </c>
      <c r="D130" s="17">
        <v>19.885338829999998</v>
      </c>
      <c r="E130" s="136">
        <f t="shared" si="9"/>
        <v>0.12471709110471074</v>
      </c>
      <c r="F130" s="17">
        <v>19.172112760000097</v>
      </c>
      <c r="G130" s="136">
        <f t="shared" si="10"/>
        <v>0.10461943228947036</v>
      </c>
      <c r="H130" s="136">
        <f t="shared" si="13"/>
        <v>-3.5866930711982326</v>
      </c>
      <c r="I130" s="274">
        <f t="shared" si="15"/>
        <v>29.190486452090258</v>
      </c>
      <c r="J130" s="275"/>
    </row>
    <row r="131" spans="1:10">
      <c r="A131" s="35" t="s">
        <v>190</v>
      </c>
      <c r="B131" s="17">
        <v>20.316797390000001</v>
      </c>
      <c r="C131" s="136">
        <f t="shared" si="8"/>
        <v>0.17976402550851373</v>
      </c>
      <c r="D131" s="17">
        <v>21.024940590000099</v>
      </c>
      <c r="E131" s="136">
        <f t="shared" si="9"/>
        <v>0.13186445820466683</v>
      </c>
      <c r="F131" s="17">
        <v>17.9067203</v>
      </c>
      <c r="G131" s="136">
        <f t="shared" si="10"/>
        <v>9.7714369584811736E-2</v>
      </c>
      <c r="H131" s="136">
        <f t="shared" si="13"/>
        <v>-14.831053988724186</v>
      </c>
      <c r="I131" s="274">
        <f t="shared" si="15"/>
        <v>-11.862485231979768</v>
      </c>
      <c r="J131" s="275"/>
    </row>
    <row r="132" spans="1:10">
      <c r="A132" s="35" t="s">
        <v>64</v>
      </c>
      <c r="B132" s="17">
        <v>13.748533050000001</v>
      </c>
      <c r="C132" s="136">
        <f t="shared" ref="C132:C195" si="16">(B132/$B$268)*100</f>
        <v>0.12164769862406172</v>
      </c>
      <c r="D132" s="17">
        <v>10.107362279999998</v>
      </c>
      <c r="E132" s="136">
        <f t="shared" ref="E132:E195" si="17">(D132/$D$268)*100</f>
        <v>6.3391468110230678E-2</v>
      </c>
      <c r="F132" s="17">
        <v>17.566171170000001</v>
      </c>
      <c r="G132" s="136">
        <f t="shared" ref="G132:G195" si="18">(F132/$F$268)*100</f>
        <v>9.5856042487883444E-2</v>
      </c>
      <c r="H132" s="136">
        <f t="shared" si="13"/>
        <v>73.79580036187248</v>
      </c>
      <c r="I132" s="274">
        <f t="shared" si="15"/>
        <v>27.767603322595935</v>
      </c>
      <c r="J132" s="275"/>
    </row>
    <row r="133" spans="1:10">
      <c r="A133" s="35" t="s">
        <v>19</v>
      </c>
      <c r="B133" s="17">
        <v>15.182117330000001</v>
      </c>
      <c r="C133" s="136">
        <f t="shared" si="16"/>
        <v>0.13433212305039224</v>
      </c>
      <c r="D133" s="17">
        <v>14.71326191</v>
      </c>
      <c r="E133" s="136">
        <f t="shared" si="17"/>
        <v>9.2278801068683663E-2</v>
      </c>
      <c r="F133" s="17">
        <v>17.270536660000001</v>
      </c>
      <c r="G133" s="136">
        <f t="shared" si="18"/>
        <v>9.424280794307599E-2</v>
      </c>
      <c r="H133" s="136">
        <f t="shared" si="13"/>
        <v>17.380746469699737</v>
      </c>
      <c r="I133" s="274">
        <f t="shared" si="15"/>
        <v>13.755784417982753</v>
      </c>
      <c r="J133" s="275"/>
    </row>
    <row r="134" spans="1:10">
      <c r="A134" s="35" t="s">
        <v>152</v>
      </c>
      <c r="B134" s="17">
        <v>3.4309771099999997</v>
      </c>
      <c r="C134" s="136">
        <f t="shared" si="16"/>
        <v>3.0357454715020247E-2</v>
      </c>
      <c r="D134" s="17">
        <v>4.5110642400000005</v>
      </c>
      <c r="E134" s="136">
        <f t="shared" si="17"/>
        <v>2.8292543295792706E-2</v>
      </c>
      <c r="F134" s="17">
        <v>16.71310012</v>
      </c>
      <c r="G134" s="136">
        <f t="shared" si="18"/>
        <v>9.1200957778607913E-2</v>
      </c>
      <c r="H134" s="136">
        <f t="shared" si="13"/>
        <v>270.49129054300494</v>
      </c>
      <c r="I134" s="274">
        <f t="shared" si="15"/>
        <v>387.12362642372744</v>
      </c>
      <c r="J134" s="275"/>
    </row>
    <row r="135" spans="1:10">
      <c r="A135" s="35" t="s">
        <v>11</v>
      </c>
      <c r="B135" s="17">
        <v>27.45109223</v>
      </c>
      <c r="C135" s="136">
        <f t="shared" si="16"/>
        <v>0.24288861817853086</v>
      </c>
      <c r="D135" s="17">
        <v>16.082140939999999</v>
      </c>
      <c r="E135" s="136">
        <f t="shared" si="17"/>
        <v>0.10086415192216158</v>
      </c>
      <c r="F135" s="17">
        <v>16.44794834</v>
      </c>
      <c r="G135" s="136">
        <f t="shared" si="18"/>
        <v>8.975406306014902E-2</v>
      </c>
      <c r="H135" s="136">
        <f t="shared" si="13"/>
        <v>2.2746187921419914</v>
      </c>
      <c r="I135" s="274">
        <f t="shared" si="15"/>
        <v>-40.082718012856276</v>
      </c>
      <c r="J135" s="275"/>
    </row>
    <row r="136" spans="1:10">
      <c r="A136" s="35" t="s">
        <v>196</v>
      </c>
      <c r="B136" s="17">
        <v>19.324980819999901</v>
      </c>
      <c r="C136" s="136">
        <f t="shared" si="16"/>
        <v>0.17098838357210197</v>
      </c>
      <c r="D136" s="17">
        <v>29.272590640000001</v>
      </c>
      <c r="E136" s="136">
        <f t="shared" si="17"/>
        <v>0.18359216229255387</v>
      </c>
      <c r="F136" s="17">
        <v>15.97690306</v>
      </c>
      <c r="G136" s="136">
        <f t="shared" si="18"/>
        <v>8.7183637442840356E-2</v>
      </c>
      <c r="H136" s="136" t="s">
        <v>240</v>
      </c>
      <c r="I136" s="274" t="s">
        <v>240</v>
      </c>
      <c r="J136" s="275"/>
    </row>
    <row r="137" spans="1:10">
      <c r="A137" s="35" t="s">
        <v>936</v>
      </c>
      <c r="B137" s="17">
        <v>5.7020262500000003</v>
      </c>
      <c r="C137" s="136">
        <f t="shared" si="16"/>
        <v>5.0451809533707953E-2</v>
      </c>
      <c r="D137" s="17">
        <v>8.3407934699999995</v>
      </c>
      <c r="E137" s="136">
        <f t="shared" si="17"/>
        <v>5.2311882034125068E-2</v>
      </c>
      <c r="F137" s="17">
        <v>15.88985969</v>
      </c>
      <c r="G137" s="136">
        <f t="shared" si="18"/>
        <v>8.6708654426207912E-2</v>
      </c>
      <c r="H137" s="136">
        <f t="shared" ref="H137:H166" si="19">((F137/D137)-1)*100</f>
        <v>90.507770599431964</v>
      </c>
      <c r="I137" s="274">
        <f t="shared" ref="I137:I164" si="20">((F137/B137)-1)*100</f>
        <v>178.67040580530471</v>
      </c>
      <c r="J137" s="275"/>
    </row>
    <row r="138" spans="1:10">
      <c r="A138" s="35" t="s">
        <v>197</v>
      </c>
      <c r="B138" s="17">
        <v>43.806438409999799</v>
      </c>
      <c r="C138" s="136">
        <f t="shared" si="16"/>
        <v>0.38760152796760938</v>
      </c>
      <c r="D138" s="17">
        <v>21.63047092</v>
      </c>
      <c r="E138" s="136">
        <f t="shared" si="17"/>
        <v>0.13566223011988965</v>
      </c>
      <c r="F138" s="17">
        <v>15.59407955</v>
      </c>
      <c r="G138" s="136">
        <f t="shared" si="18"/>
        <v>8.5094625199660628E-2</v>
      </c>
      <c r="H138" s="136">
        <f t="shared" si="19"/>
        <v>-27.906888353589299</v>
      </c>
      <c r="I138" s="274">
        <f t="shared" si="20"/>
        <v>-64.402311358778945</v>
      </c>
      <c r="J138" s="275"/>
    </row>
    <row r="139" spans="1:10">
      <c r="A139" s="35" t="s">
        <v>204</v>
      </c>
      <c r="B139" s="17">
        <v>14.575125960000001</v>
      </c>
      <c r="C139" s="136">
        <f t="shared" si="16"/>
        <v>0.12896143346651942</v>
      </c>
      <c r="D139" s="17">
        <v>17.988752829999999</v>
      </c>
      <c r="E139" s="136">
        <f t="shared" si="17"/>
        <v>0.11282206175811155</v>
      </c>
      <c r="F139" s="17">
        <v>15.577355320000001</v>
      </c>
      <c r="G139" s="136">
        <f t="shared" si="18"/>
        <v>8.5003363507744817E-2</v>
      </c>
      <c r="H139" s="136">
        <f t="shared" si="19"/>
        <v>-13.4050288688079</v>
      </c>
      <c r="I139" s="274">
        <f t="shared" si="20"/>
        <v>6.8762998189553892</v>
      </c>
      <c r="J139" s="275"/>
    </row>
    <row r="140" spans="1:10">
      <c r="A140" s="35" t="s">
        <v>58</v>
      </c>
      <c r="B140" s="17">
        <v>12.8289782</v>
      </c>
      <c r="C140" s="136">
        <f t="shared" si="16"/>
        <v>0.11351143195078967</v>
      </c>
      <c r="D140" s="17">
        <v>16.217997449999999</v>
      </c>
      <c r="E140" s="136">
        <f t="shared" si="17"/>
        <v>0.10171621830532401</v>
      </c>
      <c r="F140" s="17">
        <v>15.23823842</v>
      </c>
      <c r="G140" s="136">
        <f t="shared" si="18"/>
        <v>8.3152851881723847E-2</v>
      </c>
      <c r="H140" s="136">
        <f t="shared" si="19"/>
        <v>-6.0411837714279493</v>
      </c>
      <c r="I140" s="274">
        <f t="shared" si="20"/>
        <v>18.779829402157699</v>
      </c>
      <c r="J140" s="275"/>
    </row>
    <row r="141" spans="1:10">
      <c r="A141" s="35" t="s">
        <v>118</v>
      </c>
      <c r="B141" s="17">
        <v>14.26244683</v>
      </c>
      <c r="C141" s="136">
        <f t="shared" si="16"/>
        <v>0.12619483310021534</v>
      </c>
      <c r="D141" s="17">
        <v>17.326335030000003</v>
      </c>
      <c r="E141" s="136">
        <f t="shared" si="17"/>
        <v>0.10866750237050156</v>
      </c>
      <c r="F141" s="17">
        <v>14.90891978</v>
      </c>
      <c r="G141" s="136">
        <f t="shared" si="18"/>
        <v>8.1355807936154004E-2</v>
      </c>
      <c r="H141" s="136">
        <f t="shared" si="19"/>
        <v>-13.952259642990427</v>
      </c>
      <c r="I141" s="274">
        <f t="shared" si="20"/>
        <v>4.5326931465938358</v>
      </c>
      <c r="J141" s="275"/>
    </row>
    <row r="142" spans="1:10">
      <c r="A142" s="35" t="s">
        <v>126</v>
      </c>
      <c r="B142" s="17">
        <v>10.261091859999999</v>
      </c>
      <c r="C142" s="136">
        <f t="shared" si="16"/>
        <v>9.0790646943900155E-2</v>
      </c>
      <c r="D142" s="17">
        <v>17.001561010000003</v>
      </c>
      <c r="E142" s="136">
        <f t="shared" si="17"/>
        <v>0.10663058102925313</v>
      </c>
      <c r="F142" s="17">
        <v>14.76244595</v>
      </c>
      <c r="G142" s="136">
        <f t="shared" si="18"/>
        <v>8.055652153868216E-2</v>
      </c>
      <c r="H142" s="136">
        <f t="shared" si="19"/>
        <v>-13.170055730076768</v>
      </c>
      <c r="I142" s="274">
        <f t="shared" si="20"/>
        <v>43.868178468874966</v>
      </c>
      <c r="J142" s="275"/>
    </row>
    <row r="143" spans="1:10">
      <c r="A143" s="35" t="s">
        <v>164</v>
      </c>
      <c r="B143" s="17">
        <v>12.065300259999999</v>
      </c>
      <c r="C143" s="136">
        <f t="shared" si="16"/>
        <v>0.10675437186640746</v>
      </c>
      <c r="D143" s="17">
        <v>16.539982269999999</v>
      </c>
      <c r="E143" s="136">
        <f t="shared" si="17"/>
        <v>0.10373564631072925</v>
      </c>
      <c r="F143" s="17">
        <v>14.62360799</v>
      </c>
      <c r="G143" s="136">
        <f t="shared" si="18"/>
        <v>7.9798902973777161E-2</v>
      </c>
      <c r="H143" s="136">
        <f t="shared" si="19"/>
        <v>-11.586313991858955</v>
      </c>
      <c r="I143" s="274">
        <f t="shared" si="20"/>
        <v>21.203846359974477</v>
      </c>
      <c r="J143" s="275"/>
    </row>
    <row r="144" spans="1:10">
      <c r="A144" s="35" t="s">
        <v>82</v>
      </c>
      <c r="B144" s="17">
        <v>24.627058479999999</v>
      </c>
      <c r="C144" s="136">
        <f t="shared" si="16"/>
        <v>0.21790142825253517</v>
      </c>
      <c r="D144" s="17">
        <v>22.357898840000001</v>
      </c>
      <c r="E144" s="136">
        <f t="shared" si="17"/>
        <v>0.14022452070725852</v>
      </c>
      <c r="F144" s="17">
        <v>14.485296179999999</v>
      </c>
      <c r="G144" s="136">
        <f t="shared" si="18"/>
        <v>7.904415553293595E-2</v>
      </c>
      <c r="H144" s="136">
        <f t="shared" si="19"/>
        <v>-35.211728599090499</v>
      </c>
      <c r="I144" s="274">
        <f t="shared" si="20"/>
        <v>-41.181379043852417</v>
      </c>
      <c r="J144" s="275"/>
    </row>
    <row r="145" spans="1:10">
      <c r="A145" s="35" t="s">
        <v>93</v>
      </c>
      <c r="B145" s="17">
        <v>13.462006619999999</v>
      </c>
      <c r="C145" s="136">
        <f t="shared" si="16"/>
        <v>0.11911249863743706</v>
      </c>
      <c r="D145" s="17">
        <v>12.181454560000001</v>
      </c>
      <c r="E145" s="136">
        <f t="shared" si="17"/>
        <v>7.6399783334615404E-2</v>
      </c>
      <c r="F145" s="17">
        <v>13.06520617</v>
      </c>
      <c r="G145" s="136">
        <f t="shared" si="18"/>
        <v>7.1294930786244687E-2</v>
      </c>
      <c r="H145" s="136">
        <f t="shared" si="19"/>
        <v>7.2548939508583432</v>
      </c>
      <c r="I145" s="274">
        <f t="shared" si="20"/>
        <v>-2.9475579770588345</v>
      </c>
      <c r="J145" s="275"/>
    </row>
    <row r="146" spans="1:10">
      <c r="A146" s="35" t="s">
        <v>210</v>
      </c>
      <c r="B146" s="17">
        <v>8.3571139300000006</v>
      </c>
      <c r="C146" s="136">
        <f t="shared" si="16"/>
        <v>7.3944156298448735E-2</v>
      </c>
      <c r="D146" s="17">
        <v>10.517693289999999</v>
      </c>
      <c r="E146" s="136">
        <f t="shared" si="17"/>
        <v>6.5964986740954357E-2</v>
      </c>
      <c r="F146" s="17">
        <v>13.003474300000001</v>
      </c>
      <c r="G146" s="136">
        <f t="shared" si="18"/>
        <v>7.0958068945590286E-2</v>
      </c>
      <c r="H146" s="136">
        <f t="shared" si="19"/>
        <v>23.634279318293405</v>
      </c>
      <c r="I146" s="274">
        <f t="shared" si="20"/>
        <v>55.597666956779165</v>
      </c>
      <c r="J146" s="275"/>
    </row>
    <row r="147" spans="1:10">
      <c r="A147" s="35" t="s">
        <v>115</v>
      </c>
      <c r="B147" s="17">
        <v>12.080451210000001</v>
      </c>
      <c r="C147" s="136">
        <f t="shared" si="16"/>
        <v>0.1068884282193846</v>
      </c>
      <c r="D147" s="17">
        <v>10.879794929999999</v>
      </c>
      <c r="E147" s="136">
        <f t="shared" si="17"/>
        <v>6.8236019867979295E-2</v>
      </c>
      <c r="F147" s="17">
        <v>12.005718869999999</v>
      </c>
      <c r="G147" s="136">
        <f t="shared" si="18"/>
        <v>6.5513462607361336E-2</v>
      </c>
      <c r="H147" s="136">
        <f t="shared" si="19"/>
        <v>10.348760682017755</v>
      </c>
      <c r="I147" s="274">
        <f t="shared" si="20"/>
        <v>-0.61862209201375418</v>
      </c>
      <c r="J147" s="275"/>
    </row>
    <row r="148" spans="1:10">
      <c r="A148" s="35" t="s">
        <v>181</v>
      </c>
      <c r="B148" s="17">
        <v>11.21569427</v>
      </c>
      <c r="C148" s="136">
        <f t="shared" si="16"/>
        <v>9.9237016156903807E-2</v>
      </c>
      <c r="D148" s="17">
        <v>14.455265800000001</v>
      </c>
      <c r="E148" s="136">
        <f t="shared" si="17"/>
        <v>9.0660698172343374E-2</v>
      </c>
      <c r="F148" s="17">
        <v>11.55671031</v>
      </c>
      <c r="G148" s="136">
        <f t="shared" si="18"/>
        <v>6.306328816762409E-2</v>
      </c>
      <c r="H148" s="136">
        <f t="shared" si="19"/>
        <v>-20.051900325485551</v>
      </c>
      <c r="I148" s="274">
        <f t="shared" si="20"/>
        <v>3.0405254618268041</v>
      </c>
      <c r="J148" s="275"/>
    </row>
    <row r="149" spans="1:10">
      <c r="A149" s="35" t="s">
        <v>150</v>
      </c>
      <c r="B149" s="17">
        <v>10.484389820000001</v>
      </c>
      <c r="C149" s="136">
        <f t="shared" si="16"/>
        <v>9.276639830898474E-2</v>
      </c>
      <c r="D149" s="17">
        <v>13.094311859999999</v>
      </c>
      <c r="E149" s="136">
        <f t="shared" si="17"/>
        <v>8.2125051987213968E-2</v>
      </c>
      <c r="F149" s="17">
        <v>10.907999460000001</v>
      </c>
      <c r="G149" s="136">
        <f t="shared" si="18"/>
        <v>5.9523367361993526E-2</v>
      </c>
      <c r="H149" s="136">
        <f t="shared" si="19"/>
        <v>-16.696657475209996</v>
      </c>
      <c r="I149" s="274">
        <f t="shared" si="20"/>
        <v>4.0403842977292159</v>
      </c>
      <c r="J149" s="275"/>
    </row>
    <row r="150" spans="1:10">
      <c r="A150" s="35" t="s">
        <v>213</v>
      </c>
      <c r="B150" s="17">
        <v>17.104793170000001</v>
      </c>
      <c r="C150" s="136">
        <f t="shared" si="16"/>
        <v>0.15134405372586782</v>
      </c>
      <c r="D150" s="17">
        <v>9.6491650799999906</v>
      </c>
      <c r="E150" s="136">
        <f t="shared" si="17"/>
        <v>6.0517741772205577E-2</v>
      </c>
      <c r="F150" s="17">
        <v>10.23942602</v>
      </c>
      <c r="G150" s="136">
        <f t="shared" si="18"/>
        <v>5.587505929014918E-2</v>
      </c>
      <c r="H150" s="136">
        <f t="shared" si="19"/>
        <v>6.1172229421533553</v>
      </c>
      <c r="I150" s="274">
        <f t="shared" si="20"/>
        <v>-40.137095384708473</v>
      </c>
      <c r="J150" s="275"/>
    </row>
    <row r="151" spans="1:10">
      <c r="A151" s="35" t="s">
        <v>25</v>
      </c>
      <c r="B151" s="17">
        <v>7.3886057000000003</v>
      </c>
      <c r="C151" s="136">
        <f t="shared" si="16"/>
        <v>6.5374747704128669E-2</v>
      </c>
      <c r="D151" s="17">
        <v>7.9448976199999999</v>
      </c>
      <c r="E151" s="136">
        <f t="shared" si="17"/>
        <v>4.9828898001791785E-2</v>
      </c>
      <c r="F151" s="17">
        <v>9.9896613600000101</v>
      </c>
      <c r="G151" s="136">
        <f t="shared" si="18"/>
        <v>5.4512129848711274E-2</v>
      </c>
      <c r="H151" s="136">
        <f t="shared" si="19"/>
        <v>25.736816731944366</v>
      </c>
      <c r="I151" s="274">
        <f t="shared" si="20"/>
        <v>35.203606277162812</v>
      </c>
      <c r="J151" s="275"/>
    </row>
    <row r="152" spans="1:10">
      <c r="A152" s="35" t="s">
        <v>147</v>
      </c>
      <c r="B152" s="17">
        <v>8.0534698899999988</v>
      </c>
      <c r="C152" s="136">
        <f t="shared" si="16"/>
        <v>7.1257498854154139E-2</v>
      </c>
      <c r="D152" s="17">
        <v>7.3575199099999997</v>
      </c>
      <c r="E152" s="136">
        <f t="shared" si="17"/>
        <v>4.6144975892281205E-2</v>
      </c>
      <c r="F152" s="17">
        <v>9.8580876499999999</v>
      </c>
      <c r="G152" s="136">
        <f t="shared" si="18"/>
        <v>5.3794151240055287E-2</v>
      </c>
      <c r="H152" s="136">
        <f t="shared" si="19"/>
        <v>33.986557570864932</v>
      </c>
      <c r="I152" s="274">
        <f t="shared" si="20"/>
        <v>22.407953151234807</v>
      </c>
      <c r="J152" s="275"/>
    </row>
    <row r="153" spans="1:10">
      <c r="A153" s="35" t="s">
        <v>206</v>
      </c>
      <c r="B153" s="17">
        <v>4.4570827599999996</v>
      </c>
      <c r="C153" s="136">
        <f t="shared" si="16"/>
        <v>3.9436488122707836E-2</v>
      </c>
      <c r="D153" s="17">
        <v>20.833490100000002</v>
      </c>
      <c r="E153" s="136">
        <f t="shared" si="17"/>
        <v>0.13066371687420678</v>
      </c>
      <c r="F153" s="17">
        <v>9.6809341500000006</v>
      </c>
      <c r="G153" s="136">
        <f t="shared" si="18"/>
        <v>5.2827450343283983E-2</v>
      </c>
      <c r="H153" s="136">
        <f t="shared" si="19"/>
        <v>-53.53186574341666</v>
      </c>
      <c r="I153" s="274">
        <f t="shared" si="20"/>
        <v>117.20337429857378</v>
      </c>
      <c r="J153" s="275"/>
    </row>
    <row r="154" spans="1:10">
      <c r="A154" s="35" t="s">
        <v>354</v>
      </c>
      <c r="B154" s="17">
        <v>9.446644130000001</v>
      </c>
      <c r="C154" s="136">
        <f t="shared" si="16"/>
        <v>8.3584373253188765E-2</v>
      </c>
      <c r="D154" s="17">
        <v>6.2683819299999994</v>
      </c>
      <c r="E154" s="136">
        <f t="shared" si="17"/>
        <v>3.9314108093723266E-2</v>
      </c>
      <c r="F154" s="17">
        <v>9.5144601999999985</v>
      </c>
      <c r="G154" s="136">
        <f t="shared" si="18"/>
        <v>5.1919026198381041E-2</v>
      </c>
      <c r="H154" s="136">
        <f t="shared" si="19"/>
        <v>51.784947156211317</v>
      </c>
      <c r="I154" s="274">
        <f t="shared" si="20"/>
        <v>0.71788530473622103</v>
      </c>
      <c r="J154" s="275"/>
    </row>
    <row r="155" spans="1:10">
      <c r="A155" s="35" t="s">
        <v>334</v>
      </c>
      <c r="B155" s="17">
        <v>9.6212335399999986</v>
      </c>
      <c r="C155" s="136">
        <f t="shared" si="16"/>
        <v>8.512914896514244E-2</v>
      </c>
      <c r="D155" s="17">
        <v>11.993805800000001</v>
      </c>
      <c r="E155" s="136">
        <f t="shared" si="17"/>
        <v>7.5222885737009512E-2</v>
      </c>
      <c r="F155" s="17">
        <v>8.7674178000000005</v>
      </c>
      <c r="G155" s="136">
        <f t="shared" si="18"/>
        <v>4.7842524418815938E-2</v>
      </c>
      <c r="H155" s="136">
        <f t="shared" si="19"/>
        <v>-26.900452231767837</v>
      </c>
      <c r="I155" s="274">
        <f t="shared" si="20"/>
        <v>-8.8742855731573691</v>
      </c>
      <c r="J155" s="275"/>
    </row>
    <row r="156" spans="1:10">
      <c r="A156" s="35" t="s">
        <v>187</v>
      </c>
      <c r="B156" s="17">
        <v>5.6287973000000102</v>
      </c>
      <c r="C156" s="136">
        <f t="shared" si="16"/>
        <v>4.9803876171817002E-2</v>
      </c>
      <c r="D156" s="17">
        <v>9.4627273299999999</v>
      </c>
      <c r="E156" s="136">
        <f t="shared" si="17"/>
        <v>5.934843940070024E-2</v>
      </c>
      <c r="F156" s="17">
        <v>8.2394034299999994</v>
      </c>
      <c r="G156" s="136">
        <f t="shared" si="18"/>
        <v>4.4961226758949563E-2</v>
      </c>
      <c r="H156" s="136">
        <f t="shared" si="19"/>
        <v>-12.92781517778343</v>
      </c>
      <c r="I156" s="274">
        <f t="shared" si="20"/>
        <v>46.379466000667399</v>
      </c>
      <c r="J156" s="275"/>
    </row>
    <row r="157" spans="1:10">
      <c r="A157" s="35" t="s">
        <v>57</v>
      </c>
      <c r="B157" s="17">
        <v>5.9919932100000004</v>
      </c>
      <c r="C157" s="136">
        <f t="shared" si="16"/>
        <v>5.3017451499489561E-2</v>
      </c>
      <c r="D157" s="17">
        <v>7.5148614299999998</v>
      </c>
      <c r="E157" s="136">
        <f t="shared" si="17"/>
        <v>4.7131792202134024E-2</v>
      </c>
      <c r="F157" s="17">
        <v>7.7468395899999996</v>
      </c>
      <c r="G157" s="136">
        <f t="shared" si="18"/>
        <v>4.2273377487864784E-2</v>
      </c>
      <c r="H157" s="136">
        <f t="shared" si="19"/>
        <v>3.0869253167320254</v>
      </c>
      <c r="I157" s="274">
        <f t="shared" si="20"/>
        <v>29.286521504586261</v>
      </c>
      <c r="J157" s="275"/>
    </row>
    <row r="158" spans="1:10">
      <c r="A158" s="35" t="s">
        <v>186</v>
      </c>
      <c r="B158" s="17">
        <v>5.0447040899999998</v>
      </c>
      <c r="C158" s="136">
        <f t="shared" si="16"/>
        <v>4.4635790637161214E-2</v>
      </c>
      <c r="D158" s="17">
        <v>20.424368870000002</v>
      </c>
      <c r="E158" s="136">
        <f t="shared" si="17"/>
        <v>0.12809778575525579</v>
      </c>
      <c r="F158" s="17">
        <v>7.6194874400000003</v>
      </c>
      <c r="G158" s="136">
        <f t="shared" si="18"/>
        <v>4.1578435318442492E-2</v>
      </c>
      <c r="H158" s="136">
        <f t="shared" si="19"/>
        <v>-62.694135184799961</v>
      </c>
      <c r="I158" s="274">
        <f t="shared" si="20"/>
        <v>51.039333607375184</v>
      </c>
      <c r="J158" s="275"/>
    </row>
    <row r="159" spans="1:10">
      <c r="A159" s="35" t="s">
        <v>153</v>
      </c>
      <c r="B159" s="17">
        <v>0.8230691899999999</v>
      </c>
      <c r="C159" s="136">
        <f t="shared" si="16"/>
        <v>7.2825567940770644E-3</v>
      </c>
      <c r="D159" s="17">
        <v>2.36978556</v>
      </c>
      <c r="E159" s="136">
        <f t="shared" si="17"/>
        <v>1.4862847654336297E-2</v>
      </c>
      <c r="F159" s="17">
        <v>7.2423100099999997</v>
      </c>
      <c r="G159" s="136">
        <f t="shared" si="18"/>
        <v>3.9520232913054523E-2</v>
      </c>
      <c r="H159" s="136">
        <f t="shared" si="19"/>
        <v>205.61035277808006</v>
      </c>
      <c r="I159" s="274">
        <f t="shared" si="20"/>
        <v>779.91509073496013</v>
      </c>
      <c r="J159" s="275"/>
    </row>
    <row r="160" spans="1:10">
      <c r="A160" s="35" t="s">
        <v>212</v>
      </c>
      <c r="B160" s="17">
        <v>6.1093787500000003</v>
      </c>
      <c r="C160" s="136">
        <f t="shared" si="16"/>
        <v>5.4056084547889051E-2</v>
      </c>
      <c r="D160" s="17">
        <v>7.8042393200000006</v>
      </c>
      <c r="E160" s="136">
        <f t="shared" si="17"/>
        <v>4.8946715698251243E-2</v>
      </c>
      <c r="F160" s="17">
        <v>7.1988045799999796</v>
      </c>
      <c r="G160" s="136">
        <f t="shared" si="18"/>
        <v>3.9282830105910202E-2</v>
      </c>
      <c r="H160" s="136">
        <f t="shared" si="19"/>
        <v>-7.7577674796372236</v>
      </c>
      <c r="I160" s="274">
        <f t="shared" si="20"/>
        <v>17.832023100548145</v>
      </c>
      <c r="J160" s="275"/>
    </row>
    <row r="161" spans="1:10">
      <c r="A161" s="35" t="s">
        <v>201</v>
      </c>
      <c r="B161" s="17">
        <v>5.7661445199999992</v>
      </c>
      <c r="C161" s="136">
        <f t="shared" si="16"/>
        <v>5.1019131149540708E-2</v>
      </c>
      <c r="D161" s="17">
        <v>4.8184451699999995</v>
      </c>
      <c r="E161" s="136">
        <f t="shared" si="17"/>
        <v>3.0220378460101074E-2</v>
      </c>
      <c r="F161" s="17">
        <v>7.1600812899999999</v>
      </c>
      <c r="G161" s="136">
        <f t="shared" si="18"/>
        <v>3.9071522741568457E-2</v>
      </c>
      <c r="H161" s="136">
        <f t="shared" si="19"/>
        <v>48.597338713724561</v>
      </c>
      <c r="I161" s="274">
        <f t="shared" si="20"/>
        <v>24.174502827064082</v>
      </c>
      <c r="J161" s="275"/>
    </row>
    <row r="162" spans="1:10">
      <c r="A162" s="35" t="s">
        <v>114</v>
      </c>
      <c r="B162" s="17">
        <v>5.5145352500000104</v>
      </c>
      <c r="C162" s="136">
        <f t="shared" si="16"/>
        <v>4.8792879917015301E-2</v>
      </c>
      <c r="D162" s="17">
        <v>10.797676210000001</v>
      </c>
      <c r="E162" s="136">
        <f t="shared" si="17"/>
        <v>6.772098675885313E-2</v>
      </c>
      <c r="F162" s="17">
        <v>7.1129415099999909</v>
      </c>
      <c r="G162" s="136">
        <f t="shared" si="18"/>
        <v>3.8814287814798107E-2</v>
      </c>
      <c r="H162" s="136">
        <f t="shared" si="19"/>
        <v>-34.125256474976382</v>
      </c>
      <c r="I162" s="274">
        <f t="shared" si="20"/>
        <v>28.985330359434691</v>
      </c>
      <c r="J162" s="275"/>
    </row>
    <row r="163" spans="1:10">
      <c r="A163" s="35" t="s">
        <v>167</v>
      </c>
      <c r="B163" s="17">
        <v>8.4365534100000001</v>
      </c>
      <c r="C163" s="136">
        <f t="shared" si="16"/>
        <v>7.4647040736137316E-2</v>
      </c>
      <c r="D163" s="17">
        <v>5.9217394800000003</v>
      </c>
      <c r="E163" s="136">
        <f t="shared" si="17"/>
        <v>3.7140032087928099E-2</v>
      </c>
      <c r="F163" s="17">
        <v>6.8827997099999996</v>
      </c>
      <c r="G163" s="136">
        <f t="shared" si="18"/>
        <v>3.7558437467813413E-2</v>
      </c>
      <c r="H163" s="136">
        <f t="shared" si="19"/>
        <v>16.229356817297869</v>
      </c>
      <c r="I163" s="274">
        <f t="shared" si="20"/>
        <v>-18.41692483281512</v>
      </c>
      <c r="J163" s="275"/>
    </row>
    <row r="164" spans="1:10">
      <c r="A164" s="35" t="s">
        <v>136</v>
      </c>
      <c r="B164" s="17">
        <v>6.5737230700000007</v>
      </c>
      <c r="C164" s="136">
        <f t="shared" si="16"/>
        <v>5.8164625996764203E-2</v>
      </c>
      <c r="D164" s="17">
        <v>7.2819157900000002</v>
      </c>
      <c r="E164" s="136">
        <f t="shared" si="17"/>
        <v>4.5670801124501732E-2</v>
      </c>
      <c r="F164" s="17">
        <v>6.74846981000002</v>
      </c>
      <c r="G164" s="136">
        <f t="shared" si="18"/>
        <v>3.6825418730993757E-2</v>
      </c>
      <c r="H164" s="136">
        <f t="shared" si="19"/>
        <v>-7.3256268732541869</v>
      </c>
      <c r="I164" s="274">
        <f t="shared" si="20"/>
        <v>2.6582613556919821</v>
      </c>
      <c r="J164" s="275"/>
    </row>
    <row r="165" spans="1:10">
      <c r="A165" s="35" t="s">
        <v>67</v>
      </c>
      <c r="B165" s="17">
        <v>4.47155082</v>
      </c>
      <c r="C165" s="136">
        <f t="shared" si="16"/>
        <v>3.9564502231278852E-2</v>
      </c>
      <c r="D165" s="17">
        <v>6.0537253799999995</v>
      </c>
      <c r="E165" s="136">
        <f t="shared" si="17"/>
        <v>3.7967822735880417E-2</v>
      </c>
      <c r="F165" s="17">
        <v>6.7414431200000005</v>
      </c>
      <c r="G165" s="136">
        <f t="shared" si="18"/>
        <v>3.678707510513058E-2</v>
      </c>
      <c r="H165" s="136">
        <f t="shared" si="19"/>
        <v>11.360240130350952</v>
      </c>
      <c r="I165" s="274" t="s">
        <v>240</v>
      </c>
      <c r="J165" s="275"/>
    </row>
    <row r="166" spans="1:10">
      <c r="A166" s="35" t="s">
        <v>6</v>
      </c>
      <c r="B166" s="17">
        <v>2.2315993299999999</v>
      </c>
      <c r="C166" s="136">
        <f t="shared" si="16"/>
        <v>1.9745300953798707E-2</v>
      </c>
      <c r="D166" s="17">
        <v>5.4188351700000004</v>
      </c>
      <c r="E166" s="136">
        <f t="shared" si="17"/>
        <v>3.3985911195977388E-2</v>
      </c>
      <c r="F166" s="17">
        <v>5.9350921900000007</v>
      </c>
      <c r="G166" s="136">
        <f t="shared" si="18"/>
        <v>3.2386935299011162E-2</v>
      </c>
      <c r="H166" s="136">
        <f t="shared" si="19"/>
        <v>9.5270847664480574</v>
      </c>
      <c r="I166" s="274">
        <f>((F166/B166)-1)*100</f>
        <v>165.95689065742823</v>
      </c>
      <c r="J166" s="275"/>
    </row>
    <row r="167" spans="1:10">
      <c r="A167" s="35" t="s">
        <v>120</v>
      </c>
      <c r="B167" s="17">
        <v>5.66940168</v>
      </c>
      <c r="C167" s="136">
        <f t="shared" si="16"/>
        <v>5.0163145729019379E-2</v>
      </c>
      <c r="D167" s="17">
        <v>6.8552457800000006</v>
      </c>
      <c r="E167" s="136">
        <f t="shared" si="17"/>
        <v>4.2994807370322491E-2</v>
      </c>
      <c r="F167" s="17">
        <v>5.8529842599999906</v>
      </c>
      <c r="G167" s="136">
        <f t="shared" si="18"/>
        <v>3.1938884260995851E-2</v>
      </c>
      <c r="H167" s="136" t="s">
        <v>240</v>
      </c>
      <c r="I167" s="274">
        <f>((F167/B167)-1)*100</f>
        <v>3.2381297068369008</v>
      </c>
      <c r="J167" s="275"/>
    </row>
    <row r="168" spans="1:10">
      <c r="A168" s="35" t="s">
        <v>149</v>
      </c>
      <c r="B168" s="17">
        <v>4.6478396200000001</v>
      </c>
      <c r="C168" s="136">
        <f t="shared" si="16"/>
        <v>4.11243142297813E-2</v>
      </c>
      <c r="D168" s="17">
        <v>6.7203766399999996</v>
      </c>
      <c r="E168" s="136">
        <f t="shared" si="17"/>
        <v>4.2148933585400207E-2</v>
      </c>
      <c r="F168" s="17">
        <v>5.4795486799999997</v>
      </c>
      <c r="G168" s="136">
        <f t="shared" si="18"/>
        <v>2.9901100587106801E-2</v>
      </c>
      <c r="H168" s="136" t="s">
        <v>240</v>
      </c>
      <c r="I168" s="274" t="s">
        <v>240</v>
      </c>
      <c r="J168" s="275"/>
    </row>
    <row r="169" spans="1:10">
      <c r="A169" s="35" t="s">
        <v>121</v>
      </c>
      <c r="B169" s="17">
        <v>100.41879249</v>
      </c>
      <c r="C169" s="136">
        <f t="shared" si="16"/>
        <v>0.88851042948292669</v>
      </c>
      <c r="D169" s="17">
        <v>183.80833028000001</v>
      </c>
      <c r="E169" s="136">
        <f t="shared" si="17"/>
        <v>1.152811147414355</v>
      </c>
      <c r="F169" s="17">
        <v>5.4638186100000006</v>
      </c>
      <c r="G169" s="136">
        <f t="shared" si="18"/>
        <v>2.9815263881790368E-2</v>
      </c>
      <c r="H169" s="136">
        <f t="shared" ref="H169:H200" si="21">((F169/D169)-1)*100</f>
        <v>-97.027436894901982</v>
      </c>
      <c r="I169" s="274">
        <f>((F169/B169)-1)*100</f>
        <v>-94.558968023296927</v>
      </c>
      <c r="J169" s="275"/>
    </row>
    <row r="170" spans="1:10">
      <c r="A170" s="35" t="s">
        <v>155</v>
      </c>
      <c r="B170" s="17">
        <v>4.6068347100000002</v>
      </c>
      <c r="C170" s="136">
        <f t="shared" si="16"/>
        <v>4.0761500763381212E-2</v>
      </c>
      <c r="D170" s="17">
        <v>5.1115588600000006</v>
      </c>
      <c r="E170" s="136">
        <f t="shared" si="17"/>
        <v>3.2058732188558418E-2</v>
      </c>
      <c r="F170" s="17">
        <v>5.3225981100000093</v>
      </c>
      <c r="G170" s="136">
        <f t="shared" si="18"/>
        <v>2.9044644142454234E-2</v>
      </c>
      <c r="H170" s="136">
        <f t="shared" si="21"/>
        <v>4.1286671205427172</v>
      </c>
      <c r="I170" s="274">
        <f>((F170/B170)-1)*100</f>
        <v>15.536988953528329</v>
      </c>
      <c r="J170" s="275"/>
    </row>
    <row r="171" spans="1:10">
      <c r="A171" s="35" t="s">
        <v>87</v>
      </c>
      <c r="B171" s="17">
        <v>4.8195839200000004</v>
      </c>
      <c r="C171" s="136">
        <f t="shared" si="16"/>
        <v>4.2643916268109344E-2</v>
      </c>
      <c r="D171" s="17">
        <v>10.814371250000001</v>
      </c>
      <c r="E171" s="136">
        <f t="shared" si="17"/>
        <v>6.7825694897973979E-2</v>
      </c>
      <c r="F171" s="17">
        <v>4.9891024699999997</v>
      </c>
      <c r="G171" s="136">
        <f t="shared" si="18"/>
        <v>2.7224806915093047E-2</v>
      </c>
      <c r="H171" s="136">
        <f t="shared" si="21"/>
        <v>-53.865995954226186</v>
      </c>
      <c r="I171" s="274" t="s">
        <v>240</v>
      </c>
      <c r="J171" s="275"/>
    </row>
    <row r="172" spans="1:10">
      <c r="A172" s="35" t="s">
        <v>0</v>
      </c>
      <c r="B172" s="17">
        <v>9.5686906500000006</v>
      </c>
      <c r="C172" s="136">
        <f t="shared" si="16"/>
        <v>8.4664246882548477E-2</v>
      </c>
      <c r="D172" s="17">
        <v>5.1770303600000007</v>
      </c>
      <c r="E172" s="136">
        <f t="shared" si="17"/>
        <v>3.2469357076576083E-2</v>
      </c>
      <c r="F172" s="17">
        <v>4.6852264400000001</v>
      </c>
      <c r="G172" s="136">
        <f t="shared" si="18"/>
        <v>2.5566599593711849E-2</v>
      </c>
      <c r="H172" s="136">
        <f t="shared" si="21"/>
        <v>-9.4997302662138683</v>
      </c>
      <c r="I172" s="274" t="s">
        <v>240</v>
      </c>
      <c r="J172" s="275"/>
    </row>
    <row r="173" spans="1:10">
      <c r="A173" s="35" t="s">
        <v>205</v>
      </c>
      <c r="B173" s="17">
        <v>3.45082646</v>
      </c>
      <c r="C173" s="136">
        <f t="shared" si="16"/>
        <v>3.0533082742963461E-2</v>
      </c>
      <c r="D173" s="17">
        <v>4.7831498400000001</v>
      </c>
      <c r="E173" s="136">
        <f t="shared" si="17"/>
        <v>2.9999012813540411E-2</v>
      </c>
      <c r="F173" s="17">
        <v>4.6438798300000004</v>
      </c>
      <c r="G173" s="136">
        <f t="shared" si="18"/>
        <v>2.5340977153480902E-2</v>
      </c>
      <c r="H173" s="136">
        <f t="shared" si="21"/>
        <v>-2.911679848189741</v>
      </c>
      <c r="I173" s="274">
        <f t="shared" ref="I173:I204" si="22">((F173/B173)-1)*100</f>
        <v>34.572975020018838</v>
      </c>
      <c r="J173" s="275"/>
    </row>
    <row r="174" spans="1:10">
      <c r="A174" s="35" t="s">
        <v>40</v>
      </c>
      <c r="B174" s="17">
        <v>1.7849049999999998E-2</v>
      </c>
      <c r="C174" s="136">
        <f t="shared" si="16"/>
        <v>1.5792927487095132E-4</v>
      </c>
      <c r="D174" s="17">
        <v>24.301616989999999</v>
      </c>
      <c r="E174" s="136">
        <f t="shared" si="17"/>
        <v>0.15241515400085426</v>
      </c>
      <c r="F174" s="17">
        <v>3.84880157</v>
      </c>
      <c r="G174" s="136">
        <f t="shared" si="18"/>
        <v>2.1002350668848258E-2</v>
      </c>
      <c r="H174" s="136">
        <f t="shared" si="21"/>
        <v>-84.16236429212195</v>
      </c>
      <c r="I174" s="274">
        <f t="shared" si="22"/>
        <v>21463.061171322846</v>
      </c>
      <c r="J174" s="275"/>
    </row>
    <row r="175" spans="1:10">
      <c r="A175" s="35" t="s">
        <v>109</v>
      </c>
      <c r="B175" s="17">
        <v>7.79676481</v>
      </c>
      <c r="C175" s="136">
        <f t="shared" si="16"/>
        <v>6.8986159643378814E-2</v>
      </c>
      <c r="D175" s="17">
        <v>5.1435833099999995</v>
      </c>
      <c r="E175" s="136">
        <f t="shared" si="17"/>
        <v>3.2259583493249422E-2</v>
      </c>
      <c r="F175" s="17">
        <v>3.6693512400000001</v>
      </c>
      <c r="G175" s="136">
        <f t="shared" si="18"/>
        <v>2.0023116304656148E-2</v>
      </c>
      <c r="H175" s="136">
        <f t="shared" si="21"/>
        <v>-28.661576592603101</v>
      </c>
      <c r="I175" s="274">
        <f t="shared" si="22"/>
        <v>-52.937515374405649</v>
      </c>
      <c r="J175" s="275"/>
    </row>
    <row r="176" spans="1:10">
      <c r="A176" s="35" t="s">
        <v>45</v>
      </c>
      <c r="B176" s="17">
        <v>3.2713505</v>
      </c>
      <c r="C176" s="136">
        <f t="shared" si="16"/>
        <v>2.8945070595562453E-2</v>
      </c>
      <c r="D176" s="17">
        <v>3.7913857499999999</v>
      </c>
      <c r="E176" s="136">
        <f t="shared" si="17"/>
        <v>2.3778855670414149E-2</v>
      </c>
      <c r="F176" s="17">
        <v>3.5746799900000004</v>
      </c>
      <c r="G176" s="136">
        <f t="shared" si="18"/>
        <v>1.950650905572536E-2</v>
      </c>
      <c r="H176" s="136">
        <f t="shared" si="21"/>
        <v>-5.7157402145112668</v>
      </c>
      <c r="I176" s="274">
        <f t="shared" si="22"/>
        <v>9.2723017603891797</v>
      </c>
      <c r="J176" s="275"/>
    </row>
    <row r="177" spans="1:10">
      <c r="A177" s="35" t="s">
        <v>199</v>
      </c>
      <c r="B177" s="17">
        <v>3.0470723099999999</v>
      </c>
      <c r="C177" s="136">
        <f t="shared" si="16"/>
        <v>2.6960646107084388E-2</v>
      </c>
      <c r="D177" s="17">
        <v>3.01565671</v>
      </c>
      <c r="E177" s="136">
        <f t="shared" si="17"/>
        <v>1.8913629576891768E-2</v>
      </c>
      <c r="F177" s="17">
        <v>3.5703714300000002</v>
      </c>
      <c r="G177" s="136">
        <f t="shared" si="18"/>
        <v>1.9482997870138886E-2</v>
      </c>
      <c r="H177" s="136">
        <f t="shared" si="21"/>
        <v>18.394491593176078</v>
      </c>
      <c r="I177" s="274">
        <f t="shared" si="22"/>
        <v>17.173833331182099</v>
      </c>
      <c r="J177" s="275"/>
    </row>
    <row r="178" spans="1:10">
      <c r="A178" s="35" t="s">
        <v>330</v>
      </c>
      <c r="B178" s="17">
        <v>1.2183373100000001</v>
      </c>
      <c r="C178" s="136">
        <f t="shared" si="16"/>
        <v>1.0779908617911064E-2</v>
      </c>
      <c r="D178" s="17">
        <v>1.0284751400000001</v>
      </c>
      <c r="E178" s="136">
        <f t="shared" si="17"/>
        <v>6.4504019182614137E-3</v>
      </c>
      <c r="F178" s="17">
        <v>3.5625841199999999</v>
      </c>
      <c r="G178" s="136">
        <f t="shared" si="18"/>
        <v>1.9440503651506819E-2</v>
      </c>
      <c r="H178" s="136">
        <f t="shared" si="21"/>
        <v>246.39477236173155</v>
      </c>
      <c r="I178" s="274">
        <f t="shared" si="22"/>
        <v>192.41361080865195</v>
      </c>
      <c r="J178" s="275"/>
    </row>
    <row r="179" spans="1:10">
      <c r="A179" s="35" t="s">
        <v>183</v>
      </c>
      <c r="B179" s="17">
        <v>10.54360739</v>
      </c>
      <c r="C179" s="136">
        <f t="shared" si="16"/>
        <v>9.32903582894722E-2</v>
      </c>
      <c r="D179" s="17">
        <v>5.9839749999999997E-2</v>
      </c>
      <c r="E179" s="136">
        <f t="shared" si="17"/>
        <v>3.7530361520287536E-4</v>
      </c>
      <c r="F179" s="17">
        <v>3.5463645000000001</v>
      </c>
      <c r="G179" s="136">
        <f t="shared" si="18"/>
        <v>1.9351995543006057E-2</v>
      </c>
      <c r="H179" s="136">
        <f t="shared" si="21"/>
        <v>5826.4360228777696</v>
      </c>
      <c r="I179" s="274">
        <f t="shared" si="22"/>
        <v>-66.364789878618581</v>
      </c>
      <c r="J179" s="275"/>
    </row>
    <row r="180" spans="1:10">
      <c r="A180" s="35" t="s">
        <v>348</v>
      </c>
      <c r="B180" s="17">
        <v>5.3381948600000007</v>
      </c>
      <c r="C180" s="136">
        <f t="shared" si="16"/>
        <v>4.7232611447647892E-2</v>
      </c>
      <c r="D180" s="17">
        <v>6.1788690300000004</v>
      </c>
      <c r="E180" s="136">
        <f t="shared" si="17"/>
        <v>3.8752700083541189E-2</v>
      </c>
      <c r="F180" s="17">
        <v>3.5285938699999999</v>
      </c>
      <c r="G180" s="136">
        <f t="shared" si="18"/>
        <v>1.9255023798404956E-2</v>
      </c>
      <c r="H180" s="136">
        <f t="shared" si="21"/>
        <v>-42.892560873717059</v>
      </c>
      <c r="I180" s="274">
        <f t="shared" si="22"/>
        <v>-33.899118287338062</v>
      </c>
      <c r="J180" s="275"/>
    </row>
    <row r="181" spans="1:10">
      <c r="A181" s="35" t="s">
        <v>72</v>
      </c>
      <c r="B181" s="17">
        <v>1.2922415600000001</v>
      </c>
      <c r="C181" s="136">
        <f t="shared" si="16"/>
        <v>1.1433817067513787E-2</v>
      </c>
      <c r="D181" s="17">
        <v>0.88116416000000009</v>
      </c>
      <c r="E181" s="136">
        <f t="shared" si="17"/>
        <v>5.52649526168149E-3</v>
      </c>
      <c r="F181" s="17">
        <v>3.2346269700000003</v>
      </c>
      <c r="G181" s="136">
        <f t="shared" si="18"/>
        <v>1.7650889158947761E-2</v>
      </c>
      <c r="H181" s="136">
        <f t="shared" si="21"/>
        <v>267.08562567955556</v>
      </c>
      <c r="I181" s="274">
        <f t="shared" si="22"/>
        <v>150.31132491977738</v>
      </c>
      <c r="J181" s="275"/>
    </row>
    <row r="182" spans="1:10">
      <c r="A182" s="35" t="s">
        <v>10</v>
      </c>
      <c r="B182" s="17">
        <v>0.32880013000000002</v>
      </c>
      <c r="C182" s="136">
        <f t="shared" si="16"/>
        <v>2.9092397695325259E-3</v>
      </c>
      <c r="D182" s="17">
        <v>3.5259380400000002</v>
      </c>
      <c r="E182" s="136">
        <f t="shared" si="17"/>
        <v>2.2114017745617932E-2</v>
      </c>
      <c r="F182" s="17">
        <v>3.22207884</v>
      </c>
      <c r="G182" s="136">
        <f t="shared" si="18"/>
        <v>1.7582415837654061E-2</v>
      </c>
      <c r="H182" s="136">
        <f t="shared" si="21"/>
        <v>-8.6178258537974788</v>
      </c>
      <c r="I182" s="274">
        <f t="shared" si="22"/>
        <v>879.95059795140594</v>
      </c>
      <c r="J182" s="275"/>
    </row>
    <row r="183" spans="1:10">
      <c r="A183" s="35" t="s">
        <v>110</v>
      </c>
      <c r="B183" s="17">
        <v>2.6414974600000001</v>
      </c>
      <c r="C183" s="136">
        <f t="shared" si="16"/>
        <v>2.3372099827792502E-2</v>
      </c>
      <c r="D183" s="17">
        <v>3.8804417</v>
      </c>
      <c r="E183" s="136">
        <f t="shared" si="17"/>
        <v>2.4337397776461156E-2</v>
      </c>
      <c r="F183" s="17">
        <v>3.2200737500000001</v>
      </c>
      <c r="G183" s="136">
        <f t="shared" si="18"/>
        <v>1.7571474353003141E-2</v>
      </c>
      <c r="H183" s="136">
        <f t="shared" si="21"/>
        <v>-17.017855209627296</v>
      </c>
      <c r="I183" s="274">
        <f t="shared" si="22"/>
        <v>21.903344552146574</v>
      </c>
      <c r="J183" s="275"/>
    </row>
    <row r="184" spans="1:10">
      <c r="A184" s="35" t="s">
        <v>154</v>
      </c>
      <c r="B184" s="17">
        <v>3.26093426</v>
      </c>
      <c r="C184" s="136">
        <f t="shared" si="16"/>
        <v>2.8852907190222574E-2</v>
      </c>
      <c r="D184" s="17">
        <v>1.78095384</v>
      </c>
      <c r="E184" s="136">
        <f t="shared" si="17"/>
        <v>1.1169806268599772E-2</v>
      </c>
      <c r="F184" s="17">
        <v>3.1376529100000004</v>
      </c>
      <c r="G184" s="136">
        <f t="shared" si="18"/>
        <v>1.7121715810605478E-2</v>
      </c>
      <c r="H184" s="136">
        <f t="shared" si="21"/>
        <v>76.178227617623165</v>
      </c>
      <c r="I184" s="274">
        <f t="shared" si="22"/>
        <v>-3.7805530615020677</v>
      </c>
      <c r="J184" s="275"/>
    </row>
    <row r="185" spans="1:10">
      <c r="A185" s="35" t="s">
        <v>329</v>
      </c>
      <c r="B185" s="17">
        <v>0.39704768000000001</v>
      </c>
      <c r="C185" s="136">
        <f t="shared" si="16"/>
        <v>3.5130974584974286E-3</v>
      </c>
      <c r="D185" s="17">
        <v>0.14908120999999999</v>
      </c>
      <c r="E185" s="136">
        <f t="shared" si="17"/>
        <v>9.3500920494853426E-4</v>
      </c>
      <c r="F185" s="17">
        <v>2.9754052999999998</v>
      </c>
      <c r="G185" s="136">
        <f t="shared" si="18"/>
        <v>1.6236354188701299E-2</v>
      </c>
      <c r="H185" s="136">
        <f t="shared" si="21"/>
        <v>1895.8285152099315</v>
      </c>
      <c r="I185" s="274">
        <f t="shared" si="22"/>
        <v>649.38236636970146</v>
      </c>
      <c r="J185" s="275"/>
    </row>
    <row r="186" spans="1:10">
      <c r="A186" s="35" t="s">
        <v>359</v>
      </c>
      <c r="B186" s="17">
        <v>3.1435287599999997</v>
      </c>
      <c r="C186" s="136">
        <f t="shared" si="16"/>
        <v>2.7814097534758473E-2</v>
      </c>
      <c r="D186" s="17">
        <v>3.11356638</v>
      </c>
      <c r="E186" s="136">
        <f t="shared" si="17"/>
        <v>1.9527700543336655E-2</v>
      </c>
      <c r="F186" s="17">
        <v>2.9250626299999998</v>
      </c>
      <c r="G186" s="136">
        <f t="shared" si="18"/>
        <v>1.5961641556803755E-2</v>
      </c>
      <c r="H186" s="136">
        <f t="shared" si="21"/>
        <v>-6.054271115298981</v>
      </c>
      <c r="I186" s="274">
        <f t="shared" si="22"/>
        <v>-6.9497099177167954</v>
      </c>
      <c r="J186" s="275"/>
    </row>
    <row r="187" spans="1:10">
      <c r="A187" s="35" t="s">
        <v>169</v>
      </c>
      <c r="B187" s="17">
        <v>1.7004818899999998</v>
      </c>
      <c r="C187" s="136">
        <f t="shared" si="16"/>
        <v>1.5045947645330411E-2</v>
      </c>
      <c r="D187" s="17">
        <v>1.8559565099999999</v>
      </c>
      <c r="E187" s="136">
        <f t="shared" si="17"/>
        <v>1.1640208855523486E-2</v>
      </c>
      <c r="F187" s="17">
        <v>2.6905446299999998</v>
      </c>
      <c r="G187" s="136">
        <f t="shared" si="18"/>
        <v>1.4681910922585334E-2</v>
      </c>
      <c r="H187" s="136">
        <f t="shared" si="21"/>
        <v>44.968086024817453</v>
      </c>
      <c r="I187" s="274">
        <f t="shared" si="22"/>
        <v>58.222480687518519</v>
      </c>
      <c r="J187" s="275"/>
    </row>
    <row r="188" spans="1:10">
      <c r="A188" s="35" t="s">
        <v>349</v>
      </c>
      <c r="B188" s="17">
        <v>13.41359115</v>
      </c>
      <c r="C188" s="136">
        <f t="shared" si="16"/>
        <v>0.11868411617060347</v>
      </c>
      <c r="D188" s="17">
        <v>1.2171863999999999</v>
      </c>
      <c r="E188" s="136">
        <f t="shared" si="17"/>
        <v>7.6339633152841231E-3</v>
      </c>
      <c r="F188" s="17">
        <v>2.6059390099999997</v>
      </c>
      <c r="G188" s="136">
        <f t="shared" si="18"/>
        <v>1.4220230353328207E-2</v>
      </c>
      <c r="H188" s="136">
        <f t="shared" si="21"/>
        <v>114.09531112079465</v>
      </c>
      <c r="I188" s="274">
        <f t="shared" si="22"/>
        <v>-80.572398689816936</v>
      </c>
      <c r="J188" s="275"/>
    </row>
    <row r="189" spans="1:10">
      <c r="A189" s="35" t="s">
        <v>97</v>
      </c>
      <c r="B189" s="17">
        <v>5.3597137799999999</v>
      </c>
      <c r="C189" s="136">
        <f t="shared" si="16"/>
        <v>4.742301191330886E-2</v>
      </c>
      <c r="D189" s="17">
        <v>2.91286552</v>
      </c>
      <c r="E189" s="136">
        <f t="shared" si="17"/>
        <v>1.8268942638560548E-2</v>
      </c>
      <c r="F189" s="17">
        <v>2.5315862899999999</v>
      </c>
      <c r="G189" s="136">
        <f t="shared" si="18"/>
        <v>1.3814498368911384E-2</v>
      </c>
      <c r="H189" s="136">
        <f t="shared" si="21"/>
        <v>-13.089489623949413</v>
      </c>
      <c r="I189" s="274">
        <f t="shared" si="22"/>
        <v>-52.766390260488869</v>
      </c>
      <c r="J189" s="275"/>
    </row>
    <row r="190" spans="1:10">
      <c r="A190" s="35" t="s">
        <v>14</v>
      </c>
      <c r="B190" s="17">
        <v>1.26905757</v>
      </c>
      <c r="C190" s="136">
        <f t="shared" si="16"/>
        <v>1.1228683980357024E-2</v>
      </c>
      <c r="D190" s="17">
        <v>2.3490690600000002</v>
      </c>
      <c r="E190" s="136">
        <f t="shared" si="17"/>
        <v>1.4732917677283413E-2</v>
      </c>
      <c r="F190" s="17">
        <v>2.5140874100000001</v>
      </c>
      <c r="G190" s="136">
        <f t="shared" si="18"/>
        <v>1.3719009524556104E-2</v>
      </c>
      <c r="H190" s="136">
        <f t="shared" si="21"/>
        <v>7.0248402999271597</v>
      </c>
      <c r="I190" s="274">
        <f t="shared" si="22"/>
        <v>98.106647754364701</v>
      </c>
      <c r="J190" s="275"/>
    </row>
    <row r="191" spans="1:10">
      <c r="A191" s="35" t="s">
        <v>108</v>
      </c>
      <c r="B191" s="17">
        <v>1.49039633</v>
      </c>
      <c r="C191" s="136">
        <f t="shared" si="16"/>
        <v>1.3187100247196746E-2</v>
      </c>
      <c r="D191" s="17">
        <v>1.1790171200000001</v>
      </c>
      <c r="E191" s="136">
        <f t="shared" si="17"/>
        <v>7.3945727968797057E-3</v>
      </c>
      <c r="F191" s="17">
        <v>2.3577025299999996</v>
      </c>
      <c r="G191" s="136">
        <f t="shared" si="18"/>
        <v>1.2865639967999368E-2</v>
      </c>
      <c r="H191" s="136">
        <f t="shared" si="21"/>
        <v>99.971865548483251</v>
      </c>
      <c r="I191" s="274">
        <f t="shared" si="22"/>
        <v>58.192990853647601</v>
      </c>
      <c r="J191" s="275"/>
    </row>
    <row r="192" spans="1:10">
      <c r="A192" s="35" t="s">
        <v>357</v>
      </c>
      <c r="B192" s="17">
        <v>3.93811841</v>
      </c>
      <c r="C192" s="136">
        <f t="shared" si="16"/>
        <v>3.4844665954056026E-2</v>
      </c>
      <c r="D192" s="17">
        <v>3.5792722000000001</v>
      </c>
      <c r="E192" s="136">
        <f t="shared" si="17"/>
        <v>2.2448519528493173E-2</v>
      </c>
      <c r="F192" s="17">
        <v>2.1528313199999998</v>
      </c>
      <c r="G192" s="136">
        <f t="shared" si="18"/>
        <v>1.1747687557069737E-2</v>
      </c>
      <c r="H192" s="136">
        <f t="shared" si="21"/>
        <v>-39.852819240738391</v>
      </c>
      <c r="I192" s="274">
        <f t="shared" si="22"/>
        <v>-45.333504586013703</v>
      </c>
      <c r="J192" s="275"/>
    </row>
    <row r="193" spans="1:10">
      <c r="A193" s="35" t="s">
        <v>111</v>
      </c>
      <c r="B193" s="17">
        <v>1.5096428</v>
      </c>
      <c r="C193" s="136">
        <f t="shared" si="16"/>
        <v>1.3357393963160649E-2</v>
      </c>
      <c r="D193" s="17">
        <v>2.08226413</v>
      </c>
      <c r="E193" s="136">
        <f t="shared" si="17"/>
        <v>1.3059567524868837E-2</v>
      </c>
      <c r="F193" s="17">
        <v>2.08186151</v>
      </c>
      <c r="G193" s="136">
        <f t="shared" si="18"/>
        <v>1.1360415620750731E-2</v>
      </c>
      <c r="H193" s="136">
        <f t="shared" si="21"/>
        <v>-1.9335683413035376E-2</v>
      </c>
      <c r="I193" s="274">
        <f t="shared" si="22"/>
        <v>37.904245295642113</v>
      </c>
      <c r="J193" s="275"/>
    </row>
    <row r="194" spans="1:10">
      <c r="A194" s="35" t="s">
        <v>36</v>
      </c>
      <c r="B194" s="17">
        <v>2.5490293199999998</v>
      </c>
      <c r="C194" s="136">
        <f t="shared" si="16"/>
        <v>2.2553937163736677E-2</v>
      </c>
      <c r="D194" s="17">
        <v>1.9875235</v>
      </c>
      <c r="E194" s="136">
        <f t="shared" si="17"/>
        <v>1.2465372179039385E-2</v>
      </c>
      <c r="F194" s="17">
        <v>2.07616501</v>
      </c>
      <c r="G194" s="136">
        <f t="shared" si="18"/>
        <v>1.1329330648348505E-2</v>
      </c>
      <c r="H194" s="136">
        <f t="shared" si="21"/>
        <v>4.4598974553005322</v>
      </c>
      <c r="I194" s="274">
        <f t="shared" si="22"/>
        <v>-18.550759941827579</v>
      </c>
      <c r="J194" s="275"/>
    </row>
    <row r="195" spans="1:10">
      <c r="A195" s="35" t="s">
        <v>358</v>
      </c>
      <c r="B195" s="17">
        <v>2.4040248499999999</v>
      </c>
      <c r="C195" s="136">
        <f t="shared" si="16"/>
        <v>2.1270930460290462E-2</v>
      </c>
      <c r="D195" s="17">
        <v>2.50826365</v>
      </c>
      <c r="E195" s="136">
        <f t="shared" si="17"/>
        <v>1.573135609234597E-2</v>
      </c>
      <c r="F195" s="17">
        <v>2.0159942399999999</v>
      </c>
      <c r="G195" s="136">
        <f t="shared" si="18"/>
        <v>1.1000987503457663E-2</v>
      </c>
      <c r="H195" s="136">
        <f t="shared" si="21"/>
        <v>-19.625903760156948</v>
      </c>
      <c r="I195" s="274">
        <f t="shared" si="22"/>
        <v>-16.140873502201934</v>
      </c>
      <c r="J195" s="275"/>
    </row>
    <row r="196" spans="1:10">
      <c r="A196" s="35" t="s">
        <v>3</v>
      </c>
      <c r="B196" s="17">
        <v>0.68827563999999997</v>
      </c>
      <c r="C196" s="136">
        <f t="shared" ref="C196:C259" si="23">(B196/$B$268)*100</f>
        <v>6.0898968144825595E-3</v>
      </c>
      <c r="D196" s="17">
        <v>0.10402233999999999</v>
      </c>
      <c r="E196" s="136">
        <f t="shared" ref="E196:E259" si="24">(D196/$D$268)*100</f>
        <v>6.5240847870959794E-4</v>
      </c>
      <c r="F196" s="17">
        <v>1.6957421799999999</v>
      </c>
      <c r="G196" s="136">
        <f t="shared" ref="G196:G259" si="25">(F196/$F$268)*100</f>
        <v>9.2534185669429555E-3</v>
      </c>
      <c r="H196" s="136">
        <f t="shared" si="21"/>
        <v>1530.1711536195014</v>
      </c>
      <c r="I196" s="274">
        <f t="shared" si="22"/>
        <v>146.3754463255448</v>
      </c>
      <c r="J196" s="275"/>
    </row>
    <row r="197" spans="1:10">
      <c r="A197" s="35" t="s">
        <v>91</v>
      </c>
      <c r="B197" s="17">
        <v>2.03646299</v>
      </c>
      <c r="C197" s="136">
        <f t="shared" si="23"/>
        <v>1.801872499165106E-2</v>
      </c>
      <c r="D197" s="17">
        <v>0.88908656000000008</v>
      </c>
      <c r="E197" s="136">
        <f t="shared" si="24"/>
        <v>5.5761830588578363E-3</v>
      </c>
      <c r="F197" s="17">
        <v>1.6272643600000001</v>
      </c>
      <c r="G197" s="136">
        <f t="shared" si="25"/>
        <v>8.8797450577944269E-3</v>
      </c>
      <c r="H197" s="136">
        <f t="shared" si="21"/>
        <v>83.026539058244225</v>
      </c>
      <c r="I197" s="274">
        <f t="shared" si="22"/>
        <v>-20.0935952192286</v>
      </c>
      <c r="J197" s="275"/>
    </row>
    <row r="198" spans="1:10">
      <c r="A198" s="35" t="s">
        <v>7</v>
      </c>
      <c r="B198" s="17">
        <v>0.13410827</v>
      </c>
      <c r="C198" s="136">
        <f t="shared" si="23"/>
        <v>1.1865965883505148E-3</v>
      </c>
      <c r="D198" s="17">
        <v>1.8470570100000001</v>
      </c>
      <c r="E198" s="136">
        <f t="shared" si="24"/>
        <v>1.1584392871608146E-2</v>
      </c>
      <c r="F198" s="17">
        <v>1.4947645199999999</v>
      </c>
      <c r="G198" s="136">
        <f t="shared" si="25"/>
        <v>8.1567126923596227E-3</v>
      </c>
      <c r="H198" s="136">
        <f t="shared" si="21"/>
        <v>-19.073179013570364</v>
      </c>
      <c r="I198" s="274">
        <f t="shared" si="22"/>
        <v>1014.5953340535972</v>
      </c>
      <c r="J198" s="275"/>
    </row>
    <row r="199" spans="1:10">
      <c r="A199" s="35" t="s">
        <v>569</v>
      </c>
      <c r="B199" s="17">
        <v>2.4199999999999998E-3</v>
      </c>
      <c r="C199" s="136">
        <f t="shared" si="23"/>
        <v>2.1412279375524309E-5</v>
      </c>
      <c r="D199" s="17">
        <v>1.0210353000000001</v>
      </c>
      <c r="E199" s="136">
        <f t="shared" si="24"/>
        <v>6.4037406463053814E-3</v>
      </c>
      <c r="F199" s="17">
        <v>1.4609243600000001</v>
      </c>
      <c r="G199" s="136">
        <f t="shared" si="25"/>
        <v>7.9720518585692408E-3</v>
      </c>
      <c r="H199" s="136">
        <f t="shared" si="21"/>
        <v>43.082649542087339</v>
      </c>
      <c r="I199" s="274">
        <f t="shared" si="22"/>
        <v>60268.775206611579</v>
      </c>
      <c r="J199" s="275"/>
    </row>
    <row r="200" spans="1:10">
      <c r="A200" s="35" t="s">
        <v>107</v>
      </c>
      <c r="B200" s="17">
        <v>2.42409644</v>
      </c>
      <c r="C200" s="136">
        <f t="shared" si="23"/>
        <v>2.1448524878716492E-2</v>
      </c>
      <c r="D200" s="17">
        <v>1.2931592299999999</v>
      </c>
      <c r="E200" s="136">
        <f t="shared" si="24"/>
        <v>8.1104505625769919E-3</v>
      </c>
      <c r="F200" s="17">
        <v>1.4602507199999999</v>
      </c>
      <c r="G200" s="136">
        <f t="shared" si="25"/>
        <v>7.9683759030159985E-3</v>
      </c>
      <c r="H200" s="136">
        <f t="shared" si="21"/>
        <v>12.92118450099915</v>
      </c>
      <c r="I200" s="274">
        <f t="shared" si="22"/>
        <v>-39.761030299603107</v>
      </c>
      <c r="J200" s="275"/>
    </row>
    <row r="201" spans="1:10">
      <c r="A201" s="35" t="s">
        <v>347</v>
      </c>
      <c r="B201" s="17">
        <v>0.69247585999999994</v>
      </c>
      <c r="C201" s="136">
        <f t="shared" si="23"/>
        <v>6.1270605682340737E-3</v>
      </c>
      <c r="D201" s="17">
        <v>0.93625749999999996</v>
      </c>
      <c r="E201" s="136">
        <f t="shared" si="24"/>
        <v>5.872030289411404E-3</v>
      </c>
      <c r="F201" s="17">
        <v>1.4200443600000001</v>
      </c>
      <c r="G201" s="136">
        <f t="shared" si="25"/>
        <v>7.7489756412773957E-3</v>
      </c>
      <c r="H201" s="136">
        <f t="shared" ref="H201:H232" si="26">((F201/D201)-1)*100</f>
        <v>51.672414907223718</v>
      </c>
      <c r="I201" s="274">
        <f t="shared" si="22"/>
        <v>105.06770589808001</v>
      </c>
      <c r="J201" s="275"/>
    </row>
    <row r="202" spans="1:10">
      <c r="A202" s="35" t="s">
        <v>170</v>
      </c>
      <c r="B202" s="17">
        <v>1.3241367399999999</v>
      </c>
      <c r="C202" s="136">
        <f t="shared" si="23"/>
        <v>1.1716027193502477E-2</v>
      </c>
      <c r="D202" s="17">
        <v>5.1797856600000003</v>
      </c>
      <c r="E202" s="136">
        <f t="shared" si="24"/>
        <v>3.2486637798019073E-2</v>
      </c>
      <c r="F202" s="17">
        <v>1.39467268</v>
      </c>
      <c r="G202" s="136">
        <f t="shared" si="25"/>
        <v>7.610526071787688E-3</v>
      </c>
      <c r="H202" s="136">
        <f t="shared" si="26"/>
        <v>-73.074702863284131</v>
      </c>
      <c r="I202" s="274">
        <f t="shared" si="22"/>
        <v>5.3269377602195522</v>
      </c>
      <c r="J202" s="275"/>
    </row>
    <row r="203" spans="1:10">
      <c r="A203" s="35" t="s">
        <v>69</v>
      </c>
      <c r="B203" s="17">
        <v>1.1036804199999999</v>
      </c>
      <c r="C203" s="136">
        <f t="shared" si="23"/>
        <v>9.7654187993123989E-3</v>
      </c>
      <c r="D203" s="17">
        <v>2.4203037799999998</v>
      </c>
      <c r="E203" s="136">
        <f t="shared" si="24"/>
        <v>1.5179688393136413E-2</v>
      </c>
      <c r="F203" s="17">
        <v>1.37368954</v>
      </c>
      <c r="G203" s="136">
        <f t="shared" si="25"/>
        <v>7.4960241271177968E-3</v>
      </c>
      <c r="H203" s="136">
        <f t="shared" si="26"/>
        <v>-43.24309405491239</v>
      </c>
      <c r="I203" s="274">
        <f t="shared" si="22"/>
        <v>24.464429657998288</v>
      </c>
      <c r="J203" s="275"/>
    </row>
    <row r="204" spans="1:10">
      <c r="A204" s="35" t="s">
        <v>98</v>
      </c>
      <c r="B204" s="17">
        <v>1.3001823899999998</v>
      </c>
      <c r="C204" s="136">
        <f t="shared" si="23"/>
        <v>1.1504077923064836E-2</v>
      </c>
      <c r="D204" s="17">
        <v>1.3770939499999999</v>
      </c>
      <c r="E204" s="136">
        <f t="shared" si="24"/>
        <v>8.6368732808711213E-3</v>
      </c>
      <c r="F204" s="17">
        <v>1.35427444</v>
      </c>
      <c r="G204" s="136">
        <f t="shared" si="25"/>
        <v>7.3900787487825971E-3</v>
      </c>
      <c r="H204" s="136">
        <f t="shared" si="26"/>
        <v>-1.6570772095832575</v>
      </c>
      <c r="I204" s="274">
        <f t="shared" si="22"/>
        <v>4.1603432269222029</v>
      </c>
      <c r="J204" s="275"/>
    </row>
    <row r="205" spans="1:10">
      <c r="A205" s="35" t="s">
        <v>337</v>
      </c>
      <c r="B205" s="17">
        <v>3.88299979</v>
      </c>
      <c r="C205" s="136">
        <f t="shared" si="23"/>
        <v>3.4356973685364563E-2</v>
      </c>
      <c r="D205" s="17">
        <v>1.84621294</v>
      </c>
      <c r="E205" s="136">
        <f t="shared" si="24"/>
        <v>1.1579099023915193E-2</v>
      </c>
      <c r="F205" s="17">
        <v>1.31116747</v>
      </c>
      <c r="G205" s="136">
        <f t="shared" si="25"/>
        <v>7.1548502799344297E-3</v>
      </c>
      <c r="H205" s="136">
        <f t="shared" si="26"/>
        <v>-28.980701976880308</v>
      </c>
      <c r="I205" s="274">
        <f t="shared" ref="I205:I238" si="27">((F205/B205)-1)*100</f>
        <v>-66.233130545701115</v>
      </c>
      <c r="J205" s="275"/>
    </row>
    <row r="206" spans="1:10">
      <c r="A206" s="35" t="s">
        <v>65</v>
      </c>
      <c r="B206" s="17">
        <v>8.0350359999999996E-2</v>
      </c>
      <c r="C206" s="136">
        <f t="shared" si="23"/>
        <v>7.1094394886113779E-4</v>
      </c>
      <c r="D206" s="17">
        <v>0.91206072999999999</v>
      </c>
      <c r="E206" s="136">
        <f t="shared" si="24"/>
        <v>5.7202727159383782E-3</v>
      </c>
      <c r="F206" s="17">
        <v>1.3011030299999999</v>
      </c>
      <c r="G206" s="136">
        <f t="shared" si="25"/>
        <v>7.099930093917778E-3</v>
      </c>
      <c r="H206" s="136">
        <f t="shared" si="26"/>
        <v>42.655306516705302</v>
      </c>
      <c r="I206" s="274">
        <f t="shared" si="27"/>
        <v>1519.2871195598875</v>
      </c>
      <c r="J206" s="275"/>
    </row>
    <row r="207" spans="1:10">
      <c r="A207" s="35" t="s">
        <v>35</v>
      </c>
      <c r="B207" s="17">
        <v>0.37875233000000003</v>
      </c>
      <c r="C207" s="136">
        <f t="shared" si="23"/>
        <v>3.3512192992110655E-3</v>
      </c>
      <c r="D207" s="17">
        <v>0.63286758999999992</v>
      </c>
      <c r="E207" s="136">
        <f t="shared" si="24"/>
        <v>3.9692260491016604E-3</v>
      </c>
      <c r="F207" s="17">
        <v>1.2623648600000001</v>
      </c>
      <c r="G207" s="136">
        <f t="shared" si="25"/>
        <v>6.888541531579021E-3</v>
      </c>
      <c r="H207" s="136">
        <f t="shared" si="26"/>
        <v>99.467452583564949</v>
      </c>
      <c r="I207" s="274">
        <f t="shared" si="27"/>
        <v>233.29560243233357</v>
      </c>
      <c r="J207" s="275"/>
    </row>
    <row r="208" spans="1:10">
      <c r="A208" s="35" t="s">
        <v>344</v>
      </c>
      <c r="B208" s="17">
        <v>7.1908137999999999</v>
      </c>
      <c r="C208" s="136">
        <f t="shared" si="23"/>
        <v>6.3624675216105611E-2</v>
      </c>
      <c r="D208" s="17">
        <v>0.49615684999999998</v>
      </c>
      <c r="E208" s="136">
        <f t="shared" si="24"/>
        <v>3.1118020966443001E-3</v>
      </c>
      <c r="F208" s="17">
        <v>1.2011120500000001</v>
      </c>
      <c r="G208" s="136">
        <f t="shared" si="25"/>
        <v>6.5542938517038707E-3</v>
      </c>
      <c r="H208" s="136">
        <f t="shared" si="26"/>
        <v>142.08313358971063</v>
      </c>
      <c r="I208" s="274">
        <f t="shared" si="27"/>
        <v>-83.2965769465481</v>
      </c>
      <c r="J208" s="275"/>
    </row>
    <row r="209" spans="1:10">
      <c r="A209" s="35" t="s">
        <v>148</v>
      </c>
      <c r="B209" s="17">
        <v>0.39716294000000002</v>
      </c>
      <c r="C209" s="136">
        <f t="shared" si="23"/>
        <v>3.5141172846630576E-3</v>
      </c>
      <c r="D209" s="17">
        <v>1.9429649199999999</v>
      </c>
      <c r="E209" s="136">
        <f t="shared" si="24"/>
        <v>1.2185909177233618E-2</v>
      </c>
      <c r="F209" s="17">
        <v>1.1768865500000001</v>
      </c>
      <c r="G209" s="136">
        <f t="shared" si="25"/>
        <v>6.4220988198544675E-3</v>
      </c>
      <c r="H209" s="136">
        <f t="shared" si="26"/>
        <v>-39.428317110326404</v>
      </c>
      <c r="I209" s="274">
        <f t="shared" si="27"/>
        <v>196.32335534629689</v>
      </c>
      <c r="J209" s="275"/>
    </row>
    <row r="210" spans="1:10">
      <c r="A210" s="35" t="s">
        <v>73</v>
      </c>
      <c r="B210" s="17">
        <v>2.0445182100000001</v>
      </c>
      <c r="C210" s="136">
        <f t="shared" si="23"/>
        <v>1.808999797556483E-2</v>
      </c>
      <c r="D210" s="17">
        <v>0.74098052000000003</v>
      </c>
      <c r="E210" s="136">
        <f t="shared" si="24"/>
        <v>4.6472899360526492E-3</v>
      </c>
      <c r="F210" s="17">
        <v>1.0039108999999999</v>
      </c>
      <c r="G210" s="136">
        <f t="shared" si="25"/>
        <v>5.4781958432008884E-3</v>
      </c>
      <c r="H210" s="136">
        <f t="shared" si="26"/>
        <v>35.484115020999461</v>
      </c>
      <c r="I210" s="274">
        <f t="shared" si="27"/>
        <v>-50.897434168610324</v>
      </c>
      <c r="J210" s="275"/>
    </row>
    <row r="211" spans="1:10">
      <c r="A211" s="35" t="s">
        <v>37</v>
      </c>
      <c r="B211" s="17">
        <v>8.2537429999999995E-2</v>
      </c>
      <c r="C211" s="136">
        <f t="shared" si="23"/>
        <v>7.3029525210652126E-4</v>
      </c>
      <c r="D211" s="17">
        <v>0.90765828000000004</v>
      </c>
      <c r="E211" s="136">
        <f t="shared" si="24"/>
        <v>5.6926613806512179E-3</v>
      </c>
      <c r="F211" s="17">
        <v>0.99389150999999998</v>
      </c>
      <c r="G211" s="136">
        <f t="shared" si="25"/>
        <v>5.423521488485337E-3</v>
      </c>
      <c r="H211" s="136">
        <f t="shared" si="26"/>
        <v>9.5006272624979395</v>
      </c>
      <c r="I211" s="274">
        <f t="shared" si="27"/>
        <v>1104.1706532418082</v>
      </c>
      <c r="J211" s="275"/>
    </row>
    <row r="212" spans="1:10">
      <c r="A212" s="35" t="s">
        <v>70</v>
      </c>
      <c r="B212" s="17">
        <v>2.2110984500000002</v>
      </c>
      <c r="C212" s="136">
        <f t="shared" si="23"/>
        <v>1.9563908156276354E-2</v>
      </c>
      <c r="D212" s="17">
        <v>2.2988508799999998</v>
      </c>
      <c r="E212" s="136">
        <f t="shared" si="24"/>
        <v>1.4417958732720497E-2</v>
      </c>
      <c r="F212" s="17">
        <v>0.87377724000000001</v>
      </c>
      <c r="G212" s="136">
        <f t="shared" si="25"/>
        <v>4.768075378055508E-3</v>
      </c>
      <c r="H212" s="136">
        <f t="shared" si="26"/>
        <v>-61.990695107635688</v>
      </c>
      <c r="I212" s="274">
        <f t="shared" si="27"/>
        <v>-60.482210097881442</v>
      </c>
      <c r="J212" s="275"/>
    </row>
    <row r="213" spans="1:10">
      <c r="A213" s="35" t="s">
        <v>43</v>
      </c>
      <c r="B213" s="17">
        <v>1.3054914399999999</v>
      </c>
      <c r="C213" s="136">
        <f t="shared" si="23"/>
        <v>1.1551052659353526E-2</v>
      </c>
      <c r="D213" s="17">
        <v>1.16667093</v>
      </c>
      <c r="E213" s="136">
        <f t="shared" si="24"/>
        <v>7.3171398239648515E-3</v>
      </c>
      <c r="F213" s="17">
        <v>0.86400977000000001</v>
      </c>
      <c r="G213" s="136">
        <f t="shared" si="25"/>
        <v>4.7147757141584538E-3</v>
      </c>
      <c r="H213" s="136">
        <f t="shared" si="26"/>
        <v>-25.942290342316142</v>
      </c>
      <c r="I213" s="274">
        <f t="shared" si="27"/>
        <v>-33.817278035924922</v>
      </c>
      <c r="J213" s="275"/>
    </row>
    <row r="214" spans="1:10">
      <c r="A214" s="35" t="s">
        <v>78</v>
      </c>
      <c r="B214" s="17">
        <v>8.6948979999999995E-2</v>
      </c>
      <c r="C214" s="136">
        <f t="shared" si="23"/>
        <v>7.6932886412267587E-4</v>
      </c>
      <c r="D214" s="17">
        <v>0.58119231000000005</v>
      </c>
      <c r="E214" s="136">
        <f t="shared" si="24"/>
        <v>3.6451284484161498E-3</v>
      </c>
      <c r="F214" s="17">
        <v>0.85519089999999998</v>
      </c>
      <c r="G214" s="136">
        <f t="shared" si="25"/>
        <v>4.6666524225638228E-3</v>
      </c>
      <c r="H214" s="136">
        <f t="shared" si="26"/>
        <v>47.14422150561488</v>
      </c>
      <c r="I214" s="274">
        <f t="shared" si="27"/>
        <v>883.55483871116144</v>
      </c>
      <c r="J214" s="275"/>
    </row>
    <row r="215" spans="1:10">
      <c r="A215" s="35" t="s">
        <v>33</v>
      </c>
      <c r="B215" s="17">
        <v>2.4359858999999999</v>
      </c>
      <c r="C215" s="136">
        <f t="shared" si="23"/>
        <v>2.1553723407288443E-2</v>
      </c>
      <c r="D215" s="17">
        <v>0.48337542</v>
      </c>
      <c r="E215" s="136">
        <f t="shared" si="24"/>
        <v>3.0316393806158657E-3</v>
      </c>
      <c r="F215" s="17">
        <v>0.80656553999999903</v>
      </c>
      <c r="G215" s="136">
        <f t="shared" si="25"/>
        <v>4.4013109016916496E-3</v>
      </c>
      <c r="H215" s="136">
        <f t="shared" si="26"/>
        <v>66.861099391441755</v>
      </c>
      <c r="I215" s="274">
        <f t="shared" si="27"/>
        <v>-66.889564508563083</v>
      </c>
      <c r="J215" s="275"/>
    </row>
    <row r="216" spans="1:10">
      <c r="A216" s="35" t="s">
        <v>203</v>
      </c>
      <c r="B216" s="17">
        <v>1.4644959399999999</v>
      </c>
      <c r="C216" s="136">
        <f t="shared" si="23"/>
        <v>1.2957932318843424E-2</v>
      </c>
      <c r="D216" s="17">
        <v>0.61258665000000001</v>
      </c>
      <c r="E216" s="136">
        <f t="shared" si="24"/>
        <v>3.8420278221419457E-3</v>
      </c>
      <c r="F216" s="17">
        <v>0.78446855000000004</v>
      </c>
      <c r="G216" s="136">
        <f t="shared" si="25"/>
        <v>4.280730839491661E-3</v>
      </c>
      <c r="H216" s="136">
        <f t="shared" si="26"/>
        <v>28.058381618339222</v>
      </c>
      <c r="I216" s="274">
        <f t="shared" si="27"/>
        <v>-46.434228421281929</v>
      </c>
      <c r="J216" s="275"/>
    </row>
    <row r="217" spans="1:10">
      <c r="A217" s="35" t="s">
        <v>211</v>
      </c>
      <c r="B217" s="17">
        <v>0.27515286999999999</v>
      </c>
      <c r="C217" s="136">
        <f t="shared" si="23"/>
        <v>2.4345661667013727E-3</v>
      </c>
      <c r="D217" s="17">
        <v>1.8015216200000002</v>
      </c>
      <c r="E217" s="136">
        <f t="shared" si="24"/>
        <v>1.129880350188864E-2</v>
      </c>
      <c r="F217" s="17">
        <v>0.69998528999999998</v>
      </c>
      <c r="G217" s="136">
        <f t="shared" si="25"/>
        <v>3.8197179709671134E-3</v>
      </c>
      <c r="H217" s="136">
        <f t="shared" si="26"/>
        <v>-61.144774382446762</v>
      </c>
      <c r="I217" s="274">
        <f t="shared" si="27"/>
        <v>154.39868753685903</v>
      </c>
      <c r="J217" s="275"/>
    </row>
    <row r="218" spans="1:10">
      <c r="A218" s="35" t="s">
        <v>346</v>
      </c>
      <c r="B218" s="17">
        <v>1.7718630000000003E-2</v>
      </c>
      <c r="C218" s="136">
        <f t="shared" si="23"/>
        <v>1.5677531227749851E-4</v>
      </c>
      <c r="D218" s="17">
        <v>0.15315728000000001</v>
      </c>
      <c r="E218" s="136">
        <f t="shared" si="24"/>
        <v>9.6057354649107054E-4</v>
      </c>
      <c r="F218" s="17">
        <v>0.68191212999999995</v>
      </c>
      <c r="G218" s="136">
        <f t="shared" si="25"/>
        <v>3.7210953641346693E-3</v>
      </c>
      <c r="H218" s="136">
        <f t="shared" si="26"/>
        <v>345.23651112111679</v>
      </c>
      <c r="I218" s="274">
        <f t="shared" si="27"/>
        <v>3748.560131341982</v>
      </c>
      <c r="J218" s="275"/>
    </row>
    <row r="219" spans="1:10">
      <c r="A219" s="35" t="s">
        <v>335</v>
      </c>
      <c r="B219" s="17">
        <v>0.1819238</v>
      </c>
      <c r="C219" s="136">
        <f t="shared" si="23"/>
        <v>1.6096707564698387E-3</v>
      </c>
      <c r="D219" s="17">
        <v>1.53578934</v>
      </c>
      <c r="E219" s="136">
        <f t="shared" si="24"/>
        <v>9.6321808077747314E-3</v>
      </c>
      <c r="F219" s="17">
        <v>0.68105567</v>
      </c>
      <c r="G219" s="136">
        <f t="shared" si="25"/>
        <v>3.7164217864178945E-3</v>
      </c>
      <c r="H219" s="136">
        <f t="shared" si="26"/>
        <v>-55.654356215286661</v>
      </c>
      <c r="I219" s="274">
        <f t="shared" si="27"/>
        <v>274.3631509456157</v>
      </c>
      <c r="J219" s="275"/>
    </row>
    <row r="220" spans="1:10">
      <c r="A220" s="35" t="s">
        <v>361</v>
      </c>
      <c r="B220" s="17">
        <v>0.42815302</v>
      </c>
      <c r="C220" s="136">
        <f t="shared" si="23"/>
        <v>3.7883190412043169E-3</v>
      </c>
      <c r="D220" s="17">
        <v>1.3286367299999999</v>
      </c>
      <c r="E220" s="136">
        <f t="shared" si="24"/>
        <v>8.3329587449868462E-3</v>
      </c>
      <c r="F220" s="17">
        <v>0.65604354000000009</v>
      </c>
      <c r="G220" s="136">
        <f t="shared" si="25"/>
        <v>3.5799342290105587E-3</v>
      </c>
      <c r="H220" s="136">
        <f t="shared" si="26"/>
        <v>-50.622805678418949</v>
      </c>
      <c r="I220" s="274">
        <f t="shared" si="27"/>
        <v>53.2264189097627</v>
      </c>
      <c r="J220" s="275"/>
    </row>
    <row r="221" spans="1:10">
      <c r="A221" s="35" t="s">
        <v>60</v>
      </c>
      <c r="B221" s="17">
        <v>0.80709710000000001</v>
      </c>
      <c r="C221" s="136">
        <f t="shared" si="23"/>
        <v>7.1412349538741661E-3</v>
      </c>
      <c r="D221" s="17">
        <v>0.59464351000000004</v>
      </c>
      <c r="E221" s="136">
        <f t="shared" si="24"/>
        <v>3.7294918354426141E-3</v>
      </c>
      <c r="F221" s="17">
        <v>0.43382411999999998</v>
      </c>
      <c r="G221" s="136">
        <f t="shared" si="25"/>
        <v>2.3673151580128112E-3</v>
      </c>
      <c r="H221" s="136">
        <f t="shared" si="26"/>
        <v>-27.044672529933113</v>
      </c>
      <c r="I221" s="274">
        <f t="shared" si="27"/>
        <v>-46.248831770055922</v>
      </c>
      <c r="J221" s="275"/>
    </row>
    <row r="222" spans="1:10">
      <c r="A222" s="35" t="s">
        <v>77</v>
      </c>
      <c r="B222" s="17">
        <v>0.21143742000000001</v>
      </c>
      <c r="C222" s="136">
        <f t="shared" si="23"/>
        <v>1.8708087220992034E-3</v>
      </c>
      <c r="D222" s="17">
        <v>0.18288320999999999</v>
      </c>
      <c r="E222" s="136">
        <f t="shared" si="24"/>
        <v>1.1470089676662526E-3</v>
      </c>
      <c r="F222" s="17">
        <v>0.40136340000000004</v>
      </c>
      <c r="G222" s="136">
        <f t="shared" si="25"/>
        <v>2.1901817277738254E-3</v>
      </c>
      <c r="H222" s="136">
        <f t="shared" si="26"/>
        <v>119.46432370691657</v>
      </c>
      <c r="I222" s="274">
        <f t="shared" si="27"/>
        <v>89.826096061898596</v>
      </c>
      <c r="J222" s="275"/>
    </row>
    <row r="223" spans="1:10">
      <c r="A223" s="35" t="s">
        <v>55</v>
      </c>
      <c r="B223" s="17">
        <v>0.30705496999999998</v>
      </c>
      <c r="C223" s="136">
        <f t="shared" si="23"/>
        <v>2.7168375211914196E-3</v>
      </c>
      <c r="D223" s="17">
        <v>0.65385263999999998</v>
      </c>
      <c r="E223" s="136">
        <f t="shared" si="24"/>
        <v>4.1008403210565578E-3</v>
      </c>
      <c r="F223" s="17">
        <v>0.32008732000000001</v>
      </c>
      <c r="G223" s="136">
        <f t="shared" si="25"/>
        <v>1.7466699742828898E-3</v>
      </c>
      <c r="H223" s="136">
        <f t="shared" si="26"/>
        <v>-51.045954330015398</v>
      </c>
      <c r="I223" s="274">
        <f t="shared" si="27"/>
        <v>4.2443051809257559</v>
      </c>
      <c r="J223" s="275"/>
    </row>
    <row r="224" spans="1:10">
      <c r="A224" s="35" t="s">
        <v>351</v>
      </c>
      <c r="B224" s="17">
        <v>5.2499980000000002E-2</v>
      </c>
      <c r="C224" s="136">
        <f t="shared" si="23"/>
        <v>4.6452241279728874E-4</v>
      </c>
      <c r="D224" s="17">
        <v>5.5258999999999994E-3</v>
      </c>
      <c r="E224" s="136">
        <f t="shared" si="24"/>
        <v>3.4657401597593055E-5</v>
      </c>
      <c r="F224" s="17">
        <v>0.31149925000000001</v>
      </c>
      <c r="G224" s="136">
        <f t="shared" si="25"/>
        <v>1.6998061247369609E-3</v>
      </c>
      <c r="H224" s="136">
        <f t="shared" si="26"/>
        <v>5537.0772181907032</v>
      </c>
      <c r="I224" s="274">
        <f t="shared" si="27"/>
        <v>493.33213079319262</v>
      </c>
      <c r="J224" s="275"/>
    </row>
    <row r="225" spans="1:10">
      <c r="A225" s="35" t="s">
        <v>44</v>
      </c>
      <c r="B225" s="17">
        <v>0.35549340999999995</v>
      </c>
      <c r="C225" s="136">
        <f t="shared" si="23"/>
        <v>3.1454232277181018E-3</v>
      </c>
      <c r="D225" s="17">
        <v>1.0258378800000001</v>
      </c>
      <c r="E225" s="136">
        <f t="shared" si="24"/>
        <v>6.4338615214143344E-3</v>
      </c>
      <c r="F225" s="17">
        <v>0.30891319</v>
      </c>
      <c r="G225" s="136">
        <f t="shared" si="25"/>
        <v>1.6856943712513994E-3</v>
      </c>
      <c r="H225" s="136">
        <f t="shared" si="26"/>
        <v>-69.886743702620933</v>
      </c>
      <c r="I225" s="274">
        <f t="shared" si="27"/>
        <v>-13.102977070657918</v>
      </c>
      <c r="J225" s="275"/>
    </row>
    <row r="226" spans="1:10">
      <c r="A226" s="35" t="s">
        <v>13</v>
      </c>
      <c r="B226" s="17">
        <v>0.23629182000000001</v>
      </c>
      <c r="C226" s="136">
        <f t="shared" si="23"/>
        <v>2.0907216793351669E-3</v>
      </c>
      <c r="D226" s="17">
        <v>0.34267130000000001</v>
      </c>
      <c r="E226" s="136">
        <f t="shared" si="24"/>
        <v>2.1491697026854066E-3</v>
      </c>
      <c r="F226" s="17">
        <v>0.29409515999999997</v>
      </c>
      <c r="G226" s="136">
        <f t="shared" si="25"/>
        <v>1.6048345356320967E-3</v>
      </c>
      <c r="H226" s="136">
        <f t="shared" si="26"/>
        <v>-14.175724666757928</v>
      </c>
      <c r="I226" s="274">
        <f t="shared" si="27"/>
        <v>24.462691937452586</v>
      </c>
      <c r="J226" s="275"/>
    </row>
    <row r="227" spans="1:10">
      <c r="A227" s="35" t="s">
        <v>328</v>
      </c>
      <c r="B227" s="17">
        <v>0.41754629999999998</v>
      </c>
      <c r="C227" s="136">
        <f t="shared" si="23"/>
        <v>3.6944702594283001E-3</v>
      </c>
      <c r="D227" s="17">
        <v>0.35935859999999997</v>
      </c>
      <c r="E227" s="136">
        <f t="shared" si="24"/>
        <v>2.2538292979874413E-3</v>
      </c>
      <c r="F227" s="17">
        <v>0.24420971999999999</v>
      </c>
      <c r="G227" s="136">
        <f t="shared" si="25"/>
        <v>1.3326169413772208E-3</v>
      </c>
      <c r="H227" s="136">
        <f t="shared" si="26"/>
        <v>-32.04288974856869</v>
      </c>
      <c r="I227" s="274">
        <f t="shared" si="27"/>
        <v>-41.513139979925583</v>
      </c>
      <c r="J227" s="275"/>
    </row>
    <row r="228" spans="1:10">
      <c r="A228" s="35" t="s">
        <v>9</v>
      </c>
      <c r="B228" s="17">
        <v>0.89298911999999997</v>
      </c>
      <c r="C228" s="136">
        <f t="shared" si="23"/>
        <v>7.9012117837783478E-3</v>
      </c>
      <c r="D228" s="17">
        <v>0.56218502000000004</v>
      </c>
      <c r="E228" s="136">
        <f t="shared" si="24"/>
        <v>3.5259183138114849E-3</v>
      </c>
      <c r="F228" s="17">
        <v>0.23109948999999999</v>
      </c>
      <c r="G228" s="136">
        <f t="shared" si="25"/>
        <v>1.2610763220957612E-3</v>
      </c>
      <c r="H228" s="136">
        <f t="shared" si="26"/>
        <v>-58.892627555248623</v>
      </c>
      <c r="I228" s="274">
        <f t="shared" si="27"/>
        <v>-74.120682455795205</v>
      </c>
      <c r="J228" s="275"/>
    </row>
    <row r="229" spans="1:10">
      <c r="A229" s="35" t="s">
        <v>128</v>
      </c>
      <c r="B229" s="17">
        <v>8.0813289999999996E-2</v>
      </c>
      <c r="C229" s="136">
        <f t="shared" si="23"/>
        <v>7.1503997633688633E-4</v>
      </c>
      <c r="D229" s="17">
        <v>1.6503360000000002E-2</v>
      </c>
      <c r="E229" s="136">
        <f t="shared" si="24"/>
        <v>1.0350595834699386E-4</v>
      </c>
      <c r="F229" s="17">
        <v>0.22594292999999999</v>
      </c>
      <c r="G229" s="136">
        <f t="shared" si="25"/>
        <v>1.2329377237826876E-3</v>
      </c>
      <c r="H229" s="136">
        <f t="shared" si="26"/>
        <v>1269.0722980047697</v>
      </c>
      <c r="I229" s="274">
        <f t="shared" si="27"/>
        <v>179.58635269025675</v>
      </c>
      <c r="J229" s="275"/>
    </row>
    <row r="230" spans="1:10">
      <c r="A230" s="35" t="s">
        <v>34</v>
      </c>
      <c r="B230" s="17">
        <v>1.111647E-2</v>
      </c>
      <c r="C230" s="136">
        <f t="shared" si="23"/>
        <v>9.835907492133667E-5</v>
      </c>
      <c r="D230" s="17">
        <v>0.61964498999999995</v>
      </c>
      <c r="E230" s="136">
        <f t="shared" si="24"/>
        <v>3.8862963981191353E-3</v>
      </c>
      <c r="F230" s="17">
        <v>0.14517453</v>
      </c>
      <c r="G230" s="136">
        <f t="shared" si="25"/>
        <v>7.9219630625052754E-4</v>
      </c>
      <c r="H230" s="136">
        <f t="shared" si="26"/>
        <v>-76.571338049549951</v>
      </c>
      <c r="I230" s="274">
        <f t="shared" si="27"/>
        <v>1205.9409146968417</v>
      </c>
      <c r="J230" s="275"/>
    </row>
    <row r="231" spans="1:10">
      <c r="A231" s="35" t="s">
        <v>122</v>
      </c>
      <c r="B231" s="17">
        <v>0.18655801999999999</v>
      </c>
      <c r="C231" s="136">
        <f t="shared" si="23"/>
        <v>1.6506745636300215E-3</v>
      </c>
      <c r="D231" s="17">
        <v>1.35109419</v>
      </c>
      <c r="E231" s="136">
        <f t="shared" si="24"/>
        <v>8.4738076944940541E-3</v>
      </c>
      <c r="F231" s="17">
        <v>0.12490244</v>
      </c>
      <c r="G231" s="136">
        <f t="shared" si="25"/>
        <v>6.8157445806559967E-4</v>
      </c>
      <c r="H231" s="136">
        <f t="shared" si="26"/>
        <v>-90.755460209624616</v>
      </c>
      <c r="I231" s="274">
        <f t="shared" si="27"/>
        <v>-33.049010704551854</v>
      </c>
      <c r="J231" s="275"/>
    </row>
    <row r="232" spans="1:10">
      <c r="A232" s="35" t="s">
        <v>139</v>
      </c>
      <c r="B232" s="17">
        <v>2.1373482500000001</v>
      </c>
      <c r="C232" s="136">
        <f t="shared" si="23"/>
        <v>1.8911362748672719E-2</v>
      </c>
      <c r="D232" s="17">
        <v>2.00217701</v>
      </c>
      <c r="E232" s="136">
        <f t="shared" si="24"/>
        <v>1.2557276227408765E-2</v>
      </c>
      <c r="F232" s="17">
        <v>0.10486587</v>
      </c>
      <c r="G232" s="136">
        <f t="shared" si="25"/>
        <v>5.7223780828322991E-4</v>
      </c>
      <c r="H232" s="136">
        <f t="shared" si="26"/>
        <v>-94.762407645465871</v>
      </c>
      <c r="I232" s="274">
        <f t="shared" si="27"/>
        <v>-95.093646063527544</v>
      </c>
      <c r="J232" s="275"/>
    </row>
    <row r="233" spans="1:10">
      <c r="A233" s="35" t="s">
        <v>50</v>
      </c>
      <c r="B233" s="17">
        <v>0.14611505</v>
      </c>
      <c r="C233" s="136">
        <f t="shared" si="23"/>
        <v>1.2928331700697122E-3</v>
      </c>
      <c r="D233" s="17">
        <v>2.8222509999999999E-2</v>
      </c>
      <c r="E233" s="136">
        <f t="shared" si="24"/>
        <v>1.7700625475706869E-4</v>
      </c>
      <c r="F233" s="17">
        <v>8.7644E-2</v>
      </c>
      <c r="G233" s="136">
        <f t="shared" si="25"/>
        <v>4.7826056722912233E-4</v>
      </c>
      <c r="H233" s="136">
        <f t="shared" ref="H233:H238" si="28">((F233/D233)-1)*100</f>
        <v>210.54643970362665</v>
      </c>
      <c r="I233" s="274">
        <f t="shared" si="27"/>
        <v>-40.017130336676473</v>
      </c>
      <c r="J233" s="275"/>
    </row>
    <row r="234" spans="1:10">
      <c r="A234" s="35" t="s">
        <v>355</v>
      </c>
      <c r="B234" s="17">
        <v>2.0863919999999998E-2</v>
      </c>
      <c r="C234" s="136">
        <f t="shared" si="23"/>
        <v>1.8460499335065666E-4</v>
      </c>
      <c r="D234" s="17">
        <v>5.7962130000000001E-2</v>
      </c>
      <c r="E234" s="136">
        <f t="shared" si="24"/>
        <v>3.635275370277957E-4</v>
      </c>
      <c r="F234" s="17">
        <v>8.5985220000000001E-2</v>
      </c>
      <c r="G234" s="136">
        <f t="shared" si="25"/>
        <v>4.6920884590526303E-4</v>
      </c>
      <c r="H234" s="136">
        <f t="shared" si="28"/>
        <v>48.347239827107799</v>
      </c>
      <c r="I234" s="274">
        <f t="shared" si="27"/>
        <v>312.12399203984688</v>
      </c>
      <c r="J234" s="275"/>
    </row>
    <row r="235" spans="1:10">
      <c r="A235" s="35" t="s">
        <v>42</v>
      </c>
      <c r="B235" s="17">
        <v>0.20835029999999999</v>
      </c>
      <c r="C235" s="136">
        <f t="shared" si="23"/>
        <v>1.843493732055497E-3</v>
      </c>
      <c r="D235" s="17">
        <v>0.13900738000000001</v>
      </c>
      <c r="E235" s="136">
        <f t="shared" si="24"/>
        <v>8.7182804496810026E-4</v>
      </c>
      <c r="F235" s="17">
        <v>7.1354769999999998E-2</v>
      </c>
      <c r="G235" s="136">
        <f t="shared" si="25"/>
        <v>3.8937260707753589E-4</v>
      </c>
      <c r="H235" s="136">
        <f t="shared" si="28"/>
        <v>-48.66835847132721</v>
      </c>
      <c r="I235" s="274">
        <f t="shared" si="27"/>
        <v>-65.752499516439372</v>
      </c>
      <c r="J235" s="275"/>
    </row>
    <row r="236" spans="1:10">
      <c r="A236" s="35" t="s">
        <v>345</v>
      </c>
      <c r="B236" s="17">
        <v>8.6345699999999994E-3</v>
      </c>
      <c r="C236" s="136">
        <f t="shared" si="23"/>
        <v>7.6399101292364021E-5</v>
      </c>
      <c r="D236" s="17">
        <v>1.7057900000000001E-2</v>
      </c>
      <c r="E236" s="136">
        <f t="shared" si="24"/>
        <v>1.0698392853862404E-4</v>
      </c>
      <c r="F236" s="17">
        <v>5.4791120000000006E-2</v>
      </c>
      <c r="G236" s="136">
        <f t="shared" si="25"/>
        <v>2.9898717687826791E-4</v>
      </c>
      <c r="H236" s="136">
        <f t="shared" si="28"/>
        <v>221.20671360483999</v>
      </c>
      <c r="I236" s="274">
        <f t="shared" si="27"/>
        <v>534.55528184958848</v>
      </c>
      <c r="J236" s="275"/>
    </row>
    <row r="237" spans="1:10">
      <c r="A237" s="35" t="s">
        <v>343</v>
      </c>
      <c r="B237" s="17">
        <v>3.9437930000000003E-2</v>
      </c>
      <c r="C237" s="136">
        <f t="shared" si="23"/>
        <v>3.4894875006296347E-4</v>
      </c>
      <c r="D237" s="17">
        <v>4.6643599999999993E-3</v>
      </c>
      <c r="E237" s="136">
        <f t="shared" si="24"/>
        <v>2.9253985362700942E-5</v>
      </c>
      <c r="F237" s="17">
        <v>5.0557350000000001E-2</v>
      </c>
      <c r="G237" s="136">
        <f t="shared" si="25"/>
        <v>2.7588410944960601E-4</v>
      </c>
      <c r="H237" s="136">
        <f t="shared" si="28"/>
        <v>983.90754572974652</v>
      </c>
      <c r="I237" s="274">
        <f t="shared" si="27"/>
        <v>28.194735372774371</v>
      </c>
      <c r="J237" s="275"/>
    </row>
    <row r="238" spans="1:10">
      <c r="A238" s="35" t="s">
        <v>1</v>
      </c>
      <c r="B238" s="17">
        <v>6.3752629999999991E-2</v>
      </c>
      <c r="C238" s="136">
        <f t="shared" si="23"/>
        <v>5.6408641507621168E-4</v>
      </c>
      <c r="D238" s="17">
        <v>0.12787330999999999</v>
      </c>
      <c r="E238" s="136">
        <f t="shared" si="24"/>
        <v>8.0199725986418717E-4</v>
      </c>
      <c r="F238" s="17">
        <v>3.8865410000000003E-2</v>
      </c>
      <c r="G238" s="136">
        <f t="shared" si="25"/>
        <v>2.1208289252193425E-4</v>
      </c>
      <c r="H238" s="136">
        <f t="shared" si="28"/>
        <v>-69.606315813675266</v>
      </c>
      <c r="I238" s="274">
        <f t="shared" si="27"/>
        <v>-39.037165996132231</v>
      </c>
      <c r="J238" s="275"/>
    </row>
    <row r="239" spans="1:10">
      <c r="A239" s="35" t="s">
        <v>350</v>
      </c>
      <c r="B239" s="17">
        <v>0</v>
      </c>
      <c r="C239" s="136">
        <f t="shared" si="23"/>
        <v>0</v>
      </c>
      <c r="D239" s="17">
        <v>0</v>
      </c>
      <c r="E239" s="136">
        <f t="shared" si="24"/>
        <v>0</v>
      </c>
      <c r="F239" s="17">
        <v>3.7447480000000005E-2</v>
      </c>
      <c r="G239" s="136">
        <f t="shared" si="25"/>
        <v>2.0434545463581325E-4</v>
      </c>
      <c r="H239" s="136" t="s">
        <v>240</v>
      </c>
      <c r="I239" s="274" t="s">
        <v>240</v>
      </c>
      <c r="J239" s="275"/>
    </row>
    <row r="240" spans="1:10">
      <c r="A240" s="35" t="s">
        <v>41</v>
      </c>
      <c r="B240" s="17">
        <v>4.8595980000000004E-2</v>
      </c>
      <c r="C240" s="136">
        <f t="shared" si="23"/>
        <v>4.2997962821793057E-4</v>
      </c>
      <c r="D240" s="17">
        <v>0.16354574</v>
      </c>
      <c r="E240" s="136">
        <f t="shared" si="24"/>
        <v>1.0257280064343433E-3</v>
      </c>
      <c r="F240" s="17">
        <v>2.1698229999999999E-2</v>
      </c>
      <c r="G240" s="136">
        <f t="shared" si="25"/>
        <v>1.1840408684756468E-4</v>
      </c>
      <c r="H240" s="136">
        <f>((F240/D240)-1)*100</f>
        <v>-86.732622934721505</v>
      </c>
      <c r="I240" s="274">
        <f>((F240/B240)-1)*100</f>
        <v>-55.349742921122292</v>
      </c>
      <c r="J240" s="275"/>
    </row>
    <row r="241" spans="1:10">
      <c r="A241" s="35" t="s">
        <v>56</v>
      </c>
      <c r="B241" s="17">
        <v>9.8460000000000006E-2</v>
      </c>
      <c r="C241" s="136">
        <f t="shared" si="23"/>
        <v>8.7117893690666273E-4</v>
      </c>
      <c r="D241" s="17">
        <v>2.2511100000000002E-3</v>
      </c>
      <c r="E241" s="136">
        <f t="shared" si="24"/>
        <v>1.4118536946082575E-5</v>
      </c>
      <c r="F241" s="17">
        <v>2.1551650000000002E-2</v>
      </c>
      <c r="G241" s="136">
        <f t="shared" si="25"/>
        <v>1.1760422109583674E-4</v>
      </c>
      <c r="H241" s="136">
        <f>((F241/D241)-1)*100</f>
        <v>857.37880423435547</v>
      </c>
      <c r="I241" s="274">
        <f>((F241/B241)-1)*100</f>
        <v>-78.11126345724152</v>
      </c>
      <c r="J241" s="275"/>
    </row>
    <row r="242" spans="1:10">
      <c r="A242" s="35" t="s">
        <v>47</v>
      </c>
      <c r="B242" s="17">
        <v>4.0762359999999997E-2</v>
      </c>
      <c r="C242" s="136">
        <f t="shared" si="23"/>
        <v>3.6066737203541203E-4</v>
      </c>
      <c r="D242" s="17">
        <v>2.4751810000000003E-2</v>
      </c>
      <c r="E242" s="136">
        <f t="shared" si="24"/>
        <v>1.5523867957026362E-4</v>
      </c>
      <c r="F242" s="17">
        <v>2.109921E-2</v>
      </c>
      <c r="G242" s="136">
        <f t="shared" si="25"/>
        <v>1.1513532178684645E-4</v>
      </c>
      <c r="H242" s="136">
        <f>((F242/D242)-1)*100</f>
        <v>-14.756900606460711</v>
      </c>
      <c r="I242" s="274">
        <f>((F242/B242)-1)*100</f>
        <v>-48.238497476593601</v>
      </c>
      <c r="J242" s="275"/>
    </row>
    <row r="243" spans="1:10">
      <c r="A243" s="35" t="s">
        <v>342</v>
      </c>
      <c r="B243" s="17">
        <v>1.0005149999999999E-2</v>
      </c>
      <c r="C243" s="136">
        <f t="shared" si="23"/>
        <v>8.8526060741333484E-5</v>
      </c>
      <c r="D243" s="17">
        <v>2.303531E-2</v>
      </c>
      <c r="E243" s="136">
        <f t="shared" si="24"/>
        <v>1.4447311561827962E-4</v>
      </c>
      <c r="F243" s="17">
        <v>1.7124900000000002E-2</v>
      </c>
      <c r="G243" s="136">
        <f t="shared" si="25"/>
        <v>9.3448089860595111E-5</v>
      </c>
      <c r="H243" s="136">
        <f>((F243/D243)-1)*100</f>
        <v>-25.658044107068655</v>
      </c>
      <c r="I243" s="274">
        <f>((F243/B243)-1)*100</f>
        <v>71.160852161137058</v>
      </c>
      <c r="J243" s="275"/>
    </row>
    <row r="244" spans="1:10">
      <c r="A244" s="35" t="s">
        <v>356</v>
      </c>
      <c r="B244" s="17">
        <v>7.4788960000000002E-2</v>
      </c>
      <c r="C244" s="136">
        <f t="shared" si="23"/>
        <v>6.6173640732434408E-4</v>
      </c>
      <c r="D244" s="17">
        <v>3.3699480000000004E-2</v>
      </c>
      <c r="E244" s="136">
        <f t="shared" si="24"/>
        <v>2.113567766318709E-4</v>
      </c>
      <c r="F244" s="17">
        <v>1.6361339999999999E-2</v>
      </c>
      <c r="G244" s="136">
        <f t="shared" si="25"/>
        <v>8.9281453938986445E-5</v>
      </c>
      <c r="H244" s="136" t="s">
        <v>240</v>
      </c>
      <c r="I244" s="274" t="s">
        <v>240</v>
      </c>
      <c r="J244" s="275"/>
    </row>
    <row r="245" spans="1:10">
      <c r="A245" s="35" t="s">
        <v>32</v>
      </c>
      <c r="B245" s="17">
        <v>2.09982165</v>
      </c>
      <c r="C245" s="136">
        <f t="shared" si="23"/>
        <v>1.8579325540733233E-2</v>
      </c>
      <c r="D245" s="17">
        <v>2.463009E-2</v>
      </c>
      <c r="E245" s="136">
        <f t="shared" si="24"/>
        <v>1.5447527470907195E-4</v>
      </c>
      <c r="F245" s="17">
        <v>1.461285E-2</v>
      </c>
      <c r="G245" s="136">
        <f t="shared" si="25"/>
        <v>7.9740198186231578E-5</v>
      </c>
      <c r="H245" s="136">
        <f>((F245/D245)-1)*100</f>
        <v>-40.670740545406048</v>
      </c>
      <c r="I245" s="274">
        <f>((F245/B245)-1)*100</f>
        <v>-99.304090897434065</v>
      </c>
      <c r="J245" s="275"/>
    </row>
    <row r="246" spans="1:10">
      <c r="A246" s="35" t="s">
        <v>333</v>
      </c>
      <c r="B246" s="17">
        <v>9.7595119999999994E-2</v>
      </c>
      <c r="C246" s="136">
        <f t="shared" si="23"/>
        <v>8.6352643600323144E-4</v>
      </c>
      <c r="D246" s="17">
        <v>0</v>
      </c>
      <c r="E246" s="136">
        <f t="shared" si="24"/>
        <v>0</v>
      </c>
      <c r="F246" s="17">
        <v>1.2496E-2</v>
      </c>
      <c r="G246" s="136">
        <f t="shared" si="25"/>
        <v>6.8188855461812707E-5</v>
      </c>
      <c r="H246" s="136" t="s">
        <v>240</v>
      </c>
      <c r="I246" s="274">
        <f>((F246/B246)-1)*100</f>
        <v>-87.196081115531186</v>
      </c>
      <c r="J246" s="275"/>
    </row>
    <row r="247" spans="1:10">
      <c r="A247" s="35" t="s">
        <v>371</v>
      </c>
      <c r="B247" s="17">
        <v>5.7120000000000001E-4</v>
      </c>
      <c r="C247" s="136">
        <f t="shared" si="23"/>
        <v>5.0540057765700354E-6</v>
      </c>
      <c r="D247" s="17">
        <v>9.136900000000001E-4</v>
      </c>
      <c r="E247" s="136">
        <f t="shared" si="24"/>
        <v>5.7304911897980056E-6</v>
      </c>
      <c r="F247" s="17">
        <v>9.0910000000000001E-3</v>
      </c>
      <c r="G247" s="136">
        <f t="shared" si="25"/>
        <v>4.9608265445209606E-5</v>
      </c>
      <c r="H247" s="136">
        <f>((F247/D247)-1)*100</f>
        <v>894.97641431995521</v>
      </c>
      <c r="I247" s="274">
        <f>((F247/B247)-1)*100</f>
        <v>1491.5616246498598</v>
      </c>
      <c r="J247" s="275"/>
    </row>
    <row r="248" spans="1:10">
      <c r="A248" s="35" t="s">
        <v>353</v>
      </c>
      <c r="B248" s="17">
        <v>6.0711000000000003E-3</v>
      </c>
      <c r="C248" s="136">
        <f t="shared" si="23"/>
        <v>5.3717392279646958E-5</v>
      </c>
      <c r="D248" s="17">
        <v>3.2161000000000002E-2</v>
      </c>
      <c r="E248" s="136">
        <f t="shared" si="24"/>
        <v>2.0170772051253014E-4</v>
      </c>
      <c r="F248" s="17">
        <v>5.816E-3</v>
      </c>
      <c r="G248" s="136">
        <f t="shared" si="25"/>
        <v>3.1737066530561995E-5</v>
      </c>
      <c r="H248" s="136">
        <f>((F248/D248)-1)*100</f>
        <v>-81.915985199465197</v>
      </c>
      <c r="I248" s="274">
        <f>((F248/B248)-1)*100</f>
        <v>-4.2018744543822368</v>
      </c>
      <c r="J248" s="275"/>
    </row>
    <row r="249" spans="1:10">
      <c r="A249" s="35" t="s">
        <v>51</v>
      </c>
      <c r="B249" s="17">
        <v>7.1650000000000007E-5</v>
      </c>
      <c r="C249" s="136">
        <f t="shared" si="23"/>
        <v>6.3396273440343683E-7</v>
      </c>
      <c r="D249" s="17">
        <v>3.0133299999999998E-3</v>
      </c>
      <c r="E249" s="136">
        <f t="shared" si="24"/>
        <v>1.8899036891017764E-5</v>
      </c>
      <c r="F249" s="17">
        <v>4.62817E-3</v>
      </c>
      <c r="G249" s="136">
        <f t="shared" si="25"/>
        <v>2.5255250894902186E-5</v>
      </c>
      <c r="H249" s="136">
        <f>((F249/D249)-1)*100</f>
        <v>53.589882289692817</v>
      </c>
      <c r="I249" s="274">
        <f>((F249/B249)-1)*100</f>
        <v>6359.4138171667819</v>
      </c>
      <c r="J249" s="275"/>
    </row>
    <row r="250" spans="1:10">
      <c r="A250" s="35" t="s">
        <v>373</v>
      </c>
      <c r="B250" s="17">
        <v>3.3645999999999996E-4</v>
      </c>
      <c r="C250" s="136">
        <f t="shared" si="23"/>
        <v>2.9770146771441771E-6</v>
      </c>
      <c r="D250" s="17">
        <v>4.5504200000000003E-3</v>
      </c>
      <c r="E250" s="136">
        <f t="shared" si="24"/>
        <v>2.8539375192768488E-5</v>
      </c>
      <c r="F250" s="17">
        <v>4.2609300000000004E-3</v>
      </c>
      <c r="G250" s="136">
        <f t="shared" si="25"/>
        <v>2.3251275600424265E-5</v>
      </c>
      <c r="H250" s="136" t="s">
        <v>240</v>
      </c>
      <c r="I250" s="274" t="s">
        <v>240</v>
      </c>
      <c r="J250" s="275"/>
    </row>
    <row r="251" spans="1:10">
      <c r="A251" s="35" t="s">
        <v>216</v>
      </c>
      <c r="B251" s="17">
        <v>9.1449000000000003E-2</v>
      </c>
      <c r="C251" s="136">
        <f t="shared" si="23"/>
        <v>8.0914526306294333E-4</v>
      </c>
      <c r="D251" s="17">
        <v>0</v>
      </c>
      <c r="E251" s="136">
        <f t="shared" si="24"/>
        <v>0</v>
      </c>
      <c r="F251" s="17">
        <v>4.2235100000000006E-3</v>
      </c>
      <c r="G251" s="136">
        <f t="shared" si="25"/>
        <v>2.3047080100153698E-5</v>
      </c>
      <c r="H251" s="136" t="s">
        <v>240</v>
      </c>
      <c r="I251" s="274">
        <f>((F251/B251)-1)*100</f>
        <v>-95.3815678684294</v>
      </c>
      <c r="J251" s="275"/>
    </row>
    <row r="252" spans="1:10">
      <c r="A252" s="35" t="s">
        <v>99</v>
      </c>
      <c r="B252" s="17">
        <v>0</v>
      </c>
      <c r="C252" s="136">
        <f t="shared" si="23"/>
        <v>0</v>
      </c>
      <c r="D252" s="17">
        <v>4.0949999999999998E-4</v>
      </c>
      <c r="E252" s="136">
        <f t="shared" si="24"/>
        <v>2.5683066928852051E-6</v>
      </c>
      <c r="F252" s="17">
        <v>2.7079000000000001E-3</v>
      </c>
      <c r="G252" s="136">
        <f t="shared" si="25"/>
        <v>1.4776616653732604E-5</v>
      </c>
      <c r="H252" s="136">
        <f>((F252/D252)-1)*100</f>
        <v>561.26984126984132</v>
      </c>
      <c r="I252" s="274" t="s">
        <v>240</v>
      </c>
      <c r="J252" s="275"/>
    </row>
    <row r="253" spans="1:10">
      <c r="A253" s="35" t="s">
        <v>61</v>
      </c>
      <c r="B253" s="17">
        <v>0.29361219</v>
      </c>
      <c r="C253" s="136">
        <f t="shared" si="23"/>
        <v>2.5978951406361674E-3</v>
      </c>
      <c r="D253" s="17">
        <v>0</v>
      </c>
      <c r="E253" s="136">
        <f t="shared" si="24"/>
        <v>0</v>
      </c>
      <c r="F253" s="17">
        <v>1.47259E-3</v>
      </c>
      <c r="G253" s="136">
        <f t="shared" si="25"/>
        <v>8.0357095602201319E-6</v>
      </c>
      <c r="H253" s="136" t="s">
        <v>240</v>
      </c>
      <c r="I253" s="274">
        <f>((F253/B253)-1)*100</f>
        <v>-99.498457472082478</v>
      </c>
      <c r="J253" s="275"/>
    </row>
    <row r="254" spans="1:10">
      <c r="A254" s="35" t="s">
        <v>49</v>
      </c>
      <c r="B254" s="17">
        <v>0</v>
      </c>
      <c r="C254" s="136">
        <f t="shared" si="23"/>
        <v>0</v>
      </c>
      <c r="D254" s="17">
        <v>2.7903869599999997</v>
      </c>
      <c r="E254" s="136">
        <f t="shared" si="24"/>
        <v>1.7500780232252995E-2</v>
      </c>
      <c r="F254" s="17">
        <v>1.1425E-4</v>
      </c>
      <c r="G254" s="136">
        <f t="shared" si="25"/>
        <v>6.2344564152625649E-7</v>
      </c>
      <c r="H254" s="136">
        <f>((F254/D254)-1)*100</f>
        <v>-99.995905585797317</v>
      </c>
      <c r="I254" s="274" t="s">
        <v>240</v>
      </c>
      <c r="J254" s="275"/>
    </row>
    <row r="255" spans="1:10">
      <c r="A255" s="35" t="s">
        <v>587</v>
      </c>
      <c r="B255" s="17">
        <v>4.7110800000000003E-3</v>
      </c>
      <c r="C255" s="136">
        <f t="shared" si="23"/>
        <v>4.1683868231588879E-5</v>
      </c>
      <c r="D255" s="17">
        <v>1.5740861399999999</v>
      </c>
      <c r="E255" s="136">
        <f t="shared" si="24"/>
        <v>9.8723711075453906E-3</v>
      </c>
      <c r="F255" s="17">
        <v>0</v>
      </c>
      <c r="G255" s="136">
        <f t="shared" si="25"/>
        <v>0</v>
      </c>
      <c r="H255" s="136">
        <f>((F255/D255)-1)*100</f>
        <v>-100</v>
      </c>
      <c r="I255" s="274">
        <f>((F255/B255)-1)*100</f>
        <v>-100</v>
      </c>
      <c r="J255" s="275"/>
    </row>
    <row r="256" spans="1:10">
      <c r="A256" s="35" t="s">
        <v>369</v>
      </c>
      <c r="B256" s="17">
        <v>3.8445029999999998E-2</v>
      </c>
      <c r="C256" s="136">
        <f t="shared" si="23"/>
        <v>3.4016352188446836E-4</v>
      </c>
      <c r="D256" s="17">
        <v>2.56441E-2</v>
      </c>
      <c r="E256" s="136">
        <f t="shared" si="24"/>
        <v>1.6083495400004273E-4</v>
      </c>
      <c r="F256" s="17">
        <v>0</v>
      </c>
      <c r="G256" s="136">
        <f t="shared" si="25"/>
        <v>0</v>
      </c>
      <c r="H256" s="136">
        <f>((F256/D256)-1)*100</f>
        <v>-100</v>
      </c>
      <c r="I256" s="274">
        <f>((F256/B256)-1)*100</f>
        <v>-100</v>
      </c>
      <c r="J256" s="275"/>
    </row>
    <row r="257" spans="1:10">
      <c r="A257" s="35" t="s">
        <v>923</v>
      </c>
      <c r="B257" s="17">
        <v>0</v>
      </c>
      <c r="C257" s="136">
        <f t="shared" si="23"/>
        <v>0</v>
      </c>
      <c r="D257" s="17">
        <v>0</v>
      </c>
      <c r="E257" s="136">
        <f t="shared" si="24"/>
        <v>0</v>
      </c>
      <c r="F257" s="17">
        <v>0</v>
      </c>
      <c r="G257" s="136">
        <f t="shared" si="25"/>
        <v>0</v>
      </c>
      <c r="H257" s="136" t="s">
        <v>240</v>
      </c>
      <c r="I257" s="274" t="s">
        <v>240</v>
      </c>
      <c r="J257" s="275"/>
    </row>
    <row r="258" spans="1:10">
      <c r="A258" s="35" t="s">
        <v>921</v>
      </c>
      <c r="B258" s="17">
        <v>0</v>
      </c>
      <c r="C258" s="136">
        <f t="shared" si="23"/>
        <v>0</v>
      </c>
      <c r="D258" s="17">
        <v>0</v>
      </c>
      <c r="E258" s="136">
        <f t="shared" si="24"/>
        <v>0</v>
      </c>
      <c r="F258" s="17">
        <v>0</v>
      </c>
      <c r="G258" s="136">
        <f t="shared" si="25"/>
        <v>0</v>
      </c>
      <c r="H258" s="136" t="s">
        <v>240</v>
      </c>
      <c r="I258" s="274" t="s">
        <v>240</v>
      </c>
    </row>
    <row r="259" spans="1:10">
      <c r="A259" s="35" t="s">
        <v>920</v>
      </c>
      <c r="B259" s="17">
        <v>0</v>
      </c>
      <c r="C259" s="136">
        <f t="shared" si="23"/>
        <v>0</v>
      </c>
      <c r="D259" s="17">
        <v>0</v>
      </c>
      <c r="E259" s="136">
        <f t="shared" si="24"/>
        <v>0</v>
      </c>
      <c r="F259" s="17">
        <v>0</v>
      </c>
      <c r="G259" s="136">
        <f t="shared" si="25"/>
        <v>0</v>
      </c>
      <c r="H259" s="136" t="s">
        <v>240</v>
      </c>
      <c r="I259" s="274" t="s">
        <v>240</v>
      </c>
    </row>
    <row r="260" spans="1:10" s="11" customFormat="1" ht="13">
      <c r="A260" s="35" t="s">
        <v>919</v>
      </c>
      <c r="B260" s="17">
        <v>0</v>
      </c>
      <c r="C260" s="136">
        <f t="shared" ref="C260:C267" si="29">(B260/$B$268)*100</f>
        <v>0</v>
      </c>
      <c r="D260" s="17">
        <v>0</v>
      </c>
      <c r="E260" s="136">
        <f t="shared" ref="E260:E267" si="30">(D260/$D$268)*100</f>
        <v>0</v>
      </c>
      <c r="F260" s="17">
        <v>0</v>
      </c>
      <c r="G260" s="136">
        <f t="shared" ref="G260:G267" si="31">(F260/$F$268)*100</f>
        <v>0</v>
      </c>
      <c r="H260" s="136" t="s">
        <v>240</v>
      </c>
      <c r="I260" s="274" t="s">
        <v>240</v>
      </c>
    </row>
    <row r="261" spans="1:10">
      <c r="A261" s="35" t="s">
        <v>917</v>
      </c>
      <c r="B261" s="17">
        <v>0</v>
      </c>
      <c r="C261" s="136">
        <f t="shared" si="29"/>
        <v>0</v>
      </c>
      <c r="D261" s="17">
        <v>0</v>
      </c>
      <c r="E261" s="136">
        <f t="shared" si="30"/>
        <v>0</v>
      </c>
      <c r="F261" s="17">
        <v>0</v>
      </c>
      <c r="G261" s="136">
        <f t="shared" si="31"/>
        <v>0</v>
      </c>
      <c r="H261" s="136" t="s">
        <v>240</v>
      </c>
      <c r="I261" s="274" t="s">
        <v>240</v>
      </c>
    </row>
    <row r="262" spans="1:10">
      <c r="A262" s="35" t="s">
        <v>53</v>
      </c>
      <c r="B262" s="17">
        <v>0</v>
      </c>
      <c r="C262" s="136">
        <f t="shared" si="29"/>
        <v>0</v>
      </c>
      <c r="D262" s="17">
        <v>0</v>
      </c>
      <c r="E262" s="136">
        <f t="shared" si="30"/>
        <v>0</v>
      </c>
      <c r="F262" s="17">
        <v>0</v>
      </c>
      <c r="G262" s="136">
        <f t="shared" si="31"/>
        <v>0</v>
      </c>
      <c r="H262" s="136" t="s">
        <v>240</v>
      </c>
      <c r="I262" s="274" t="s">
        <v>240</v>
      </c>
    </row>
    <row r="263" spans="1:10">
      <c r="A263" s="35" t="s">
        <v>352</v>
      </c>
      <c r="B263" s="17">
        <v>5.6419399999999998E-3</v>
      </c>
      <c r="C263" s="136">
        <f t="shared" si="29"/>
        <v>4.9920163429729598E-5</v>
      </c>
      <c r="D263" s="17">
        <v>0</v>
      </c>
      <c r="E263" s="136">
        <f t="shared" si="30"/>
        <v>0</v>
      </c>
      <c r="F263" s="17">
        <v>0</v>
      </c>
      <c r="G263" s="136">
        <f t="shared" si="31"/>
        <v>0</v>
      </c>
      <c r="H263" s="136" t="s">
        <v>240</v>
      </c>
      <c r="I263" s="274" t="s">
        <v>240</v>
      </c>
    </row>
    <row r="264" spans="1:10">
      <c r="A264" s="35" t="s">
        <v>951</v>
      </c>
      <c r="B264" s="17">
        <v>0</v>
      </c>
      <c r="C264" s="136">
        <f t="shared" si="29"/>
        <v>0</v>
      </c>
      <c r="D264" s="17">
        <v>0</v>
      </c>
      <c r="E264" s="136">
        <f t="shared" si="30"/>
        <v>0</v>
      </c>
      <c r="F264" s="17">
        <v>0</v>
      </c>
      <c r="G264" s="136">
        <f t="shared" si="31"/>
        <v>0</v>
      </c>
      <c r="H264" s="136" t="s">
        <v>240</v>
      </c>
      <c r="I264" s="274" t="s">
        <v>240</v>
      </c>
    </row>
    <row r="265" spans="1:10">
      <c r="A265" s="35" t="s">
        <v>922</v>
      </c>
      <c r="B265" s="17">
        <v>0</v>
      </c>
      <c r="C265" s="136">
        <f t="shared" si="29"/>
        <v>0</v>
      </c>
      <c r="D265" s="17">
        <v>0</v>
      </c>
      <c r="E265" s="136">
        <f t="shared" si="30"/>
        <v>0</v>
      </c>
      <c r="F265" s="17">
        <v>0</v>
      </c>
      <c r="G265" s="136">
        <f t="shared" si="31"/>
        <v>0</v>
      </c>
      <c r="H265" s="136" t="s">
        <v>240</v>
      </c>
      <c r="I265" s="274" t="s">
        <v>240</v>
      </c>
    </row>
    <row r="266" spans="1:10">
      <c r="A266" s="35" t="s">
        <v>918</v>
      </c>
      <c r="B266" s="17">
        <v>0</v>
      </c>
      <c r="C266" s="136">
        <f t="shared" si="29"/>
        <v>0</v>
      </c>
      <c r="D266" s="17">
        <v>0</v>
      </c>
      <c r="E266" s="136">
        <f t="shared" si="30"/>
        <v>0</v>
      </c>
      <c r="F266" s="17">
        <v>0</v>
      </c>
      <c r="G266" s="136">
        <f t="shared" si="31"/>
        <v>0</v>
      </c>
      <c r="H266" s="136" t="s">
        <v>240</v>
      </c>
      <c r="I266" s="274" t="s">
        <v>240</v>
      </c>
    </row>
    <row r="267" spans="1:10" s="11" customFormat="1" ht="13">
      <c r="A267" s="35" t="s">
        <v>372</v>
      </c>
      <c r="B267" s="17">
        <v>0</v>
      </c>
      <c r="C267" s="136">
        <f t="shared" si="29"/>
        <v>0</v>
      </c>
      <c r="D267" s="17">
        <v>2.7614999999999996E-4</v>
      </c>
      <c r="E267" s="136">
        <f t="shared" si="30"/>
        <v>1.7319606672533561E-6</v>
      </c>
      <c r="F267" s="17">
        <v>0</v>
      </c>
      <c r="G267" s="136">
        <f t="shared" si="31"/>
        <v>0</v>
      </c>
      <c r="H267" s="136" t="s">
        <v>240</v>
      </c>
      <c r="I267" s="274" t="s">
        <v>240</v>
      </c>
    </row>
    <row r="268" spans="1:10" s="11" customFormat="1" ht="14.5">
      <c r="A268" s="188" t="s">
        <v>217</v>
      </c>
      <c r="B268" s="418">
        <f>SUBTOTAL(109,B4:B267)</f>
        <v>11301.926140409994</v>
      </c>
      <c r="C268" s="188">
        <f>SUBTOTAL(109,C4:C257)</f>
        <v>99.999950079836594</v>
      </c>
      <c r="D268" s="418">
        <f>SUBTOTAL(109,D4:D267)</f>
        <v>15944.35746845999</v>
      </c>
      <c r="E268" s="188">
        <f>SUBTOTAL(109,E4:E257)</f>
        <v>99.999998268039377</v>
      </c>
      <c r="F268" s="418">
        <f>SUBTOTAL(109,F4:F267)</f>
        <v>18325.5752210096</v>
      </c>
      <c r="G268" s="188">
        <f>SUBTOTAL(109,G4:G257)</f>
        <v>100</v>
      </c>
      <c r="H268" s="168">
        <f>((F268/D268)-1)*100</f>
        <v>14.934548207790543</v>
      </c>
      <c r="I268" s="168">
        <f>((F268/B268)-1)*100</f>
        <v>62.145593532827782</v>
      </c>
    </row>
  </sheetData>
  <mergeCells count="6">
    <mergeCell ref="I2:I3"/>
    <mergeCell ref="A2:A3"/>
    <mergeCell ref="B2:C2"/>
    <mergeCell ref="D2:E2"/>
    <mergeCell ref="F2:G2"/>
    <mergeCell ref="H2:H3"/>
  </mergeCells>
  <hyperlinks>
    <hyperlink ref="K1" location="'Table of Content'!A1" display="Table of Content" xr:uid="{8B1EF02B-E706-4A30-8BEF-F6079A478C2B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3B42-2D9C-47EB-9933-AE2AA52CB03A}">
  <dimension ref="A1:H35"/>
  <sheetViews>
    <sheetView topLeftCell="C1" zoomScaleNormal="100" workbookViewId="0">
      <selection activeCell="H1" sqref="H1"/>
    </sheetView>
  </sheetViews>
  <sheetFormatPr defaultColWidth="9.1796875" defaultRowHeight="12.5"/>
  <cols>
    <col min="1" max="1" width="30.54296875" style="19" bestFit="1" customWidth="1"/>
    <col min="2" max="2" width="21.7265625" style="17" bestFit="1" customWidth="1"/>
    <col min="3" max="3" width="14.54296875" style="17" customWidth="1"/>
    <col min="4" max="4" width="18" style="17" bestFit="1" customWidth="1"/>
    <col min="5" max="5" width="29.54296875" style="17" bestFit="1" customWidth="1"/>
    <col min="6" max="6" width="30.54296875" style="17" bestFit="1" customWidth="1"/>
    <col min="7" max="16384" width="9.1796875" style="1"/>
  </cols>
  <sheetData>
    <row r="1" spans="1:8" ht="13">
      <c r="A1" s="619" t="s">
        <v>561</v>
      </c>
      <c r="B1" s="619"/>
      <c r="H1" s="7" t="s">
        <v>239</v>
      </c>
    </row>
    <row r="2" spans="1:8" s="51" customFormat="1" ht="13">
      <c r="A2" s="351" t="s">
        <v>590</v>
      </c>
      <c r="B2" s="422" t="s">
        <v>964</v>
      </c>
      <c r="C2" s="420" t="s">
        <v>965</v>
      </c>
      <c r="D2" s="420" t="s">
        <v>967</v>
      </c>
      <c r="E2" s="420" t="s">
        <v>966</v>
      </c>
      <c r="F2" s="420" t="s">
        <v>924</v>
      </c>
    </row>
    <row r="3" spans="1:8">
      <c r="A3" s="419" t="s">
        <v>254</v>
      </c>
      <c r="B3" s="414">
        <v>0</v>
      </c>
      <c r="C3" s="414">
        <v>0</v>
      </c>
      <c r="D3" s="414">
        <v>2.4633000000000003E-3</v>
      </c>
      <c r="E3" s="414">
        <v>0</v>
      </c>
      <c r="F3" s="414">
        <v>0</v>
      </c>
    </row>
    <row r="4" spans="1:8">
      <c r="A4" s="110" t="s">
        <v>596</v>
      </c>
      <c r="B4" s="100">
        <v>0</v>
      </c>
      <c r="C4" s="100">
        <v>0</v>
      </c>
      <c r="D4" s="100">
        <v>0</v>
      </c>
      <c r="E4" s="100">
        <v>0.68288590999999998</v>
      </c>
      <c r="F4" s="100">
        <v>0</v>
      </c>
    </row>
    <row r="5" spans="1:8">
      <c r="A5" s="110" t="s">
        <v>262</v>
      </c>
      <c r="B5" s="100">
        <v>0</v>
      </c>
      <c r="C5" s="100">
        <v>0</v>
      </c>
      <c r="D5" s="100">
        <v>11.05639976</v>
      </c>
      <c r="E5" s="100">
        <v>0</v>
      </c>
      <c r="F5" s="100">
        <v>0</v>
      </c>
    </row>
    <row r="6" spans="1:8">
      <c r="A6" s="110" t="s">
        <v>526</v>
      </c>
      <c r="B6" s="100">
        <v>0</v>
      </c>
      <c r="C6" s="100">
        <v>0</v>
      </c>
      <c r="D6" s="100">
        <v>0.63016590000000006</v>
      </c>
      <c r="E6" s="100">
        <v>0</v>
      </c>
      <c r="F6" s="100">
        <v>0</v>
      </c>
    </row>
    <row r="7" spans="1:8">
      <c r="A7" s="110" t="s">
        <v>251</v>
      </c>
      <c r="B7" s="100">
        <v>0</v>
      </c>
      <c r="C7" s="100">
        <v>0</v>
      </c>
      <c r="D7" s="100">
        <v>8.8450628400000006</v>
      </c>
      <c r="E7" s="100">
        <v>131.19672696999999</v>
      </c>
      <c r="F7" s="100">
        <v>0</v>
      </c>
    </row>
    <row r="8" spans="1:8">
      <c r="A8" s="110" t="s">
        <v>245</v>
      </c>
      <c r="B8" s="100">
        <v>0</v>
      </c>
      <c r="C8" s="100">
        <v>0</v>
      </c>
      <c r="D8" s="100">
        <v>0</v>
      </c>
      <c r="E8" s="100">
        <v>642.83612646000006</v>
      </c>
      <c r="F8" s="100">
        <v>0</v>
      </c>
    </row>
    <row r="9" spans="1:8">
      <c r="A9" s="110" t="s">
        <v>853</v>
      </c>
      <c r="B9" s="100">
        <v>0</v>
      </c>
      <c r="C9" s="100">
        <v>0</v>
      </c>
      <c r="D9" s="100">
        <v>74.083507239999989</v>
      </c>
      <c r="E9" s="100">
        <v>0</v>
      </c>
      <c r="F9" s="100">
        <v>0</v>
      </c>
    </row>
    <row r="10" spans="1:8">
      <c r="A10" s="110" t="s">
        <v>266</v>
      </c>
      <c r="B10" s="100">
        <v>0</v>
      </c>
      <c r="C10" s="100">
        <v>0</v>
      </c>
      <c r="D10" s="100">
        <v>3.09186885</v>
      </c>
      <c r="E10" s="100">
        <v>0</v>
      </c>
      <c r="F10" s="100">
        <v>543.77808137</v>
      </c>
    </row>
    <row r="11" spans="1:8">
      <c r="A11" s="110" t="s">
        <v>246</v>
      </c>
      <c r="B11" s="100">
        <v>2875.0264043500001</v>
      </c>
      <c r="C11" s="100">
        <v>0</v>
      </c>
      <c r="D11" s="100">
        <v>0</v>
      </c>
      <c r="E11" s="100">
        <v>4.1357833199999998</v>
      </c>
      <c r="F11" s="100">
        <v>282.93806923</v>
      </c>
    </row>
    <row r="12" spans="1:8">
      <c r="A12" s="110" t="s">
        <v>249</v>
      </c>
      <c r="B12" s="100">
        <v>0</v>
      </c>
      <c r="C12" s="100">
        <v>0</v>
      </c>
      <c r="D12" s="100">
        <v>75.529978650000004</v>
      </c>
      <c r="E12" s="100">
        <v>0</v>
      </c>
      <c r="F12" s="100">
        <v>0</v>
      </c>
    </row>
    <row r="13" spans="1:8">
      <c r="A13" s="110" t="s">
        <v>500</v>
      </c>
      <c r="B13" s="100">
        <v>0</v>
      </c>
      <c r="C13" s="100">
        <v>0</v>
      </c>
      <c r="D13" s="100">
        <v>0.95662148999999996</v>
      </c>
      <c r="E13" s="100">
        <v>0</v>
      </c>
      <c r="F13" s="100">
        <v>0</v>
      </c>
    </row>
    <row r="14" spans="1:8">
      <c r="A14" s="110" t="s">
        <v>468</v>
      </c>
      <c r="B14" s="100">
        <v>0</v>
      </c>
      <c r="C14" s="100">
        <v>0</v>
      </c>
      <c r="D14" s="100">
        <v>0</v>
      </c>
      <c r="E14" s="100">
        <v>0</v>
      </c>
      <c r="F14" s="100">
        <v>493.50841575999999</v>
      </c>
    </row>
    <row r="15" spans="1:8">
      <c r="A15" s="110" t="s">
        <v>256</v>
      </c>
      <c r="B15" s="100">
        <v>9.6368899999999987E-3</v>
      </c>
      <c r="C15" s="100">
        <v>0</v>
      </c>
      <c r="D15" s="100">
        <v>88.466223020000001</v>
      </c>
      <c r="E15" s="100">
        <v>0</v>
      </c>
      <c r="F15" s="100">
        <v>0</v>
      </c>
    </row>
    <row r="16" spans="1:8">
      <c r="A16" s="110" t="s">
        <v>257</v>
      </c>
      <c r="B16" s="100">
        <v>0</v>
      </c>
      <c r="C16" s="100">
        <v>0</v>
      </c>
      <c r="D16" s="100">
        <v>18.067857149999998</v>
      </c>
      <c r="E16" s="100">
        <v>0</v>
      </c>
      <c r="F16" s="100">
        <v>0</v>
      </c>
    </row>
    <row r="17" spans="1:6">
      <c r="A17" s="110" t="s">
        <v>531</v>
      </c>
      <c r="B17" s="100">
        <v>0</v>
      </c>
      <c r="C17" s="100">
        <v>0</v>
      </c>
      <c r="D17" s="100">
        <v>2.3564271200000002</v>
      </c>
      <c r="E17" s="100">
        <v>0</v>
      </c>
      <c r="F17" s="100">
        <v>0</v>
      </c>
    </row>
    <row r="18" spans="1:6">
      <c r="A18" s="110" t="s">
        <v>535</v>
      </c>
      <c r="B18" s="100">
        <v>0</v>
      </c>
      <c r="C18" s="100">
        <v>0</v>
      </c>
      <c r="D18" s="100">
        <v>0</v>
      </c>
      <c r="E18" s="100">
        <v>95.319769370000003</v>
      </c>
      <c r="F18" s="100">
        <v>0</v>
      </c>
    </row>
    <row r="19" spans="1:6">
      <c r="A19" s="110" t="s">
        <v>446</v>
      </c>
      <c r="B19" s="100">
        <v>0</v>
      </c>
      <c r="C19" s="100">
        <v>0</v>
      </c>
      <c r="D19" s="100">
        <v>0</v>
      </c>
      <c r="E19" s="100">
        <v>12.50878077</v>
      </c>
      <c r="F19" s="100">
        <v>0</v>
      </c>
    </row>
    <row r="20" spans="1:6">
      <c r="A20" s="110" t="s">
        <v>252</v>
      </c>
      <c r="B20" s="100">
        <v>0</v>
      </c>
      <c r="C20" s="100">
        <v>0</v>
      </c>
      <c r="D20" s="100">
        <v>0</v>
      </c>
      <c r="E20" s="100">
        <v>27.631028440000001</v>
      </c>
      <c r="F20" s="100">
        <v>0</v>
      </c>
    </row>
    <row r="21" spans="1:6">
      <c r="A21" s="110" t="s">
        <v>255</v>
      </c>
      <c r="B21" s="100">
        <v>0</v>
      </c>
      <c r="C21" s="100">
        <v>0</v>
      </c>
      <c r="D21" s="100">
        <v>101.05361501</v>
      </c>
      <c r="E21" s="100">
        <v>0</v>
      </c>
      <c r="F21" s="100">
        <v>0</v>
      </c>
    </row>
    <row r="22" spans="1:6">
      <c r="A22" s="110" t="s">
        <v>286</v>
      </c>
      <c r="B22" s="100">
        <v>0</v>
      </c>
      <c r="C22" s="100">
        <v>0</v>
      </c>
      <c r="D22" s="100">
        <v>0.48527333</v>
      </c>
      <c r="E22" s="100">
        <v>0</v>
      </c>
      <c r="F22" s="100">
        <v>0</v>
      </c>
    </row>
    <row r="23" spans="1:6">
      <c r="A23" s="110" t="s">
        <v>258</v>
      </c>
      <c r="B23" s="100">
        <v>0</v>
      </c>
      <c r="C23" s="100">
        <v>0</v>
      </c>
      <c r="D23" s="100">
        <v>29.90686509</v>
      </c>
      <c r="E23" s="100">
        <v>0</v>
      </c>
      <c r="F23" s="100">
        <v>0</v>
      </c>
    </row>
    <row r="24" spans="1:6">
      <c r="A24" s="110" t="s">
        <v>248</v>
      </c>
      <c r="B24" s="100">
        <v>0</v>
      </c>
      <c r="C24" s="100">
        <v>0</v>
      </c>
      <c r="D24" s="100">
        <v>55.14962525</v>
      </c>
      <c r="E24" s="100">
        <v>3.0000000000000001E-3</v>
      </c>
      <c r="F24" s="100">
        <v>0</v>
      </c>
    </row>
    <row r="25" spans="1:6">
      <c r="A25" s="110" t="s">
        <v>259</v>
      </c>
      <c r="B25" s="100">
        <v>0</v>
      </c>
      <c r="C25" s="100">
        <v>0</v>
      </c>
      <c r="D25" s="100">
        <v>24.773850579999998</v>
      </c>
      <c r="E25" s="100">
        <v>0</v>
      </c>
      <c r="F25" s="100">
        <v>0</v>
      </c>
    </row>
    <row r="26" spans="1:6">
      <c r="A26" s="110" t="s">
        <v>474</v>
      </c>
      <c r="B26" s="100">
        <v>0</v>
      </c>
      <c r="C26" s="100">
        <v>0</v>
      </c>
      <c r="D26" s="100">
        <v>0</v>
      </c>
      <c r="E26" s="100">
        <v>0.43107635999999999</v>
      </c>
      <c r="F26" s="100">
        <v>0</v>
      </c>
    </row>
    <row r="27" spans="1:6">
      <c r="A27" s="110" t="s">
        <v>451</v>
      </c>
      <c r="B27" s="100">
        <v>0</v>
      </c>
      <c r="C27" s="100">
        <v>0</v>
      </c>
      <c r="D27" s="100">
        <v>10.058900490000001</v>
      </c>
      <c r="E27" s="100">
        <v>0</v>
      </c>
      <c r="F27" s="100">
        <v>0</v>
      </c>
    </row>
    <row r="28" spans="1:6">
      <c r="A28" s="110" t="s">
        <v>235</v>
      </c>
      <c r="B28" s="100">
        <v>1.1199999999999999E-3</v>
      </c>
      <c r="C28" s="100">
        <v>1524.18377887</v>
      </c>
      <c r="D28" s="100">
        <v>80.790450200000009</v>
      </c>
      <c r="E28" s="100">
        <v>6.3739219199999999</v>
      </c>
      <c r="F28" s="100">
        <v>0</v>
      </c>
    </row>
    <row r="29" spans="1:6">
      <c r="A29" s="110" t="s">
        <v>536</v>
      </c>
      <c r="B29" s="100">
        <v>0</v>
      </c>
      <c r="C29" s="100">
        <v>0</v>
      </c>
      <c r="D29" s="100">
        <v>354.79739461999998</v>
      </c>
      <c r="E29" s="100">
        <v>0</v>
      </c>
      <c r="F29" s="100">
        <v>0</v>
      </c>
    </row>
    <row r="30" spans="1:6">
      <c r="A30" s="110" t="s">
        <v>534</v>
      </c>
      <c r="B30" s="100">
        <v>0</v>
      </c>
      <c r="C30" s="100">
        <v>0</v>
      </c>
      <c r="D30" s="100">
        <v>0</v>
      </c>
      <c r="E30" s="100">
        <v>8.1500000000000003E-2</v>
      </c>
      <c r="F30" s="100">
        <v>0</v>
      </c>
    </row>
    <row r="31" spans="1:6">
      <c r="A31" s="110" t="s">
        <v>250</v>
      </c>
      <c r="B31" s="100">
        <v>0</v>
      </c>
      <c r="C31" s="100">
        <v>0</v>
      </c>
      <c r="D31" s="100">
        <v>0</v>
      </c>
      <c r="E31" s="100">
        <v>353.18928366</v>
      </c>
      <c r="F31" s="100">
        <v>0</v>
      </c>
    </row>
    <row r="32" spans="1:6">
      <c r="A32" s="110" t="s">
        <v>317</v>
      </c>
      <c r="B32" s="100">
        <v>0</v>
      </c>
      <c r="C32" s="100">
        <v>0</v>
      </c>
      <c r="D32" s="100">
        <v>33.547978800000003</v>
      </c>
      <c r="E32" s="100">
        <v>0</v>
      </c>
      <c r="F32" s="100">
        <v>0</v>
      </c>
    </row>
    <row r="33" spans="1:6">
      <c r="A33" s="110" t="s">
        <v>537</v>
      </c>
      <c r="B33" s="100">
        <v>0</v>
      </c>
      <c r="C33" s="100">
        <v>0</v>
      </c>
      <c r="D33" s="100">
        <v>0</v>
      </c>
      <c r="E33" s="100">
        <v>48.51165211</v>
      </c>
      <c r="F33" s="100">
        <v>0</v>
      </c>
    </row>
    <row r="34" spans="1:6">
      <c r="A34" s="110" t="s">
        <v>247</v>
      </c>
      <c r="B34" s="100">
        <v>0</v>
      </c>
      <c r="C34" s="100">
        <v>0</v>
      </c>
      <c r="D34" s="100">
        <v>386.69596360000003</v>
      </c>
      <c r="E34" s="100">
        <v>0</v>
      </c>
      <c r="F34" s="100">
        <v>0</v>
      </c>
    </row>
    <row r="35" spans="1:6">
      <c r="A35" s="338" t="s">
        <v>253</v>
      </c>
      <c r="B35" s="415">
        <v>0</v>
      </c>
      <c r="C35" s="415">
        <v>0</v>
      </c>
      <c r="D35" s="415">
        <v>24.330589870000001</v>
      </c>
      <c r="E35" s="415">
        <v>0</v>
      </c>
      <c r="F35" s="415">
        <v>0</v>
      </c>
    </row>
  </sheetData>
  <mergeCells count="1">
    <mergeCell ref="A1:B1"/>
  </mergeCells>
  <hyperlinks>
    <hyperlink ref="H1" location="'Table of Content'!A1" display="Table of Content" xr:uid="{9A844160-F8D0-4025-BFE4-9491234C84F5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0618-27C0-46C4-9541-6484360FC621}">
  <dimension ref="A1:I189"/>
  <sheetViews>
    <sheetView topLeftCell="C1" zoomScaleNormal="100" workbookViewId="0">
      <selection activeCell="H1" sqref="H1:I1"/>
    </sheetView>
  </sheetViews>
  <sheetFormatPr defaultColWidth="8.81640625" defaultRowHeight="12.5"/>
  <cols>
    <col min="1" max="1" width="29.54296875" style="191" bestFit="1" customWidth="1"/>
    <col min="2" max="2" width="18" style="250" bestFit="1" customWidth="1"/>
    <col min="3" max="3" width="19.26953125" style="250" bestFit="1" customWidth="1"/>
    <col min="4" max="4" width="38.453125" style="250" bestFit="1" customWidth="1"/>
    <col min="5" max="5" width="30.54296875" style="250" bestFit="1" customWidth="1"/>
    <col min="6" max="6" width="17.08984375" style="250" bestFit="1" customWidth="1"/>
    <col min="7" max="16384" width="8.81640625" style="191"/>
  </cols>
  <sheetData>
    <row r="1" spans="1:9" ht="13">
      <c r="A1" s="621" t="s">
        <v>562</v>
      </c>
      <c r="B1" s="621"/>
      <c r="C1" s="621"/>
      <c r="H1" s="620" t="s">
        <v>239</v>
      </c>
      <c r="I1" s="620"/>
    </row>
    <row r="2" spans="1:9" s="193" customFormat="1" ht="13">
      <c r="A2" s="351" t="s">
        <v>849</v>
      </c>
      <c r="B2" s="370" t="s">
        <v>924</v>
      </c>
      <c r="C2" s="370" t="s">
        <v>925</v>
      </c>
      <c r="D2" s="370" t="s">
        <v>926</v>
      </c>
      <c r="E2" s="370" t="s">
        <v>927</v>
      </c>
      <c r="F2" s="370" t="s">
        <v>968</v>
      </c>
    </row>
    <row r="3" spans="1:9">
      <c r="A3" s="372" t="s">
        <v>533</v>
      </c>
      <c r="B3" s="371">
        <v>0</v>
      </c>
      <c r="C3" s="371">
        <v>0</v>
      </c>
      <c r="D3" s="371">
        <v>174.76943365</v>
      </c>
      <c r="E3" s="371">
        <v>0</v>
      </c>
      <c r="F3" s="423">
        <v>0</v>
      </c>
    </row>
    <row r="4" spans="1:9">
      <c r="A4" s="369" t="s">
        <v>235</v>
      </c>
      <c r="B4" s="372">
        <v>0</v>
      </c>
      <c r="C4" s="372">
        <v>19.15758993</v>
      </c>
      <c r="D4" s="372">
        <v>161.95354446000002</v>
      </c>
      <c r="E4" s="372">
        <v>0</v>
      </c>
      <c r="F4" s="423">
        <v>0.10982160000000001</v>
      </c>
    </row>
    <row r="5" spans="1:9">
      <c r="A5" s="372" t="s">
        <v>468</v>
      </c>
      <c r="B5" s="372">
        <v>493.50841575999999</v>
      </c>
      <c r="C5" s="372">
        <v>0</v>
      </c>
      <c r="D5" s="372">
        <v>55.49607537</v>
      </c>
      <c r="E5" s="372">
        <v>0</v>
      </c>
      <c r="F5" s="423">
        <v>0</v>
      </c>
    </row>
    <row r="6" spans="1:9">
      <c r="A6" s="372" t="s">
        <v>246</v>
      </c>
      <c r="B6" s="372">
        <v>282.93806923</v>
      </c>
      <c r="C6" s="372">
        <v>0</v>
      </c>
      <c r="D6" s="372">
        <v>25.079139640000001</v>
      </c>
      <c r="E6" s="372">
        <v>0</v>
      </c>
      <c r="F6" s="423">
        <v>0</v>
      </c>
    </row>
    <row r="7" spans="1:9">
      <c r="A7" s="372" t="s">
        <v>251</v>
      </c>
      <c r="B7" s="372">
        <v>0</v>
      </c>
      <c r="C7" s="372">
        <v>0</v>
      </c>
      <c r="D7" s="372">
        <v>5.0844269999999998</v>
      </c>
      <c r="E7" s="372">
        <v>0</v>
      </c>
      <c r="F7" s="423">
        <v>0</v>
      </c>
    </row>
    <row r="8" spans="1:9">
      <c r="A8" s="369" t="s">
        <v>317</v>
      </c>
      <c r="B8" s="372">
        <v>0</v>
      </c>
      <c r="C8" s="372">
        <v>1.6510000000000003E-5</v>
      </c>
      <c r="D8" s="372">
        <v>1.49E-3</v>
      </c>
      <c r="E8" s="372">
        <v>0</v>
      </c>
      <c r="F8" s="423">
        <v>0</v>
      </c>
    </row>
    <row r="9" spans="1:9">
      <c r="A9" s="372" t="s">
        <v>248</v>
      </c>
      <c r="B9" s="372">
        <v>0</v>
      </c>
      <c r="C9" s="372">
        <v>0</v>
      </c>
      <c r="D9" s="372">
        <v>7.6000000000000004E-4</v>
      </c>
      <c r="E9" s="372">
        <v>0</v>
      </c>
      <c r="F9" s="423">
        <v>0</v>
      </c>
    </row>
    <row r="10" spans="1:9">
      <c r="A10" s="369" t="s">
        <v>247</v>
      </c>
      <c r="B10" s="372">
        <v>0</v>
      </c>
      <c r="C10" s="372">
        <v>103.63861512000001</v>
      </c>
      <c r="D10" s="372">
        <v>1.6000000000000001E-4</v>
      </c>
      <c r="E10" s="372">
        <v>282.35706025000002</v>
      </c>
      <c r="F10" s="423">
        <v>129.48513116000001</v>
      </c>
    </row>
    <row r="11" spans="1:9">
      <c r="A11" s="372" t="s">
        <v>254</v>
      </c>
      <c r="B11" s="372">
        <v>0</v>
      </c>
      <c r="C11" s="372">
        <v>0.30994992999999998</v>
      </c>
      <c r="D11" s="372">
        <v>0</v>
      </c>
      <c r="E11" s="372">
        <v>0</v>
      </c>
      <c r="F11" s="423">
        <v>0.10373764000000001</v>
      </c>
    </row>
    <row r="12" spans="1:9">
      <c r="A12" s="372" t="s">
        <v>523</v>
      </c>
      <c r="B12" s="372">
        <v>0</v>
      </c>
      <c r="C12" s="372">
        <v>0.46688244000000001</v>
      </c>
      <c r="D12" s="372">
        <v>0</v>
      </c>
      <c r="E12" s="372">
        <v>0</v>
      </c>
      <c r="F12" s="423">
        <v>0</v>
      </c>
    </row>
    <row r="13" spans="1:9">
      <c r="A13" s="372" t="s">
        <v>245</v>
      </c>
      <c r="B13" s="372">
        <v>0</v>
      </c>
      <c r="C13" s="372">
        <v>378.52673476000001</v>
      </c>
      <c r="D13" s="372">
        <v>0</v>
      </c>
      <c r="E13" s="372">
        <v>0</v>
      </c>
      <c r="F13" s="423">
        <v>0</v>
      </c>
    </row>
    <row r="14" spans="1:9">
      <c r="A14" s="372" t="s">
        <v>266</v>
      </c>
      <c r="B14" s="372">
        <v>543.77808137</v>
      </c>
      <c r="C14" s="372">
        <v>0</v>
      </c>
      <c r="D14" s="372">
        <v>0</v>
      </c>
      <c r="E14" s="372">
        <v>0</v>
      </c>
      <c r="F14" s="423">
        <v>0</v>
      </c>
    </row>
    <row r="15" spans="1:9">
      <c r="A15" s="372" t="s">
        <v>249</v>
      </c>
      <c r="B15" s="372">
        <v>0</v>
      </c>
      <c r="C15" s="372">
        <v>5.1788145300000004</v>
      </c>
      <c r="D15" s="372">
        <v>0</v>
      </c>
      <c r="E15" s="372">
        <v>19.15180981</v>
      </c>
      <c r="F15" s="423">
        <v>0</v>
      </c>
    </row>
    <row r="16" spans="1:9">
      <c r="A16" s="372" t="s">
        <v>256</v>
      </c>
      <c r="B16" s="372">
        <v>0</v>
      </c>
      <c r="C16" s="372">
        <v>0.48498075000000002</v>
      </c>
      <c r="D16" s="372">
        <v>0</v>
      </c>
      <c r="E16" s="372">
        <v>0</v>
      </c>
      <c r="F16" s="423">
        <v>0</v>
      </c>
    </row>
    <row r="17" spans="1:6">
      <c r="A17" s="372" t="s">
        <v>261</v>
      </c>
      <c r="B17" s="372">
        <v>0</v>
      </c>
      <c r="C17" s="372">
        <v>3.3540000000000001E-5</v>
      </c>
      <c r="D17" s="372">
        <v>0</v>
      </c>
      <c r="E17" s="372">
        <v>0</v>
      </c>
      <c r="F17" s="423">
        <v>0</v>
      </c>
    </row>
    <row r="18" spans="1:6">
      <c r="A18" s="372" t="s">
        <v>311</v>
      </c>
      <c r="B18" s="372">
        <v>0</v>
      </c>
      <c r="C18" s="372">
        <v>5.7050400000000001E-2</v>
      </c>
      <c r="D18" s="372">
        <v>0</v>
      </c>
      <c r="E18" s="372">
        <v>0</v>
      </c>
      <c r="F18" s="423">
        <v>0</v>
      </c>
    </row>
    <row r="19" spans="1:6">
      <c r="A19" s="372" t="s">
        <v>531</v>
      </c>
      <c r="B19" s="372">
        <v>0</v>
      </c>
      <c r="C19" s="372">
        <v>6.6338855999999993</v>
      </c>
      <c r="D19" s="372">
        <v>0</v>
      </c>
      <c r="E19" s="372">
        <v>0</v>
      </c>
      <c r="F19" s="423">
        <v>0</v>
      </c>
    </row>
    <row r="20" spans="1:6" ht="13.5" customHeight="1">
      <c r="A20" s="372" t="s">
        <v>255</v>
      </c>
      <c r="B20" s="372">
        <v>0</v>
      </c>
      <c r="C20" s="372">
        <v>7.1335000000000007E-4</v>
      </c>
      <c r="D20" s="372">
        <v>0</v>
      </c>
      <c r="E20" s="372">
        <v>0</v>
      </c>
      <c r="F20" s="423">
        <v>0</v>
      </c>
    </row>
    <row r="21" spans="1:6">
      <c r="A21" s="372" t="s">
        <v>903</v>
      </c>
      <c r="B21" s="372">
        <v>0</v>
      </c>
      <c r="C21" s="372">
        <v>7.7614300000000006E-3</v>
      </c>
      <c r="D21" s="372">
        <v>0</v>
      </c>
      <c r="E21" s="372">
        <v>0</v>
      </c>
      <c r="F21" s="423">
        <v>0</v>
      </c>
    </row>
    <row r="22" spans="1:6">
      <c r="A22" s="372" t="s">
        <v>530</v>
      </c>
      <c r="B22" s="372">
        <v>0</v>
      </c>
      <c r="C22" s="372">
        <v>0.23700473</v>
      </c>
      <c r="D22" s="372">
        <v>0</v>
      </c>
      <c r="E22" s="372">
        <v>0</v>
      </c>
      <c r="F22" s="423">
        <v>0</v>
      </c>
    </row>
    <row r="23" spans="1:6">
      <c r="A23" s="372" t="s">
        <v>477</v>
      </c>
      <c r="B23" s="372">
        <v>0</v>
      </c>
      <c r="C23" s="372">
        <v>0.42898579999999997</v>
      </c>
      <c r="D23" s="372">
        <v>0</v>
      </c>
      <c r="E23" s="372">
        <v>0</v>
      </c>
      <c r="F23" s="423">
        <v>0</v>
      </c>
    </row>
    <row r="24" spans="1:6">
      <c r="A24" s="372" t="s">
        <v>275</v>
      </c>
      <c r="B24" s="372">
        <v>0</v>
      </c>
      <c r="C24" s="372">
        <v>1.97506615</v>
      </c>
      <c r="D24" s="372">
        <v>0</v>
      </c>
      <c r="E24" s="372">
        <v>0</v>
      </c>
      <c r="F24" s="423">
        <v>0</v>
      </c>
    </row>
    <row r="25" spans="1:6">
      <c r="A25" s="369" t="s">
        <v>536</v>
      </c>
      <c r="B25" s="372">
        <v>0</v>
      </c>
      <c r="C25" s="372">
        <v>1.6953718400000002</v>
      </c>
      <c r="D25" s="372">
        <v>0</v>
      </c>
      <c r="E25" s="372">
        <v>0</v>
      </c>
      <c r="F25" s="423">
        <v>0</v>
      </c>
    </row>
    <row r="26" spans="1:6">
      <c r="A26" s="369" t="s">
        <v>250</v>
      </c>
      <c r="B26" s="372">
        <v>0</v>
      </c>
      <c r="C26" s="372">
        <v>4.9929999999999998E-5</v>
      </c>
      <c r="D26" s="372">
        <v>0</v>
      </c>
      <c r="E26" s="372">
        <v>0</v>
      </c>
      <c r="F26" s="423">
        <v>0</v>
      </c>
    </row>
    <row r="27" spans="1:6">
      <c r="A27" s="406" t="s">
        <v>253</v>
      </c>
      <c r="B27" s="373">
        <v>0</v>
      </c>
      <c r="C27" s="373">
        <v>19.939415320000002</v>
      </c>
      <c r="D27" s="373">
        <v>0</v>
      </c>
      <c r="E27" s="373">
        <v>0</v>
      </c>
      <c r="F27" s="423">
        <v>6.9999999999999999E-4</v>
      </c>
    </row>
    <row r="33" spans="1:1">
      <c r="A33" s="192"/>
    </row>
    <row r="34" spans="1:1">
      <c r="A34" s="192"/>
    </row>
    <row r="35" spans="1:1">
      <c r="A35" s="192"/>
    </row>
    <row r="36" spans="1:1">
      <c r="A36" s="192"/>
    </row>
    <row r="37" spans="1:1">
      <c r="A37" s="192"/>
    </row>
    <row r="38" spans="1:1">
      <c r="A38" s="192"/>
    </row>
    <row r="39" spans="1:1">
      <c r="A39" s="192"/>
    </row>
    <row r="40" spans="1:1">
      <c r="A40" s="192"/>
    </row>
    <row r="41" spans="1:1">
      <c r="A41" s="192"/>
    </row>
    <row r="42" spans="1:1">
      <c r="A42" s="192"/>
    </row>
    <row r="43" spans="1:1">
      <c r="A43" s="192"/>
    </row>
    <row r="44" spans="1:1">
      <c r="A44" s="192"/>
    </row>
    <row r="45" spans="1:1">
      <c r="A45" s="192"/>
    </row>
    <row r="46" spans="1:1">
      <c r="A46" s="192"/>
    </row>
    <row r="47" spans="1:1">
      <c r="A47" s="192"/>
    </row>
    <row r="48" spans="1:1">
      <c r="A48" s="192"/>
    </row>
    <row r="49" spans="1:1">
      <c r="A49" s="192"/>
    </row>
    <row r="50" spans="1:1">
      <c r="A50" s="192"/>
    </row>
    <row r="51" spans="1:1">
      <c r="A51" s="192"/>
    </row>
    <row r="52" spans="1:1">
      <c r="A52" s="192"/>
    </row>
    <row r="53" spans="1:1">
      <c r="A53" s="192"/>
    </row>
    <row r="54" spans="1:1">
      <c r="A54" s="192"/>
    </row>
    <row r="55" spans="1:1">
      <c r="A55" s="192"/>
    </row>
    <row r="56" spans="1:1">
      <c r="A56" s="192"/>
    </row>
    <row r="57" spans="1:1">
      <c r="A57" s="192"/>
    </row>
    <row r="58" spans="1:1">
      <c r="A58" s="192"/>
    </row>
    <row r="59" spans="1:1">
      <c r="A59" s="192"/>
    </row>
    <row r="60" spans="1:1">
      <c r="A60" s="192"/>
    </row>
    <row r="61" spans="1:1">
      <c r="A61" s="192"/>
    </row>
    <row r="94" spans="1:1">
      <c r="A94" s="192"/>
    </row>
    <row r="95" spans="1:1">
      <c r="A95" s="192"/>
    </row>
    <row r="96" spans="1:1">
      <c r="A96" s="192"/>
    </row>
    <row r="97" spans="1:1">
      <c r="A97" s="192"/>
    </row>
    <row r="98" spans="1:1">
      <c r="A98" s="192"/>
    </row>
    <row r="99" spans="1:1">
      <c r="A99" s="192"/>
    </row>
    <row r="100" spans="1:1">
      <c r="A100" s="192"/>
    </row>
    <row r="101" spans="1:1">
      <c r="A101" s="192"/>
    </row>
    <row r="102" spans="1:1">
      <c r="A102" s="192"/>
    </row>
    <row r="103" spans="1:1">
      <c r="A103" s="192"/>
    </row>
    <row r="104" spans="1:1">
      <c r="A104" s="192"/>
    </row>
    <row r="105" spans="1:1">
      <c r="A105" s="192"/>
    </row>
    <row r="106" spans="1:1">
      <c r="A106" s="192"/>
    </row>
    <row r="107" spans="1:1">
      <c r="A107" s="192"/>
    </row>
    <row r="108" spans="1:1">
      <c r="A108" s="192"/>
    </row>
    <row r="109" spans="1:1">
      <c r="A109" s="192"/>
    </row>
    <row r="110" spans="1:1">
      <c r="A110" s="192"/>
    </row>
    <row r="111" spans="1:1">
      <c r="A111" s="192"/>
    </row>
    <row r="112" spans="1:1">
      <c r="A112" s="192"/>
    </row>
    <row r="113" spans="1:1">
      <c r="A113" s="192"/>
    </row>
    <row r="114" spans="1:1">
      <c r="A114" s="192"/>
    </row>
    <row r="115" spans="1:1">
      <c r="A115" s="192"/>
    </row>
    <row r="116" spans="1:1">
      <c r="A116" s="192"/>
    </row>
    <row r="117" spans="1:1">
      <c r="A117" s="192"/>
    </row>
    <row r="118" spans="1:1">
      <c r="A118" s="192"/>
    </row>
    <row r="119" spans="1:1">
      <c r="A119" s="192"/>
    </row>
    <row r="120" spans="1:1">
      <c r="A120" s="192"/>
    </row>
    <row r="121" spans="1:1">
      <c r="A121" s="192"/>
    </row>
    <row r="122" spans="1:1">
      <c r="A122" s="192"/>
    </row>
    <row r="123" spans="1:1">
      <c r="A123" s="192"/>
    </row>
    <row r="124" spans="1:1">
      <c r="A124" s="192"/>
    </row>
    <row r="125" spans="1:1">
      <c r="A125" s="192"/>
    </row>
    <row r="158" spans="1:1">
      <c r="A158" s="192"/>
    </row>
    <row r="159" spans="1:1">
      <c r="A159" s="192"/>
    </row>
    <row r="160" spans="1:1">
      <c r="A160" s="192"/>
    </row>
    <row r="161" spans="1:1">
      <c r="A161" s="192"/>
    </row>
    <row r="162" spans="1:1">
      <c r="A162" s="192"/>
    </row>
    <row r="163" spans="1:1">
      <c r="A163" s="192"/>
    </row>
    <row r="164" spans="1:1">
      <c r="A164" s="192"/>
    </row>
    <row r="165" spans="1:1">
      <c r="A165" s="192"/>
    </row>
    <row r="166" spans="1:1">
      <c r="A166" s="192"/>
    </row>
    <row r="167" spans="1:1">
      <c r="A167" s="192"/>
    </row>
    <row r="168" spans="1:1">
      <c r="A168" s="192"/>
    </row>
    <row r="169" spans="1:1">
      <c r="A169" s="192"/>
    </row>
    <row r="170" spans="1:1">
      <c r="A170" s="192"/>
    </row>
    <row r="171" spans="1:1">
      <c r="A171" s="192"/>
    </row>
    <row r="172" spans="1:1">
      <c r="A172" s="192"/>
    </row>
    <row r="173" spans="1:1">
      <c r="A173" s="192"/>
    </row>
    <row r="174" spans="1:1">
      <c r="A174" s="192"/>
    </row>
    <row r="175" spans="1:1">
      <c r="A175" s="192"/>
    </row>
    <row r="176" spans="1:1">
      <c r="A176" s="192"/>
    </row>
    <row r="177" spans="1:1">
      <c r="A177" s="192"/>
    </row>
    <row r="178" spans="1:1">
      <c r="A178" s="192"/>
    </row>
    <row r="179" spans="1:1">
      <c r="A179" s="192"/>
    </row>
    <row r="180" spans="1:1">
      <c r="A180" s="192"/>
    </row>
    <row r="181" spans="1:1">
      <c r="A181" s="192"/>
    </row>
    <row r="182" spans="1:1">
      <c r="A182" s="192"/>
    </row>
    <row r="183" spans="1:1">
      <c r="A183" s="192"/>
    </row>
    <row r="184" spans="1:1">
      <c r="A184" s="192"/>
    </row>
    <row r="185" spans="1:1">
      <c r="A185" s="192"/>
    </row>
    <row r="186" spans="1:1">
      <c r="A186" s="192"/>
    </row>
    <row r="187" spans="1:1">
      <c r="A187" s="192"/>
    </row>
    <row r="188" spans="1:1">
      <c r="A188" s="192"/>
    </row>
    <row r="189" spans="1:1">
      <c r="A189" s="192"/>
    </row>
  </sheetData>
  <mergeCells count="2">
    <mergeCell ref="H1:I1"/>
    <mergeCell ref="A1:C1"/>
  </mergeCells>
  <hyperlinks>
    <hyperlink ref="H1" location="'Table of Content'!A1" display="Table of Content" xr:uid="{FE90B02D-32A2-4554-B1A4-0A31C087A6AE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DB39-F4E0-45DE-97C8-6A1C5DF354A8}">
  <dimension ref="A1:K278"/>
  <sheetViews>
    <sheetView zoomScaleNormal="100" workbookViewId="0"/>
  </sheetViews>
  <sheetFormatPr defaultColWidth="8.81640625" defaultRowHeight="12.5"/>
  <cols>
    <col min="1" max="1" width="43.54296875" style="29" customWidth="1"/>
    <col min="2" max="2" width="23.1796875" style="19" customWidth="1"/>
    <col min="3" max="3" width="22.90625" style="19" customWidth="1"/>
    <col min="4" max="4" width="16.453125" style="19" bestFit="1" customWidth="1"/>
    <col min="5" max="5" width="13.90625" style="19" bestFit="1" customWidth="1"/>
    <col min="6" max="6" width="34.26953125" style="16" customWidth="1"/>
    <col min="7" max="7" width="28" style="16" customWidth="1"/>
    <col min="8" max="8" width="28.6328125" style="16" customWidth="1"/>
    <col min="9" max="9" width="16.54296875" style="16" bestFit="1" customWidth="1"/>
    <col min="10" max="10" width="8.81640625" style="19"/>
    <col min="11" max="11" width="20.26953125" style="19" customWidth="1"/>
    <col min="12" max="16384" width="8.81640625" style="19"/>
  </cols>
  <sheetData>
    <row r="1" spans="1:11" ht="13" thickBot="1">
      <c r="K1" s="144" t="s">
        <v>239</v>
      </c>
    </row>
    <row r="2" spans="1:11" ht="13">
      <c r="A2" s="574" t="s">
        <v>1267</v>
      </c>
      <c r="B2" s="575"/>
      <c r="C2" s="575"/>
      <c r="D2" s="575"/>
      <c r="E2" s="576"/>
      <c r="F2" s="143"/>
    </row>
    <row r="3" spans="1:11" s="30" customFormat="1" ht="26.5" customHeight="1">
      <c r="A3" s="199" t="s">
        <v>218</v>
      </c>
      <c r="B3" s="221" t="s">
        <v>929</v>
      </c>
      <c r="C3" s="221" t="s">
        <v>941</v>
      </c>
      <c r="D3" s="199" t="s">
        <v>424</v>
      </c>
      <c r="E3" s="199" t="s">
        <v>428</v>
      </c>
      <c r="F3" s="398"/>
      <c r="G3" s="142"/>
      <c r="H3" s="142"/>
      <c r="I3" s="142"/>
    </row>
    <row r="4" spans="1:11" ht="12.5" customHeight="1">
      <c r="A4" s="141" t="s">
        <v>243</v>
      </c>
      <c r="B4" s="344">
        <f ca="1">B274</f>
        <v>12415.203180430017</v>
      </c>
      <c r="C4" s="344">
        <f ca="1">C274</f>
        <v>0</v>
      </c>
      <c r="D4" s="345">
        <f ca="1">C4-B4</f>
        <v>0</v>
      </c>
      <c r="E4" s="346">
        <f ca="1">(C4/B4)-1</f>
        <v>2.499503648954815E-2</v>
      </c>
    </row>
    <row r="5" spans="1:11">
      <c r="A5" s="141" t="s">
        <v>219</v>
      </c>
      <c r="B5" s="344">
        <f>G274</f>
        <v>15531.168678850001</v>
      </c>
      <c r="C5" s="344">
        <f>H274</f>
        <v>15944.357468459988</v>
      </c>
      <c r="D5" s="345">
        <f>C5-B5</f>
        <v>413.188789609987</v>
      </c>
      <c r="E5" s="346">
        <f>(C5/B5)-1</f>
        <v>2.6603844060534731E-2</v>
      </c>
    </row>
    <row r="6" spans="1:11" ht="13">
      <c r="A6" s="140" t="s">
        <v>421</v>
      </c>
      <c r="B6" s="352">
        <f ca="1">(B4-B5)</f>
        <v>-3115.9654984199842</v>
      </c>
      <c r="C6" s="352">
        <f ca="1">(C4-C5)</f>
        <v>-3218.8358315099849</v>
      </c>
      <c r="D6" s="353">
        <f ca="1">C6-B6</f>
        <v>-102.87033309000071</v>
      </c>
      <c r="E6" s="347">
        <f ca="1">(C6/B6)-1</f>
        <v>3.3013951259140528E-2</v>
      </c>
    </row>
    <row r="7" spans="1:11" ht="13">
      <c r="A7" s="31"/>
      <c r="B7" s="138"/>
      <c r="C7" s="138"/>
      <c r="D7" s="138"/>
      <c r="E7" s="137"/>
    </row>
    <row r="8" spans="1:11" ht="13">
      <c r="A8" s="31"/>
      <c r="B8" s="139"/>
      <c r="C8" s="139"/>
      <c r="D8" s="138"/>
      <c r="E8" s="137"/>
    </row>
    <row r="9" spans="1:11" ht="13">
      <c r="A9" s="577" t="s">
        <v>427</v>
      </c>
      <c r="B9" s="578"/>
      <c r="C9" s="578"/>
      <c r="D9" s="579"/>
      <c r="F9" s="580" t="s">
        <v>426</v>
      </c>
      <c r="G9" s="581"/>
      <c r="H9" s="581"/>
      <c r="I9" s="582"/>
    </row>
    <row r="10" spans="1:11" s="32" customFormat="1" ht="27.5" customHeight="1">
      <c r="A10" s="204" t="s">
        <v>425</v>
      </c>
      <c r="B10" s="221" t="s">
        <v>929</v>
      </c>
      <c r="C10" s="221" t="s">
        <v>941</v>
      </c>
      <c r="D10" s="202" t="s">
        <v>424</v>
      </c>
      <c r="E10" s="201"/>
      <c r="F10" s="203" t="s">
        <v>425</v>
      </c>
      <c r="G10" s="221" t="s">
        <v>929</v>
      </c>
      <c r="H10" s="221" t="s">
        <v>941</v>
      </c>
      <c r="I10" s="205" t="s">
        <v>424</v>
      </c>
      <c r="J10" s="201"/>
    </row>
    <row r="11" spans="1:11" s="29" customFormat="1" ht="12.5" customHeight="1">
      <c r="A11" s="343" t="s">
        <v>591</v>
      </c>
      <c r="B11" s="343">
        <v>1413.79399089</v>
      </c>
      <c r="C11" s="17">
        <v>1498.5597890500001</v>
      </c>
      <c r="D11" s="349">
        <v>84.765798160000031</v>
      </c>
      <c r="E11" s="200"/>
      <c r="F11" s="356" t="s">
        <v>847</v>
      </c>
      <c r="G11" s="356">
        <v>3312.1089393800003</v>
      </c>
      <c r="H11" s="43">
        <v>3390.9477774699899</v>
      </c>
      <c r="I11" s="348">
        <v>78.838838089999626</v>
      </c>
      <c r="J11" s="200"/>
    </row>
    <row r="12" spans="1:11" s="29" customFormat="1">
      <c r="A12" s="408" t="s">
        <v>600</v>
      </c>
      <c r="B12" s="343">
        <v>765.05933179999897</v>
      </c>
      <c r="C12" s="17">
        <v>846.18144063999898</v>
      </c>
      <c r="D12" s="349">
        <v>81.12210884000001</v>
      </c>
      <c r="E12" s="200"/>
      <c r="F12" s="343" t="s">
        <v>822</v>
      </c>
      <c r="G12" s="343">
        <v>214.08993896000001</v>
      </c>
      <c r="H12" s="44">
        <v>274.18717674999999</v>
      </c>
      <c r="I12" s="323">
        <v>60.097237790001003</v>
      </c>
      <c r="J12" s="200"/>
    </row>
    <row r="13" spans="1:11">
      <c r="A13" s="383" t="s">
        <v>599</v>
      </c>
      <c r="B13" s="374">
        <v>328.76312892000004</v>
      </c>
      <c r="C13" s="45">
        <v>374.65266572000002</v>
      </c>
      <c r="D13" s="377">
        <v>45.889536799999973</v>
      </c>
      <c r="E13" s="260"/>
      <c r="F13" s="374" t="s">
        <v>846</v>
      </c>
      <c r="G13" s="374">
        <v>574.76812346999998</v>
      </c>
      <c r="H13" s="45">
        <v>628.82751999000004</v>
      </c>
      <c r="I13" s="378">
        <v>54.059396519999041</v>
      </c>
      <c r="J13" s="260"/>
    </row>
    <row r="14" spans="1:11" ht="12.5" customHeight="1">
      <c r="A14" s="343" t="s">
        <v>830</v>
      </c>
      <c r="B14" s="343">
        <v>90.360753610000017</v>
      </c>
      <c r="C14" s="17">
        <v>110.96438013</v>
      </c>
      <c r="D14" s="349">
        <v>20.603626519999978</v>
      </c>
      <c r="E14" s="33"/>
      <c r="F14" s="270" t="s">
        <v>845</v>
      </c>
      <c r="G14" s="263">
        <v>380.03716543000002</v>
      </c>
      <c r="H14" s="44">
        <v>428.31055760999999</v>
      </c>
      <c r="I14" s="349">
        <v>48.273392180001963</v>
      </c>
      <c r="J14" s="33"/>
    </row>
    <row r="15" spans="1:11" ht="12.5" customHeight="1">
      <c r="A15" s="343" t="s">
        <v>607</v>
      </c>
      <c r="B15" s="343">
        <v>53.224595900000004</v>
      </c>
      <c r="C15" s="17">
        <v>67.630071779999994</v>
      </c>
      <c r="D15" s="349">
        <v>14.40547587999999</v>
      </c>
      <c r="E15" s="33"/>
      <c r="F15" s="343" t="s">
        <v>802</v>
      </c>
      <c r="G15" s="343">
        <v>134.02709418999999</v>
      </c>
      <c r="H15" s="44">
        <v>148.37049214000001</v>
      </c>
      <c r="I15" s="349">
        <v>14.343397949999996</v>
      </c>
      <c r="J15" s="33"/>
    </row>
    <row r="16" spans="1:11">
      <c r="A16" s="343" t="s">
        <v>828</v>
      </c>
      <c r="B16" s="343">
        <v>288.33507850000001</v>
      </c>
      <c r="C16" s="17">
        <v>300.69854026999997</v>
      </c>
      <c r="D16" s="349">
        <v>12.363461769999958</v>
      </c>
      <c r="E16" s="256"/>
      <c r="F16" s="343" t="s">
        <v>711</v>
      </c>
      <c r="G16" s="343">
        <v>90.291572989999992</v>
      </c>
      <c r="H16" s="44">
        <v>102.91510575</v>
      </c>
      <c r="I16" s="349">
        <v>12.623532760000003</v>
      </c>
      <c r="J16" s="33"/>
    </row>
    <row r="17" spans="1:10">
      <c r="A17" s="343" t="s">
        <v>847</v>
      </c>
      <c r="B17" s="343">
        <v>925.98961462</v>
      </c>
      <c r="C17" s="17">
        <v>937.65006373000006</v>
      </c>
      <c r="D17" s="349">
        <v>11.660449110000059</v>
      </c>
      <c r="E17" s="256"/>
      <c r="F17" s="343" t="s">
        <v>591</v>
      </c>
      <c r="G17" s="343">
        <v>75.09052063</v>
      </c>
      <c r="H17" s="44">
        <v>87.527408980000089</v>
      </c>
      <c r="I17" s="349">
        <v>12.436888350000089</v>
      </c>
      <c r="J17" s="33"/>
    </row>
    <row r="18" spans="1:10">
      <c r="A18" s="343" t="s">
        <v>802</v>
      </c>
      <c r="B18" s="343">
        <v>97.684640659999985</v>
      </c>
      <c r="C18" s="17">
        <v>105.62918494</v>
      </c>
      <c r="D18" s="349">
        <v>7.9445442800000166</v>
      </c>
      <c r="E18" s="256"/>
      <c r="F18" s="343" t="s">
        <v>592</v>
      </c>
      <c r="G18" s="343">
        <v>1196.7862076600002</v>
      </c>
      <c r="H18" s="44">
        <v>1206.3482978099998</v>
      </c>
      <c r="I18" s="349">
        <v>9.5620901499996762</v>
      </c>
      <c r="J18" s="33"/>
    </row>
    <row r="19" spans="1:10">
      <c r="A19" s="343" t="s">
        <v>601</v>
      </c>
      <c r="B19" s="44">
        <v>163.70188413999998</v>
      </c>
      <c r="C19" s="17">
        <v>170.94396413999999</v>
      </c>
      <c r="D19" s="349">
        <v>7.2420800000000156</v>
      </c>
      <c r="E19" s="256"/>
      <c r="F19" s="343" t="s">
        <v>757</v>
      </c>
      <c r="G19" s="343">
        <v>68.282518319999994</v>
      </c>
      <c r="H19" s="44">
        <v>76.131128290000007</v>
      </c>
      <c r="I19" s="349">
        <v>7.8486099700000125</v>
      </c>
      <c r="J19" s="33"/>
    </row>
    <row r="20" spans="1:10">
      <c r="A20" s="343" t="s">
        <v>603</v>
      </c>
      <c r="B20" s="343">
        <v>150.98057308</v>
      </c>
      <c r="C20" s="17">
        <v>154.98258078999999</v>
      </c>
      <c r="D20" s="349">
        <v>4.0020077099999867</v>
      </c>
      <c r="E20" s="256"/>
      <c r="F20" s="44" t="s">
        <v>806</v>
      </c>
      <c r="G20" s="44">
        <v>194.64179163999998</v>
      </c>
      <c r="H20" s="44">
        <v>201.93467364</v>
      </c>
      <c r="I20" s="349">
        <v>7.2928820000000201</v>
      </c>
      <c r="J20" s="33"/>
    </row>
    <row r="21" spans="1:10">
      <c r="A21" s="343" t="s">
        <v>604</v>
      </c>
      <c r="B21" s="343">
        <v>148.40109155000002</v>
      </c>
      <c r="C21" s="17">
        <v>151.87047659999999</v>
      </c>
      <c r="D21" s="349">
        <v>3.4693850499999712</v>
      </c>
      <c r="E21" s="256"/>
      <c r="F21" s="343" t="s">
        <v>808</v>
      </c>
      <c r="G21" s="343">
        <v>70.267217550000098</v>
      </c>
      <c r="H21" s="44">
        <v>76.639261850000096</v>
      </c>
      <c r="I21" s="349">
        <v>6.3720442999999989</v>
      </c>
      <c r="J21" s="33"/>
    </row>
    <row r="22" spans="1:10">
      <c r="A22" s="343" t="s">
        <v>605</v>
      </c>
      <c r="B22" s="343">
        <v>160.47837064999999</v>
      </c>
      <c r="C22" s="17">
        <v>163.11186659000001</v>
      </c>
      <c r="D22" s="349">
        <v>2.6334959400000173</v>
      </c>
      <c r="E22" s="256"/>
      <c r="F22" s="343" t="s">
        <v>809</v>
      </c>
      <c r="G22" s="343">
        <v>71.07341473999999</v>
      </c>
      <c r="H22" s="44">
        <v>77.118956059999704</v>
      </c>
      <c r="I22" s="349">
        <v>6.0455413200000123</v>
      </c>
      <c r="J22" s="33"/>
    </row>
    <row r="23" spans="1:10">
      <c r="A23" s="343" t="s">
        <v>784</v>
      </c>
      <c r="B23" s="343">
        <v>36.397793729999997</v>
      </c>
      <c r="C23" s="17">
        <v>38.953391150000002</v>
      </c>
      <c r="D23" s="349">
        <v>2.5555974200000051</v>
      </c>
      <c r="E23" s="256"/>
      <c r="F23" s="343" t="s">
        <v>835</v>
      </c>
      <c r="G23" s="343">
        <v>117.55288354999999</v>
      </c>
      <c r="H23" s="44">
        <v>123.18280794</v>
      </c>
      <c r="I23" s="349">
        <v>5.6299243900000135</v>
      </c>
      <c r="J23" s="33"/>
    </row>
    <row r="24" spans="1:10">
      <c r="A24" s="343" t="s">
        <v>609</v>
      </c>
      <c r="B24" s="343">
        <v>69.712754160000102</v>
      </c>
      <c r="C24" s="17">
        <v>71.189088909999995</v>
      </c>
      <c r="D24" s="349">
        <v>1.4763347499998929</v>
      </c>
      <c r="E24" s="256"/>
      <c r="F24" s="343" t="s">
        <v>841</v>
      </c>
      <c r="G24" s="343">
        <v>179.83461580000002</v>
      </c>
      <c r="H24" s="44">
        <v>185.05814868000002</v>
      </c>
      <c r="I24" s="349">
        <v>5.2235328799999934</v>
      </c>
      <c r="J24" s="33"/>
    </row>
    <row r="25" spans="1:10">
      <c r="A25" s="343" t="s">
        <v>730</v>
      </c>
      <c r="B25" s="343">
        <v>26.408026360000001</v>
      </c>
      <c r="C25" s="17">
        <v>27.706423559999998</v>
      </c>
      <c r="D25" s="349">
        <v>1.2983971999999966</v>
      </c>
      <c r="E25" s="256"/>
      <c r="F25" s="343" t="s">
        <v>818</v>
      </c>
      <c r="G25" s="343">
        <v>86.928044540000002</v>
      </c>
      <c r="H25" s="44">
        <v>91.691747369999902</v>
      </c>
      <c r="I25" s="349">
        <v>4.7637028299999002</v>
      </c>
      <c r="J25" s="33"/>
    </row>
    <row r="26" spans="1:10">
      <c r="A26" s="343" t="s">
        <v>606</v>
      </c>
      <c r="B26" s="343">
        <v>111.01734225999999</v>
      </c>
      <c r="C26" s="17">
        <v>112.15646362999999</v>
      </c>
      <c r="D26" s="349">
        <v>1.139121369999998</v>
      </c>
      <c r="E26" s="256"/>
      <c r="F26" s="343" t="s">
        <v>830</v>
      </c>
      <c r="G26" s="343">
        <v>325.86502988999996</v>
      </c>
      <c r="H26" s="44">
        <v>330.61634819</v>
      </c>
      <c r="I26" s="349">
        <v>4.7513183000000367</v>
      </c>
      <c r="J26" s="33"/>
    </row>
    <row r="27" spans="1:10">
      <c r="A27" s="343" t="s">
        <v>613</v>
      </c>
      <c r="B27" s="343">
        <v>60.702559800000003</v>
      </c>
      <c r="C27" s="17">
        <v>61.796839799999994</v>
      </c>
      <c r="D27" s="349">
        <v>1.0942799999999906</v>
      </c>
      <c r="E27" s="256"/>
      <c r="F27" s="44" t="s">
        <v>840</v>
      </c>
      <c r="G27" s="44">
        <v>77.487444390000107</v>
      </c>
      <c r="H27" s="44">
        <v>81.234542260000097</v>
      </c>
      <c r="I27" s="349">
        <v>3.7470978699999904</v>
      </c>
      <c r="J27" s="33"/>
    </row>
    <row r="28" spans="1:10">
      <c r="A28" s="20" t="s">
        <v>806</v>
      </c>
      <c r="B28" s="343">
        <v>68.271337369999998</v>
      </c>
      <c r="C28" s="17">
        <v>69.219217260000008</v>
      </c>
      <c r="D28" s="349">
        <v>0.94787989000001005</v>
      </c>
      <c r="E28" s="256"/>
      <c r="F28" s="343" t="s">
        <v>819</v>
      </c>
      <c r="G28" s="343">
        <v>75.90166056999999</v>
      </c>
      <c r="H28" s="44">
        <v>79.402058229999895</v>
      </c>
      <c r="I28" s="349">
        <v>3.5003976600000186</v>
      </c>
      <c r="J28" s="33"/>
    </row>
    <row r="29" spans="1:10">
      <c r="A29" s="44" t="s">
        <v>620</v>
      </c>
      <c r="B29" s="44">
        <v>11.63086994</v>
      </c>
      <c r="C29" s="17">
        <v>12.540105720000001</v>
      </c>
      <c r="D29" s="349">
        <v>0.90923578000000127</v>
      </c>
      <c r="E29" s="256"/>
      <c r="F29" s="343" t="s">
        <v>776</v>
      </c>
      <c r="G29" s="343">
        <v>56.637104089999902</v>
      </c>
      <c r="H29" s="44">
        <v>60.080387629999898</v>
      </c>
      <c r="I29" s="349">
        <v>3.4432835400001025</v>
      </c>
      <c r="J29" s="33"/>
    </row>
    <row r="30" spans="1:10">
      <c r="A30" s="343" t="s">
        <v>935</v>
      </c>
      <c r="B30" s="343">
        <v>82.840854619999988</v>
      </c>
      <c r="C30" s="17">
        <v>83.429103019999999</v>
      </c>
      <c r="D30" s="349">
        <v>0.58824840000001188</v>
      </c>
      <c r="E30" s="256"/>
      <c r="F30" s="343" t="s">
        <v>753</v>
      </c>
      <c r="G30" s="343">
        <v>17.07755594</v>
      </c>
      <c r="H30" s="44">
        <v>20.424368870000002</v>
      </c>
      <c r="I30" s="349">
        <v>3.3468129300000022</v>
      </c>
      <c r="J30" s="33"/>
    </row>
    <row r="31" spans="1:10">
      <c r="A31" s="343" t="s">
        <v>816</v>
      </c>
      <c r="B31" s="343">
        <v>22.600322929999997</v>
      </c>
      <c r="C31" s="17">
        <v>23.090612749999998</v>
      </c>
      <c r="D31" s="349">
        <v>0.49028982000000099</v>
      </c>
      <c r="E31" s="256"/>
      <c r="F31" s="44" t="s">
        <v>805</v>
      </c>
      <c r="G31" s="44">
        <v>100.55535915</v>
      </c>
      <c r="H31" s="44">
        <v>103.87649574</v>
      </c>
      <c r="I31" s="349">
        <v>3.3211365899999947</v>
      </c>
      <c r="J31" s="33"/>
    </row>
    <row r="32" spans="1:10">
      <c r="A32" s="343" t="s">
        <v>611</v>
      </c>
      <c r="B32" s="343">
        <v>25.242178030000002</v>
      </c>
      <c r="C32" s="17">
        <v>25.714480630000001</v>
      </c>
      <c r="D32" s="349">
        <v>0.47230259999999902</v>
      </c>
      <c r="E32" s="256"/>
      <c r="F32" s="343" t="s">
        <v>758</v>
      </c>
      <c r="G32" s="343">
        <v>30.826262730000099</v>
      </c>
      <c r="H32" s="44">
        <v>33.6302890400001</v>
      </c>
      <c r="I32" s="349">
        <v>2.8040263100000011</v>
      </c>
      <c r="J32" s="33"/>
    </row>
    <row r="33" spans="1:10">
      <c r="A33" s="343" t="s">
        <v>776</v>
      </c>
      <c r="B33" s="343">
        <v>0.78087954999999998</v>
      </c>
      <c r="C33" s="17">
        <v>1.1912295500000001</v>
      </c>
      <c r="D33" s="349">
        <v>0.4103500000000001</v>
      </c>
      <c r="E33" s="256"/>
      <c r="F33" s="343" t="s">
        <v>829</v>
      </c>
      <c r="G33" s="343">
        <v>109.54668942000001</v>
      </c>
      <c r="H33" s="44">
        <v>112.32368942000001</v>
      </c>
      <c r="I33" s="349">
        <v>2.777000000000001</v>
      </c>
      <c r="J33" s="33"/>
    </row>
    <row r="34" spans="1:10">
      <c r="A34" s="343" t="s">
        <v>837</v>
      </c>
      <c r="B34" s="343">
        <v>46.67453441</v>
      </c>
      <c r="C34" s="17">
        <v>47.084519180000001</v>
      </c>
      <c r="D34" s="349">
        <v>0.40998477000000122</v>
      </c>
      <c r="E34" s="256"/>
      <c r="F34" s="343" t="s">
        <v>826</v>
      </c>
      <c r="G34" s="343">
        <v>156.32602318000099</v>
      </c>
      <c r="H34" s="44">
        <v>158.87509424000001</v>
      </c>
      <c r="I34" s="349">
        <v>2.5490710599990223</v>
      </c>
      <c r="J34" s="33"/>
    </row>
    <row r="35" spans="1:10">
      <c r="A35" s="343" t="s">
        <v>745</v>
      </c>
      <c r="B35" s="343">
        <v>3.9163743799999997</v>
      </c>
      <c r="C35" s="17">
        <v>4.3253902899999996</v>
      </c>
      <c r="D35" s="349">
        <v>0.40901590999999993</v>
      </c>
      <c r="E35" s="256"/>
      <c r="F35" s="44" t="s">
        <v>791</v>
      </c>
      <c r="G35" s="44">
        <v>66.682401029999895</v>
      </c>
      <c r="H35" s="44">
        <v>68.931218589999901</v>
      </c>
      <c r="I35" s="349">
        <v>2.2488175600001057</v>
      </c>
      <c r="J35" s="33"/>
    </row>
    <row r="36" spans="1:10">
      <c r="A36" s="343" t="s">
        <v>610</v>
      </c>
      <c r="B36" s="343">
        <v>33.722228379999997</v>
      </c>
      <c r="C36" s="17">
        <v>34.077594240000003</v>
      </c>
      <c r="D36" s="349">
        <v>0.35536586000000625</v>
      </c>
      <c r="E36" s="256"/>
      <c r="F36" s="44" t="s">
        <v>793</v>
      </c>
      <c r="G36" s="44">
        <v>65.215795880000002</v>
      </c>
      <c r="H36" s="44">
        <v>67.345281680000099</v>
      </c>
      <c r="I36" s="349">
        <v>2.1294858000000119</v>
      </c>
      <c r="J36" s="33"/>
    </row>
    <row r="37" spans="1:10">
      <c r="A37" s="343" t="s">
        <v>661</v>
      </c>
      <c r="B37" s="343">
        <v>1.3694862500000002</v>
      </c>
      <c r="C37" s="17">
        <v>1.6990956499999998</v>
      </c>
      <c r="D37" s="349">
        <v>0.32960939999999961</v>
      </c>
      <c r="E37" s="256"/>
      <c r="F37" s="343" t="s">
        <v>828</v>
      </c>
      <c r="G37" s="343">
        <v>520.29963989999999</v>
      </c>
      <c r="H37" s="44">
        <v>522.40017685999999</v>
      </c>
      <c r="I37" s="349">
        <v>2.1005369599999995</v>
      </c>
      <c r="J37" s="33"/>
    </row>
    <row r="38" spans="1:10">
      <c r="A38" s="343" t="s">
        <v>789</v>
      </c>
      <c r="B38" s="343">
        <v>14.39496842</v>
      </c>
      <c r="C38" s="17">
        <v>14.668488369999999</v>
      </c>
      <c r="D38" s="349">
        <v>0.27351994999999896</v>
      </c>
      <c r="E38" s="256"/>
      <c r="F38" s="343" t="s">
        <v>617</v>
      </c>
      <c r="G38" s="343">
        <v>22.240497749999999</v>
      </c>
      <c r="H38" s="44">
        <v>24.301616989999999</v>
      </c>
      <c r="I38" s="349">
        <v>2.06111924</v>
      </c>
      <c r="J38" s="33"/>
    </row>
    <row r="39" spans="1:10">
      <c r="A39" s="343" t="s">
        <v>619</v>
      </c>
      <c r="B39" s="343">
        <v>1.5483656799999999</v>
      </c>
      <c r="C39" s="17">
        <v>1.8018947199999999</v>
      </c>
      <c r="D39" s="349">
        <v>0.25352904000000009</v>
      </c>
      <c r="E39" s="256"/>
      <c r="F39" s="343" t="s">
        <v>825</v>
      </c>
      <c r="G39" s="343">
        <v>76.000476229999904</v>
      </c>
      <c r="H39" s="44">
        <v>78.052263699999997</v>
      </c>
      <c r="I39" s="349">
        <v>2.0517874700000931</v>
      </c>
      <c r="J39" s="33"/>
    </row>
    <row r="40" spans="1:10">
      <c r="A40" s="343" t="s">
        <v>805</v>
      </c>
      <c r="B40" s="343">
        <v>6.9095310300000001</v>
      </c>
      <c r="C40" s="17">
        <v>7.0328320300000007</v>
      </c>
      <c r="D40" s="349">
        <v>0.12330100000000055</v>
      </c>
      <c r="E40" s="256"/>
      <c r="F40" s="343" t="s">
        <v>759</v>
      </c>
      <c r="G40" s="343">
        <v>28.1384065499999</v>
      </c>
      <c r="H40" s="44">
        <v>29.954331249999999</v>
      </c>
      <c r="I40" s="349">
        <v>1.8159247000000995</v>
      </c>
      <c r="J40" s="33"/>
    </row>
    <row r="41" spans="1:10">
      <c r="A41" s="343" t="s">
        <v>594</v>
      </c>
      <c r="B41" s="343">
        <v>1345.27341114</v>
      </c>
      <c r="C41" s="17">
        <v>1345.38841114</v>
      </c>
      <c r="D41" s="349">
        <v>0.11500000000000909</v>
      </c>
      <c r="E41" s="256"/>
      <c r="F41" s="343" t="s">
        <v>813</v>
      </c>
      <c r="G41" s="343">
        <v>79.541109639999902</v>
      </c>
      <c r="H41" s="44">
        <v>81.302375170000005</v>
      </c>
      <c r="I41" s="349">
        <v>1.7612655300001023</v>
      </c>
      <c r="J41" s="33"/>
    </row>
    <row r="42" spans="1:10">
      <c r="A42" s="44" t="s">
        <v>624</v>
      </c>
      <c r="B42" s="44">
        <v>12.30954249</v>
      </c>
      <c r="C42" s="17">
        <v>12.39614813</v>
      </c>
      <c r="D42" s="349">
        <v>8.660564000000015E-2</v>
      </c>
      <c r="E42" s="256"/>
      <c r="F42" s="343" t="s">
        <v>839</v>
      </c>
      <c r="G42" s="343">
        <v>197.64811611000002</v>
      </c>
      <c r="H42" s="44">
        <v>199.23385019</v>
      </c>
      <c r="I42" s="349">
        <v>1.5857340800010036</v>
      </c>
      <c r="J42" s="33"/>
    </row>
    <row r="43" spans="1:10">
      <c r="A43" s="343" t="s">
        <v>743</v>
      </c>
      <c r="B43" s="343">
        <v>4.4154711400000002</v>
      </c>
      <c r="C43" s="17">
        <v>4.4864504400000005</v>
      </c>
      <c r="D43" s="349">
        <v>7.09793000000003E-2</v>
      </c>
      <c r="E43" s="256"/>
      <c r="F43" s="343" t="s">
        <v>838</v>
      </c>
      <c r="G43" s="343">
        <v>56.152960700000001</v>
      </c>
      <c r="H43" s="44">
        <v>57.575879099999895</v>
      </c>
      <c r="I43" s="349">
        <v>1.4229183999998938</v>
      </c>
      <c r="J43" s="33"/>
    </row>
    <row r="44" spans="1:10">
      <c r="A44" s="343" t="s">
        <v>602</v>
      </c>
      <c r="B44" s="343">
        <v>2.49002568</v>
      </c>
      <c r="C44" s="17">
        <v>2.5483079100000001</v>
      </c>
      <c r="D44" s="349">
        <v>5.8282230000000101E-2</v>
      </c>
      <c r="E44" s="256"/>
      <c r="F44" s="343" t="s">
        <v>760</v>
      </c>
      <c r="G44" s="343">
        <v>32.710499079999998</v>
      </c>
      <c r="H44" s="44">
        <v>34.121610020000006</v>
      </c>
      <c r="I44" s="349">
        <v>1.4111109400000075</v>
      </c>
      <c r="J44" s="33"/>
    </row>
    <row r="45" spans="1:10">
      <c r="A45" s="343" t="s">
        <v>699</v>
      </c>
      <c r="B45" s="343">
        <v>1.0086685399999999</v>
      </c>
      <c r="C45" s="17">
        <v>1.0658626599999999</v>
      </c>
      <c r="D45" s="349">
        <v>5.7194119999999904E-2</v>
      </c>
      <c r="E45" s="256"/>
      <c r="F45" s="343" t="s">
        <v>837</v>
      </c>
      <c r="G45" s="343">
        <v>137.2774125</v>
      </c>
      <c r="H45" s="44">
        <v>138.55032927999898</v>
      </c>
      <c r="I45" s="349">
        <v>1.2729167800000027</v>
      </c>
      <c r="J45" s="33"/>
    </row>
    <row r="46" spans="1:10">
      <c r="A46" s="343" t="s">
        <v>612</v>
      </c>
      <c r="B46" s="343">
        <v>24.803649309999997</v>
      </c>
      <c r="C46" s="17">
        <v>24.855431020000001</v>
      </c>
      <c r="D46" s="349">
        <v>5.1781710000003756E-2</v>
      </c>
      <c r="E46" s="256"/>
      <c r="F46" s="343" t="s">
        <v>811</v>
      </c>
      <c r="G46" s="343">
        <v>60.700509819999901</v>
      </c>
      <c r="H46" s="44">
        <v>61.911261070000002</v>
      </c>
      <c r="I46" s="349">
        <v>1.2107512500001008</v>
      </c>
      <c r="J46" s="33"/>
    </row>
    <row r="47" spans="1:10">
      <c r="A47" s="343" t="s">
        <v>618</v>
      </c>
      <c r="B47" s="343">
        <v>0.77094021999999995</v>
      </c>
      <c r="C47" s="17">
        <v>0.81483748</v>
      </c>
      <c r="D47" s="349">
        <v>4.3897260000000049E-2</v>
      </c>
      <c r="E47" s="256"/>
      <c r="F47" s="343" t="s">
        <v>836</v>
      </c>
      <c r="G47" s="343">
        <v>112.41418395000001</v>
      </c>
      <c r="H47" s="44">
        <v>113.62347061</v>
      </c>
      <c r="I47" s="349">
        <v>1.2092866599999894</v>
      </c>
      <c r="J47" s="33"/>
    </row>
    <row r="48" spans="1:10">
      <c r="A48" s="343" t="s">
        <v>771</v>
      </c>
      <c r="B48" s="343">
        <v>1.5276735399999999</v>
      </c>
      <c r="C48" s="17">
        <v>1.56003516</v>
      </c>
      <c r="D48" s="349">
        <v>3.2361620000000091E-2</v>
      </c>
      <c r="E48" s="256"/>
      <c r="F48" s="343" t="s">
        <v>781</v>
      </c>
      <c r="G48" s="343">
        <v>57.094077340000098</v>
      </c>
      <c r="H48" s="44">
        <v>58.261685440000001</v>
      </c>
      <c r="I48" s="349">
        <v>1.167608099999903</v>
      </c>
      <c r="J48" s="33"/>
    </row>
    <row r="49" spans="1:10">
      <c r="A49" s="44" t="s">
        <v>795</v>
      </c>
      <c r="B49" s="44">
        <v>0.73045905</v>
      </c>
      <c r="C49" s="17">
        <v>0.75258070999999993</v>
      </c>
      <c r="D49" s="349">
        <v>2.2121659999999932E-2</v>
      </c>
      <c r="E49" s="256"/>
      <c r="F49" s="20" t="s">
        <v>844</v>
      </c>
      <c r="G49" s="44">
        <v>299.19668725999998</v>
      </c>
      <c r="H49" s="44">
        <v>300.32958580000002</v>
      </c>
      <c r="I49" s="349">
        <v>1.132898540000042</v>
      </c>
      <c r="J49" s="33"/>
    </row>
    <row r="50" spans="1:10">
      <c r="A50" s="343" t="s">
        <v>608</v>
      </c>
      <c r="B50" s="343">
        <v>20.949403029999999</v>
      </c>
      <c r="C50" s="17">
        <v>20.971403030000001</v>
      </c>
      <c r="D50" s="349">
        <v>2.2000000000002018E-2</v>
      </c>
      <c r="E50" s="256"/>
      <c r="F50" s="343" t="s">
        <v>774</v>
      </c>
      <c r="G50" s="343">
        <v>46.334791389999893</v>
      </c>
      <c r="H50" s="44">
        <v>47.417216509999996</v>
      </c>
      <c r="I50" s="349">
        <v>1.0824251200000106</v>
      </c>
      <c r="J50" s="33"/>
    </row>
    <row r="51" spans="1:10">
      <c r="A51" s="343" t="s">
        <v>799</v>
      </c>
      <c r="B51" s="343">
        <v>20.724262689999996</v>
      </c>
      <c r="C51" s="17">
        <v>20.741662309999999</v>
      </c>
      <c r="D51" s="349">
        <v>1.7399620000002614E-2</v>
      </c>
      <c r="E51" s="256"/>
      <c r="F51" s="343" t="s">
        <v>693</v>
      </c>
      <c r="G51" s="343">
        <v>11.020929800000001</v>
      </c>
      <c r="H51" s="44">
        <v>11.993805800000001</v>
      </c>
      <c r="I51" s="349">
        <v>0.97287599999999941</v>
      </c>
      <c r="J51" s="33"/>
    </row>
    <row r="52" spans="1:10">
      <c r="A52" s="343" t="s">
        <v>821</v>
      </c>
      <c r="B52" s="343">
        <v>18.94968764</v>
      </c>
      <c r="C52" s="17">
        <v>18.96650597</v>
      </c>
      <c r="D52" s="349">
        <v>1.6818329999999548E-2</v>
      </c>
      <c r="E52" s="256"/>
      <c r="F52" s="343" t="s">
        <v>800</v>
      </c>
      <c r="G52" s="343">
        <v>34.154193079999999</v>
      </c>
      <c r="H52" s="44">
        <v>35.121375450000002</v>
      </c>
      <c r="I52" s="349">
        <v>0.96718237000000329</v>
      </c>
      <c r="J52" s="33"/>
    </row>
    <row r="53" spans="1:10">
      <c r="A53" s="343" t="s">
        <v>728</v>
      </c>
      <c r="B53" s="343">
        <v>2.87208833</v>
      </c>
      <c r="C53" s="17">
        <v>2.88588902</v>
      </c>
      <c r="D53" s="349">
        <v>1.380069000000006E-2</v>
      </c>
      <c r="E53" s="256"/>
      <c r="F53" s="343" t="s">
        <v>722</v>
      </c>
      <c r="G53" s="343">
        <v>20.297957440000001</v>
      </c>
      <c r="H53" s="44">
        <v>21.237090819999999</v>
      </c>
      <c r="I53" s="349">
        <v>0.93913337999999769</v>
      </c>
      <c r="J53" s="33"/>
    </row>
    <row r="54" spans="1:10">
      <c r="A54" s="343" t="s">
        <v>761</v>
      </c>
      <c r="B54" s="343">
        <v>0.38810558000000001</v>
      </c>
      <c r="C54" s="17">
        <v>0.40004617999999997</v>
      </c>
      <c r="D54" s="349">
        <v>1.1940599999999968E-2</v>
      </c>
      <c r="E54" s="256"/>
      <c r="F54" s="44" t="s">
        <v>795</v>
      </c>
      <c r="G54" s="44">
        <v>53.512800429999999</v>
      </c>
      <c r="H54" s="44">
        <v>54.421752130000002</v>
      </c>
      <c r="I54" s="349">
        <v>0.90895170000000292</v>
      </c>
      <c r="J54" s="33"/>
    </row>
    <row r="55" spans="1:10">
      <c r="A55" s="343" t="s">
        <v>700</v>
      </c>
      <c r="B55" s="343">
        <v>1.1892905299999998</v>
      </c>
      <c r="C55" s="17">
        <v>1.2009623200000001</v>
      </c>
      <c r="D55" s="349">
        <v>1.1671790000000293E-2</v>
      </c>
      <c r="E55" s="256"/>
      <c r="F55" s="343" t="s">
        <v>804</v>
      </c>
      <c r="G55" s="343">
        <v>78.132559060000006</v>
      </c>
      <c r="H55" s="44">
        <v>78.992058610000001</v>
      </c>
      <c r="I55" s="349">
        <v>0.85949954999999534</v>
      </c>
      <c r="J55" s="33"/>
    </row>
    <row r="56" spans="1:10">
      <c r="A56" s="343" t="s">
        <v>758</v>
      </c>
      <c r="B56" s="343">
        <v>3.0100094700000004</v>
      </c>
      <c r="C56" s="17">
        <v>3.0195358799999998</v>
      </c>
      <c r="D56" s="349">
        <v>9.5264099999994301E-3</v>
      </c>
      <c r="E56" s="256"/>
      <c r="F56" s="343" t="s">
        <v>833</v>
      </c>
      <c r="G56" s="343">
        <v>166.96421581999999</v>
      </c>
      <c r="H56" s="44">
        <v>167.77361333000002</v>
      </c>
      <c r="I56" s="349">
        <v>0.80939751000002502</v>
      </c>
      <c r="J56" s="33"/>
    </row>
    <row r="57" spans="1:10">
      <c r="A57" s="343" t="s">
        <v>815</v>
      </c>
      <c r="B57" s="343">
        <v>183.72828435</v>
      </c>
      <c r="C57" s="17">
        <v>183.73663493999999</v>
      </c>
      <c r="D57" s="349">
        <v>8.350589999992053E-3</v>
      </c>
      <c r="E57" s="256"/>
      <c r="F57" s="343" t="s">
        <v>823</v>
      </c>
      <c r="G57" s="343">
        <v>124.81583606999999</v>
      </c>
      <c r="H57" s="44">
        <v>125.61913346999999</v>
      </c>
      <c r="I57" s="349">
        <v>0.80329740000000527</v>
      </c>
      <c r="J57" s="33"/>
    </row>
    <row r="58" spans="1:10">
      <c r="A58" s="343" t="s">
        <v>692</v>
      </c>
      <c r="B58" s="343">
        <v>0.73124383999999998</v>
      </c>
      <c r="C58" s="17">
        <v>0.73774383999999993</v>
      </c>
      <c r="D58" s="349">
        <v>6.4999999999999503E-3</v>
      </c>
      <c r="E58" s="256"/>
      <c r="F58" s="343" t="s">
        <v>812</v>
      </c>
      <c r="G58" s="343">
        <v>106.33837554</v>
      </c>
      <c r="H58" s="44">
        <v>107.08013075</v>
      </c>
      <c r="I58" s="349">
        <v>0.74175520999999378</v>
      </c>
      <c r="J58" s="33"/>
    </row>
    <row r="59" spans="1:10">
      <c r="A59" s="343" t="s">
        <v>774</v>
      </c>
      <c r="B59" s="343">
        <v>2.8089499499999997</v>
      </c>
      <c r="C59" s="17">
        <v>2.8150044799999998</v>
      </c>
      <c r="D59" s="349">
        <v>6.0545300000001134E-3</v>
      </c>
      <c r="E59" s="256"/>
      <c r="F59" s="343" t="s">
        <v>821</v>
      </c>
      <c r="G59" s="343">
        <v>113.7617214</v>
      </c>
      <c r="H59" s="44">
        <v>114.49859976</v>
      </c>
      <c r="I59" s="349">
        <v>0.73687836000000573</v>
      </c>
      <c r="J59" s="33"/>
    </row>
    <row r="60" spans="1:10">
      <c r="A60" s="343" t="s">
        <v>839</v>
      </c>
      <c r="B60" s="343">
        <v>0.76222502000000003</v>
      </c>
      <c r="C60" s="17">
        <v>0.76756145999999992</v>
      </c>
      <c r="D60" s="349">
        <v>5.3364399999998868E-3</v>
      </c>
      <c r="E60" s="256"/>
      <c r="F60" s="343" t="s">
        <v>834</v>
      </c>
      <c r="G60" s="343">
        <v>152.98269843</v>
      </c>
      <c r="H60" s="44">
        <v>153.69493266000001</v>
      </c>
      <c r="I60" s="349">
        <v>0.71223423000000707</v>
      </c>
      <c r="J60" s="33"/>
    </row>
    <row r="61" spans="1:10">
      <c r="A61" s="343" t="s">
        <v>840</v>
      </c>
      <c r="B61" s="343">
        <v>5.4816847000000006</v>
      </c>
      <c r="C61" s="17">
        <v>5.4863609000000002</v>
      </c>
      <c r="D61" s="349">
        <v>4.6761999999995751E-3</v>
      </c>
      <c r="E61" s="256"/>
      <c r="F61" s="343" t="s">
        <v>768</v>
      </c>
      <c r="G61" s="343">
        <v>37.041220989999999</v>
      </c>
      <c r="H61" s="44">
        <v>37.731980990000004</v>
      </c>
      <c r="I61" s="349">
        <v>0.69076000000000448</v>
      </c>
      <c r="J61" s="33"/>
    </row>
    <row r="62" spans="1:10">
      <c r="A62" s="343" t="s">
        <v>593</v>
      </c>
      <c r="B62" s="343">
        <v>2768.7188741999998</v>
      </c>
      <c r="C62" s="17">
        <v>2768.7220391799997</v>
      </c>
      <c r="D62" s="349">
        <v>3.1649799998376693E-3</v>
      </c>
      <c r="E62" s="256"/>
      <c r="F62" s="343" t="s">
        <v>725</v>
      </c>
      <c r="G62" s="343">
        <v>13.80673651</v>
      </c>
      <c r="H62" s="44">
        <v>14.455265800000001</v>
      </c>
      <c r="I62" s="349">
        <v>0.64852929000000081</v>
      </c>
      <c r="J62" s="33"/>
    </row>
    <row r="63" spans="1:10">
      <c r="A63" s="343" t="s">
        <v>826</v>
      </c>
      <c r="B63" s="343">
        <v>14.503951669999999</v>
      </c>
      <c r="C63" s="17">
        <v>14.50699064</v>
      </c>
      <c r="D63" s="349">
        <v>3.0389700000004183E-3</v>
      </c>
      <c r="E63" s="256"/>
      <c r="F63" s="343" t="s">
        <v>716</v>
      </c>
      <c r="G63" s="343">
        <v>3.8647848799999998</v>
      </c>
      <c r="H63" s="44">
        <v>4.5110642400000005</v>
      </c>
      <c r="I63" s="349">
        <v>0.64627936000000075</v>
      </c>
      <c r="J63" s="33"/>
    </row>
    <row r="64" spans="1:10">
      <c r="A64" s="343" t="s">
        <v>756</v>
      </c>
      <c r="B64" s="343">
        <v>1.4440969000000001</v>
      </c>
      <c r="C64" s="17">
        <v>1.4457175099999999</v>
      </c>
      <c r="D64" s="349">
        <v>1.6206099999998003E-3</v>
      </c>
      <c r="E64" s="256"/>
      <c r="F64" s="343" t="s">
        <v>654</v>
      </c>
      <c r="G64" s="343">
        <v>2.9405915199999999</v>
      </c>
      <c r="H64" s="44">
        <v>3.5792722000000001</v>
      </c>
      <c r="I64" s="349">
        <v>0.63868068000000022</v>
      </c>
      <c r="J64" s="33"/>
    </row>
    <row r="65" spans="1:10">
      <c r="A65" s="343" t="s">
        <v>622</v>
      </c>
      <c r="B65" s="343">
        <v>0.29064622000000001</v>
      </c>
      <c r="C65" s="17">
        <v>0.29064621999999996</v>
      </c>
      <c r="D65" s="349">
        <v>0</v>
      </c>
      <c r="E65" s="256"/>
      <c r="F65" s="343" t="s">
        <v>751</v>
      </c>
      <c r="G65" s="343">
        <v>15.4443287</v>
      </c>
      <c r="H65" s="44">
        <v>16.082140939999999</v>
      </c>
      <c r="I65" s="349">
        <v>0.63781223999999881</v>
      </c>
      <c r="J65" s="33"/>
    </row>
    <row r="66" spans="1:10">
      <c r="A66" s="343" t="s">
        <v>720</v>
      </c>
      <c r="B66" s="343">
        <v>0.394816</v>
      </c>
      <c r="C66" s="17">
        <v>0.394816</v>
      </c>
      <c r="D66" s="349">
        <v>0</v>
      </c>
      <c r="E66" s="256"/>
      <c r="F66" s="44" t="s">
        <v>842</v>
      </c>
      <c r="G66" s="44">
        <v>251.18450467</v>
      </c>
      <c r="H66" s="44">
        <v>251.78718985</v>
      </c>
      <c r="I66" s="349">
        <v>0.60268518000000881</v>
      </c>
      <c r="J66" s="33"/>
    </row>
    <row r="67" spans="1:10">
      <c r="A67" s="343" t="s">
        <v>788</v>
      </c>
      <c r="B67" s="343">
        <v>0.34402727</v>
      </c>
      <c r="C67" s="17">
        <v>0.34402727</v>
      </c>
      <c r="D67" s="349">
        <v>0</v>
      </c>
      <c r="E67" s="256"/>
      <c r="F67" s="343" t="s">
        <v>600</v>
      </c>
      <c r="G67" s="343">
        <v>190.05847267999999</v>
      </c>
      <c r="H67" s="44">
        <v>190.64914730999999</v>
      </c>
      <c r="I67" s="349">
        <v>0.5906746299999952</v>
      </c>
      <c r="J67" s="33"/>
    </row>
    <row r="68" spans="1:10">
      <c r="A68" s="343" t="s">
        <v>696</v>
      </c>
      <c r="B68" s="343">
        <v>0.44474369000000002</v>
      </c>
      <c r="C68" s="17">
        <v>0.44474369000000002</v>
      </c>
      <c r="D68" s="349">
        <v>0</v>
      </c>
      <c r="E68" s="256"/>
      <c r="F68" s="343" t="s">
        <v>784</v>
      </c>
      <c r="G68" s="343">
        <v>88.179655609999998</v>
      </c>
      <c r="H68" s="44">
        <v>88.751558430000003</v>
      </c>
      <c r="I68" s="349">
        <v>0.57190281999990589</v>
      </c>
      <c r="J68" s="33"/>
    </row>
    <row r="69" spans="1:10">
      <c r="A69" s="343" t="s">
        <v>750</v>
      </c>
      <c r="B69" s="343">
        <v>2.0741399999999999E-3</v>
      </c>
      <c r="C69" s="17">
        <v>2.0741399999999999E-3</v>
      </c>
      <c r="D69" s="349">
        <v>0</v>
      </c>
      <c r="E69" s="256"/>
      <c r="F69" s="343" t="s">
        <v>790</v>
      </c>
      <c r="G69" s="343">
        <v>44.065199039999904</v>
      </c>
      <c r="H69" s="44">
        <v>44.605830040000001</v>
      </c>
      <c r="I69" s="349">
        <v>0.54063100000009712</v>
      </c>
      <c r="J69" s="33"/>
    </row>
    <row r="70" spans="1:10">
      <c r="A70" s="343" t="s">
        <v>673</v>
      </c>
      <c r="B70" s="343">
        <v>1.281E-3</v>
      </c>
      <c r="C70" s="17">
        <v>1.281E-3</v>
      </c>
      <c r="D70" s="349">
        <v>0</v>
      </c>
      <c r="E70" s="256"/>
      <c r="F70" s="44" t="s">
        <v>785</v>
      </c>
      <c r="G70" s="44">
        <v>33.672486360000001</v>
      </c>
      <c r="H70" s="44">
        <v>34.210021239999897</v>
      </c>
      <c r="I70" s="349">
        <v>0.5375348800000026</v>
      </c>
      <c r="J70" s="33"/>
    </row>
    <row r="71" spans="1:10">
      <c r="A71" s="343" t="s">
        <v>614</v>
      </c>
      <c r="B71" s="343">
        <v>14.414289400000001</v>
      </c>
      <c r="C71" s="17">
        <v>14.414289400000001</v>
      </c>
      <c r="D71" s="349">
        <v>0</v>
      </c>
      <c r="E71" s="256"/>
      <c r="F71" s="343" t="s">
        <v>605</v>
      </c>
      <c r="G71" s="343">
        <v>135.2679962</v>
      </c>
      <c r="H71" s="44">
        <v>135.75922019999999</v>
      </c>
      <c r="I71" s="349">
        <v>0.49122399999998834</v>
      </c>
      <c r="J71" s="33"/>
    </row>
    <row r="72" spans="1:10">
      <c r="A72" s="343" t="s">
        <v>751</v>
      </c>
      <c r="B72" s="343">
        <v>21.754938280000001</v>
      </c>
      <c r="C72" s="17">
        <v>21.754938280000001</v>
      </c>
      <c r="D72" s="349">
        <v>0</v>
      </c>
      <c r="E72" s="256"/>
      <c r="F72" s="343" t="s">
        <v>762</v>
      </c>
      <c r="G72" s="343">
        <v>21.888942889999999</v>
      </c>
      <c r="H72" s="44">
        <v>22.357898840000001</v>
      </c>
      <c r="I72" s="349">
        <v>0.46895595000000156</v>
      </c>
      <c r="J72" s="33"/>
    </row>
    <row r="73" spans="1:10">
      <c r="A73" s="343" t="s">
        <v>779</v>
      </c>
      <c r="B73" s="343">
        <v>6.3180000000000007E-4</v>
      </c>
      <c r="C73" s="17">
        <v>6.3179999999999996E-4</v>
      </c>
      <c r="D73" s="349">
        <v>0</v>
      </c>
      <c r="E73" s="256"/>
      <c r="F73" s="343" t="s">
        <v>602</v>
      </c>
      <c r="G73" s="343">
        <v>84.630335309999595</v>
      </c>
      <c r="H73" s="44">
        <v>84.997020649999698</v>
      </c>
      <c r="I73" s="349">
        <v>0.36668534000030206</v>
      </c>
      <c r="J73" s="33"/>
    </row>
    <row r="74" spans="1:10">
      <c r="A74" s="44" t="s">
        <v>373</v>
      </c>
      <c r="B74" s="44">
        <v>0</v>
      </c>
      <c r="C74" s="17">
        <v>0</v>
      </c>
      <c r="D74" s="349">
        <v>0</v>
      </c>
      <c r="E74" s="256"/>
      <c r="F74" s="343" t="s">
        <v>815</v>
      </c>
      <c r="G74" s="343">
        <v>185.94648502000001</v>
      </c>
      <c r="H74" s="44">
        <v>186.28741727000002</v>
      </c>
      <c r="I74" s="349">
        <v>0.34093225000000871</v>
      </c>
      <c r="J74" s="33"/>
    </row>
    <row r="75" spans="1:10">
      <c r="A75" s="343" t="s">
        <v>827</v>
      </c>
      <c r="B75" s="343">
        <v>7.3600490000000005E-2</v>
      </c>
      <c r="C75" s="17">
        <v>7.3600490000000005E-2</v>
      </c>
      <c r="D75" s="349">
        <v>0</v>
      </c>
      <c r="E75" s="256"/>
      <c r="F75" s="343" t="s">
        <v>775</v>
      </c>
      <c r="G75" s="343">
        <v>38.193581799999997</v>
      </c>
      <c r="H75" s="44">
        <v>38.519066859999903</v>
      </c>
      <c r="I75" s="349">
        <v>0.32548506000000543</v>
      </c>
      <c r="J75" s="33"/>
    </row>
    <row r="76" spans="1:10">
      <c r="A76" s="343" t="s">
        <v>671</v>
      </c>
      <c r="B76" s="343">
        <v>0</v>
      </c>
      <c r="C76" s="17">
        <v>0</v>
      </c>
      <c r="D76" s="349">
        <v>0</v>
      </c>
      <c r="E76" s="256"/>
      <c r="F76" s="343" t="s">
        <v>779</v>
      </c>
      <c r="G76" s="343">
        <v>38.25651491</v>
      </c>
      <c r="H76" s="44">
        <v>38.577945100000001</v>
      </c>
      <c r="I76" s="349">
        <v>0.32143019000000095</v>
      </c>
      <c r="J76" s="33"/>
    </row>
    <row r="77" spans="1:10">
      <c r="A77" s="343" t="s">
        <v>667</v>
      </c>
      <c r="B77" s="343">
        <v>5.8500000000000002E-4</v>
      </c>
      <c r="C77" s="17">
        <v>5.8500000000000002E-4</v>
      </c>
      <c r="D77" s="349">
        <v>0</v>
      </c>
      <c r="E77" s="256"/>
      <c r="F77" s="343" t="s">
        <v>817</v>
      </c>
      <c r="G77" s="343">
        <v>66.289566919999899</v>
      </c>
      <c r="H77" s="44">
        <v>66.59709663999989</v>
      </c>
      <c r="I77" s="349">
        <v>0.3075297199999909</v>
      </c>
      <c r="J77" s="33"/>
    </row>
    <row r="78" spans="1:10">
      <c r="A78" s="343" t="s">
        <v>792</v>
      </c>
      <c r="B78" s="343">
        <v>10.33338187</v>
      </c>
      <c r="C78" s="17">
        <v>10.333381869999998</v>
      </c>
      <c r="D78" s="349">
        <v>0</v>
      </c>
      <c r="E78" s="256"/>
      <c r="F78" s="44" t="s">
        <v>613</v>
      </c>
      <c r="G78" s="44">
        <v>38.306479439999997</v>
      </c>
      <c r="H78" s="44">
        <v>38.587440820000204</v>
      </c>
      <c r="I78" s="349">
        <v>0.28096138000010029</v>
      </c>
      <c r="J78" s="33"/>
    </row>
    <row r="79" spans="1:10">
      <c r="A79" s="343" t="s">
        <v>772</v>
      </c>
      <c r="B79" s="343">
        <v>9.5340000000000008E-3</v>
      </c>
      <c r="C79" s="17">
        <v>9.5340000000000008E-3</v>
      </c>
      <c r="D79" s="349">
        <v>0</v>
      </c>
      <c r="E79" s="256"/>
      <c r="F79" s="343" t="s">
        <v>730</v>
      </c>
      <c r="G79" s="343">
        <v>60.077232170000002</v>
      </c>
      <c r="H79" s="44">
        <v>60.354371729999997</v>
      </c>
      <c r="I79" s="349">
        <v>0.27713955999999484</v>
      </c>
      <c r="J79" s="33"/>
    </row>
    <row r="80" spans="1:10">
      <c r="A80" s="343" t="s">
        <v>735</v>
      </c>
      <c r="B80" s="343">
        <v>2.4937130199999999</v>
      </c>
      <c r="C80" s="17">
        <v>2.4937130199999999</v>
      </c>
      <c r="D80" s="349">
        <v>0</v>
      </c>
      <c r="E80" s="256"/>
      <c r="F80" s="343" t="s">
        <v>756</v>
      </c>
      <c r="G80" s="343">
        <v>27.895036570000002</v>
      </c>
      <c r="H80" s="44">
        <v>28.164518319999999</v>
      </c>
      <c r="I80" s="349">
        <v>0.26948174999999708</v>
      </c>
      <c r="J80" s="33"/>
    </row>
    <row r="81" spans="1:10">
      <c r="A81" s="343" t="s">
        <v>773</v>
      </c>
      <c r="B81" s="343">
        <v>0.71376958999999995</v>
      </c>
      <c r="C81" s="17">
        <v>0.71376958999999995</v>
      </c>
      <c r="D81" s="349">
        <v>0</v>
      </c>
      <c r="E81" s="256"/>
      <c r="F81" s="44" t="s">
        <v>740</v>
      </c>
      <c r="G81" s="44">
        <v>22.67287863</v>
      </c>
      <c r="H81" s="44">
        <v>22.938244010000002</v>
      </c>
      <c r="I81" s="349">
        <v>0.2653653800000022</v>
      </c>
      <c r="J81" s="33"/>
    </row>
    <row r="82" spans="1:10">
      <c r="A82" s="343" t="s">
        <v>832</v>
      </c>
      <c r="B82" s="343">
        <v>6.2548980000000004E-2</v>
      </c>
      <c r="C82" s="17">
        <v>6.2548980000000004E-2</v>
      </c>
      <c r="D82" s="349">
        <v>0</v>
      </c>
      <c r="E82" s="256"/>
      <c r="F82" s="20" t="s">
        <v>789</v>
      </c>
      <c r="G82" s="44">
        <v>67.099731479999605</v>
      </c>
      <c r="H82" s="44">
        <v>67.360669129999692</v>
      </c>
      <c r="I82" s="349">
        <v>0.26093765000008773</v>
      </c>
      <c r="J82" s="33"/>
    </row>
    <row r="83" spans="1:10">
      <c r="A83" s="343" t="s">
        <v>790</v>
      </c>
      <c r="B83" s="343">
        <v>5.4395640000000002E-2</v>
      </c>
      <c r="C83" s="17">
        <v>5.4395640000000002E-2</v>
      </c>
      <c r="D83" s="349">
        <v>0</v>
      </c>
      <c r="E83" s="256"/>
      <c r="F83" s="343" t="s">
        <v>831</v>
      </c>
      <c r="G83" s="343">
        <v>150.16587113999998</v>
      </c>
      <c r="H83" s="44">
        <v>150.42098147999999</v>
      </c>
      <c r="I83" s="349">
        <v>0.25511034000001587</v>
      </c>
      <c r="J83" s="33"/>
    </row>
    <row r="84" spans="1:10">
      <c r="A84" s="343" t="s">
        <v>736</v>
      </c>
      <c r="B84" s="343">
        <v>1.634041E-2</v>
      </c>
      <c r="C84" s="17">
        <v>1.634041E-2</v>
      </c>
      <c r="D84" s="349">
        <v>0</v>
      </c>
      <c r="E84" s="256"/>
      <c r="F84" s="343" t="s">
        <v>820</v>
      </c>
      <c r="G84" s="343">
        <v>68.053918060000001</v>
      </c>
      <c r="H84" s="44">
        <v>68.279070480000001</v>
      </c>
      <c r="I84" s="349">
        <v>0.22515242000000057</v>
      </c>
      <c r="J84" s="33"/>
    </row>
    <row r="85" spans="1:10">
      <c r="A85" s="44" t="s">
        <v>328</v>
      </c>
      <c r="B85" s="44">
        <v>3.7039799999999999E-3</v>
      </c>
      <c r="C85" s="17">
        <v>3.7039799999999999E-3</v>
      </c>
      <c r="D85" s="349">
        <v>0</v>
      </c>
      <c r="E85" s="256"/>
      <c r="F85" s="343" t="s">
        <v>742</v>
      </c>
      <c r="G85" s="343">
        <v>17.76495212</v>
      </c>
      <c r="H85" s="44">
        <v>17.988752829999999</v>
      </c>
      <c r="I85" s="349">
        <v>0.22380070999999901</v>
      </c>
      <c r="J85" s="33"/>
    </row>
    <row r="86" spans="1:10">
      <c r="A86" s="343" t="s">
        <v>764</v>
      </c>
      <c r="B86" s="343">
        <v>0.20083697</v>
      </c>
      <c r="C86" s="17">
        <v>0.20083697</v>
      </c>
      <c r="D86" s="349">
        <v>0</v>
      </c>
      <c r="E86" s="256"/>
      <c r="F86" s="44" t="s">
        <v>778</v>
      </c>
      <c r="G86" s="44">
        <v>33.182131480000002</v>
      </c>
      <c r="H86" s="44">
        <v>33.403782169999999</v>
      </c>
      <c r="I86" s="349">
        <v>0.22165069000009652</v>
      </c>
      <c r="J86" s="33"/>
    </row>
    <row r="87" spans="1:10">
      <c r="A87" s="343" t="s">
        <v>715</v>
      </c>
      <c r="B87" s="343">
        <v>0</v>
      </c>
      <c r="C87" s="17">
        <v>0</v>
      </c>
      <c r="D87" s="349">
        <v>0</v>
      </c>
      <c r="E87" s="256"/>
      <c r="F87" s="343" t="s">
        <v>738</v>
      </c>
      <c r="G87" s="343">
        <v>18.171757639999999</v>
      </c>
      <c r="H87" s="44">
        <v>18.378701020000001</v>
      </c>
      <c r="I87" s="349">
        <v>0.20694338000000201</v>
      </c>
      <c r="J87" s="33"/>
    </row>
    <row r="88" spans="1:10">
      <c r="A88" s="343" t="s">
        <v>755</v>
      </c>
      <c r="B88" s="343">
        <v>3.4205279999999998E-2</v>
      </c>
      <c r="C88" s="17">
        <v>3.4205279999999998E-2</v>
      </c>
      <c r="D88" s="349">
        <v>0</v>
      </c>
      <c r="E88" s="256"/>
      <c r="F88" s="343" t="s">
        <v>686</v>
      </c>
      <c r="G88" s="343">
        <v>2.1696344399999998</v>
      </c>
      <c r="H88" s="44">
        <v>2.36978556</v>
      </c>
      <c r="I88" s="349">
        <v>0.20015112000000013</v>
      </c>
      <c r="J88" s="33"/>
    </row>
    <row r="89" spans="1:10">
      <c r="A89" s="343" t="s">
        <v>810</v>
      </c>
      <c r="B89" s="343">
        <v>18.212225709999998</v>
      </c>
      <c r="C89" s="17">
        <v>18.212225710000002</v>
      </c>
      <c r="D89" s="349">
        <v>0</v>
      </c>
      <c r="E89" s="256"/>
      <c r="F89" s="343" t="s">
        <v>624</v>
      </c>
      <c r="G89" s="343">
        <v>9.5609490000000008</v>
      </c>
      <c r="H89" s="44">
        <v>9.7240009999999995</v>
      </c>
      <c r="I89" s="349">
        <v>0.16305199999999864</v>
      </c>
      <c r="J89" s="33"/>
    </row>
    <row r="90" spans="1:10">
      <c r="A90" s="343" t="s">
        <v>741</v>
      </c>
      <c r="B90" s="343">
        <v>0</v>
      </c>
      <c r="C90" s="17">
        <v>0</v>
      </c>
      <c r="D90" s="349">
        <v>0</v>
      </c>
      <c r="E90" s="256"/>
      <c r="F90" s="44" t="s">
        <v>792</v>
      </c>
      <c r="G90" s="44">
        <v>41.031781990000205</v>
      </c>
      <c r="H90" s="44">
        <v>41.189393440000195</v>
      </c>
      <c r="I90" s="349">
        <v>0.15761144999989796</v>
      </c>
      <c r="J90" s="33"/>
    </row>
    <row r="91" spans="1:10">
      <c r="A91" s="343" t="s">
        <v>823</v>
      </c>
      <c r="B91" s="343">
        <v>36.746241579999996</v>
      </c>
      <c r="C91" s="17">
        <v>36.746241579999996</v>
      </c>
      <c r="D91" s="349">
        <v>0</v>
      </c>
      <c r="E91" s="256"/>
      <c r="F91" s="44" t="s">
        <v>701</v>
      </c>
      <c r="G91" s="44">
        <v>6.7006150999999905</v>
      </c>
      <c r="H91" s="44">
        <v>6.8552457800000006</v>
      </c>
      <c r="I91" s="349">
        <v>0.15463068000001901</v>
      </c>
      <c r="J91" s="33"/>
    </row>
    <row r="92" spans="1:10">
      <c r="A92" s="343" t="s">
        <v>807</v>
      </c>
      <c r="B92" s="343">
        <v>0.31552158000000002</v>
      </c>
      <c r="C92" s="17">
        <v>0.31552158000000002</v>
      </c>
      <c r="D92" s="349">
        <v>0</v>
      </c>
      <c r="E92" s="256"/>
      <c r="F92" s="343" t="s">
        <v>734</v>
      </c>
      <c r="G92" s="343">
        <v>16.388567599999998</v>
      </c>
      <c r="H92" s="44">
        <v>16.539982269999999</v>
      </c>
      <c r="I92" s="349">
        <v>0.15141467000000119</v>
      </c>
      <c r="J92" s="33"/>
    </row>
    <row r="93" spans="1:10">
      <c r="A93" s="343" t="s">
        <v>639</v>
      </c>
      <c r="B93" s="343">
        <v>0</v>
      </c>
      <c r="C93" s="17">
        <v>0</v>
      </c>
      <c r="D93" s="349">
        <v>0</v>
      </c>
      <c r="E93" s="256"/>
      <c r="F93" s="343" t="s">
        <v>801</v>
      </c>
      <c r="G93" s="343">
        <v>97.696046710000402</v>
      </c>
      <c r="H93" s="44">
        <v>97.845320580000504</v>
      </c>
      <c r="I93" s="349">
        <v>0.14927386999988812</v>
      </c>
      <c r="J93" s="33"/>
    </row>
    <row r="94" spans="1:10">
      <c r="A94" s="343" t="s">
        <v>770</v>
      </c>
      <c r="B94" s="343">
        <v>0.41829392999999998</v>
      </c>
      <c r="C94" s="17">
        <v>0.41829392999999998</v>
      </c>
      <c r="D94" s="349">
        <v>0</v>
      </c>
      <c r="E94" s="256"/>
      <c r="F94" s="343" t="s">
        <v>824</v>
      </c>
      <c r="G94" s="343">
        <v>116.61743456999999</v>
      </c>
      <c r="H94" s="44">
        <v>116.76469473</v>
      </c>
      <c r="I94" s="349">
        <v>0.14726016000001607</v>
      </c>
      <c r="J94" s="33"/>
    </row>
    <row r="95" spans="1:10">
      <c r="A95" s="44" t="s">
        <v>917</v>
      </c>
      <c r="B95" s="44">
        <v>0</v>
      </c>
      <c r="C95" s="17">
        <v>0</v>
      </c>
      <c r="D95" s="349">
        <v>0</v>
      </c>
      <c r="E95" s="256"/>
      <c r="F95" s="343" t="s">
        <v>772</v>
      </c>
      <c r="G95" s="343">
        <v>47.470373609999903</v>
      </c>
      <c r="H95" s="44">
        <v>47.612731259999997</v>
      </c>
      <c r="I95" s="349">
        <v>0.14235765000009337</v>
      </c>
      <c r="J95" s="33"/>
    </row>
    <row r="96" spans="1:10">
      <c r="A96" s="343" t="s">
        <v>651</v>
      </c>
      <c r="B96" s="343">
        <v>10.391999999999999</v>
      </c>
      <c r="C96" s="17">
        <v>10.391999999999999</v>
      </c>
      <c r="D96" s="349">
        <v>0</v>
      </c>
      <c r="E96" s="256"/>
      <c r="F96" s="44" t="s">
        <v>771</v>
      </c>
      <c r="G96" s="44">
        <v>56.920110399999999</v>
      </c>
      <c r="H96" s="44">
        <v>57.060791939999994</v>
      </c>
      <c r="I96" s="349">
        <v>0.14068154000010225</v>
      </c>
      <c r="J96" s="33"/>
    </row>
    <row r="97" spans="1:10">
      <c r="A97" s="343" t="s">
        <v>677</v>
      </c>
      <c r="B97" s="343">
        <v>0</v>
      </c>
      <c r="C97" s="17">
        <v>0</v>
      </c>
      <c r="D97" s="349">
        <v>0</v>
      </c>
      <c r="E97" s="256"/>
      <c r="F97" s="343" t="s">
        <v>721</v>
      </c>
      <c r="G97" s="343">
        <v>12.04799154</v>
      </c>
      <c r="H97" s="44">
        <v>12.181454560000001</v>
      </c>
      <c r="I97" s="349">
        <v>0.13346302000000065</v>
      </c>
      <c r="J97" s="33"/>
    </row>
    <row r="98" spans="1:10">
      <c r="A98" s="343" t="s">
        <v>645</v>
      </c>
      <c r="B98" s="343">
        <v>1.45427E-2</v>
      </c>
      <c r="C98" s="17">
        <v>1.45427E-2</v>
      </c>
      <c r="D98" s="349">
        <v>0</v>
      </c>
      <c r="E98" s="256"/>
      <c r="F98" s="343" t="s">
        <v>665</v>
      </c>
      <c r="G98" s="343">
        <v>1.7227132199999999</v>
      </c>
      <c r="H98" s="44">
        <v>1.8559565099999999</v>
      </c>
      <c r="I98" s="349">
        <v>0.13324329000000001</v>
      </c>
      <c r="J98" s="33"/>
    </row>
    <row r="99" spans="1:10">
      <c r="A99" s="343" t="s">
        <v>644</v>
      </c>
      <c r="B99" s="343">
        <v>3.405992E-2</v>
      </c>
      <c r="C99" s="17">
        <v>3.405992E-2</v>
      </c>
      <c r="D99" s="349">
        <v>0</v>
      </c>
      <c r="E99" s="256"/>
      <c r="F99" s="343" t="s">
        <v>732</v>
      </c>
      <c r="G99" s="343">
        <v>29.1402086800001</v>
      </c>
      <c r="H99" s="44">
        <v>29.272590640000001</v>
      </c>
      <c r="I99" s="349">
        <v>0.13238195999990054</v>
      </c>
      <c r="J99" s="33"/>
    </row>
    <row r="100" spans="1:10">
      <c r="A100" s="44" t="s">
        <v>345</v>
      </c>
      <c r="B100" s="44">
        <v>0</v>
      </c>
      <c r="C100" s="17">
        <v>0</v>
      </c>
      <c r="D100" s="349">
        <v>0</v>
      </c>
      <c r="E100" s="256"/>
      <c r="F100" s="343" t="s">
        <v>728</v>
      </c>
      <c r="G100" s="343">
        <v>15.58330922</v>
      </c>
      <c r="H100" s="44">
        <v>15.715653880000001</v>
      </c>
      <c r="I100" s="349">
        <v>0.13234465999989986</v>
      </c>
      <c r="J100" s="33"/>
    </row>
    <row r="101" spans="1:10">
      <c r="A101" s="343" t="s">
        <v>647</v>
      </c>
      <c r="B101" s="343">
        <v>3.39E-4</v>
      </c>
      <c r="C101" s="17">
        <v>3.39E-4</v>
      </c>
      <c r="D101" s="349">
        <v>0</v>
      </c>
      <c r="E101" s="256"/>
      <c r="F101" s="343" t="s">
        <v>683</v>
      </c>
      <c r="G101" s="343">
        <v>1.7159634799999999</v>
      </c>
      <c r="H101" s="44">
        <v>1.84621294</v>
      </c>
      <c r="I101" s="349">
        <v>0.13024946000000015</v>
      </c>
      <c r="J101" s="33"/>
    </row>
    <row r="102" spans="1:10">
      <c r="A102" s="343" t="s">
        <v>763</v>
      </c>
      <c r="B102" s="343">
        <v>0.29149842999999998</v>
      </c>
      <c r="C102" s="17">
        <v>0.29149842999999998</v>
      </c>
      <c r="D102" s="349">
        <v>0</v>
      </c>
      <c r="E102" s="256"/>
      <c r="F102" s="343" t="s">
        <v>798</v>
      </c>
      <c r="G102" s="343">
        <v>97.047830209999987</v>
      </c>
      <c r="H102" s="44">
        <v>97.168845799999801</v>
      </c>
      <c r="I102" s="349">
        <v>0.12101559000001316</v>
      </c>
      <c r="J102" s="33"/>
    </row>
    <row r="103" spans="1:10">
      <c r="A103" s="343" t="s">
        <v>617</v>
      </c>
      <c r="B103" s="343">
        <v>16.567201000000001</v>
      </c>
      <c r="C103" s="17">
        <v>16.567201000000001</v>
      </c>
      <c r="D103" s="349">
        <v>0</v>
      </c>
      <c r="E103" s="256"/>
      <c r="F103" s="343" t="s">
        <v>614</v>
      </c>
      <c r="G103" s="343">
        <v>0.44724046000000001</v>
      </c>
      <c r="H103" s="44">
        <v>0.56218502000000004</v>
      </c>
      <c r="I103" s="349">
        <v>0.11494456000000003</v>
      </c>
      <c r="J103" s="33"/>
    </row>
    <row r="104" spans="1:10">
      <c r="A104" s="44" t="s">
        <v>918</v>
      </c>
      <c r="B104" s="44">
        <v>0</v>
      </c>
      <c r="C104" s="17">
        <v>0</v>
      </c>
      <c r="D104" s="349">
        <v>0</v>
      </c>
      <c r="E104" s="256"/>
      <c r="F104" s="343" t="s">
        <v>765</v>
      </c>
      <c r="G104" s="343">
        <v>25.732194420000003</v>
      </c>
      <c r="H104" s="44">
        <v>25.846838120000001</v>
      </c>
      <c r="I104" s="349">
        <v>0.11464370000009794</v>
      </c>
      <c r="J104" s="33"/>
    </row>
    <row r="105" spans="1:10">
      <c r="A105" s="343" t="s">
        <v>642</v>
      </c>
      <c r="B105" s="343">
        <v>0</v>
      </c>
      <c r="C105" s="17">
        <v>0</v>
      </c>
      <c r="D105" s="349">
        <v>0</v>
      </c>
      <c r="E105" s="256"/>
      <c r="F105" s="44" t="s">
        <v>814</v>
      </c>
      <c r="G105" s="44">
        <v>96.450890489999907</v>
      </c>
      <c r="H105" s="44">
        <v>96.559472839999799</v>
      </c>
      <c r="I105" s="349">
        <v>0.10858235000009131</v>
      </c>
      <c r="J105" s="33"/>
    </row>
    <row r="106" spans="1:10">
      <c r="A106" s="44" t="s">
        <v>372</v>
      </c>
      <c r="B106" s="44">
        <v>0</v>
      </c>
      <c r="C106" s="17">
        <v>0</v>
      </c>
      <c r="D106" s="349">
        <v>0</v>
      </c>
      <c r="E106" s="256"/>
      <c r="F106" s="44" t="s">
        <v>733</v>
      </c>
      <c r="G106" s="44">
        <v>17.933778489999998</v>
      </c>
      <c r="H106" s="44">
        <v>18.036333210000002</v>
      </c>
      <c r="I106" s="349">
        <v>0.1025547200000041</v>
      </c>
      <c r="J106" s="33"/>
    </row>
    <row r="107" spans="1:10">
      <c r="A107" s="44" t="s">
        <v>356</v>
      </c>
      <c r="B107" s="44">
        <v>0</v>
      </c>
      <c r="C107" s="17">
        <v>0</v>
      </c>
      <c r="D107" s="349">
        <v>0</v>
      </c>
      <c r="E107" s="256"/>
      <c r="F107" s="343" t="s">
        <v>764</v>
      </c>
      <c r="G107" s="343">
        <v>28.129068090000001</v>
      </c>
      <c r="H107" s="44">
        <v>28.229523109999999</v>
      </c>
      <c r="I107" s="349">
        <v>0.10045501999999829</v>
      </c>
      <c r="J107" s="33"/>
    </row>
    <row r="108" spans="1:10">
      <c r="A108" s="44" t="s">
        <v>351</v>
      </c>
      <c r="B108" s="44">
        <v>0</v>
      </c>
      <c r="C108" s="17">
        <v>0</v>
      </c>
      <c r="D108" s="349">
        <v>0</v>
      </c>
      <c r="E108" s="256"/>
      <c r="F108" s="343" t="s">
        <v>724</v>
      </c>
      <c r="G108" s="343">
        <v>16.122147439999999</v>
      </c>
      <c r="H108" s="44">
        <v>16.217997449999999</v>
      </c>
      <c r="I108" s="349">
        <v>9.5850009999999486E-2</v>
      </c>
      <c r="J108" s="33"/>
    </row>
    <row r="109" spans="1:10">
      <c r="A109" s="44" t="s">
        <v>352</v>
      </c>
      <c r="B109" s="44">
        <v>0</v>
      </c>
      <c r="C109" s="17">
        <v>0</v>
      </c>
      <c r="D109" s="349">
        <v>0</v>
      </c>
      <c r="E109" s="256"/>
      <c r="F109" s="343" t="s">
        <v>749</v>
      </c>
      <c r="G109" s="343">
        <v>20.563242289999998</v>
      </c>
      <c r="H109" s="44">
        <v>20.648644059999999</v>
      </c>
      <c r="I109" s="349">
        <v>8.540177000000071E-2</v>
      </c>
      <c r="J109" s="33"/>
    </row>
    <row r="110" spans="1:10">
      <c r="A110" s="343" t="s">
        <v>635</v>
      </c>
      <c r="B110" s="343">
        <v>5.0000000000000002E-5</v>
      </c>
      <c r="C110" s="17">
        <v>5.0000000000000002E-5</v>
      </c>
      <c r="D110" s="349">
        <v>0</v>
      </c>
      <c r="E110" s="256"/>
      <c r="F110" s="343" t="s">
        <v>761</v>
      </c>
      <c r="G110" s="343">
        <v>28.704303039999999</v>
      </c>
      <c r="H110" s="44">
        <v>28.786069179999998</v>
      </c>
      <c r="I110" s="349">
        <v>8.1766139999999154E-2</v>
      </c>
      <c r="J110" s="33"/>
    </row>
    <row r="111" spans="1:10">
      <c r="A111" s="343" t="s">
        <v>662</v>
      </c>
      <c r="B111" s="343">
        <v>0.10449460000000001</v>
      </c>
      <c r="C111" s="17">
        <v>0.10449460000000001</v>
      </c>
      <c r="D111" s="349">
        <v>0</v>
      </c>
      <c r="E111" s="256"/>
      <c r="F111" s="343" t="s">
        <v>720</v>
      </c>
      <c r="G111" s="343">
        <v>24.361640940000001</v>
      </c>
      <c r="H111" s="44">
        <v>24.436126770000001</v>
      </c>
      <c r="I111" s="349">
        <v>7.4485830000000419E-2</v>
      </c>
      <c r="J111" s="33"/>
    </row>
    <row r="112" spans="1:10">
      <c r="A112" s="343" t="s">
        <v>616</v>
      </c>
      <c r="B112" s="343">
        <v>1.7542541299999999</v>
      </c>
      <c r="C112" s="17">
        <v>1.7542541299999999</v>
      </c>
      <c r="D112" s="349">
        <v>0</v>
      </c>
      <c r="E112" s="256"/>
      <c r="F112" s="343" t="s">
        <v>736</v>
      </c>
      <c r="G112" s="343">
        <v>18.583207769999998</v>
      </c>
      <c r="H112" s="44">
        <v>18.650909819999999</v>
      </c>
      <c r="I112" s="349">
        <v>6.7702050000001179E-2</v>
      </c>
      <c r="J112" s="33"/>
    </row>
    <row r="113" spans="1:10">
      <c r="A113" s="343" t="s">
        <v>659</v>
      </c>
      <c r="B113" s="343">
        <v>3.7050799999999999E-3</v>
      </c>
      <c r="C113" s="17">
        <v>3.7050799999999999E-3</v>
      </c>
      <c r="D113" s="349">
        <v>0</v>
      </c>
      <c r="E113" s="256"/>
      <c r="F113" s="343" t="s">
        <v>773</v>
      </c>
      <c r="G113" s="343">
        <v>33.936616000000001</v>
      </c>
      <c r="H113" s="44">
        <v>34.002928900000001</v>
      </c>
      <c r="I113" s="349">
        <v>6.6312899999999786E-2</v>
      </c>
      <c r="J113" s="33"/>
    </row>
    <row r="114" spans="1:10">
      <c r="A114" s="343" t="s">
        <v>625</v>
      </c>
      <c r="B114" s="343">
        <v>9.1049000000000005E-2</v>
      </c>
      <c r="C114" s="17">
        <v>9.1049000000000005E-2</v>
      </c>
      <c r="D114" s="349">
        <v>0</v>
      </c>
      <c r="E114" s="256"/>
      <c r="F114" s="343" t="s">
        <v>799</v>
      </c>
      <c r="G114" s="343">
        <v>97.476031830000096</v>
      </c>
      <c r="H114" s="44">
        <v>97.541973280000008</v>
      </c>
      <c r="I114" s="349">
        <v>6.5941449999797896E-2</v>
      </c>
      <c r="J114" s="33"/>
    </row>
    <row r="115" spans="1:10">
      <c r="A115" s="343" t="s">
        <v>592</v>
      </c>
      <c r="B115" s="343">
        <v>952.08225673000095</v>
      </c>
      <c r="C115" s="17">
        <v>952.08225673000095</v>
      </c>
      <c r="D115" s="349">
        <v>0</v>
      </c>
      <c r="E115" s="256"/>
      <c r="F115" s="343" t="s">
        <v>679</v>
      </c>
      <c r="G115" s="343">
        <v>1.1153385099999999</v>
      </c>
      <c r="H115" s="44">
        <v>1.1790171200000001</v>
      </c>
      <c r="I115" s="349">
        <v>6.3678610000000191E-2</v>
      </c>
      <c r="J115" s="33"/>
    </row>
    <row r="116" spans="1:10">
      <c r="A116" s="44" t="s">
        <v>333</v>
      </c>
      <c r="B116" s="44">
        <v>0</v>
      </c>
      <c r="C116" s="17">
        <v>0</v>
      </c>
      <c r="D116" s="349">
        <v>0</v>
      </c>
      <c r="E116" s="256"/>
      <c r="F116" s="343" t="s">
        <v>807</v>
      </c>
      <c r="G116" s="343">
        <v>66.5555252300001</v>
      </c>
      <c r="H116" s="44">
        <v>66.615915430000101</v>
      </c>
      <c r="I116" s="349">
        <v>6.0390199999901029E-2</v>
      </c>
      <c r="J116" s="33"/>
    </row>
    <row r="117" spans="1:10">
      <c r="A117" s="343" t="s">
        <v>630</v>
      </c>
      <c r="B117" s="343">
        <v>3.279E-2</v>
      </c>
      <c r="C117" s="17">
        <v>3.279E-2</v>
      </c>
      <c r="D117" s="349">
        <v>0</v>
      </c>
      <c r="E117" s="256"/>
      <c r="F117" s="343" t="s">
        <v>777</v>
      </c>
      <c r="G117" s="343">
        <v>38.967382569999998</v>
      </c>
      <c r="H117" s="44">
        <v>39.026613820000001</v>
      </c>
      <c r="I117" s="349">
        <v>5.9231250000003399E-2</v>
      </c>
      <c r="J117" s="33"/>
    </row>
    <row r="118" spans="1:10">
      <c r="A118" s="343" t="s">
        <v>724</v>
      </c>
      <c r="B118" s="343">
        <v>13.221025969999999</v>
      </c>
      <c r="C118" s="17">
        <v>13.221025970000001</v>
      </c>
      <c r="D118" s="349">
        <v>0</v>
      </c>
      <c r="E118" s="256"/>
      <c r="F118" s="44" t="s">
        <v>782</v>
      </c>
      <c r="G118" s="44">
        <v>39.802912380000002</v>
      </c>
      <c r="H118" s="44">
        <v>39.857818700000003</v>
      </c>
      <c r="I118" s="349">
        <v>5.4906320000000619E-2</v>
      </c>
      <c r="J118" s="33"/>
    </row>
    <row r="119" spans="1:10">
      <c r="A119" s="44" t="s">
        <v>59</v>
      </c>
      <c r="B119" s="44">
        <v>0</v>
      </c>
      <c r="C119" s="17">
        <v>0</v>
      </c>
      <c r="D119" s="349">
        <v>0</v>
      </c>
      <c r="E119" s="256"/>
      <c r="F119" s="343" t="s">
        <v>803</v>
      </c>
      <c r="G119" s="343">
        <v>65.752009920000205</v>
      </c>
      <c r="H119" s="44">
        <v>65.802942660000198</v>
      </c>
      <c r="I119" s="349">
        <v>5.093273999999326E-2</v>
      </c>
      <c r="J119" s="33"/>
    </row>
    <row r="120" spans="1:10">
      <c r="A120" s="343" t="s">
        <v>641</v>
      </c>
      <c r="B120" s="343">
        <v>0.18564485</v>
      </c>
      <c r="C120" s="17">
        <v>0.18564485</v>
      </c>
      <c r="D120" s="349">
        <v>0</v>
      </c>
      <c r="E120" s="256"/>
      <c r="F120" s="343" t="s">
        <v>796</v>
      </c>
      <c r="G120" s="343">
        <v>56.621252340000005</v>
      </c>
      <c r="H120" s="44">
        <v>56.671721920000003</v>
      </c>
      <c r="I120" s="349">
        <v>5.0469579999997904E-2</v>
      </c>
      <c r="J120" s="33"/>
    </row>
    <row r="121" spans="1:10">
      <c r="A121" s="44" t="s">
        <v>569</v>
      </c>
      <c r="B121" s="44">
        <v>0</v>
      </c>
      <c r="C121" s="17">
        <v>0</v>
      </c>
      <c r="D121" s="349">
        <v>0</v>
      </c>
      <c r="E121" s="256"/>
      <c r="F121" s="343" t="s">
        <v>620</v>
      </c>
      <c r="G121" s="343">
        <v>1.7534096399999999</v>
      </c>
      <c r="H121" s="44">
        <v>1.8015216200000002</v>
      </c>
      <c r="I121" s="349">
        <v>4.8111980000000276E-2</v>
      </c>
      <c r="J121" s="33"/>
    </row>
    <row r="122" spans="1:10">
      <c r="A122" s="44" t="s">
        <v>61</v>
      </c>
      <c r="B122" s="44">
        <v>3.887558E-2</v>
      </c>
      <c r="C122" s="17">
        <v>3.887558E-2</v>
      </c>
      <c r="D122" s="349">
        <v>0</v>
      </c>
      <c r="E122" s="256"/>
      <c r="F122" s="343" t="s">
        <v>936</v>
      </c>
      <c r="G122" s="343">
        <v>8.2942777599999999</v>
      </c>
      <c r="H122" s="44">
        <v>8.3407934699999995</v>
      </c>
      <c r="I122" s="349">
        <v>4.6515709999999544E-2</v>
      </c>
      <c r="J122" s="33"/>
    </row>
    <row r="123" spans="1:10">
      <c r="A123" s="343" t="s">
        <v>687</v>
      </c>
      <c r="B123" s="343">
        <v>3.2341324399999998</v>
      </c>
      <c r="C123" s="17">
        <v>3.2341324399999998</v>
      </c>
      <c r="D123" s="349">
        <v>0</v>
      </c>
      <c r="E123" s="256"/>
      <c r="F123" s="343" t="s">
        <v>747</v>
      </c>
      <c r="G123" s="343">
        <v>24.364333999999999</v>
      </c>
      <c r="H123" s="44">
        <v>24.410500859999999</v>
      </c>
      <c r="I123" s="349">
        <v>4.6166859999999588E-2</v>
      </c>
      <c r="J123" s="33"/>
    </row>
    <row r="124" spans="1:10">
      <c r="A124" s="343" t="s">
        <v>702</v>
      </c>
      <c r="B124" s="343">
        <v>1.7139100000000001E-3</v>
      </c>
      <c r="C124" s="17">
        <v>1.7139100000000001E-3</v>
      </c>
      <c r="D124" s="349">
        <v>0</v>
      </c>
      <c r="E124" s="256"/>
      <c r="F124" s="343" t="s">
        <v>783</v>
      </c>
      <c r="G124" s="343">
        <v>52.061297640000099</v>
      </c>
      <c r="H124" s="44">
        <v>52.101089290000104</v>
      </c>
      <c r="I124" s="349">
        <v>3.9791650000005063E-2</v>
      </c>
      <c r="J124" s="33"/>
    </row>
    <row r="125" spans="1:10">
      <c r="A125" s="343" t="s">
        <v>678</v>
      </c>
      <c r="B125" s="343">
        <v>0</v>
      </c>
      <c r="C125" s="17">
        <v>0</v>
      </c>
      <c r="D125" s="349">
        <v>0</v>
      </c>
      <c r="E125" s="256"/>
      <c r="F125" s="343" t="s">
        <v>675</v>
      </c>
      <c r="G125" s="343">
        <v>5.1400236799999997</v>
      </c>
      <c r="H125" s="44">
        <v>5.1797856600000003</v>
      </c>
      <c r="I125" s="349">
        <v>3.9761980000000641E-2</v>
      </c>
      <c r="J125" s="33"/>
    </row>
    <row r="126" spans="1:10">
      <c r="A126" s="44" t="s">
        <v>64</v>
      </c>
      <c r="B126" s="44">
        <v>0</v>
      </c>
      <c r="C126" s="17">
        <v>0</v>
      </c>
      <c r="D126" s="349">
        <v>0</v>
      </c>
      <c r="E126" s="256"/>
      <c r="F126" s="343" t="s">
        <v>609</v>
      </c>
      <c r="G126" s="343">
        <v>10.840096410000001</v>
      </c>
      <c r="H126" s="44">
        <v>10.879794929999999</v>
      </c>
      <c r="I126" s="349">
        <v>3.9698519999998183E-2</v>
      </c>
      <c r="J126" s="33"/>
    </row>
    <row r="127" spans="1:10">
      <c r="A127" s="44" t="s">
        <v>342</v>
      </c>
      <c r="B127" s="44">
        <v>0</v>
      </c>
      <c r="C127" s="17">
        <v>0</v>
      </c>
      <c r="D127" s="349">
        <v>0</v>
      </c>
      <c r="E127" s="256"/>
      <c r="F127" s="343" t="s">
        <v>786</v>
      </c>
      <c r="G127" s="343">
        <v>47.3803743799999</v>
      </c>
      <c r="H127" s="44">
        <v>47.4160192699999</v>
      </c>
      <c r="I127" s="349">
        <v>3.5644890000106955E-2</v>
      </c>
      <c r="J127" s="33"/>
    </row>
    <row r="128" spans="1:10">
      <c r="A128" s="44" t="s">
        <v>919</v>
      </c>
      <c r="B128" s="44">
        <v>0</v>
      </c>
      <c r="C128" s="17">
        <v>0</v>
      </c>
      <c r="D128" s="349">
        <v>0</v>
      </c>
      <c r="E128" s="256"/>
      <c r="F128" s="343" t="s">
        <v>752</v>
      </c>
      <c r="G128" s="343">
        <v>21.598619960000001</v>
      </c>
      <c r="H128" s="44">
        <v>21.63047092</v>
      </c>
      <c r="I128" s="349">
        <v>3.1850959999999873E-2</v>
      </c>
      <c r="J128" s="33"/>
    </row>
    <row r="129" spans="1:10">
      <c r="A129" s="343" t="s">
        <v>623</v>
      </c>
      <c r="B129" s="343">
        <v>0.35993399999999998</v>
      </c>
      <c r="C129" s="17">
        <v>0.35993399999999998</v>
      </c>
      <c r="D129" s="349">
        <v>0</v>
      </c>
      <c r="E129" s="256"/>
      <c r="F129" s="343" t="s">
        <v>769</v>
      </c>
      <c r="G129" s="343">
        <v>38.8875725199999</v>
      </c>
      <c r="H129" s="44">
        <v>38.918818039999998</v>
      </c>
      <c r="I129" s="349">
        <v>3.1245520000098281E-2</v>
      </c>
      <c r="J129" s="33"/>
    </row>
    <row r="130" spans="1:10">
      <c r="A130" s="343" t="s">
        <v>820</v>
      </c>
      <c r="B130" s="343">
        <v>4.3523527099999999</v>
      </c>
      <c r="C130" s="17">
        <v>4.3523527099999999</v>
      </c>
      <c r="D130" s="349">
        <v>0</v>
      </c>
      <c r="E130" s="256"/>
      <c r="F130" s="343" t="s">
        <v>780</v>
      </c>
      <c r="G130" s="343">
        <v>47.504274029999998</v>
      </c>
      <c r="H130" s="44">
        <v>47.530797270000001</v>
      </c>
      <c r="I130" s="349">
        <v>2.6523239999903581E-2</v>
      </c>
      <c r="J130" s="33"/>
    </row>
    <row r="131" spans="1:10">
      <c r="A131" s="343" t="s">
        <v>690</v>
      </c>
      <c r="B131" s="343">
        <v>0.78249253000000007</v>
      </c>
      <c r="C131" s="17">
        <v>0.78249253000000007</v>
      </c>
      <c r="D131" s="349">
        <v>0</v>
      </c>
      <c r="E131" s="256"/>
      <c r="F131" s="44" t="s">
        <v>692</v>
      </c>
      <c r="G131" s="44">
        <v>6.2193340099999999</v>
      </c>
      <c r="H131" s="44">
        <v>6.2418162300000004</v>
      </c>
      <c r="I131" s="349">
        <v>2.2482220000000552E-2</v>
      </c>
      <c r="J131" s="33"/>
    </row>
    <row r="132" spans="1:10">
      <c r="A132" s="343" t="s">
        <v>663</v>
      </c>
      <c r="B132" s="343">
        <v>0.35249999999999998</v>
      </c>
      <c r="C132" s="17">
        <v>0.35249999999999998</v>
      </c>
      <c r="D132" s="349">
        <v>0</v>
      </c>
      <c r="E132" s="256"/>
      <c r="F132" s="343" t="s">
        <v>731</v>
      </c>
      <c r="G132" s="343">
        <v>17.30425864</v>
      </c>
      <c r="H132" s="44">
        <v>17.326335030000003</v>
      </c>
      <c r="I132" s="349">
        <v>2.2076390000002277E-2</v>
      </c>
      <c r="J132" s="33"/>
    </row>
    <row r="133" spans="1:10">
      <c r="A133" s="343" t="s">
        <v>754</v>
      </c>
      <c r="B133" s="343">
        <v>4.7820309500000002</v>
      </c>
      <c r="C133" s="17">
        <v>4.7820309500000002</v>
      </c>
      <c r="D133" s="349">
        <v>0</v>
      </c>
      <c r="E133" s="256"/>
      <c r="F133" s="343" t="s">
        <v>755</v>
      </c>
      <c r="G133" s="343">
        <v>29.12307934</v>
      </c>
      <c r="H133" s="44">
        <v>29.14283249</v>
      </c>
      <c r="I133" s="349">
        <v>1.9753149999999664E-2</v>
      </c>
      <c r="J133" s="33"/>
    </row>
    <row r="134" spans="1:10">
      <c r="A134" s="343" t="s">
        <v>676</v>
      </c>
      <c r="B134" s="343">
        <v>0</v>
      </c>
      <c r="C134" s="17">
        <v>0</v>
      </c>
      <c r="D134" s="349">
        <v>0</v>
      </c>
      <c r="E134" s="256"/>
      <c r="F134" s="44" t="s">
        <v>718</v>
      </c>
      <c r="G134" s="44">
        <v>10.498650029999999</v>
      </c>
      <c r="H134" s="44">
        <v>10.517693289999999</v>
      </c>
      <c r="I134" s="349">
        <v>1.9043260000000117E-2</v>
      </c>
      <c r="J134" s="33"/>
    </row>
    <row r="135" spans="1:10">
      <c r="A135" s="343" t="s">
        <v>680</v>
      </c>
      <c r="B135" s="343">
        <v>2.2177399999999997E-3</v>
      </c>
      <c r="C135" s="17">
        <v>2.2177399999999997E-3</v>
      </c>
      <c r="D135" s="349">
        <v>0</v>
      </c>
      <c r="E135" s="256"/>
      <c r="F135" s="44" t="s">
        <v>743</v>
      </c>
      <c r="G135" s="44">
        <v>19.867254020000001</v>
      </c>
      <c r="H135" s="44">
        <v>19.885338829999998</v>
      </c>
      <c r="I135" s="349">
        <v>1.8084809999997731E-2</v>
      </c>
      <c r="J135" s="33"/>
    </row>
    <row r="136" spans="1:10">
      <c r="A136" s="343" t="s">
        <v>714</v>
      </c>
      <c r="B136" s="343">
        <v>0</v>
      </c>
      <c r="C136" s="17">
        <v>0</v>
      </c>
      <c r="D136" s="349">
        <v>0</v>
      </c>
      <c r="E136" s="256"/>
      <c r="F136" s="343" t="s">
        <v>723</v>
      </c>
      <c r="G136" s="343">
        <v>16.986834170000002</v>
      </c>
      <c r="H136" s="44">
        <v>17.001561010000003</v>
      </c>
      <c r="I136" s="349">
        <v>1.4726840000001573E-2</v>
      </c>
      <c r="J136" s="33"/>
    </row>
    <row r="137" spans="1:10">
      <c r="A137" s="343" t="s">
        <v>689</v>
      </c>
      <c r="B137" s="343">
        <v>6.6000000000000005E-5</v>
      </c>
      <c r="C137" s="17">
        <v>6.6000000000000005E-5</v>
      </c>
      <c r="D137" s="349">
        <v>0</v>
      </c>
      <c r="E137" s="256"/>
      <c r="F137" s="343" t="s">
        <v>715</v>
      </c>
      <c r="G137" s="343">
        <v>7.9320232099999997</v>
      </c>
      <c r="H137" s="44">
        <v>7.9448976199999999</v>
      </c>
      <c r="I137" s="349">
        <v>1.2874410000000225E-2</v>
      </c>
      <c r="J137" s="33"/>
    </row>
    <row r="138" spans="1:10">
      <c r="A138" s="343" t="s">
        <v>621</v>
      </c>
      <c r="B138" s="343">
        <v>0.31504843999999999</v>
      </c>
      <c r="C138" s="17">
        <v>0.31504843999999999</v>
      </c>
      <c r="D138" s="349">
        <v>0</v>
      </c>
      <c r="E138" s="256"/>
      <c r="F138" s="343" t="s">
        <v>746</v>
      </c>
      <c r="G138" s="343">
        <v>21.012656440000001</v>
      </c>
      <c r="H138" s="44">
        <v>21.024940590000099</v>
      </c>
      <c r="I138" s="349">
        <v>1.2284149999999272E-2</v>
      </c>
      <c r="J138" s="33"/>
    </row>
    <row r="139" spans="1:10">
      <c r="A139" s="343" t="s">
        <v>835</v>
      </c>
      <c r="B139" s="343">
        <v>0.36808585999999999</v>
      </c>
      <c r="C139" s="17">
        <v>0.36808585999999999</v>
      </c>
      <c r="D139" s="349">
        <v>0</v>
      </c>
      <c r="E139" s="256"/>
      <c r="F139" s="343" t="s">
        <v>737</v>
      </c>
      <c r="G139" s="343">
        <v>22.257367510000002</v>
      </c>
      <c r="H139" s="44">
        <v>22.26856386</v>
      </c>
      <c r="I139" s="349">
        <v>1.1196349999998745E-2</v>
      </c>
      <c r="J139" s="33"/>
    </row>
    <row r="140" spans="1:10">
      <c r="A140" s="343" t="s">
        <v>781</v>
      </c>
      <c r="B140" s="343">
        <v>12.345725660000001</v>
      </c>
      <c r="C140" s="17">
        <v>12.345725659999999</v>
      </c>
      <c r="D140" s="349">
        <v>0</v>
      </c>
      <c r="E140" s="256"/>
      <c r="F140" s="343" t="s">
        <v>661</v>
      </c>
      <c r="G140" s="343">
        <v>2.3417324800000001</v>
      </c>
      <c r="H140" s="44">
        <v>2.3490690600000002</v>
      </c>
      <c r="I140" s="349">
        <v>7.336580000000037E-3</v>
      </c>
      <c r="J140" s="33"/>
    </row>
    <row r="141" spans="1:10">
      <c r="A141" s="343" t="s">
        <v>777</v>
      </c>
      <c r="B141" s="343">
        <v>0.73076563000000005</v>
      </c>
      <c r="C141" s="17">
        <v>0.73076563000000005</v>
      </c>
      <c r="D141" s="349">
        <v>0</v>
      </c>
      <c r="E141" s="256"/>
      <c r="F141" s="343" t="s">
        <v>709</v>
      </c>
      <c r="G141" s="343">
        <v>7.2754400900000098</v>
      </c>
      <c r="H141" s="44">
        <v>7.2819157900000002</v>
      </c>
      <c r="I141" s="349">
        <v>6.4756999999904252E-3</v>
      </c>
      <c r="J141" s="33"/>
    </row>
    <row r="142" spans="1:10">
      <c r="A142" s="343" t="s">
        <v>650</v>
      </c>
      <c r="B142" s="343">
        <v>0</v>
      </c>
      <c r="C142" s="17">
        <v>0</v>
      </c>
      <c r="D142" s="349">
        <v>0</v>
      </c>
      <c r="E142" s="256"/>
      <c r="F142" s="343" t="s">
        <v>727</v>
      </c>
      <c r="G142" s="343">
        <v>13.08793178</v>
      </c>
      <c r="H142" s="44">
        <v>13.094311859999999</v>
      </c>
      <c r="I142" s="349">
        <v>6.3800799999995661E-3</v>
      </c>
      <c r="J142" s="33"/>
    </row>
    <row r="143" spans="1:10">
      <c r="A143" s="343" t="s">
        <v>666</v>
      </c>
      <c r="B143" s="343">
        <v>2.6173899999999998E-3</v>
      </c>
      <c r="C143" s="17">
        <v>2.6173899999999998E-3</v>
      </c>
      <c r="D143" s="349">
        <v>0</v>
      </c>
      <c r="E143" s="256"/>
      <c r="F143" s="343" t="s">
        <v>697</v>
      </c>
      <c r="G143" s="343">
        <v>5.1067621000000099</v>
      </c>
      <c r="H143" s="44">
        <v>5.1115588600000006</v>
      </c>
      <c r="I143" s="349">
        <v>4.7967599999907407E-3</v>
      </c>
      <c r="J143" s="33"/>
    </row>
    <row r="144" spans="1:10">
      <c r="A144" s="343" t="s">
        <v>672</v>
      </c>
      <c r="B144" s="343">
        <v>0</v>
      </c>
      <c r="C144" s="17">
        <v>0</v>
      </c>
      <c r="D144" s="349">
        <v>0</v>
      </c>
      <c r="E144" s="256"/>
      <c r="F144" s="343" t="s">
        <v>606</v>
      </c>
      <c r="G144" s="343">
        <v>21.313155550000001</v>
      </c>
      <c r="H144" s="44">
        <v>21.31730516</v>
      </c>
      <c r="I144" s="349">
        <v>4.1496099999989156E-3</v>
      </c>
      <c r="J144" s="33"/>
    </row>
    <row r="145" spans="1:10">
      <c r="A145" s="343" t="s">
        <v>778</v>
      </c>
      <c r="B145" s="343">
        <v>4.3969405699999999</v>
      </c>
      <c r="C145" s="17">
        <v>4.3969405699999999</v>
      </c>
      <c r="D145" s="349">
        <v>0</v>
      </c>
      <c r="E145" s="256"/>
      <c r="F145" s="343" t="s">
        <v>714</v>
      </c>
      <c r="G145" s="343">
        <v>11.667949</v>
      </c>
      <c r="H145" s="44">
        <v>11.672098609999999</v>
      </c>
      <c r="I145" s="349">
        <v>4.1496099999989156E-3</v>
      </c>
      <c r="J145" s="33"/>
    </row>
    <row r="146" spans="1:10">
      <c r="A146" s="343" t="s">
        <v>817</v>
      </c>
      <c r="B146" s="343">
        <v>9.3525496500000003</v>
      </c>
      <c r="C146" s="17">
        <v>9.3525496500000003</v>
      </c>
      <c r="D146" s="349">
        <v>0</v>
      </c>
      <c r="E146" s="256"/>
      <c r="F146" s="343" t="s">
        <v>681</v>
      </c>
      <c r="G146" s="343">
        <v>4.7793918399999997</v>
      </c>
      <c r="H146" s="44">
        <v>4.7831498400000001</v>
      </c>
      <c r="I146" s="349">
        <v>3.7580000000003722E-3</v>
      </c>
      <c r="J146" s="33"/>
    </row>
    <row r="147" spans="1:10">
      <c r="A147" s="343" t="s">
        <v>842</v>
      </c>
      <c r="B147" s="343">
        <v>2.5925849099999998</v>
      </c>
      <c r="C147" s="17">
        <v>2.5925849100000002</v>
      </c>
      <c r="D147" s="349">
        <v>0</v>
      </c>
      <c r="E147" s="256"/>
      <c r="F147" s="343" t="s">
        <v>712</v>
      </c>
      <c r="G147" s="343">
        <v>13.45696115</v>
      </c>
      <c r="H147" s="44">
        <v>13.460541150000001</v>
      </c>
      <c r="I147" s="349">
        <v>3.5800000000012488E-3</v>
      </c>
      <c r="J147" s="33"/>
    </row>
    <row r="148" spans="1:10">
      <c r="A148" s="343" t="s">
        <v>762</v>
      </c>
      <c r="B148" s="343">
        <v>3.38015219</v>
      </c>
      <c r="C148" s="17">
        <v>3.38015219</v>
      </c>
      <c r="D148" s="349">
        <v>0</v>
      </c>
      <c r="E148" s="256"/>
      <c r="F148" s="343" t="s">
        <v>607</v>
      </c>
      <c r="G148" s="343">
        <v>3.52254896</v>
      </c>
      <c r="H148" s="44">
        <v>3.5259380400000002</v>
      </c>
      <c r="I148" s="349">
        <v>3.3890800000002663E-3</v>
      </c>
      <c r="J148" s="33"/>
    </row>
    <row r="149" spans="1:10">
      <c r="A149" s="343" t="s">
        <v>833</v>
      </c>
      <c r="B149" s="343">
        <v>1.34852427</v>
      </c>
      <c r="C149" s="17">
        <v>1.34852427</v>
      </c>
      <c r="D149" s="349">
        <v>0</v>
      </c>
      <c r="E149" s="256"/>
      <c r="F149" s="343" t="s">
        <v>680</v>
      </c>
      <c r="G149" s="343">
        <v>2.2964337700000002</v>
      </c>
      <c r="H149" s="44">
        <v>2.2988508799999998</v>
      </c>
      <c r="I149" s="349">
        <v>2.417109999999667E-3</v>
      </c>
      <c r="J149" s="33"/>
    </row>
    <row r="150" spans="1:10">
      <c r="A150" s="343" t="s">
        <v>831</v>
      </c>
      <c r="B150" s="343">
        <v>17.247195940000001</v>
      </c>
      <c r="C150" s="17">
        <v>17.247195940000001</v>
      </c>
      <c r="D150" s="349">
        <v>0</v>
      </c>
      <c r="E150" s="256"/>
      <c r="F150" s="343" t="s">
        <v>739</v>
      </c>
      <c r="G150" s="343">
        <v>40.259969890000001</v>
      </c>
      <c r="H150" s="44">
        <v>40.262165889999999</v>
      </c>
      <c r="I150" s="349">
        <v>2.1959999999978663E-3</v>
      </c>
      <c r="J150" s="33"/>
    </row>
    <row r="151" spans="1:10">
      <c r="A151" s="343" t="s">
        <v>787</v>
      </c>
      <c r="B151" s="343">
        <v>1E-4</v>
      </c>
      <c r="C151" s="17">
        <v>1E-4</v>
      </c>
      <c r="D151" s="349">
        <v>0</v>
      </c>
      <c r="E151" s="256"/>
      <c r="F151" s="343" t="s">
        <v>662</v>
      </c>
      <c r="G151" s="343">
        <v>1.1647760199999999</v>
      </c>
      <c r="H151" s="44">
        <v>1.16667093</v>
      </c>
      <c r="I151" s="349">
        <v>1.8949100000000829E-3</v>
      </c>
      <c r="J151" s="33"/>
    </row>
    <row r="152" spans="1:10">
      <c r="A152" s="343" t="s">
        <v>654</v>
      </c>
      <c r="B152" s="343">
        <v>0</v>
      </c>
      <c r="C152" s="17">
        <v>0</v>
      </c>
      <c r="D152" s="349">
        <v>0</v>
      </c>
      <c r="E152" s="256"/>
      <c r="F152" s="343" t="s">
        <v>704</v>
      </c>
      <c r="G152" s="343">
        <v>7.8028741999999998</v>
      </c>
      <c r="H152" s="44">
        <v>7.8042393200000006</v>
      </c>
      <c r="I152" s="349">
        <v>1.3651199999902275E-3</v>
      </c>
      <c r="J152" s="33"/>
    </row>
    <row r="153" spans="1:10">
      <c r="A153" s="343" t="s">
        <v>688</v>
      </c>
      <c r="B153" s="343">
        <v>0</v>
      </c>
      <c r="C153" s="17">
        <v>0</v>
      </c>
      <c r="D153" s="349">
        <v>0</v>
      </c>
      <c r="E153" s="256"/>
      <c r="F153" s="343" t="s">
        <v>788</v>
      </c>
      <c r="G153" s="343">
        <v>46.939046869999999</v>
      </c>
      <c r="H153" s="44">
        <v>46.940351110000002</v>
      </c>
      <c r="I153" s="349">
        <v>1.3042400000031762E-3</v>
      </c>
      <c r="J153" s="33"/>
    </row>
    <row r="154" spans="1:10">
      <c r="A154" s="44" t="s">
        <v>920</v>
      </c>
      <c r="B154" s="44">
        <v>0</v>
      </c>
      <c r="C154" s="17">
        <v>0</v>
      </c>
      <c r="D154" s="349">
        <v>0</v>
      </c>
      <c r="E154" s="256"/>
      <c r="F154" s="343" t="s">
        <v>766</v>
      </c>
      <c r="G154" s="343">
        <v>25.54078926</v>
      </c>
      <c r="H154" s="44">
        <v>25.541865600000001</v>
      </c>
      <c r="I154" s="349">
        <v>1.0763400000008971E-3</v>
      </c>
      <c r="J154" s="33"/>
    </row>
    <row r="155" spans="1:10">
      <c r="A155" s="343" t="s">
        <v>669</v>
      </c>
      <c r="B155" s="343">
        <v>1.3069569999999999E-2</v>
      </c>
      <c r="C155" s="17">
        <v>1.3069569999999999E-2</v>
      </c>
      <c r="D155" s="349">
        <v>0</v>
      </c>
      <c r="E155" s="256"/>
      <c r="F155" s="343" t="s">
        <v>689</v>
      </c>
      <c r="G155" s="343">
        <v>0.88012667</v>
      </c>
      <c r="H155" s="44">
        <v>0.88116416000000009</v>
      </c>
      <c r="I155" s="349">
        <v>1.0374900000000853E-3</v>
      </c>
      <c r="J155" s="33"/>
    </row>
    <row r="156" spans="1:10">
      <c r="A156" s="343" t="s">
        <v>744</v>
      </c>
      <c r="B156" s="343">
        <v>2.4386800000000004E-3</v>
      </c>
      <c r="C156" s="17">
        <v>2.4386799999999999E-3</v>
      </c>
      <c r="D156" s="349">
        <v>0</v>
      </c>
      <c r="E156" s="256"/>
      <c r="F156" s="343" t="s">
        <v>797</v>
      </c>
      <c r="G156" s="343">
        <v>74.891425209999909</v>
      </c>
      <c r="H156" s="44">
        <v>74.892454209999997</v>
      </c>
      <c r="I156" s="349">
        <v>1.0290000000878763E-3</v>
      </c>
      <c r="J156" s="33"/>
    </row>
    <row r="157" spans="1:10">
      <c r="A157" s="343" t="s">
        <v>721</v>
      </c>
      <c r="B157" s="343">
        <v>7.1216849999999998E-2</v>
      </c>
      <c r="C157" s="17">
        <v>7.1216850000000012E-2</v>
      </c>
      <c r="D157" s="349">
        <v>0</v>
      </c>
      <c r="E157" s="256"/>
      <c r="F157" s="343" t="s">
        <v>698</v>
      </c>
      <c r="G157" s="343">
        <v>5.1425760599999997</v>
      </c>
      <c r="H157" s="44">
        <v>5.1435833099999995</v>
      </c>
      <c r="I157" s="349">
        <v>1.007249999999793E-3</v>
      </c>
      <c r="J157" s="33"/>
    </row>
    <row r="158" spans="1:10">
      <c r="A158" s="343" t="s">
        <v>739</v>
      </c>
      <c r="B158" s="343">
        <v>0.15660556</v>
      </c>
      <c r="C158" s="17">
        <v>0.15660556</v>
      </c>
      <c r="D158" s="349">
        <v>0</v>
      </c>
      <c r="E158" s="256"/>
      <c r="F158" s="44" t="s">
        <v>713</v>
      </c>
      <c r="G158" s="44">
        <v>9.6481896000000003</v>
      </c>
      <c r="H158" s="44">
        <v>9.6491650799999906</v>
      </c>
      <c r="I158" s="349">
        <v>9.7547999999925139E-4</v>
      </c>
      <c r="J158" s="33"/>
    </row>
    <row r="159" spans="1:10">
      <c r="A159" s="343" t="s">
        <v>733</v>
      </c>
      <c r="B159" s="343">
        <v>2.1112088399999998</v>
      </c>
      <c r="C159" s="17">
        <v>2.1112088399999998</v>
      </c>
      <c r="D159" s="349">
        <v>0</v>
      </c>
      <c r="E159" s="256"/>
      <c r="F159" s="343" t="s">
        <v>710</v>
      </c>
      <c r="G159" s="343">
        <v>7.3566960999999997</v>
      </c>
      <c r="H159" s="44">
        <v>7.3575199099999997</v>
      </c>
      <c r="I159" s="349">
        <v>8.2380999999998039E-4</v>
      </c>
      <c r="J159" s="33"/>
    </row>
    <row r="160" spans="1:10">
      <c r="A160" s="343" t="s">
        <v>646</v>
      </c>
      <c r="B160" s="343">
        <v>1.065E-3</v>
      </c>
      <c r="C160" s="17">
        <v>1.065E-3</v>
      </c>
      <c r="D160" s="349">
        <v>0</v>
      </c>
      <c r="E160" s="256"/>
      <c r="F160" s="343" t="s">
        <v>694</v>
      </c>
      <c r="G160" s="343">
        <v>10.79690985</v>
      </c>
      <c r="H160" s="44">
        <v>10.797676210000001</v>
      </c>
      <c r="I160" s="349">
        <v>7.6636000000007698E-4</v>
      </c>
      <c r="J160" s="33"/>
    </row>
    <row r="161" spans="1:10">
      <c r="A161" s="343" t="s">
        <v>668</v>
      </c>
      <c r="B161" s="343">
        <v>3.5000000000000001E-3</v>
      </c>
      <c r="C161" s="17">
        <v>3.5000000000000001E-3</v>
      </c>
      <c r="D161" s="349">
        <v>0</v>
      </c>
      <c r="E161" s="256"/>
      <c r="F161" s="343" t="s">
        <v>682</v>
      </c>
      <c r="G161" s="343">
        <v>3.8797567000000002</v>
      </c>
      <c r="H161" s="44">
        <v>3.8804417</v>
      </c>
      <c r="I161" s="349">
        <v>6.8499999999982464E-4</v>
      </c>
      <c r="J161" s="33"/>
    </row>
    <row r="162" spans="1:10">
      <c r="A162" s="343" t="s">
        <v>722</v>
      </c>
      <c r="B162" s="343">
        <v>0.71530958</v>
      </c>
      <c r="C162" s="17">
        <v>0.71530958</v>
      </c>
      <c r="D162" s="349">
        <v>0</v>
      </c>
      <c r="E162" s="256"/>
      <c r="F162" s="343" t="s">
        <v>707</v>
      </c>
      <c r="G162" s="343">
        <v>9.4620500800000009</v>
      </c>
      <c r="H162" s="44">
        <v>9.4627273299999999</v>
      </c>
      <c r="I162" s="349">
        <v>6.772499999989634E-4</v>
      </c>
      <c r="J162" s="33"/>
    </row>
    <row r="163" spans="1:10">
      <c r="A163" s="343" t="s">
        <v>636</v>
      </c>
      <c r="B163" s="343">
        <v>4.6686000000000002E-3</v>
      </c>
      <c r="C163" s="17">
        <v>4.6686000000000002E-3</v>
      </c>
      <c r="D163" s="349">
        <v>0</v>
      </c>
      <c r="E163" s="256"/>
      <c r="F163" s="343" t="s">
        <v>630</v>
      </c>
      <c r="G163" s="343">
        <v>1.7048499999999999E-3</v>
      </c>
      <c r="H163" s="44">
        <v>2.2511100000000002E-3</v>
      </c>
      <c r="I163" s="349">
        <v>5.4626000000000023E-4</v>
      </c>
      <c r="J163" s="33"/>
    </row>
    <row r="164" spans="1:10">
      <c r="A164" s="343" t="s">
        <v>768</v>
      </c>
      <c r="B164" s="343">
        <v>0.41759299999999999</v>
      </c>
      <c r="C164" s="17">
        <v>0.41759299999999999</v>
      </c>
      <c r="D164" s="349">
        <v>0</v>
      </c>
      <c r="E164" s="256"/>
      <c r="F164" s="343" t="s">
        <v>717</v>
      </c>
      <c r="G164" s="343">
        <v>10.107018929999999</v>
      </c>
      <c r="H164" s="44">
        <v>10.107362279999998</v>
      </c>
      <c r="I164" s="349">
        <v>3.4334999999963145E-4</v>
      </c>
      <c r="J164" s="33"/>
    </row>
    <row r="165" spans="1:10">
      <c r="A165" s="343" t="s">
        <v>814</v>
      </c>
      <c r="B165" s="343">
        <v>0.60858104999999996</v>
      </c>
      <c r="C165" s="17">
        <v>0.60858105000000007</v>
      </c>
      <c r="D165" s="349">
        <v>0</v>
      </c>
      <c r="E165" s="256"/>
      <c r="F165" s="343" t="s">
        <v>703</v>
      </c>
      <c r="G165" s="343">
        <v>5.9215903799999996</v>
      </c>
      <c r="H165" s="44">
        <v>5.9217394800000003</v>
      </c>
      <c r="I165" s="349">
        <v>1.4910000000067924E-4</v>
      </c>
      <c r="J165" s="33"/>
    </row>
    <row r="166" spans="1:10">
      <c r="A166" s="343" t="s">
        <v>803</v>
      </c>
      <c r="B166" s="343">
        <v>0.36395987000000002</v>
      </c>
      <c r="C166" s="17">
        <v>0.36395987000000002</v>
      </c>
      <c r="D166" s="349">
        <v>0</v>
      </c>
      <c r="E166" s="256"/>
      <c r="F166" s="343" t="s">
        <v>660</v>
      </c>
      <c r="G166" s="343">
        <v>3.3667849999999999E-2</v>
      </c>
      <c r="H166" s="44">
        <v>3.3699480000000004E-2</v>
      </c>
      <c r="I166" s="349">
        <v>3.163000000000471E-5</v>
      </c>
      <c r="J166" s="33"/>
    </row>
    <row r="167" spans="1:10">
      <c r="A167" s="343" t="s">
        <v>670</v>
      </c>
      <c r="B167" s="343">
        <v>6.9242360000000003E-2</v>
      </c>
      <c r="C167" s="17">
        <v>6.9242360000000003E-2</v>
      </c>
      <c r="D167" s="349">
        <v>0</v>
      </c>
      <c r="E167" s="256"/>
      <c r="F167" s="343" t="s">
        <v>684</v>
      </c>
      <c r="G167" s="343">
        <v>2.0822532800000002</v>
      </c>
      <c r="H167" s="44">
        <v>2.08226413</v>
      </c>
      <c r="I167" s="349">
        <v>1.0849999999784643E-5</v>
      </c>
      <c r="J167" s="33"/>
    </row>
    <row r="168" spans="1:10">
      <c r="A168" s="343" t="s">
        <v>679</v>
      </c>
      <c r="B168" s="343">
        <v>0</v>
      </c>
      <c r="C168" s="17">
        <v>0</v>
      </c>
      <c r="D168" s="349">
        <v>0</v>
      </c>
      <c r="E168" s="256"/>
      <c r="F168" s="343" t="s">
        <v>702</v>
      </c>
      <c r="G168" s="343">
        <v>6.2683819299999994</v>
      </c>
      <c r="H168" s="44">
        <v>6.2683819299999994</v>
      </c>
      <c r="I168" s="349">
        <v>1.0658141036401503E-14</v>
      </c>
      <c r="J168" s="33"/>
    </row>
    <row r="169" spans="1:10">
      <c r="A169" s="343" t="s">
        <v>698</v>
      </c>
      <c r="B169" s="343">
        <v>6.7159999999999997E-3</v>
      </c>
      <c r="C169" s="17">
        <v>6.7159999999999997E-3</v>
      </c>
      <c r="D169" s="349">
        <v>0</v>
      </c>
      <c r="E169" s="256"/>
      <c r="F169" s="343" t="s">
        <v>601</v>
      </c>
      <c r="G169" s="343">
        <v>5.1770303600000007</v>
      </c>
      <c r="H169" s="44">
        <v>5.1770303600000007</v>
      </c>
      <c r="I169" s="349">
        <v>0</v>
      </c>
      <c r="J169" s="33"/>
    </row>
    <row r="170" spans="1:10">
      <c r="A170" s="343" t="s">
        <v>682</v>
      </c>
      <c r="B170" s="343">
        <v>8.0000000000000004E-4</v>
      </c>
      <c r="C170" s="17">
        <v>8.0000000000000004E-4</v>
      </c>
      <c r="D170" s="349">
        <v>0</v>
      </c>
      <c r="E170" s="256"/>
      <c r="F170" s="343" t="s">
        <v>599</v>
      </c>
      <c r="G170" s="343">
        <v>0.12787330999999999</v>
      </c>
      <c r="H170" s="44">
        <v>0.12787330999999999</v>
      </c>
      <c r="I170" s="349">
        <v>0</v>
      </c>
      <c r="J170" s="33"/>
    </row>
    <row r="171" spans="1:10">
      <c r="A171" s="343" t="s">
        <v>674</v>
      </c>
      <c r="B171" s="343">
        <v>3.248E-3</v>
      </c>
      <c r="C171" s="17">
        <v>3.248E-3</v>
      </c>
      <c r="D171" s="349">
        <v>0</v>
      </c>
      <c r="E171" s="256"/>
      <c r="F171" s="343" t="s">
        <v>622</v>
      </c>
      <c r="G171" s="343">
        <v>0.10402233999999999</v>
      </c>
      <c r="H171" s="44">
        <v>0.10402233999999999</v>
      </c>
      <c r="I171" s="349">
        <v>0</v>
      </c>
      <c r="J171" s="33"/>
    </row>
    <row r="172" spans="1:10">
      <c r="A172" s="343" t="s">
        <v>684</v>
      </c>
      <c r="B172" s="343">
        <v>7.4924799999999993E-3</v>
      </c>
      <c r="C172" s="17">
        <v>7.4924799999999993E-3</v>
      </c>
      <c r="D172" s="349">
        <v>0</v>
      </c>
      <c r="E172" s="256"/>
      <c r="F172" s="343" t="s">
        <v>696</v>
      </c>
      <c r="G172" s="343">
        <v>5.4188351700000004</v>
      </c>
      <c r="H172" s="44">
        <v>5.4188351700000004</v>
      </c>
      <c r="I172" s="349">
        <v>0</v>
      </c>
      <c r="J172" s="33"/>
    </row>
    <row r="173" spans="1:10">
      <c r="A173" s="343" t="s">
        <v>749</v>
      </c>
      <c r="B173" s="343">
        <v>0.63714923000000012</v>
      </c>
      <c r="C173" s="17">
        <v>0.63714923000000001</v>
      </c>
      <c r="D173" s="349">
        <v>0</v>
      </c>
      <c r="E173" s="256"/>
      <c r="F173" s="343" t="s">
        <v>750</v>
      </c>
      <c r="G173" s="343">
        <v>30.123924250000002</v>
      </c>
      <c r="H173" s="44">
        <v>30.123924250000002</v>
      </c>
      <c r="I173" s="349">
        <v>0</v>
      </c>
      <c r="J173" s="33"/>
    </row>
    <row r="174" spans="1:10">
      <c r="A174" s="343" t="s">
        <v>694</v>
      </c>
      <c r="B174" s="343">
        <v>0.18423312</v>
      </c>
      <c r="C174" s="17">
        <v>0.18423312</v>
      </c>
      <c r="D174" s="349">
        <v>0</v>
      </c>
      <c r="E174" s="256"/>
      <c r="F174" s="343" t="s">
        <v>673</v>
      </c>
      <c r="G174" s="343">
        <v>1.8470570100000001</v>
      </c>
      <c r="H174" s="44">
        <v>1.8470570100000001</v>
      </c>
      <c r="I174" s="349">
        <v>0</v>
      </c>
      <c r="J174" s="33"/>
    </row>
    <row r="175" spans="1:10">
      <c r="A175" s="343" t="s">
        <v>767</v>
      </c>
      <c r="B175" s="343">
        <v>0.14086265000000001</v>
      </c>
      <c r="C175" s="17">
        <v>0.14086265000000001</v>
      </c>
      <c r="D175" s="349">
        <v>0</v>
      </c>
      <c r="E175" s="256"/>
      <c r="F175" s="343" t="s">
        <v>816</v>
      </c>
      <c r="G175" s="343">
        <v>341.90007061</v>
      </c>
      <c r="H175" s="44">
        <v>341.90007061</v>
      </c>
      <c r="I175" s="349">
        <v>0</v>
      </c>
      <c r="J175" s="33"/>
    </row>
    <row r="176" spans="1:10">
      <c r="A176" s="343" t="s">
        <v>737</v>
      </c>
      <c r="B176" s="343">
        <v>9.5939559999999986</v>
      </c>
      <c r="C176" s="17">
        <v>9.5939560000000004</v>
      </c>
      <c r="D176" s="349">
        <v>0</v>
      </c>
      <c r="E176" s="256"/>
      <c r="F176" s="343" t="s">
        <v>631</v>
      </c>
      <c r="G176" s="343">
        <v>4.5504200000000003E-3</v>
      </c>
      <c r="H176" s="44">
        <v>4.5504200000000003E-3</v>
      </c>
      <c r="I176" s="349">
        <v>0</v>
      </c>
      <c r="J176" s="33"/>
    </row>
    <row r="177" spans="1:10">
      <c r="A177" s="343" t="s">
        <v>731</v>
      </c>
      <c r="B177" s="343">
        <v>1.42698196</v>
      </c>
      <c r="C177" s="17">
        <v>1.42698196</v>
      </c>
      <c r="D177" s="349">
        <v>0</v>
      </c>
      <c r="E177" s="256"/>
      <c r="F177" s="343" t="s">
        <v>827</v>
      </c>
      <c r="G177" s="343">
        <v>28.461216920000002</v>
      </c>
      <c r="H177" s="44">
        <v>28.461216920000002</v>
      </c>
      <c r="I177" s="349">
        <v>0</v>
      </c>
      <c r="J177" s="33"/>
    </row>
    <row r="178" spans="1:10">
      <c r="A178" s="343" t="s">
        <v>782</v>
      </c>
      <c r="B178" s="343">
        <v>0.62854283</v>
      </c>
      <c r="C178" s="17">
        <v>0.62854283</v>
      </c>
      <c r="D178" s="349">
        <v>0</v>
      </c>
      <c r="E178" s="256"/>
      <c r="F178" s="343" t="s">
        <v>671</v>
      </c>
      <c r="G178" s="343">
        <v>1.2171863999999999</v>
      </c>
      <c r="H178" s="44">
        <v>1.2171863999999999</v>
      </c>
      <c r="I178" s="349">
        <v>0</v>
      </c>
      <c r="J178" s="33"/>
    </row>
    <row r="179" spans="1:10">
      <c r="A179" s="343" t="s">
        <v>701</v>
      </c>
      <c r="B179" s="343">
        <v>3.7899410000000001E-2</v>
      </c>
      <c r="C179" s="17">
        <v>3.7899410000000001E-2</v>
      </c>
      <c r="D179" s="349">
        <v>0</v>
      </c>
      <c r="E179" s="256"/>
      <c r="F179" s="343" t="s">
        <v>667</v>
      </c>
      <c r="G179" s="343">
        <v>0.34267130000000001</v>
      </c>
      <c r="H179" s="44">
        <v>0.34267130000000001</v>
      </c>
      <c r="I179" s="349">
        <v>0</v>
      </c>
      <c r="J179" s="33"/>
    </row>
    <row r="180" spans="1:10">
      <c r="A180" s="343" t="s">
        <v>693</v>
      </c>
      <c r="B180" s="343">
        <v>0</v>
      </c>
      <c r="C180" s="17">
        <v>0</v>
      </c>
      <c r="D180" s="349">
        <v>0</v>
      </c>
      <c r="E180" s="256"/>
      <c r="F180" s="343" t="s">
        <v>735</v>
      </c>
      <c r="G180" s="343">
        <v>14.71326191</v>
      </c>
      <c r="H180" s="44">
        <v>14.71326191</v>
      </c>
      <c r="I180" s="349">
        <v>0</v>
      </c>
      <c r="J180" s="33"/>
    </row>
    <row r="181" spans="1:10">
      <c r="A181" s="343" t="s">
        <v>656</v>
      </c>
      <c r="B181" s="343">
        <v>0</v>
      </c>
      <c r="C181" s="17">
        <v>0</v>
      </c>
      <c r="D181" s="349">
        <v>0</v>
      </c>
      <c r="E181" s="256"/>
      <c r="F181" s="343" t="s">
        <v>832</v>
      </c>
      <c r="G181" s="343">
        <v>116.60252562999999</v>
      </c>
      <c r="H181" s="44">
        <v>116.60252562999999</v>
      </c>
      <c r="I181" s="349">
        <v>0</v>
      </c>
      <c r="J181" s="33"/>
    </row>
    <row r="182" spans="1:10">
      <c r="A182" s="343" t="s">
        <v>748</v>
      </c>
      <c r="B182" s="343">
        <v>2.2564956299999999</v>
      </c>
      <c r="C182" s="17">
        <v>2.2564956299999999</v>
      </c>
      <c r="D182" s="349">
        <v>0</v>
      </c>
      <c r="E182" s="256"/>
      <c r="F182" s="343" t="s">
        <v>652</v>
      </c>
      <c r="G182" s="343">
        <v>0.35935859999999997</v>
      </c>
      <c r="H182" s="44">
        <v>0.35935859999999997</v>
      </c>
      <c r="I182" s="349">
        <v>0</v>
      </c>
      <c r="J182" s="33"/>
    </row>
    <row r="183" spans="1:10">
      <c r="A183" s="343" t="s">
        <v>794</v>
      </c>
      <c r="B183" s="343">
        <v>1.7222520000000001</v>
      </c>
      <c r="C183" s="17">
        <v>1.7222519999999999</v>
      </c>
      <c r="D183" s="349">
        <v>0</v>
      </c>
      <c r="E183" s="256"/>
      <c r="F183" s="44" t="s">
        <v>810</v>
      </c>
      <c r="G183" s="44">
        <v>103.57628467000001</v>
      </c>
      <c r="H183" s="44">
        <v>103.57628467000001</v>
      </c>
      <c r="I183" s="349">
        <v>0</v>
      </c>
      <c r="J183" s="33"/>
    </row>
    <row r="184" spans="1:10">
      <c r="A184" s="343" t="s">
        <v>691</v>
      </c>
      <c r="B184" s="343">
        <v>0</v>
      </c>
      <c r="C184" s="17">
        <v>0</v>
      </c>
      <c r="D184" s="349">
        <v>0</v>
      </c>
      <c r="E184" s="256"/>
      <c r="F184" s="343" t="s">
        <v>741</v>
      </c>
      <c r="G184" s="343">
        <v>20.14285667</v>
      </c>
      <c r="H184" s="44">
        <v>20.14285667</v>
      </c>
      <c r="I184" s="349">
        <v>0</v>
      </c>
      <c r="J184" s="33"/>
    </row>
    <row r="185" spans="1:10">
      <c r="A185" s="343" t="s">
        <v>797</v>
      </c>
      <c r="B185" s="343">
        <v>36.140329829999999</v>
      </c>
      <c r="C185" s="17">
        <v>36.140329829999999</v>
      </c>
      <c r="D185" s="349">
        <v>0</v>
      </c>
      <c r="E185" s="256"/>
      <c r="F185" s="343" t="s">
        <v>639</v>
      </c>
      <c r="G185" s="343">
        <v>1.5740861399999999</v>
      </c>
      <c r="H185" s="44">
        <v>1.5740861399999999</v>
      </c>
      <c r="I185" s="349">
        <v>0</v>
      </c>
      <c r="J185" s="33"/>
    </row>
    <row r="186" spans="1:10">
      <c r="A186" s="44" t="s">
        <v>344</v>
      </c>
      <c r="B186" s="44">
        <v>0</v>
      </c>
      <c r="C186" s="17">
        <v>0</v>
      </c>
      <c r="D186" s="349">
        <v>0</v>
      </c>
      <c r="E186" s="256"/>
      <c r="F186" s="343" t="s">
        <v>770</v>
      </c>
      <c r="G186" s="343">
        <v>37.870535179999997</v>
      </c>
      <c r="H186" s="44">
        <v>37.870535179999997</v>
      </c>
      <c r="I186" s="349">
        <v>0</v>
      </c>
      <c r="J186" s="33"/>
    </row>
    <row r="187" spans="1:10">
      <c r="A187" s="343" t="s">
        <v>723</v>
      </c>
      <c r="B187" s="343">
        <v>0.49620757999999998</v>
      </c>
      <c r="C187" s="17">
        <v>0.49620758000000004</v>
      </c>
      <c r="D187" s="349">
        <v>0</v>
      </c>
      <c r="E187" s="256"/>
      <c r="F187" s="343" t="s">
        <v>618</v>
      </c>
      <c r="G187" s="343">
        <v>2.463009E-2</v>
      </c>
      <c r="H187" s="44">
        <v>2.463009E-2</v>
      </c>
      <c r="I187" s="349">
        <v>0</v>
      </c>
      <c r="J187" s="33"/>
    </row>
    <row r="188" spans="1:10">
      <c r="A188" s="343" t="s">
        <v>637</v>
      </c>
      <c r="B188" s="343">
        <v>5.0000000000000001E-3</v>
      </c>
      <c r="C188" s="17">
        <v>5.0000000000000001E-3</v>
      </c>
      <c r="D188" s="349">
        <v>0</v>
      </c>
      <c r="E188" s="256"/>
      <c r="F188" s="343" t="s">
        <v>917</v>
      </c>
      <c r="G188" s="343">
        <v>0</v>
      </c>
      <c r="H188" s="44">
        <v>0</v>
      </c>
      <c r="I188" s="349">
        <v>0</v>
      </c>
      <c r="J188" s="33"/>
    </row>
    <row r="189" spans="1:10">
      <c r="A189" s="343" t="s">
        <v>648</v>
      </c>
      <c r="B189" s="343">
        <v>0</v>
      </c>
      <c r="C189" s="17">
        <v>0</v>
      </c>
      <c r="D189" s="349">
        <v>0</v>
      </c>
      <c r="E189" s="256"/>
      <c r="F189" s="343" t="s">
        <v>651</v>
      </c>
      <c r="G189" s="343">
        <v>0.48337542</v>
      </c>
      <c r="H189" s="44">
        <v>0.48337542</v>
      </c>
      <c r="I189" s="349">
        <v>0</v>
      </c>
      <c r="J189" s="33"/>
    </row>
    <row r="190" spans="1:10">
      <c r="A190" s="343" t="s">
        <v>712</v>
      </c>
      <c r="B190" s="343">
        <v>3.8879800000000001E-3</v>
      </c>
      <c r="C190" s="17">
        <v>3.8879800000000001E-3</v>
      </c>
      <c r="D190" s="349">
        <v>0</v>
      </c>
      <c r="E190" s="256"/>
      <c r="F190" s="343" t="s">
        <v>677</v>
      </c>
      <c r="G190" s="343">
        <v>1.3286367299999999</v>
      </c>
      <c r="H190" s="44">
        <v>1.3286367299999999</v>
      </c>
      <c r="I190" s="349">
        <v>0</v>
      </c>
      <c r="J190" s="33"/>
    </row>
    <row r="191" spans="1:10">
      <c r="A191" s="44" t="s">
        <v>346</v>
      </c>
      <c r="B191" s="44">
        <v>0</v>
      </c>
      <c r="C191" s="17">
        <v>0</v>
      </c>
      <c r="D191" s="349">
        <v>0</v>
      </c>
      <c r="E191" s="256"/>
      <c r="F191" s="343" t="s">
        <v>645</v>
      </c>
      <c r="G191" s="343">
        <v>0.61964498999999995</v>
      </c>
      <c r="H191" s="44">
        <v>0.61964498999999995</v>
      </c>
      <c r="I191" s="349">
        <v>0</v>
      </c>
      <c r="J191" s="33"/>
    </row>
    <row r="192" spans="1:10">
      <c r="A192" s="343" t="s">
        <v>640</v>
      </c>
      <c r="B192" s="343">
        <v>0</v>
      </c>
      <c r="C192" s="17">
        <v>0</v>
      </c>
      <c r="D192" s="349">
        <v>0</v>
      </c>
      <c r="E192" s="256"/>
      <c r="F192" s="343" t="s">
        <v>644</v>
      </c>
      <c r="G192" s="343">
        <v>0.63286758999999992</v>
      </c>
      <c r="H192" s="44">
        <v>0.63286758999999992</v>
      </c>
      <c r="I192" s="349">
        <v>0</v>
      </c>
      <c r="J192" s="33"/>
    </row>
    <row r="193" spans="1:10">
      <c r="A193" s="343" t="s">
        <v>858</v>
      </c>
      <c r="B193" s="343">
        <v>0</v>
      </c>
      <c r="C193" s="17">
        <v>0</v>
      </c>
      <c r="D193" s="349">
        <v>0</v>
      </c>
      <c r="E193" s="256"/>
      <c r="F193" s="343" t="s">
        <v>632</v>
      </c>
      <c r="G193" s="343">
        <v>1.7057900000000001E-2</v>
      </c>
      <c r="H193" s="44">
        <v>1.7057900000000001E-2</v>
      </c>
      <c r="I193" s="349">
        <v>0</v>
      </c>
      <c r="J193" s="33"/>
    </row>
    <row r="194" spans="1:10">
      <c r="A194" s="343" t="s">
        <v>634</v>
      </c>
      <c r="B194" s="343">
        <v>0</v>
      </c>
      <c r="C194" s="17">
        <v>0</v>
      </c>
      <c r="D194" s="349">
        <v>0</v>
      </c>
      <c r="E194" s="256"/>
      <c r="F194" s="343" t="s">
        <v>603</v>
      </c>
      <c r="G194" s="343">
        <v>1.9875235</v>
      </c>
      <c r="H194" s="44">
        <v>1.9875235</v>
      </c>
      <c r="I194" s="349">
        <v>0</v>
      </c>
      <c r="J194" s="33"/>
    </row>
    <row r="195" spans="1:10">
      <c r="A195" s="343" t="s">
        <v>760</v>
      </c>
      <c r="B195" s="343">
        <v>0.26432491999999996</v>
      </c>
      <c r="C195" s="17">
        <v>0.26432491999999996</v>
      </c>
      <c r="D195" s="349">
        <v>0</v>
      </c>
      <c r="E195" s="256"/>
      <c r="F195" s="343" t="s">
        <v>647</v>
      </c>
      <c r="G195" s="343">
        <v>0.90765828000000004</v>
      </c>
      <c r="H195" s="44">
        <v>0.90765828000000004</v>
      </c>
      <c r="I195" s="349">
        <v>0</v>
      </c>
      <c r="J195" s="33"/>
    </row>
    <row r="196" spans="1:10">
      <c r="A196" s="343" t="s">
        <v>709</v>
      </c>
      <c r="B196" s="343">
        <v>4.7155260000000004E-2</v>
      </c>
      <c r="C196" s="17">
        <v>4.7155260000000004E-2</v>
      </c>
      <c r="D196" s="349">
        <v>0</v>
      </c>
      <c r="E196" s="256"/>
      <c r="F196" s="343" t="s">
        <v>745</v>
      </c>
      <c r="G196" s="343">
        <v>24.268949460000002</v>
      </c>
      <c r="H196" s="44">
        <v>24.268949460000002</v>
      </c>
      <c r="I196" s="349">
        <v>0</v>
      </c>
      <c r="J196" s="33"/>
    </row>
    <row r="197" spans="1:10">
      <c r="A197" s="343" t="s">
        <v>708</v>
      </c>
      <c r="B197" s="343">
        <v>0.11829799000000001</v>
      </c>
      <c r="C197" s="17">
        <v>0.11829799000000001</v>
      </c>
      <c r="D197" s="349">
        <v>0</v>
      </c>
      <c r="E197" s="256"/>
      <c r="F197" s="343" t="s">
        <v>763</v>
      </c>
      <c r="G197" s="343">
        <v>28.596616829999999</v>
      </c>
      <c r="H197" s="44">
        <v>28.596616829999999</v>
      </c>
      <c r="I197" s="349">
        <v>0</v>
      </c>
      <c r="J197" s="33"/>
    </row>
    <row r="198" spans="1:10">
      <c r="A198" s="44" t="s">
        <v>347</v>
      </c>
      <c r="B198" s="44">
        <v>0</v>
      </c>
      <c r="C198" s="17">
        <v>0</v>
      </c>
      <c r="D198" s="349">
        <v>0</v>
      </c>
      <c r="E198" s="256"/>
      <c r="F198" s="343" t="s">
        <v>918</v>
      </c>
      <c r="G198" s="343">
        <v>0</v>
      </c>
      <c r="H198" s="44">
        <v>0</v>
      </c>
      <c r="I198" s="349">
        <v>0</v>
      </c>
      <c r="J198" s="33"/>
    </row>
    <row r="199" spans="1:10">
      <c r="A199" s="343" t="s">
        <v>809</v>
      </c>
      <c r="B199" s="343">
        <v>6.5096512100000004</v>
      </c>
      <c r="C199" s="17">
        <v>6.5096512100000004</v>
      </c>
      <c r="D199" s="349">
        <v>0</v>
      </c>
      <c r="E199" s="256"/>
      <c r="F199" s="343" t="s">
        <v>642</v>
      </c>
      <c r="G199" s="343">
        <v>0.16354574</v>
      </c>
      <c r="H199" s="44">
        <v>0.16354574</v>
      </c>
      <c r="I199" s="349">
        <v>0</v>
      </c>
      <c r="J199" s="33"/>
    </row>
    <row r="200" spans="1:10">
      <c r="A200" s="343" t="s">
        <v>615</v>
      </c>
      <c r="B200" s="343">
        <v>3.3006355299999997</v>
      </c>
      <c r="C200" s="17">
        <v>3.3006355299999997</v>
      </c>
      <c r="D200" s="349">
        <v>0</v>
      </c>
      <c r="E200" s="256"/>
      <c r="F200" s="343" t="s">
        <v>633</v>
      </c>
      <c r="G200" s="343">
        <v>2.7614999999999996E-4</v>
      </c>
      <c r="H200" s="44">
        <v>2.7614999999999996E-4</v>
      </c>
      <c r="I200" s="349">
        <v>0</v>
      </c>
      <c r="J200" s="33"/>
    </row>
    <row r="201" spans="1:10">
      <c r="A201" s="343" t="s">
        <v>775</v>
      </c>
      <c r="B201" s="343">
        <v>14.538891019999999</v>
      </c>
      <c r="C201" s="17">
        <v>14.538891019999999</v>
      </c>
      <c r="D201" s="349">
        <v>0</v>
      </c>
      <c r="E201" s="256"/>
      <c r="F201" s="343" t="s">
        <v>658</v>
      </c>
      <c r="G201" s="343">
        <v>5.5258999999999994E-3</v>
      </c>
      <c r="H201" s="44">
        <v>5.5258999999999994E-3</v>
      </c>
      <c r="I201" s="349">
        <v>0</v>
      </c>
      <c r="J201" s="33"/>
    </row>
    <row r="202" spans="1:10">
      <c r="A202" s="343" t="s">
        <v>740</v>
      </c>
      <c r="B202" s="343">
        <v>3.1958771800000001</v>
      </c>
      <c r="C202" s="17">
        <v>3.1958771800000001</v>
      </c>
      <c r="D202" s="349">
        <v>0</v>
      </c>
      <c r="E202" s="256"/>
      <c r="F202" s="343" t="s">
        <v>629</v>
      </c>
      <c r="G202" s="343">
        <v>0</v>
      </c>
      <c r="H202" s="44">
        <v>0</v>
      </c>
      <c r="I202" s="349">
        <v>0</v>
      </c>
      <c r="J202" s="33"/>
    </row>
    <row r="203" spans="1:10">
      <c r="A203" s="343" t="s">
        <v>738</v>
      </c>
      <c r="B203" s="343">
        <v>0.39741111000000001</v>
      </c>
      <c r="C203" s="17">
        <v>0.39741111000000001</v>
      </c>
      <c r="D203" s="349">
        <v>0</v>
      </c>
      <c r="E203" s="256"/>
      <c r="F203" s="343" t="s">
        <v>635</v>
      </c>
      <c r="G203" s="343">
        <v>0.13900738000000001</v>
      </c>
      <c r="H203" s="44">
        <v>0.13900738000000001</v>
      </c>
      <c r="I203" s="349">
        <v>0</v>
      </c>
      <c r="J203" s="33"/>
    </row>
    <row r="204" spans="1:10">
      <c r="A204" s="343" t="s">
        <v>829</v>
      </c>
      <c r="B204" s="343">
        <v>9.5182416099999987</v>
      </c>
      <c r="C204" s="17">
        <v>9.5182416099999987</v>
      </c>
      <c r="D204" s="349">
        <v>0</v>
      </c>
      <c r="E204" s="256"/>
      <c r="F204" s="343" t="s">
        <v>616</v>
      </c>
      <c r="G204" s="343">
        <v>1.0258378800000001</v>
      </c>
      <c r="H204" s="44">
        <v>1.0258378800000001</v>
      </c>
      <c r="I204" s="349">
        <v>0</v>
      </c>
      <c r="J204" s="33"/>
    </row>
    <row r="205" spans="1:10">
      <c r="A205" s="343" t="s">
        <v>844</v>
      </c>
      <c r="B205" s="343">
        <v>32.476749480000002</v>
      </c>
      <c r="C205" s="17">
        <v>32.476749480000002</v>
      </c>
      <c r="D205" s="349">
        <v>0</v>
      </c>
      <c r="E205" s="256"/>
      <c r="F205" s="343" t="s">
        <v>604</v>
      </c>
      <c r="G205" s="343">
        <v>3.7913857499999999</v>
      </c>
      <c r="H205" s="44">
        <v>3.7913857499999999</v>
      </c>
      <c r="I205" s="349">
        <v>0</v>
      </c>
      <c r="J205" s="33"/>
    </row>
    <row r="206" spans="1:10">
      <c r="A206" s="343" t="s">
        <v>710</v>
      </c>
      <c r="B206" s="343">
        <v>4.6287189999999999E-2</v>
      </c>
      <c r="C206" s="17">
        <v>4.6287189999999999E-2</v>
      </c>
      <c r="D206" s="349">
        <v>0</v>
      </c>
      <c r="E206" s="256"/>
      <c r="F206" s="343" t="s">
        <v>659</v>
      </c>
      <c r="G206" s="343">
        <v>2.4751810000000003E-2</v>
      </c>
      <c r="H206" s="44">
        <v>2.4751810000000003E-2</v>
      </c>
      <c r="I206" s="349">
        <v>0</v>
      </c>
      <c r="J206" s="33"/>
    </row>
    <row r="207" spans="1:10">
      <c r="A207" s="343" t="s">
        <v>685</v>
      </c>
      <c r="B207" s="343">
        <v>0</v>
      </c>
      <c r="C207" s="17">
        <v>0</v>
      </c>
      <c r="D207" s="375">
        <v>0</v>
      </c>
      <c r="E207" s="256"/>
      <c r="F207" s="343" t="s">
        <v>625</v>
      </c>
      <c r="G207" s="343">
        <v>2.7903869599999997</v>
      </c>
      <c r="H207" s="44">
        <v>2.7903869599999997</v>
      </c>
      <c r="I207" s="349">
        <v>0</v>
      </c>
      <c r="J207" s="33"/>
    </row>
    <row r="208" spans="1:10">
      <c r="A208" s="343" t="s">
        <v>695</v>
      </c>
      <c r="B208" s="343">
        <v>5.9255120000000001E-2</v>
      </c>
      <c r="C208" s="17">
        <v>5.9255120000000001E-2</v>
      </c>
      <c r="D208" s="349">
        <v>0</v>
      </c>
      <c r="E208" s="256"/>
      <c r="F208" s="343" t="s">
        <v>611</v>
      </c>
      <c r="G208" s="343">
        <v>2.8222509999999999E-2</v>
      </c>
      <c r="H208" s="44">
        <v>2.8222509999999999E-2</v>
      </c>
      <c r="I208" s="349">
        <v>0</v>
      </c>
      <c r="J208" s="33"/>
    </row>
    <row r="209" spans="1:10">
      <c r="A209" s="343" t="s">
        <v>727</v>
      </c>
      <c r="B209" s="343">
        <v>0.21586553</v>
      </c>
      <c r="C209" s="17">
        <v>0.21586553</v>
      </c>
      <c r="D209" s="349">
        <v>0</v>
      </c>
      <c r="E209" s="256"/>
      <c r="F209" s="343" t="s">
        <v>608</v>
      </c>
      <c r="G209" s="343">
        <v>3.0133299999999998E-3</v>
      </c>
      <c r="H209" s="44">
        <v>3.0133299999999998E-3</v>
      </c>
      <c r="I209" s="349">
        <v>0</v>
      </c>
      <c r="J209" s="33"/>
    </row>
    <row r="210" spans="1:10">
      <c r="A210" s="343" t="s">
        <v>841</v>
      </c>
      <c r="B210" s="343">
        <v>4.6866451200000006</v>
      </c>
      <c r="C210" s="17">
        <v>4.6866451200000006</v>
      </c>
      <c r="D210" s="349">
        <v>0</v>
      </c>
      <c r="E210" s="256"/>
      <c r="F210" s="343" t="s">
        <v>626</v>
      </c>
      <c r="G210" s="343">
        <v>0</v>
      </c>
      <c r="H210" s="44">
        <v>0</v>
      </c>
      <c r="I210" s="349">
        <v>0</v>
      </c>
      <c r="J210" s="33"/>
    </row>
    <row r="211" spans="1:10">
      <c r="A211" s="343" t="s">
        <v>716</v>
      </c>
      <c r="B211" s="343">
        <v>1.51610906</v>
      </c>
      <c r="C211" s="17">
        <v>1.51610906</v>
      </c>
      <c r="D211" s="349">
        <v>0</v>
      </c>
      <c r="E211" s="256"/>
      <c r="F211" s="343" t="s">
        <v>593</v>
      </c>
      <c r="G211" s="343">
        <v>0</v>
      </c>
      <c r="H211" s="44">
        <v>0</v>
      </c>
      <c r="I211" s="349">
        <v>0</v>
      </c>
      <c r="J211" s="33"/>
    </row>
    <row r="212" spans="1:10">
      <c r="A212" s="343" t="s">
        <v>686</v>
      </c>
      <c r="B212" s="343">
        <v>0.08</v>
      </c>
      <c r="C212" s="17">
        <v>0.08</v>
      </c>
      <c r="D212" s="349">
        <v>0</v>
      </c>
      <c r="E212" s="256"/>
      <c r="F212" s="343" t="s">
        <v>610</v>
      </c>
      <c r="G212" s="343">
        <v>0.65385263999999998</v>
      </c>
      <c r="H212" s="44">
        <v>0.65385263999999998</v>
      </c>
      <c r="I212" s="349">
        <v>0</v>
      </c>
      <c r="J212" s="33"/>
    </row>
    <row r="213" spans="1:10">
      <c r="A213" s="343" t="s">
        <v>657</v>
      </c>
      <c r="B213" s="343">
        <v>5.0230800000000001E-3</v>
      </c>
      <c r="C213" s="17">
        <v>5.0230800000000001E-3</v>
      </c>
      <c r="D213" s="349">
        <v>0</v>
      </c>
      <c r="E213" s="256"/>
      <c r="F213" s="343" t="s">
        <v>699</v>
      </c>
      <c r="G213" s="343">
        <v>7.5148614299999998</v>
      </c>
      <c r="H213" s="44">
        <v>7.5148614299999998</v>
      </c>
      <c r="I213" s="349">
        <v>0</v>
      </c>
      <c r="J213" s="33"/>
    </row>
    <row r="214" spans="1:10">
      <c r="A214" s="343" t="s">
        <v>697</v>
      </c>
      <c r="B214" s="343">
        <v>1.4E-3</v>
      </c>
      <c r="C214" s="17">
        <v>1.4E-3</v>
      </c>
      <c r="D214" s="349">
        <v>0</v>
      </c>
      <c r="E214" s="256"/>
      <c r="F214" s="343" t="s">
        <v>706</v>
      </c>
      <c r="G214" s="343">
        <v>7.9776102699999996</v>
      </c>
      <c r="H214" s="44">
        <v>7.9776102699999996</v>
      </c>
      <c r="I214" s="349">
        <v>0</v>
      </c>
      <c r="J214" s="33"/>
    </row>
    <row r="215" spans="1:10">
      <c r="A215" s="343" t="s">
        <v>811</v>
      </c>
      <c r="B215" s="343">
        <v>15.87862556</v>
      </c>
      <c r="C215" s="17">
        <v>15.87862556</v>
      </c>
      <c r="D215" s="349">
        <v>0</v>
      </c>
      <c r="E215" s="256"/>
      <c r="F215" s="44" t="s">
        <v>641</v>
      </c>
      <c r="G215" s="44">
        <v>0.59464351000000004</v>
      </c>
      <c r="H215" s="44">
        <v>0.59464351000000004</v>
      </c>
      <c r="I215" s="349">
        <v>0</v>
      </c>
      <c r="J215" s="33"/>
    </row>
    <row r="216" spans="1:10">
      <c r="A216" s="343" t="s">
        <v>819</v>
      </c>
      <c r="B216" s="343">
        <v>6.0296996500000004</v>
      </c>
      <c r="C216" s="17">
        <v>6.0296996500000004</v>
      </c>
      <c r="D216" s="349">
        <v>0</v>
      </c>
      <c r="E216" s="256"/>
      <c r="F216" s="343" t="s">
        <v>627</v>
      </c>
      <c r="G216" s="343">
        <v>1.0210353000000001</v>
      </c>
      <c r="H216" s="44">
        <v>1.0210353000000001</v>
      </c>
      <c r="I216" s="349">
        <v>0</v>
      </c>
      <c r="J216" s="33"/>
    </row>
    <row r="217" spans="1:10">
      <c r="A217" s="343" t="s">
        <v>822</v>
      </c>
      <c r="B217" s="343">
        <v>5.3040962599999997</v>
      </c>
      <c r="C217" s="17">
        <v>5.3040962599999997</v>
      </c>
      <c r="D217" s="349">
        <v>0</v>
      </c>
      <c r="E217" s="256"/>
      <c r="F217" s="343" t="s">
        <v>643</v>
      </c>
      <c r="G217" s="343">
        <v>0</v>
      </c>
      <c r="H217" s="44">
        <v>0</v>
      </c>
      <c r="I217" s="349">
        <v>0</v>
      </c>
      <c r="J217" s="33"/>
    </row>
    <row r="218" spans="1:10">
      <c r="A218" s="343" t="s">
        <v>825</v>
      </c>
      <c r="B218" s="343">
        <v>0.73263668999999998</v>
      </c>
      <c r="C218" s="17">
        <v>0.73263668999999998</v>
      </c>
      <c r="D218" s="349">
        <v>0</v>
      </c>
      <c r="E218" s="256"/>
      <c r="F218" s="343" t="s">
        <v>687</v>
      </c>
      <c r="G218" s="343">
        <v>13.2399825</v>
      </c>
      <c r="H218" s="44">
        <v>13.2399825</v>
      </c>
      <c r="I218" s="349">
        <v>0</v>
      </c>
      <c r="J218" s="33"/>
    </row>
    <row r="219" spans="1:10">
      <c r="A219" s="343" t="s">
        <v>785</v>
      </c>
      <c r="B219" s="343">
        <v>0.55651399000000001</v>
      </c>
      <c r="C219" s="17">
        <v>0.55651399000000001</v>
      </c>
      <c r="D219" s="349">
        <v>0</v>
      </c>
      <c r="E219" s="256"/>
      <c r="F219" s="343" t="s">
        <v>678</v>
      </c>
      <c r="G219" s="343">
        <v>6.1788690300000004</v>
      </c>
      <c r="H219" s="44">
        <v>6.1788690300000004</v>
      </c>
      <c r="I219" s="349">
        <v>0</v>
      </c>
      <c r="J219" s="33"/>
    </row>
    <row r="220" spans="1:10">
      <c r="A220" s="343" t="s">
        <v>791</v>
      </c>
      <c r="B220" s="343">
        <v>11.80946606</v>
      </c>
      <c r="C220" s="17">
        <v>11.80946606</v>
      </c>
      <c r="D220" s="349">
        <v>0</v>
      </c>
      <c r="E220" s="256"/>
      <c r="F220" s="44" t="s">
        <v>638</v>
      </c>
      <c r="G220" s="44">
        <v>2.303531E-2</v>
      </c>
      <c r="H220" s="44">
        <v>2.303531E-2</v>
      </c>
      <c r="I220" s="349">
        <v>0</v>
      </c>
      <c r="J220" s="33"/>
    </row>
    <row r="221" spans="1:10">
      <c r="A221" s="343" t="s">
        <v>793</v>
      </c>
      <c r="B221" s="343">
        <v>3.9485616800000001</v>
      </c>
      <c r="C221" s="17">
        <v>3.9485616800000001</v>
      </c>
      <c r="D221" s="349">
        <v>0</v>
      </c>
      <c r="E221" s="256"/>
      <c r="F221" s="343" t="s">
        <v>919</v>
      </c>
      <c r="G221" s="343">
        <v>0</v>
      </c>
      <c r="H221" s="44">
        <v>0</v>
      </c>
      <c r="I221" s="349">
        <v>0</v>
      </c>
      <c r="J221" s="33"/>
    </row>
    <row r="222" spans="1:10">
      <c r="A222" s="343" t="s">
        <v>734</v>
      </c>
      <c r="B222" s="343">
        <v>0.56414555</v>
      </c>
      <c r="C222" s="17">
        <v>0.56414555</v>
      </c>
      <c r="D222" s="349">
        <v>0</v>
      </c>
      <c r="E222" s="256"/>
      <c r="F222" s="343" t="s">
        <v>623</v>
      </c>
      <c r="G222" s="343">
        <v>0.91206072999999999</v>
      </c>
      <c r="H222" s="44">
        <v>0.91206072999999999</v>
      </c>
      <c r="I222" s="349">
        <v>0</v>
      </c>
      <c r="J222" s="33"/>
    </row>
    <row r="223" spans="1:10">
      <c r="A223" s="343" t="s">
        <v>800</v>
      </c>
      <c r="B223" s="343">
        <v>0.56230824999999995</v>
      </c>
      <c r="C223" s="17">
        <v>0.56230824999999995</v>
      </c>
      <c r="D223" s="349">
        <v>0</v>
      </c>
      <c r="E223" s="256"/>
      <c r="F223" s="343" t="s">
        <v>690</v>
      </c>
      <c r="G223" s="343">
        <v>6.0537253799999995</v>
      </c>
      <c r="H223" s="44">
        <v>6.0537253799999995</v>
      </c>
      <c r="I223" s="349">
        <v>0</v>
      </c>
      <c r="J223" s="33"/>
    </row>
    <row r="224" spans="1:10">
      <c r="A224" s="343" t="s">
        <v>813</v>
      </c>
      <c r="B224" s="343">
        <v>0.32721346999999995</v>
      </c>
      <c r="C224" s="17">
        <v>0.32721346999999995</v>
      </c>
      <c r="D224" s="349">
        <v>0</v>
      </c>
      <c r="E224" s="256"/>
      <c r="F224" s="343" t="s">
        <v>663</v>
      </c>
      <c r="G224" s="343">
        <v>1.53578934</v>
      </c>
      <c r="H224" s="44">
        <v>1.53578934</v>
      </c>
      <c r="I224" s="349">
        <v>0</v>
      </c>
      <c r="J224" s="33"/>
    </row>
    <row r="225" spans="1:10">
      <c r="A225" s="343" t="s">
        <v>703</v>
      </c>
      <c r="B225" s="343">
        <v>0.27941222999999998</v>
      </c>
      <c r="C225" s="17">
        <v>0.27941222999999998</v>
      </c>
      <c r="D225" s="349">
        <v>0</v>
      </c>
      <c r="E225" s="256"/>
      <c r="F225" s="343" t="s">
        <v>754</v>
      </c>
      <c r="G225" s="343">
        <v>16.592050579999999</v>
      </c>
      <c r="H225" s="44">
        <v>16.592050579999999</v>
      </c>
      <c r="I225" s="349">
        <v>0</v>
      </c>
      <c r="J225" s="33"/>
    </row>
    <row r="226" spans="1:10">
      <c r="A226" s="343" t="s">
        <v>766</v>
      </c>
      <c r="B226" s="343">
        <v>0.16335784</v>
      </c>
      <c r="C226" s="17">
        <v>0.16335784</v>
      </c>
      <c r="D226" s="349">
        <v>0</v>
      </c>
      <c r="E226" s="256"/>
      <c r="F226" s="343" t="s">
        <v>676</v>
      </c>
      <c r="G226" s="343">
        <v>2.4203037799999998</v>
      </c>
      <c r="H226" s="44">
        <v>2.4203037799999998</v>
      </c>
      <c r="I226" s="349">
        <v>0</v>
      </c>
      <c r="J226" s="33"/>
    </row>
    <row r="227" spans="1:10">
      <c r="A227" s="343" t="s">
        <v>665</v>
      </c>
      <c r="B227" s="343">
        <v>1.7959259999999998E-2</v>
      </c>
      <c r="C227" s="17">
        <v>1.7959259999999998E-2</v>
      </c>
      <c r="D227" s="349">
        <v>0</v>
      </c>
      <c r="E227" s="256"/>
      <c r="F227" s="343" t="s">
        <v>621</v>
      </c>
      <c r="G227" s="343">
        <v>0.74098052000000003</v>
      </c>
      <c r="H227" s="44">
        <v>0.74098052000000003</v>
      </c>
      <c r="I227" s="349">
        <v>0</v>
      </c>
      <c r="J227" s="33"/>
    </row>
    <row r="228" spans="1:10">
      <c r="A228" s="343" t="s">
        <v>675</v>
      </c>
      <c r="B228" s="343">
        <v>3.6540000000000001E-3</v>
      </c>
      <c r="C228" s="17">
        <v>3.6540000000000001E-3</v>
      </c>
      <c r="D228" s="349">
        <v>0</v>
      </c>
      <c r="E228" s="256"/>
      <c r="F228" s="343" t="s">
        <v>650</v>
      </c>
      <c r="G228" s="343">
        <v>0.18288320999999999</v>
      </c>
      <c r="H228" s="44">
        <v>0.18288320999999999</v>
      </c>
      <c r="I228" s="349">
        <v>0</v>
      </c>
      <c r="J228" s="33"/>
    </row>
    <row r="229" spans="1:10">
      <c r="A229" s="343" t="s">
        <v>838</v>
      </c>
      <c r="B229" s="343">
        <v>2.36343725</v>
      </c>
      <c r="C229" s="17">
        <v>2.36343725</v>
      </c>
      <c r="D229" s="349">
        <v>0</v>
      </c>
      <c r="E229" s="256"/>
      <c r="F229" s="343" t="s">
        <v>666</v>
      </c>
      <c r="G229" s="343">
        <v>2.50826365</v>
      </c>
      <c r="H229" s="44">
        <v>2.50826365</v>
      </c>
      <c r="I229" s="349">
        <v>0</v>
      </c>
      <c r="J229" s="33"/>
    </row>
    <row r="230" spans="1:10">
      <c r="A230" s="343" t="s">
        <v>798</v>
      </c>
      <c r="B230" s="343">
        <v>1.61188223</v>
      </c>
      <c r="C230" s="17">
        <v>1.61188223</v>
      </c>
      <c r="D230" s="349">
        <v>0</v>
      </c>
      <c r="E230" s="256"/>
      <c r="F230" s="44" t="s">
        <v>672</v>
      </c>
      <c r="G230" s="44">
        <v>0.58119231000000005</v>
      </c>
      <c r="H230" s="44">
        <v>0.58119231000000005</v>
      </c>
      <c r="I230" s="349">
        <v>0</v>
      </c>
      <c r="J230" s="33"/>
    </row>
    <row r="231" spans="1:10">
      <c r="A231" s="343" t="s">
        <v>818</v>
      </c>
      <c r="B231" s="343">
        <v>0.61618421999999995</v>
      </c>
      <c r="C231" s="17">
        <v>0.61618421999999995</v>
      </c>
      <c r="D231" s="349">
        <v>0</v>
      </c>
      <c r="E231" s="256"/>
      <c r="F231" s="343" t="s">
        <v>787</v>
      </c>
      <c r="G231" s="343">
        <v>34.27340839</v>
      </c>
      <c r="H231" s="44">
        <v>34.27340839</v>
      </c>
      <c r="I231" s="349">
        <v>0</v>
      </c>
      <c r="J231" s="33"/>
    </row>
    <row r="232" spans="1:10">
      <c r="A232" s="343" t="s">
        <v>711</v>
      </c>
      <c r="B232" s="343">
        <v>0</v>
      </c>
      <c r="C232" s="17">
        <v>0</v>
      </c>
      <c r="D232" s="349">
        <v>0</v>
      </c>
      <c r="E232" s="256"/>
      <c r="F232" s="343" t="s">
        <v>688</v>
      </c>
      <c r="G232" s="343">
        <v>0.14908120999999999</v>
      </c>
      <c r="H232" s="44">
        <v>0.14908120999999999</v>
      </c>
      <c r="I232" s="349">
        <v>0</v>
      </c>
      <c r="J232" s="33"/>
    </row>
    <row r="233" spans="1:10">
      <c r="A233" s="343" t="s">
        <v>801</v>
      </c>
      <c r="B233" s="343">
        <v>1.6276026000000001</v>
      </c>
      <c r="C233" s="17">
        <v>1.6276026000000001</v>
      </c>
      <c r="D233" s="349">
        <v>0</v>
      </c>
      <c r="E233" s="256"/>
      <c r="F233" s="343" t="s">
        <v>700</v>
      </c>
      <c r="G233" s="343">
        <v>10.814371250000001</v>
      </c>
      <c r="H233" s="44">
        <v>10.814371250000001</v>
      </c>
      <c r="I233" s="349">
        <v>0</v>
      </c>
      <c r="J233" s="33"/>
    </row>
    <row r="234" spans="1:10">
      <c r="A234" s="343" t="s">
        <v>836</v>
      </c>
      <c r="B234" s="343">
        <v>0.61275932</v>
      </c>
      <c r="C234" s="17">
        <v>0.61275932</v>
      </c>
      <c r="D234" s="349">
        <v>0</v>
      </c>
      <c r="E234" s="256"/>
      <c r="F234" s="343" t="s">
        <v>920</v>
      </c>
      <c r="G234" s="343">
        <v>0</v>
      </c>
      <c r="H234" s="44">
        <v>0</v>
      </c>
      <c r="I234" s="349">
        <v>0</v>
      </c>
      <c r="J234" s="33"/>
    </row>
    <row r="235" spans="1:10">
      <c r="A235" s="343" t="s">
        <v>845</v>
      </c>
      <c r="B235" s="343">
        <v>1.84484918</v>
      </c>
      <c r="C235" s="17">
        <v>1.84484918</v>
      </c>
      <c r="D235" s="349">
        <v>0</v>
      </c>
      <c r="E235" s="256"/>
      <c r="F235" s="343" t="s">
        <v>669</v>
      </c>
      <c r="G235" s="343">
        <v>0.88908656000000008</v>
      </c>
      <c r="H235" s="44">
        <v>0.88908656000000008</v>
      </c>
      <c r="I235" s="349">
        <v>0</v>
      </c>
      <c r="J235" s="33"/>
    </row>
    <row r="236" spans="1:10">
      <c r="A236" s="343" t="s">
        <v>846</v>
      </c>
      <c r="B236" s="343">
        <v>43.077939919999999</v>
      </c>
      <c r="C236" s="17">
        <v>43.077939919999999</v>
      </c>
      <c r="D236" s="349">
        <v>0</v>
      </c>
      <c r="E236" s="256"/>
      <c r="F236" s="343" t="s">
        <v>744</v>
      </c>
      <c r="G236" s="343">
        <v>14.467191230000001</v>
      </c>
      <c r="H236" s="44">
        <v>14.467191230000001</v>
      </c>
      <c r="I236" s="375">
        <v>0</v>
      </c>
      <c r="J236" s="33"/>
    </row>
    <row r="237" spans="1:10">
      <c r="A237" s="343" t="s">
        <v>757</v>
      </c>
      <c r="B237" s="343">
        <v>0</v>
      </c>
      <c r="C237" s="17">
        <v>0</v>
      </c>
      <c r="D237" s="349">
        <v>0</v>
      </c>
      <c r="E237" s="256"/>
      <c r="F237" s="343" t="s">
        <v>646</v>
      </c>
      <c r="G237" s="343">
        <v>4.6643599999999993E-3</v>
      </c>
      <c r="H237" s="44">
        <v>4.6643599999999993E-3</v>
      </c>
      <c r="I237" s="349">
        <v>0</v>
      </c>
      <c r="J237" s="33"/>
    </row>
    <row r="238" spans="1:10">
      <c r="A238" s="343" t="s">
        <v>834</v>
      </c>
      <c r="B238" s="343">
        <v>4.5789807699999994</v>
      </c>
      <c r="C238" s="17">
        <v>4.5789807699999994</v>
      </c>
      <c r="D238" s="349">
        <v>0</v>
      </c>
      <c r="E238" s="256"/>
      <c r="F238" s="343" t="s">
        <v>612</v>
      </c>
      <c r="G238" s="343">
        <v>2.91286552</v>
      </c>
      <c r="H238" s="44">
        <v>2.91286552</v>
      </c>
      <c r="I238" s="349">
        <v>0</v>
      </c>
      <c r="J238" s="33"/>
    </row>
    <row r="239" spans="1:10">
      <c r="A239" s="343" t="s">
        <v>725</v>
      </c>
      <c r="B239" s="343">
        <v>0.18282471</v>
      </c>
      <c r="C239" s="17">
        <v>0.18282471</v>
      </c>
      <c r="D239" s="349">
        <v>0</v>
      </c>
      <c r="E239" s="256"/>
      <c r="F239" s="343" t="s">
        <v>668</v>
      </c>
      <c r="G239" s="343">
        <v>1.3770939499999999</v>
      </c>
      <c r="H239" s="44">
        <v>1.3770939499999999</v>
      </c>
      <c r="I239" s="349">
        <v>0</v>
      </c>
      <c r="J239" s="33"/>
    </row>
    <row r="240" spans="1:10">
      <c r="A240" s="343" t="s">
        <v>804</v>
      </c>
      <c r="B240" s="343">
        <v>1.2848770900000002</v>
      </c>
      <c r="C240" s="17">
        <v>1.2848770900000002</v>
      </c>
      <c r="D240" s="349">
        <v>0</v>
      </c>
      <c r="E240" s="256"/>
      <c r="F240" s="343" t="s">
        <v>619</v>
      </c>
      <c r="G240" s="343">
        <v>4.0949999999999998E-4</v>
      </c>
      <c r="H240" s="44">
        <v>4.0949999999999998E-4</v>
      </c>
      <c r="I240" s="349">
        <v>0</v>
      </c>
      <c r="J240" s="33"/>
    </row>
    <row r="241" spans="1:10">
      <c r="A241" s="44" t="s">
        <v>183</v>
      </c>
      <c r="B241" s="44">
        <v>0</v>
      </c>
      <c r="C241" s="17">
        <v>0</v>
      </c>
      <c r="D241" s="349">
        <v>0</v>
      </c>
      <c r="E241" s="256"/>
      <c r="F241" s="343" t="s">
        <v>636</v>
      </c>
      <c r="G241" s="343">
        <v>5.7962130000000001E-2</v>
      </c>
      <c r="H241" s="44">
        <v>5.7962130000000001E-2</v>
      </c>
      <c r="I241" s="349">
        <v>0</v>
      </c>
      <c r="J241" s="33"/>
    </row>
    <row r="242" spans="1:10">
      <c r="A242" s="343" t="s">
        <v>726</v>
      </c>
      <c r="B242" s="343">
        <v>5.3066813000000002</v>
      </c>
      <c r="C242" s="17">
        <v>5.3066813000000002</v>
      </c>
      <c r="D242" s="349">
        <v>0</v>
      </c>
      <c r="E242" s="256"/>
      <c r="F242" s="343" t="s">
        <v>670</v>
      </c>
      <c r="G242" s="343">
        <v>1.2931592299999999</v>
      </c>
      <c r="H242" s="44">
        <v>1.2931592299999999</v>
      </c>
      <c r="I242" s="349">
        <v>0</v>
      </c>
      <c r="J242" s="33"/>
    </row>
    <row r="243" spans="1:10">
      <c r="A243" s="343" t="s">
        <v>753</v>
      </c>
      <c r="B243" s="343">
        <v>3.7176370299999997</v>
      </c>
      <c r="C243" s="17">
        <v>3.7176370299999997</v>
      </c>
      <c r="D243" s="349">
        <v>0</v>
      </c>
      <c r="E243" s="256"/>
      <c r="F243" s="343" t="s">
        <v>674</v>
      </c>
      <c r="G243" s="343">
        <v>1.0284751400000001</v>
      </c>
      <c r="H243" s="44">
        <v>1.0284751400000001</v>
      </c>
      <c r="I243" s="349">
        <v>0</v>
      </c>
      <c r="J243" s="33"/>
    </row>
    <row r="244" spans="1:10">
      <c r="A244" s="343" t="s">
        <v>707</v>
      </c>
      <c r="B244" s="343">
        <v>0.16141391999999999</v>
      </c>
      <c r="C244" s="17">
        <v>0.16141392000000002</v>
      </c>
      <c r="D244" s="349">
        <v>0</v>
      </c>
      <c r="E244" s="256"/>
      <c r="F244" s="343" t="s">
        <v>767</v>
      </c>
      <c r="G244" s="343">
        <v>29.877663250000001</v>
      </c>
      <c r="H244" s="44">
        <v>29.877663250000001</v>
      </c>
      <c r="I244" s="349">
        <v>0</v>
      </c>
      <c r="J244" s="33"/>
    </row>
    <row r="245" spans="1:10">
      <c r="A245" s="343" t="s">
        <v>759</v>
      </c>
      <c r="B245" s="343">
        <v>0.55037486000000002</v>
      </c>
      <c r="C245" s="17">
        <v>0.55037486000000002</v>
      </c>
      <c r="D245" s="349">
        <v>0</v>
      </c>
      <c r="E245" s="256"/>
      <c r="F245" s="343" t="s">
        <v>594</v>
      </c>
      <c r="G245" s="343">
        <v>183.80833028000001</v>
      </c>
      <c r="H245" s="44">
        <v>183.80833028000001</v>
      </c>
      <c r="I245" s="349">
        <v>0</v>
      </c>
      <c r="J245" s="33"/>
    </row>
    <row r="246" spans="1:10">
      <c r="A246" s="343" t="s">
        <v>812</v>
      </c>
      <c r="B246" s="343">
        <v>3.5631936199999998</v>
      </c>
      <c r="C246" s="17">
        <v>3.5631936200000003</v>
      </c>
      <c r="D246" s="349">
        <v>0</v>
      </c>
      <c r="E246" s="256"/>
      <c r="F246" s="343" t="s">
        <v>656</v>
      </c>
      <c r="G246" s="343">
        <v>1.35109419</v>
      </c>
      <c r="H246" s="44">
        <v>1.35109419</v>
      </c>
      <c r="I246" s="349">
        <v>0</v>
      </c>
      <c r="J246" s="33"/>
    </row>
    <row r="247" spans="1:10">
      <c r="A247" s="343" t="s">
        <v>746</v>
      </c>
      <c r="B247" s="343">
        <v>0.25269378999999997</v>
      </c>
      <c r="C247" s="17">
        <v>0.25269379000000003</v>
      </c>
      <c r="D247" s="349">
        <v>0</v>
      </c>
      <c r="E247" s="256"/>
      <c r="F247" s="343" t="s">
        <v>748</v>
      </c>
      <c r="G247" s="343">
        <v>39.733458859999999</v>
      </c>
      <c r="H247" s="44">
        <v>39.733458859999999</v>
      </c>
      <c r="I247" s="349">
        <v>0</v>
      </c>
      <c r="J247" s="33"/>
    </row>
    <row r="248" spans="1:10">
      <c r="A248" s="343" t="s">
        <v>783</v>
      </c>
      <c r="B248" s="343">
        <v>3.5385440000000004E-2</v>
      </c>
      <c r="C248" s="17">
        <v>3.5385440000000004E-2</v>
      </c>
      <c r="D248" s="349">
        <v>0</v>
      </c>
      <c r="E248" s="256"/>
      <c r="F248" s="343" t="s">
        <v>794</v>
      </c>
      <c r="G248" s="343">
        <v>69.763501730000002</v>
      </c>
      <c r="H248" s="44">
        <v>69.763501730000002</v>
      </c>
      <c r="I248" s="349">
        <v>0</v>
      </c>
      <c r="J248" s="33"/>
    </row>
    <row r="249" spans="1:10">
      <c r="A249" s="343" t="s">
        <v>786</v>
      </c>
      <c r="B249" s="343">
        <v>4.8374479999999997E-2</v>
      </c>
      <c r="C249" s="17">
        <v>4.8374480000000004E-2</v>
      </c>
      <c r="D249" s="349">
        <v>0</v>
      </c>
      <c r="E249" s="256"/>
      <c r="F249" s="343" t="s">
        <v>691</v>
      </c>
      <c r="G249" s="343">
        <v>3.11356638</v>
      </c>
      <c r="H249" s="44">
        <v>3.11356638</v>
      </c>
      <c r="I249" s="349">
        <v>0</v>
      </c>
      <c r="J249" s="33"/>
    </row>
    <row r="250" spans="1:10">
      <c r="A250" s="343" t="s">
        <v>780</v>
      </c>
      <c r="B250" s="343">
        <v>7.0824319999999996E-2</v>
      </c>
      <c r="C250" s="17">
        <v>7.082432000000001E-2</v>
      </c>
      <c r="D250" s="349">
        <v>0</v>
      </c>
      <c r="E250" s="256"/>
      <c r="F250" s="343" t="s">
        <v>843</v>
      </c>
      <c r="G250" s="343">
        <v>0.49615684999999998</v>
      </c>
      <c r="H250" s="44">
        <v>0.49615684999999998</v>
      </c>
      <c r="I250" s="349">
        <v>0</v>
      </c>
      <c r="J250" s="33"/>
    </row>
    <row r="251" spans="1:10">
      <c r="A251" s="343" t="s">
        <v>769</v>
      </c>
      <c r="B251" s="343">
        <v>2.7427860000000002E-2</v>
      </c>
      <c r="C251" s="17">
        <v>2.7427860000000002E-2</v>
      </c>
      <c r="D251" s="349">
        <v>0</v>
      </c>
      <c r="E251" s="256"/>
      <c r="F251" s="343" t="s">
        <v>637</v>
      </c>
      <c r="G251" s="343">
        <v>2.56441E-2</v>
      </c>
      <c r="H251" s="44">
        <v>2.56441E-2</v>
      </c>
      <c r="I251" s="349">
        <v>0</v>
      </c>
      <c r="J251" s="33"/>
    </row>
    <row r="252" spans="1:10">
      <c r="A252" s="343" t="s">
        <v>824</v>
      </c>
      <c r="B252" s="343">
        <v>0.19569888999999999</v>
      </c>
      <c r="C252" s="17">
        <v>0.19569889000000001</v>
      </c>
      <c r="D252" s="349">
        <v>0</v>
      </c>
      <c r="E252" s="256"/>
      <c r="F252" s="343" t="s">
        <v>648</v>
      </c>
      <c r="G252" s="343">
        <v>1.6503360000000002E-2</v>
      </c>
      <c r="H252" s="44">
        <v>1.6503360000000002E-2</v>
      </c>
      <c r="I252" s="349">
        <v>0</v>
      </c>
      <c r="J252" s="33"/>
    </row>
    <row r="253" spans="1:10">
      <c r="A253" s="343" t="s">
        <v>732</v>
      </c>
      <c r="B253" s="343">
        <v>6.1071470000000003E-2</v>
      </c>
      <c r="C253" s="17">
        <v>6.1071470000000003E-2</v>
      </c>
      <c r="D253" s="349">
        <v>0</v>
      </c>
      <c r="E253" s="256"/>
      <c r="F253" s="343" t="s">
        <v>653</v>
      </c>
      <c r="G253" s="343">
        <v>0.15315728000000001</v>
      </c>
      <c r="H253" s="44">
        <v>0.15315728000000001</v>
      </c>
      <c r="I253" s="349">
        <v>0</v>
      </c>
      <c r="J253" s="33"/>
    </row>
    <row r="254" spans="1:10">
      <c r="A254" s="343" t="s">
        <v>752</v>
      </c>
      <c r="B254" s="343">
        <v>0.14153255000000001</v>
      </c>
      <c r="C254" s="17">
        <v>0.14153254999999998</v>
      </c>
      <c r="D254" s="349">
        <v>0</v>
      </c>
      <c r="E254" s="256"/>
      <c r="F254" s="343" t="s">
        <v>640</v>
      </c>
      <c r="G254" s="343">
        <v>28.224653159999999</v>
      </c>
      <c r="H254" s="44">
        <v>28.224653159999999</v>
      </c>
      <c r="I254" s="349">
        <v>0</v>
      </c>
      <c r="J254" s="33"/>
    </row>
    <row r="255" spans="1:10">
      <c r="A255" s="343" t="s">
        <v>796</v>
      </c>
      <c r="B255" s="343">
        <v>0.11517402</v>
      </c>
      <c r="C255" s="17">
        <v>0.11517402</v>
      </c>
      <c r="D255" s="349">
        <v>0</v>
      </c>
      <c r="E255" s="256"/>
      <c r="F255" s="343" t="s">
        <v>858</v>
      </c>
      <c r="G255" s="343">
        <v>9.136900000000001E-4</v>
      </c>
      <c r="H255" s="44">
        <v>9.136900000000001E-4</v>
      </c>
      <c r="I255" s="349">
        <v>0</v>
      </c>
      <c r="J255" s="33"/>
    </row>
    <row r="256" spans="1:10">
      <c r="A256" s="343" t="s">
        <v>705</v>
      </c>
      <c r="B256" s="343">
        <v>1.737588E-2</v>
      </c>
      <c r="C256" s="17">
        <v>1.737588E-2</v>
      </c>
      <c r="D256" s="349">
        <v>0</v>
      </c>
      <c r="E256" s="256"/>
      <c r="F256" s="343" t="s">
        <v>634</v>
      </c>
      <c r="G256" s="343">
        <v>3.2161000000000002E-2</v>
      </c>
      <c r="H256" s="44">
        <v>3.2161000000000002E-2</v>
      </c>
      <c r="I256" s="349">
        <v>0</v>
      </c>
      <c r="J256" s="33"/>
    </row>
    <row r="257" spans="1:10">
      <c r="A257" s="343" t="s">
        <v>808</v>
      </c>
      <c r="B257" s="343">
        <v>4.1932039100000003</v>
      </c>
      <c r="C257" s="17">
        <v>4.1932039100000003</v>
      </c>
      <c r="D257" s="349">
        <v>0</v>
      </c>
      <c r="E257" s="256"/>
      <c r="F257" s="343" t="s">
        <v>708</v>
      </c>
      <c r="G257" s="343">
        <v>2.00217701</v>
      </c>
      <c r="H257" s="44">
        <v>2.00217701</v>
      </c>
      <c r="I257" s="349">
        <v>0</v>
      </c>
      <c r="J257" s="33"/>
    </row>
    <row r="258" spans="1:10">
      <c r="A258" s="343" t="s">
        <v>719</v>
      </c>
      <c r="B258" s="343">
        <v>1.8731319999999999E-2</v>
      </c>
      <c r="C258" s="17">
        <v>1.8731319999999999E-2</v>
      </c>
      <c r="D258" s="349">
        <v>0</v>
      </c>
      <c r="E258" s="256"/>
      <c r="F258" s="343" t="s">
        <v>655</v>
      </c>
      <c r="G258" s="343">
        <v>0.93625749999999996</v>
      </c>
      <c r="H258" s="44">
        <v>0.93625749999999996</v>
      </c>
      <c r="I258" s="349">
        <v>0</v>
      </c>
      <c r="J258" s="33"/>
    </row>
    <row r="259" spans="1:10">
      <c r="A259" s="343" t="s">
        <v>683</v>
      </c>
      <c r="B259" s="343">
        <v>0.17292199999999999</v>
      </c>
      <c r="C259" s="17">
        <v>0.17292199999999999</v>
      </c>
      <c r="D259" s="349">
        <v>0</v>
      </c>
      <c r="E259" s="256"/>
      <c r="F259" s="343" t="s">
        <v>615</v>
      </c>
      <c r="G259" s="343">
        <v>3.2758766800000001</v>
      </c>
      <c r="H259" s="44">
        <v>3.2758766800000001</v>
      </c>
      <c r="I259" s="349">
        <v>0</v>
      </c>
    </row>
    <row r="260" spans="1:10">
      <c r="A260" s="343" t="s">
        <v>664</v>
      </c>
      <c r="B260" s="343">
        <v>0</v>
      </c>
      <c r="C260" s="17">
        <v>0</v>
      </c>
      <c r="D260" s="349">
        <v>0</v>
      </c>
      <c r="E260" s="256"/>
      <c r="F260" s="343" t="s">
        <v>685</v>
      </c>
      <c r="G260" s="343">
        <v>1.9429649199999999</v>
      </c>
      <c r="H260" s="44">
        <v>1.9429649199999999</v>
      </c>
      <c r="I260" s="349">
        <v>0</v>
      </c>
      <c r="J260" s="33"/>
    </row>
    <row r="261" spans="1:10">
      <c r="A261" s="44" t="s">
        <v>921</v>
      </c>
      <c r="B261" s="44">
        <v>0</v>
      </c>
      <c r="C261" s="17">
        <v>0</v>
      </c>
      <c r="D261" s="349">
        <v>0</v>
      </c>
      <c r="E261" s="256"/>
      <c r="F261" s="343" t="s">
        <v>695</v>
      </c>
      <c r="G261" s="343">
        <v>6.7203766399999996</v>
      </c>
      <c r="H261" s="44">
        <v>6.7203766399999996</v>
      </c>
      <c r="I261" s="349">
        <v>0</v>
      </c>
      <c r="J261" s="33"/>
    </row>
    <row r="262" spans="1:10">
      <c r="A262" s="343" t="s">
        <v>742</v>
      </c>
      <c r="B262" s="343">
        <v>5.1783379999999997E-2</v>
      </c>
      <c r="C262" s="17">
        <v>5.1783379999999997E-2</v>
      </c>
      <c r="D262" s="349">
        <v>0</v>
      </c>
      <c r="E262" s="256"/>
      <c r="F262" s="44" t="s">
        <v>657</v>
      </c>
      <c r="G262" s="44">
        <v>1.78095384</v>
      </c>
      <c r="H262" s="44">
        <v>1.78095384</v>
      </c>
      <c r="I262" s="349">
        <v>0</v>
      </c>
      <c r="J262" s="33"/>
    </row>
    <row r="263" spans="1:10">
      <c r="A263" s="343" t="s">
        <v>681</v>
      </c>
      <c r="B263" s="343">
        <v>8.1258199999999989E-3</v>
      </c>
      <c r="C263" s="17">
        <v>8.1258199999999989E-3</v>
      </c>
      <c r="D263" s="349">
        <v>0</v>
      </c>
      <c r="E263" s="256"/>
      <c r="F263" s="343" t="s">
        <v>649</v>
      </c>
      <c r="G263" s="343">
        <v>5.9839749999999997E-2</v>
      </c>
      <c r="H263" s="44">
        <v>5.9839749999999997E-2</v>
      </c>
      <c r="I263" s="349">
        <v>0</v>
      </c>
      <c r="J263" s="33"/>
    </row>
    <row r="264" spans="1:10">
      <c r="A264" s="343" t="s">
        <v>729</v>
      </c>
      <c r="B264" s="343">
        <v>0</v>
      </c>
      <c r="C264" s="17">
        <v>0</v>
      </c>
      <c r="D264" s="349">
        <v>0</v>
      </c>
      <c r="E264" s="256"/>
      <c r="F264" s="343" t="s">
        <v>726</v>
      </c>
      <c r="G264" s="343">
        <v>35.296497729999999</v>
      </c>
      <c r="H264" s="44">
        <v>35.296497729999999</v>
      </c>
      <c r="I264" s="349">
        <v>0</v>
      </c>
      <c r="J264" s="33"/>
    </row>
    <row r="265" spans="1:10">
      <c r="A265" s="343" t="s">
        <v>765</v>
      </c>
      <c r="B265" s="343">
        <v>0.81812259999999992</v>
      </c>
      <c r="C265" s="17">
        <v>0.81812259999999992</v>
      </c>
      <c r="D265" s="349">
        <v>0</v>
      </c>
      <c r="E265" s="256"/>
      <c r="F265" s="343" t="s">
        <v>705</v>
      </c>
      <c r="G265" s="343">
        <v>3.01565671</v>
      </c>
      <c r="H265" s="44">
        <v>3.01565671</v>
      </c>
      <c r="I265" s="349">
        <v>0</v>
      </c>
      <c r="J265" s="33"/>
    </row>
    <row r="266" spans="1:10">
      <c r="A266" s="343" t="s">
        <v>747</v>
      </c>
      <c r="B266" s="343">
        <v>0.21669887999999998</v>
      </c>
      <c r="C266" s="17">
        <v>0.21669888000000001</v>
      </c>
      <c r="D266" s="349">
        <v>0</v>
      </c>
      <c r="E266" s="256"/>
      <c r="F266" s="44" t="s">
        <v>719</v>
      </c>
      <c r="G266" s="44">
        <v>4.8184451699999995</v>
      </c>
      <c r="H266" s="44">
        <v>4.8184451699999995</v>
      </c>
      <c r="I266" s="349">
        <v>0</v>
      </c>
      <c r="J266" s="33"/>
    </row>
    <row r="267" spans="1:10" s="11" customFormat="1" ht="13">
      <c r="A267" s="44" t="s">
        <v>718</v>
      </c>
      <c r="B267" s="44">
        <v>0.10930486</v>
      </c>
      <c r="C267" s="17">
        <v>0.10930486</v>
      </c>
      <c r="D267" s="349">
        <v>0</v>
      </c>
      <c r="E267" s="258"/>
      <c r="F267" s="343" t="s">
        <v>664</v>
      </c>
      <c r="G267" s="343">
        <v>0.61258665000000001</v>
      </c>
      <c r="H267" s="44">
        <v>0.61258665000000001</v>
      </c>
      <c r="I267" s="349">
        <v>0</v>
      </c>
      <c r="J267" s="113"/>
    </row>
    <row r="268" spans="1:10" s="11" customFormat="1" ht="13">
      <c r="A268" s="44" t="s">
        <v>704</v>
      </c>
      <c r="B268" s="44">
        <v>0.38656509999999999</v>
      </c>
      <c r="C268" s="17">
        <v>0.38656509999999999</v>
      </c>
      <c r="D268" s="349">
        <v>0</v>
      </c>
      <c r="E268" s="258"/>
      <c r="F268" s="343" t="s">
        <v>921</v>
      </c>
      <c r="G268" s="343">
        <v>0</v>
      </c>
      <c r="H268" s="44">
        <v>0</v>
      </c>
      <c r="I268" s="349">
        <v>0</v>
      </c>
      <c r="J268" s="113"/>
    </row>
    <row r="269" spans="1:10" s="11" customFormat="1" ht="13">
      <c r="A269" s="44" t="s">
        <v>713</v>
      </c>
      <c r="B269" s="44">
        <v>1.1128059999999999E-2</v>
      </c>
      <c r="C269" s="17">
        <v>1.1128059999999999E-2</v>
      </c>
      <c r="D269" s="349">
        <v>0</v>
      </c>
      <c r="E269" s="257"/>
      <c r="F269" s="44" t="s">
        <v>729</v>
      </c>
      <c r="G269" s="44">
        <v>20.833490100000002</v>
      </c>
      <c r="H269" s="44">
        <v>20.833490100000002</v>
      </c>
      <c r="I269" s="349">
        <v>0</v>
      </c>
    </row>
    <row r="270" spans="1:10" s="11" customFormat="1" ht="13">
      <c r="A270" s="44" t="s">
        <v>922</v>
      </c>
      <c r="B270" s="44">
        <v>0</v>
      </c>
      <c r="C270" s="17">
        <v>0</v>
      </c>
      <c r="D270" s="349">
        <v>0</v>
      </c>
      <c r="E270" s="259"/>
      <c r="F270" s="44" t="s">
        <v>922</v>
      </c>
      <c r="G270" s="44">
        <v>0</v>
      </c>
      <c r="H270" s="44">
        <v>0</v>
      </c>
      <c r="I270" s="349">
        <v>0</v>
      </c>
    </row>
    <row r="271" spans="1:10" s="11" customFormat="1" ht="13">
      <c r="A271" s="44" t="s">
        <v>350</v>
      </c>
      <c r="B271" s="44">
        <v>0</v>
      </c>
      <c r="C271" s="17">
        <v>0</v>
      </c>
      <c r="D271" s="349">
        <v>0</v>
      </c>
      <c r="E271" s="169"/>
      <c r="F271" s="44" t="s">
        <v>628</v>
      </c>
      <c r="G271" s="44">
        <v>0</v>
      </c>
      <c r="H271" s="44">
        <v>0</v>
      </c>
      <c r="I271" s="349">
        <v>0</v>
      </c>
    </row>
    <row r="272" spans="1:10">
      <c r="A272" s="44" t="s">
        <v>595</v>
      </c>
      <c r="B272" s="44">
        <v>1337.56108898</v>
      </c>
      <c r="C272" s="17">
        <v>1337.56108898</v>
      </c>
      <c r="D272" s="349">
        <v>0</v>
      </c>
      <c r="F272" s="44" t="s">
        <v>595</v>
      </c>
      <c r="G272" s="44">
        <v>0</v>
      </c>
      <c r="H272" s="44">
        <v>0</v>
      </c>
      <c r="I272" s="349">
        <v>0</v>
      </c>
    </row>
    <row r="273" spans="1:9" s="11" customFormat="1" ht="13">
      <c r="A273" s="44" t="s">
        <v>923</v>
      </c>
      <c r="B273" s="44">
        <v>0</v>
      </c>
      <c r="C273" s="17">
        <v>0</v>
      </c>
      <c r="D273" s="349">
        <v>0</v>
      </c>
      <c r="F273" s="44" t="s">
        <v>923</v>
      </c>
      <c r="G273" s="44">
        <v>0</v>
      </c>
      <c r="H273" s="44">
        <v>0</v>
      </c>
      <c r="I273" s="349">
        <v>0</v>
      </c>
    </row>
    <row r="274" spans="1:9" s="11" customFormat="1" ht="14.5" customHeight="1">
      <c r="A274" s="410" t="s">
        <v>217</v>
      </c>
      <c r="B274" s="410">
        <f ca="1">SUM(B11:B274)</f>
        <v>12415.203180430017</v>
      </c>
      <c r="C274" s="70">
        <f ca="1">SUM(C11:C274)</f>
        <v>0</v>
      </c>
      <c r="D274" s="411">
        <f ca="1">SUM(D11:D274)</f>
        <v>310.31845651999947</v>
      </c>
      <c r="F274" s="433" t="s">
        <v>217</v>
      </c>
      <c r="G274" s="434">
        <f>SUBTOTAL(109,G11:G273)</f>
        <v>15531.168678850001</v>
      </c>
      <c r="H274" s="434">
        <f>SUBTOTAL(109,H11:H273)</f>
        <v>15944.357468459988</v>
      </c>
      <c r="I274" s="434">
        <f>SUBTOTAL(109,I11:I273)</f>
        <v>413.18878961000195</v>
      </c>
    </row>
    <row r="276" spans="1:9">
      <c r="F276" s="33"/>
      <c r="G276" s="19"/>
      <c r="H276" s="19"/>
      <c r="I276" s="19"/>
    </row>
    <row r="278" spans="1:9">
      <c r="B278" s="41"/>
      <c r="C278" s="41"/>
    </row>
  </sheetData>
  <mergeCells count="3">
    <mergeCell ref="A2:E2"/>
    <mergeCell ref="A9:D9"/>
    <mergeCell ref="F9:I9"/>
  </mergeCells>
  <hyperlinks>
    <hyperlink ref="K1" location="'Table of Content'!A1" display="Table of Content" xr:uid="{2F28886C-BAA2-4E13-B472-517526F34A0C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88B8-5C6D-423A-A807-1DBB87ADDA1F}">
  <dimension ref="A1:I45"/>
  <sheetViews>
    <sheetView zoomScaleNormal="100" workbookViewId="0">
      <selection activeCell="H1" sqref="H1:I1"/>
    </sheetView>
  </sheetViews>
  <sheetFormatPr defaultColWidth="8.81640625" defaultRowHeight="12.5"/>
  <cols>
    <col min="1" max="1" width="25.08984375" style="252" customWidth="1"/>
    <col min="2" max="2" width="17.453125" style="17" bestFit="1" customWidth="1"/>
    <col min="3" max="3" width="17.453125" style="17" customWidth="1"/>
    <col min="4" max="4" width="15.36328125" style="17" customWidth="1"/>
    <col min="5" max="5" width="21.90625" style="17" customWidth="1"/>
    <col min="6" max="6" width="44.26953125" style="17" bestFit="1" customWidth="1"/>
    <col min="7" max="7" width="12.81640625" style="14" customWidth="1"/>
    <col min="8" max="16384" width="8.81640625" style="14"/>
  </cols>
  <sheetData>
    <row r="1" spans="1:9" ht="13">
      <c r="A1" s="407" t="s">
        <v>563</v>
      </c>
      <c r="B1" s="407"/>
      <c r="C1" s="407"/>
      <c r="D1" s="407"/>
      <c r="H1" s="622" t="s">
        <v>239</v>
      </c>
      <c r="I1" s="622"/>
    </row>
    <row r="2" spans="1:9" s="194" customFormat="1" ht="13">
      <c r="A2" s="220" t="s">
        <v>849</v>
      </c>
      <c r="B2" s="214" t="s">
        <v>930</v>
      </c>
      <c r="C2" s="214" t="s">
        <v>927</v>
      </c>
      <c r="D2" s="214" t="s">
        <v>928</v>
      </c>
      <c r="E2" s="214" t="s">
        <v>931</v>
      </c>
      <c r="F2" s="214" t="s">
        <v>85</v>
      </c>
    </row>
    <row r="3" spans="1:9" ht="13.5" customHeight="1">
      <c r="A3" s="265" t="s">
        <v>286</v>
      </c>
      <c r="B3" s="446">
        <v>0</v>
      </c>
      <c r="C3" s="446">
        <v>0</v>
      </c>
      <c r="D3" s="446">
        <v>0</v>
      </c>
      <c r="E3" s="446">
        <v>0</v>
      </c>
      <c r="F3" s="446">
        <v>375.66566949000003</v>
      </c>
    </row>
    <row r="4" spans="1:9">
      <c r="A4" s="108" t="s">
        <v>444</v>
      </c>
      <c r="B4" s="447">
        <v>1127.6081606300002</v>
      </c>
      <c r="C4" s="447">
        <v>0</v>
      </c>
      <c r="D4" s="447">
        <v>0</v>
      </c>
      <c r="E4" s="447">
        <v>0</v>
      </c>
      <c r="F4" s="447">
        <v>327.6942828</v>
      </c>
    </row>
    <row r="5" spans="1:9">
      <c r="A5" s="108" t="s">
        <v>235</v>
      </c>
      <c r="B5" s="447">
        <v>80.028614360000105</v>
      </c>
      <c r="C5" s="447">
        <v>3.3675359500000002</v>
      </c>
      <c r="D5" s="447">
        <v>0</v>
      </c>
      <c r="E5" s="447">
        <v>486.86138133999998</v>
      </c>
      <c r="F5" s="447">
        <v>69.797451599999988</v>
      </c>
    </row>
    <row r="6" spans="1:9">
      <c r="A6" s="108" t="s">
        <v>250</v>
      </c>
      <c r="B6" s="447">
        <v>10.14803641</v>
      </c>
      <c r="C6" s="447">
        <v>0</v>
      </c>
      <c r="D6" s="447">
        <v>0</v>
      </c>
      <c r="E6" s="447">
        <v>0</v>
      </c>
      <c r="F6" s="447">
        <v>54.742748119999995</v>
      </c>
    </row>
    <row r="7" spans="1:9">
      <c r="A7" s="108" t="s">
        <v>462</v>
      </c>
      <c r="B7" s="447">
        <v>0</v>
      </c>
      <c r="C7" s="447">
        <v>0</v>
      </c>
      <c r="D7" s="447">
        <v>0</v>
      </c>
      <c r="E7" s="447">
        <v>0</v>
      </c>
      <c r="F7" s="447">
        <v>19.897727199999999</v>
      </c>
    </row>
    <row r="8" spans="1:9">
      <c r="A8" s="108" t="s">
        <v>468</v>
      </c>
      <c r="B8" s="447">
        <v>0</v>
      </c>
      <c r="C8" s="447">
        <v>0</v>
      </c>
      <c r="D8" s="447">
        <v>0</v>
      </c>
      <c r="E8" s="447">
        <v>0</v>
      </c>
      <c r="F8" s="447">
        <v>0.33983061999999997</v>
      </c>
    </row>
    <row r="9" spans="1:9">
      <c r="A9" s="108" t="s">
        <v>246</v>
      </c>
      <c r="B9" s="447">
        <v>0.35870545000000004</v>
      </c>
      <c r="C9" s="447">
        <v>0</v>
      </c>
      <c r="D9" s="447">
        <v>0</v>
      </c>
      <c r="E9" s="447">
        <v>316.05107308999999</v>
      </c>
      <c r="F9" s="447">
        <v>0.28089224000000002</v>
      </c>
    </row>
    <row r="10" spans="1:9">
      <c r="A10" s="108" t="s">
        <v>263</v>
      </c>
      <c r="B10" s="447">
        <v>8.8830000000000002E-5</v>
      </c>
      <c r="C10" s="447">
        <v>0</v>
      </c>
      <c r="D10" s="447">
        <v>0</v>
      </c>
      <c r="E10" s="447">
        <v>0</v>
      </c>
      <c r="F10" s="447">
        <v>0.17684935000000002</v>
      </c>
    </row>
    <row r="11" spans="1:9">
      <c r="A11" s="108" t="s">
        <v>257</v>
      </c>
      <c r="B11" s="447">
        <v>1.86817181</v>
      </c>
      <c r="C11" s="447">
        <v>0</v>
      </c>
      <c r="D11" s="447">
        <v>0</v>
      </c>
      <c r="E11" s="447">
        <v>5.2417290000000003</v>
      </c>
      <c r="F11" s="447">
        <v>2.5606139999999999E-2</v>
      </c>
    </row>
    <row r="12" spans="1:9" ht="13.5" customHeight="1">
      <c r="A12" s="451" t="s">
        <v>511</v>
      </c>
      <c r="B12" s="447">
        <v>0</v>
      </c>
      <c r="C12" s="447">
        <v>0</v>
      </c>
      <c r="D12" s="447">
        <v>0</v>
      </c>
      <c r="E12" s="447">
        <v>0</v>
      </c>
      <c r="F12" s="447">
        <v>9.4990700000000001E-3</v>
      </c>
    </row>
    <row r="13" spans="1:9">
      <c r="A13" s="108" t="s">
        <v>464</v>
      </c>
      <c r="B13" s="447">
        <v>0</v>
      </c>
      <c r="C13" s="447">
        <v>0</v>
      </c>
      <c r="D13" s="447">
        <v>0</v>
      </c>
      <c r="E13" s="447">
        <v>0</v>
      </c>
      <c r="F13" s="447">
        <v>1.8073099999999999E-3</v>
      </c>
    </row>
    <row r="14" spans="1:9">
      <c r="A14" s="108" t="s">
        <v>448</v>
      </c>
      <c r="B14" s="447">
        <v>1.4058846899999999</v>
      </c>
      <c r="C14" s="447">
        <v>0</v>
      </c>
      <c r="D14" s="447">
        <v>0</v>
      </c>
      <c r="E14" s="447">
        <v>22.785305040000001</v>
      </c>
      <c r="F14" s="447">
        <v>1.2804000000000001E-3</v>
      </c>
    </row>
    <row r="15" spans="1:9">
      <c r="A15" s="108" t="s">
        <v>267</v>
      </c>
      <c r="B15" s="447">
        <v>8.6341999999999994E-4</v>
      </c>
      <c r="C15" s="447">
        <v>0</v>
      </c>
      <c r="D15" s="447">
        <v>0</v>
      </c>
      <c r="E15" s="447">
        <v>0</v>
      </c>
      <c r="F15" s="447">
        <v>4.7120000000000002E-4</v>
      </c>
    </row>
    <row r="16" spans="1:9">
      <c r="A16" s="108" t="s">
        <v>259</v>
      </c>
      <c r="B16" s="447">
        <v>53.892375749999999</v>
      </c>
      <c r="C16" s="447">
        <v>0</v>
      </c>
      <c r="D16" s="447">
        <v>0</v>
      </c>
      <c r="E16" s="447">
        <v>20.459389999999999</v>
      </c>
      <c r="F16" s="447">
        <v>0</v>
      </c>
    </row>
    <row r="17" spans="1:6">
      <c r="A17" s="108" t="s">
        <v>446</v>
      </c>
      <c r="B17" s="447">
        <v>9.8090419999999998E-2</v>
      </c>
      <c r="C17" s="447">
        <v>0</v>
      </c>
      <c r="D17" s="447">
        <v>0</v>
      </c>
      <c r="E17" s="447">
        <v>17.265053999999999</v>
      </c>
      <c r="F17" s="447">
        <v>0</v>
      </c>
    </row>
    <row r="18" spans="1:6">
      <c r="A18" s="108" t="s">
        <v>260</v>
      </c>
      <c r="B18" s="447">
        <v>0</v>
      </c>
      <c r="C18" s="447">
        <v>0</v>
      </c>
      <c r="D18" s="447">
        <v>0</v>
      </c>
      <c r="E18" s="447">
        <v>12.65181508</v>
      </c>
      <c r="F18" s="447">
        <v>0</v>
      </c>
    </row>
    <row r="19" spans="1:6">
      <c r="A19" s="108" t="s">
        <v>452</v>
      </c>
      <c r="B19" s="447">
        <v>9.3805990000000006E-2</v>
      </c>
      <c r="C19" s="447">
        <v>0</v>
      </c>
      <c r="D19" s="447">
        <v>0</v>
      </c>
      <c r="E19" s="447">
        <v>9.3655930500000011</v>
      </c>
      <c r="F19" s="447">
        <v>0</v>
      </c>
    </row>
    <row r="20" spans="1:6">
      <c r="A20" s="108" t="s">
        <v>247</v>
      </c>
      <c r="B20" s="447">
        <v>0</v>
      </c>
      <c r="C20" s="447">
        <v>0</v>
      </c>
      <c r="D20" s="447">
        <v>969.06490257000007</v>
      </c>
      <c r="E20" s="447">
        <v>3.4227404799999999</v>
      </c>
      <c r="F20" s="447">
        <v>0</v>
      </c>
    </row>
    <row r="21" spans="1:6">
      <c r="A21" s="108" t="s">
        <v>317</v>
      </c>
      <c r="B21" s="447">
        <v>0.46797659000000003</v>
      </c>
      <c r="C21" s="447">
        <v>0</v>
      </c>
      <c r="D21" s="447">
        <v>0</v>
      </c>
      <c r="E21" s="447">
        <v>3.3627384399999998</v>
      </c>
      <c r="F21" s="447">
        <v>0</v>
      </c>
    </row>
    <row r="22" spans="1:6" ht="13.5" customHeight="1">
      <c r="A22" s="108" t="s">
        <v>534</v>
      </c>
      <c r="B22" s="447">
        <v>1.299549E-2</v>
      </c>
      <c r="C22" s="447">
        <v>0</v>
      </c>
      <c r="D22" s="447">
        <v>0</v>
      </c>
      <c r="E22" s="447">
        <v>2.386002</v>
      </c>
      <c r="F22" s="447">
        <v>0</v>
      </c>
    </row>
    <row r="23" spans="1:6">
      <c r="A23" s="108" t="s">
        <v>245</v>
      </c>
      <c r="B23" s="447">
        <v>2.2362683999999997</v>
      </c>
      <c r="C23" s="447">
        <v>0</v>
      </c>
      <c r="D23" s="447">
        <v>0</v>
      </c>
      <c r="E23" s="447">
        <v>1.4449240000000001</v>
      </c>
      <c r="F23" s="447">
        <v>0</v>
      </c>
    </row>
    <row r="24" spans="1:6">
      <c r="A24" s="108" t="s">
        <v>457</v>
      </c>
      <c r="B24" s="447">
        <v>0</v>
      </c>
      <c r="C24" s="447">
        <v>0</v>
      </c>
      <c r="D24" s="447">
        <v>0</v>
      </c>
      <c r="E24" s="447">
        <v>0.983815</v>
      </c>
      <c r="F24" s="447">
        <v>0</v>
      </c>
    </row>
    <row r="25" spans="1:6">
      <c r="A25" s="108" t="s">
        <v>537</v>
      </c>
      <c r="B25" s="447">
        <v>2110.0152660096001</v>
      </c>
      <c r="C25" s="447">
        <v>678.75097547000007</v>
      </c>
      <c r="D25" s="447">
        <v>0</v>
      </c>
      <c r="E25" s="447">
        <v>0</v>
      </c>
      <c r="F25" s="447">
        <v>0</v>
      </c>
    </row>
    <row r="26" spans="1:6">
      <c r="A26" s="108" t="s">
        <v>266</v>
      </c>
      <c r="B26" s="447">
        <v>0.21076114000000001</v>
      </c>
      <c r="C26" s="447">
        <v>514.26569056999995</v>
      </c>
      <c r="D26" s="447">
        <v>0</v>
      </c>
      <c r="E26" s="447">
        <v>0</v>
      </c>
      <c r="F26" s="447">
        <v>0</v>
      </c>
    </row>
    <row r="27" spans="1:6">
      <c r="A27" s="108" t="s">
        <v>264</v>
      </c>
      <c r="B27" s="447">
        <v>364.56823204</v>
      </c>
      <c r="C27" s="447">
        <v>0</v>
      </c>
      <c r="D27" s="447">
        <v>0</v>
      </c>
      <c r="E27" s="447">
        <v>0</v>
      </c>
      <c r="F27" s="447">
        <v>0</v>
      </c>
    </row>
    <row r="28" spans="1:6">
      <c r="A28" s="108" t="s">
        <v>449</v>
      </c>
      <c r="B28" s="447">
        <v>201.82372609000001</v>
      </c>
      <c r="C28" s="447">
        <v>0</v>
      </c>
      <c r="D28" s="447">
        <v>0</v>
      </c>
      <c r="E28" s="447">
        <v>0</v>
      </c>
      <c r="F28" s="447">
        <v>0</v>
      </c>
    </row>
    <row r="29" spans="1:6">
      <c r="A29" s="108" t="s">
        <v>248</v>
      </c>
      <c r="B29" s="447">
        <v>61.584771770000003</v>
      </c>
      <c r="C29" s="447">
        <v>0</v>
      </c>
      <c r="D29" s="447">
        <v>0</v>
      </c>
      <c r="E29" s="447">
        <v>0</v>
      </c>
      <c r="F29" s="447">
        <v>0</v>
      </c>
    </row>
    <row r="30" spans="1:6">
      <c r="A30" s="108" t="s">
        <v>460</v>
      </c>
      <c r="B30" s="447">
        <v>15.660716859999999</v>
      </c>
      <c r="C30" s="447">
        <v>0</v>
      </c>
      <c r="D30" s="447">
        <v>0</v>
      </c>
      <c r="E30" s="447">
        <v>0</v>
      </c>
      <c r="F30" s="447">
        <v>0</v>
      </c>
    </row>
    <row r="31" spans="1:6">
      <c r="A31" s="108" t="s">
        <v>482</v>
      </c>
      <c r="B31" s="447">
        <v>2.87606742</v>
      </c>
      <c r="C31" s="447">
        <v>0</v>
      </c>
      <c r="D31" s="447">
        <v>0</v>
      </c>
      <c r="E31" s="447">
        <v>0</v>
      </c>
      <c r="F31" s="447">
        <v>0</v>
      </c>
    </row>
    <row r="32" spans="1:6">
      <c r="A32" s="108" t="s">
        <v>536</v>
      </c>
      <c r="B32" s="447">
        <v>1.9490016399999999</v>
      </c>
      <c r="C32" s="447">
        <v>0</v>
      </c>
      <c r="D32" s="447">
        <v>0</v>
      </c>
      <c r="E32" s="447">
        <v>0</v>
      </c>
      <c r="F32" s="447">
        <v>0</v>
      </c>
    </row>
    <row r="33" spans="1:6">
      <c r="A33" s="108" t="s">
        <v>933</v>
      </c>
      <c r="B33" s="447">
        <v>1.7027396499999998</v>
      </c>
      <c r="C33" s="447">
        <v>0</v>
      </c>
      <c r="D33" s="447">
        <v>0</v>
      </c>
      <c r="E33" s="447">
        <v>0</v>
      </c>
      <c r="F33" s="447">
        <v>0</v>
      </c>
    </row>
    <row r="34" spans="1:6">
      <c r="A34" s="108" t="s">
        <v>249</v>
      </c>
      <c r="B34" s="447">
        <v>1.3942545</v>
      </c>
      <c r="C34" s="447">
        <v>0</v>
      </c>
      <c r="D34" s="447">
        <v>0</v>
      </c>
      <c r="E34" s="447">
        <v>0</v>
      </c>
      <c r="F34" s="447">
        <v>0</v>
      </c>
    </row>
    <row r="35" spans="1:6">
      <c r="A35" s="108" t="s">
        <v>251</v>
      </c>
      <c r="B35" s="447">
        <v>0.45691073999999998</v>
      </c>
      <c r="C35" s="447">
        <v>0</v>
      </c>
      <c r="D35" s="447">
        <v>0</v>
      </c>
      <c r="E35" s="447">
        <v>0</v>
      </c>
      <c r="F35" s="447">
        <v>0</v>
      </c>
    </row>
    <row r="36" spans="1:6">
      <c r="A36" s="108" t="s">
        <v>256</v>
      </c>
      <c r="B36" s="447">
        <v>0.14186446999999999</v>
      </c>
      <c r="C36" s="447">
        <v>0</v>
      </c>
      <c r="D36" s="447">
        <v>0</v>
      </c>
      <c r="E36" s="447">
        <v>0</v>
      </c>
      <c r="F36" s="447">
        <v>0</v>
      </c>
    </row>
    <row r="37" spans="1:6">
      <c r="A37" s="108" t="s">
        <v>465</v>
      </c>
      <c r="B37" s="447">
        <v>0.1052835</v>
      </c>
      <c r="C37" s="447">
        <v>0</v>
      </c>
      <c r="D37" s="447">
        <v>0</v>
      </c>
      <c r="E37" s="447">
        <v>0</v>
      </c>
      <c r="F37" s="447">
        <v>0</v>
      </c>
    </row>
    <row r="38" spans="1:6">
      <c r="A38" s="108" t="s">
        <v>262</v>
      </c>
      <c r="B38" s="447">
        <v>6.1897480000000005E-2</v>
      </c>
      <c r="C38" s="447">
        <v>0</v>
      </c>
      <c r="D38" s="447">
        <v>0</v>
      </c>
      <c r="E38" s="447">
        <v>0</v>
      </c>
      <c r="F38" s="447">
        <v>0</v>
      </c>
    </row>
    <row r="39" spans="1:6">
      <c r="A39" s="108" t="s">
        <v>255</v>
      </c>
      <c r="B39" s="447">
        <v>4.7128879999999998E-2</v>
      </c>
      <c r="C39" s="447">
        <v>0</v>
      </c>
      <c r="D39" s="447">
        <v>0</v>
      </c>
      <c r="E39" s="447">
        <v>0</v>
      </c>
      <c r="F39" s="447">
        <v>0</v>
      </c>
    </row>
    <row r="40" spans="1:6">
      <c r="A40" s="108" t="s">
        <v>532</v>
      </c>
      <c r="B40" s="447">
        <v>1.9025189999999997E-2</v>
      </c>
      <c r="C40" s="447">
        <v>0</v>
      </c>
      <c r="D40" s="447">
        <v>0</v>
      </c>
      <c r="E40" s="447">
        <v>0</v>
      </c>
      <c r="F40" s="447">
        <v>0</v>
      </c>
    </row>
    <row r="41" spans="1:6">
      <c r="A41" s="108" t="s">
        <v>254</v>
      </c>
      <c r="B41" s="447">
        <v>4.5811899999999997E-3</v>
      </c>
      <c r="C41" s="447">
        <v>0</v>
      </c>
      <c r="D41" s="447">
        <v>0</v>
      </c>
      <c r="E41" s="447">
        <v>0</v>
      </c>
      <c r="F41" s="447">
        <v>0</v>
      </c>
    </row>
    <row r="42" spans="1:6">
      <c r="A42" s="108" t="s">
        <v>492</v>
      </c>
      <c r="B42" s="447">
        <v>2.5178400000000004E-3</v>
      </c>
      <c r="C42" s="447">
        <v>0</v>
      </c>
      <c r="D42" s="447">
        <v>0</v>
      </c>
      <c r="E42" s="447">
        <v>0</v>
      </c>
      <c r="F42" s="447">
        <v>0</v>
      </c>
    </row>
    <row r="43" spans="1:6">
      <c r="A43" s="108" t="s">
        <v>459</v>
      </c>
      <c r="B43" s="447">
        <v>1.55861E-3</v>
      </c>
      <c r="C43" s="447">
        <v>0</v>
      </c>
      <c r="D43" s="447">
        <v>0</v>
      </c>
      <c r="E43" s="447">
        <v>0</v>
      </c>
      <c r="F43" s="447">
        <v>0</v>
      </c>
    </row>
    <row r="44" spans="1:6">
      <c r="A44" s="108" t="s">
        <v>451</v>
      </c>
      <c r="B44" s="447">
        <v>6.7502999999999997E-4</v>
      </c>
      <c r="C44" s="447">
        <v>0</v>
      </c>
      <c r="D44" s="447">
        <v>0</v>
      </c>
      <c r="E44" s="447">
        <v>0</v>
      </c>
      <c r="F44" s="447">
        <v>0</v>
      </c>
    </row>
    <row r="45" spans="1:6">
      <c r="A45" s="421" t="s">
        <v>531</v>
      </c>
      <c r="B45" s="448">
        <v>8.9889999999999995E-5</v>
      </c>
      <c r="C45" s="448">
        <v>0</v>
      </c>
      <c r="D45" s="448">
        <v>0</v>
      </c>
      <c r="E45" s="448">
        <v>0</v>
      </c>
      <c r="F45" s="448">
        <v>0</v>
      </c>
    </row>
  </sheetData>
  <mergeCells count="1">
    <mergeCell ref="H1:I1"/>
  </mergeCells>
  <hyperlinks>
    <hyperlink ref="H1" location="'Table of Content'!A1" display="Table of Content" xr:uid="{B186EF4A-188F-470B-9F33-D751F81D21D2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CBE0-2EA9-407D-B440-69277A94079F}">
  <dimension ref="A1:N14"/>
  <sheetViews>
    <sheetView workbookViewId="0">
      <selection activeCell="N1" sqref="N1"/>
    </sheetView>
  </sheetViews>
  <sheetFormatPr defaultRowHeight="13"/>
  <cols>
    <col min="1" max="1" width="8.36328125" style="557" customWidth="1"/>
    <col min="2" max="2" width="19.54296875" style="557" customWidth="1"/>
    <col min="3" max="12" width="7.90625" style="557" bestFit="1" customWidth="1"/>
    <col min="13" max="16384" width="8.7265625" style="557"/>
  </cols>
  <sheetData>
    <row r="1" spans="1:14">
      <c r="A1" s="555" t="s">
        <v>949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N1" s="558" t="s">
        <v>239</v>
      </c>
    </row>
    <row r="2" spans="1:14" s="559" customFormat="1">
      <c r="A2" s="623" t="s">
        <v>938</v>
      </c>
      <c r="B2" s="220" t="s">
        <v>937</v>
      </c>
      <c r="C2" s="220">
        <v>2016</v>
      </c>
      <c r="D2" s="220">
        <v>2017</v>
      </c>
      <c r="E2" s="220">
        <v>2018</v>
      </c>
      <c r="F2" s="220">
        <v>2019</v>
      </c>
      <c r="G2" s="220">
        <v>2020</v>
      </c>
      <c r="H2" s="220">
        <v>2021</v>
      </c>
      <c r="I2" s="220">
        <v>2022</v>
      </c>
      <c r="J2" s="220">
        <v>2023</v>
      </c>
      <c r="K2" s="220">
        <v>2024</v>
      </c>
      <c r="L2" s="220">
        <v>2025</v>
      </c>
    </row>
    <row r="3" spans="1:14">
      <c r="A3" s="624"/>
      <c r="B3" s="560" t="s">
        <v>53</v>
      </c>
      <c r="C3" s="561">
        <v>3545.2829711100003</v>
      </c>
      <c r="D3" s="561">
        <v>4126.0113517700001</v>
      </c>
      <c r="E3" s="561">
        <v>8652.2248990799999</v>
      </c>
      <c r="F3" s="561">
        <v>10284.09157441</v>
      </c>
      <c r="G3" s="561">
        <v>10446.286407459998</v>
      </c>
      <c r="H3" s="561">
        <v>10407.838663549999</v>
      </c>
      <c r="I3" s="561">
        <v>13305.699902889999</v>
      </c>
      <c r="J3" s="561">
        <v>14520.580195680001</v>
      </c>
      <c r="K3" s="561">
        <v>19960.052987179999</v>
      </c>
      <c r="L3" s="561">
        <v>28117.699863060003</v>
      </c>
    </row>
    <row r="4" spans="1:14">
      <c r="A4" s="624"/>
      <c r="B4" s="562" t="s">
        <v>216</v>
      </c>
      <c r="C4" s="563">
        <v>4410.2267788599993</v>
      </c>
      <c r="D4" s="563">
        <v>5644.6329450699996</v>
      </c>
      <c r="E4" s="563">
        <v>3778.58500869</v>
      </c>
      <c r="F4" s="563">
        <v>4683.7728342999999</v>
      </c>
      <c r="G4" s="563">
        <v>6560.1023420000001</v>
      </c>
      <c r="H4" s="563">
        <v>6504.8284149999999</v>
      </c>
      <c r="I4" s="563">
        <v>7176.0479999899999</v>
      </c>
      <c r="J4" s="563">
        <v>11576.75297138</v>
      </c>
      <c r="K4" s="563">
        <v>14300.67454167</v>
      </c>
      <c r="L4" s="563">
        <v>20076.5097838</v>
      </c>
    </row>
    <row r="5" spans="1:14">
      <c r="A5" s="624"/>
      <c r="B5" s="560" t="s">
        <v>8</v>
      </c>
      <c r="C5" s="561">
        <v>8430.8116427999994</v>
      </c>
      <c r="D5" s="561">
        <v>8507.3364075600002</v>
      </c>
      <c r="E5" s="561">
        <v>9219.021031870001</v>
      </c>
      <c r="F5" s="561">
        <v>9533.5937934199992</v>
      </c>
      <c r="G5" s="561">
        <v>9166.7593057900012</v>
      </c>
      <c r="H5" s="561">
        <v>10097.856428450001</v>
      </c>
      <c r="I5" s="561">
        <v>10994.484105110001</v>
      </c>
      <c r="J5" s="561">
        <v>13667.49305359</v>
      </c>
      <c r="K5" s="561">
        <v>13447.401441700002</v>
      </c>
      <c r="L5" s="561">
        <v>14302.314753370001</v>
      </c>
    </row>
    <row r="6" spans="1:14">
      <c r="A6" s="624"/>
      <c r="B6" s="562" t="s">
        <v>121</v>
      </c>
      <c r="C6" s="563">
        <v>14752.05416899</v>
      </c>
      <c r="D6" s="563">
        <v>15028.058114200001</v>
      </c>
      <c r="E6" s="563">
        <v>16493.75708231</v>
      </c>
      <c r="F6" s="563">
        <v>15735.057004139999</v>
      </c>
      <c r="G6" s="563">
        <v>12458.32190732</v>
      </c>
      <c r="H6" s="563">
        <v>13244.36721366</v>
      </c>
      <c r="I6" s="563">
        <v>21736.117639580003</v>
      </c>
      <c r="J6" s="563">
        <v>24533.698553210001</v>
      </c>
      <c r="K6" s="563">
        <v>19250.888534599999</v>
      </c>
      <c r="L6" s="563">
        <v>14716.93933728</v>
      </c>
    </row>
    <row r="7" spans="1:14">
      <c r="A7" s="625"/>
      <c r="B7" s="564" t="s">
        <v>52</v>
      </c>
      <c r="C7" s="565">
        <v>4.0000000000000002E-4</v>
      </c>
      <c r="D7" s="565">
        <v>0</v>
      </c>
      <c r="E7" s="565">
        <v>5.0000000000000001E-4</v>
      </c>
      <c r="F7" s="565">
        <v>0</v>
      </c>
      <c r="G7" s="565">
        <v>0</v>
      </c>
      <c r="H7" s="565">
        <v>0</v>
      </c>
      <c r="I7" s="565">
        <v>0</v>
      </c>
      <c r="J7" s="565">
        <v>334.69584200999998</v>
      </c>
      <c r="K7" s="565">
        <v>3805.5985949400001</v>
      </c>
      <c r="L7" s="565">
        <v>3793.1716230399998</v>
      </c>
    </row>
    <row r="8" spans="1:14">
      <c r="A8" s="566"/>
      <c r="B8" s="567"/>
      <c r="C8" s="567"/>
      <c r="D8" s="567"/>
      <c r="E8" s="567"/>
      <c r="F8" s="567"/>
      <c r="G8" s="567"/>
      <c r="H8" s="567"/>
      <c r="I8" s="567"/>
      <c r="J8" s="567"/>
      <c r="K8" s="567"/>
      <c r="L8" s="567"/>
    </row>
    <row r="9" spans="1:14" s="559" customFormat="1">
      <c r="A9" s="623" t="s">
        <v>939</v>
      </c>
      <c r="B9" s="220" t="s">
        <v>937</v>
      </c>
      <c r="C9" s="220">
        <v>2016</v>
      </c>
      <c r="D9" s="220">
        <v>2017</v>
      </c>
      <c r="E9" s="220">
        <v>2018</v>
      </c>
      <c r="F9" s="220">
        <v>2019</v>
      </c>
      <c r="G9" s="220">
        <v>2020</v>
      </c>
      <c r="H9" s="220">
        <v>2021</v>
      </c>
      <c r="I9" s="220">
        <v>2022</v>
      </c>
      <c r="J9" s="220">
        <v>2023</v>
      </c>
      <c r="K9" s="220">
        <v>2024</v>
      </c>
      <c r="L9" s="220">
        <v>2025</v>
      </c>
    </row>
    <row r="10" spans="1:14">
      <c r="A10" s="624"/>
      <c r="B10" s="560" t="s">
        <v>62</v>
      </c>
      <c r="C10" s="561">
        <v>11698.061726299999</v>
      </c>
      <c r="D10" s="561">
        <v>8677.0946676000003</v>
      </c>
      <c r="E10" s="561">
        <v>11238.40564239</v>
      </c>
      <c r="F10" s="561">
        <v>12972.689338790002</v>
      </c>
      <c r="G10" s="561">
        <v>9095.9135146099889</v>
      </c>
      <c r="H10" s="561">
        <v>12364.192583690001</v>
      </c>
      <c r="I10" s="561">
        <v>27484.528042150003</v>
      </c>
      <c r="J10" s="561">
        <v>27844.524551840001</v>
      </c>
      <c r="K10" s="561">
        <v>24951.719229800001</v>
      </c>
      <c r="L10" s="561">
        <v>22436.772324540001</v>
      </c>
    </row>
    <row r="11" spans="1:14">
      <c r="A11" s="624"/>
      <c r="B11" s="562" t="s">
        <v>52</v>
      </c>
      <c r="C11" s="563">
        <v>2.3369999999999998E-2</v>
      </c>
      <c r="D11" s="563">
        <v>0</v>
      </c>
      <c r="E11" s="563">
        <v>4.1774E-4</v>
      </c>
      <c r="F11" s="563">
        <v>5.8253100000000002E-3</v>
      </c>
      <c r="G11" s="563">
        <v>0</v>
      </c>
      <c r="H11" s="563">
        <v>0</v>
      </c>
      <c r="I11" s="563">
        <v>0</v>
      </c>
      <c r="J11" s="563">
        <v>853.30157234000001</v>
      </c>
      <c r="K11" s="563">
        <v>4395.9994258799998</v>
      </c>
      <c r="L11" s="563">
        <v>4668.86271124</v>
      </c>
    </row>
    <row r="12" spans="1:14">
      <c r="A12" s="624"/>
      <c r="B12" s="560" t="s">
        <v>179</v>
      </c>
      <c r="C12" s="561">
        <v>3589.1982156599997</v>
      </c>
      <c r="D12" s="561">
        <v>3082.5699374199999</v>
      </c>
      <c r="E12" s="561">
        <v>2625.2033178500001</v>
      </c>
      <c r="F12" s="561">
        <v>2572.89298474</v>
      </c>
      <c r="G12" s="561">
        <v>1977.0811738</v>
      </c>
      <c r="H12" s="561">
        <v>3009.19150309</v>
      </c>
      <c r="I12" s="561">
        <v>4144.96874613</v>
      </c>
      <c r="J12" s="561">
        <v>5498.55887833</v>
      </c>
      <c r="K12" s="561">
        <v>5261.9231175300001</v>
      </c>
      <c r="L12" s="561">
        <v>6353.4889576699998</v>
      </c>
    </row>
    <row r="13" spans="1:14">
      <c r="A13" s="624"/>
      <c r="B13" s="562" t="s">
        <v>46</v>
      </c>
      <c r="C13" s="563">
        <v>46.449030819999997</v>
      </c>
      <c r="D13" s="563">
        <v>130.34385129</v>
      </c>
      <c r="E13" s="563">
        <v>94.86365721</v>
      </c>
      <c r="F13" s="563">
        <v>68.604380169999999</v>
      </c>
      <c r="G13" s="563">
        <v>186.07649696000001</v>
      </c>
      <c r="H13" s="563">
        <v>511.44370208999999</v>
      </c>
      <c r="I13" s="563">
        <v>1573.6954653099999</v>
      </c>
      <c r="J13" s="563">
        <v>497.86873725999999</v>
      </c>
      <c r="K13" s="563">
        <v>299.59060233999998</v>
      </c>
      <c r="L13" s="563">
        <v>796.05991558000005</v>
      </c>
    </row>
    <row r="14" spans="1:14">
      <c r="A14" s="625"/>
      <c r="B14" s="564" t="s">
        <v>85</v>
      </c>
      <c r="C14" s="565">
        <v>697.22839557000009</v>
      </c>
      <c r="D14" s="565">
        <v>626.73005253999997</v>
      </c>
      <c r="E14" s="565">
        <v>646.4581040700001</v>
      </c>
      <c r="F14" s="565">
        <v>462.73204620999996</v>
      </c>
      <c r="G14" s="565">
        <v>423.15892393000001</v>
      </c>
      <c r="H14" s="565">
        <v>619.16310769000006</v>
      </c>
      <c r="I14" s="565">
        <v>1313.4958140799999</v>
      </c>
      <c r="J14" s="565">
        <v>1678.822136</v>
      </c>
      <c r="K14" s="565">
        <v>3522.9901619099996</v>
      </c>
      <c r="L14" s="565">
        <v>3168.65349328</v>
      </c>
    </row>
  </sheetData>
  <mergeCells count="2">
    <mergeCell ref="A2:A7"/>
    <mergeCell ref="A9:A14"/>
  </mergeCells>
  <hyperlinks>
    <hyperlink ref="N1" location="'Table of Content'!A1" display="'Table of Content'!A1" xr:uid="{82362522-D2E7-404A-A9ED-33E94F793664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A633-871A-4612-B5DF-F925DC2A4C82}">
  <dimension ref="A1:O18"/>
  <sheetViews>
    <sheetView zoomScaleNormal="100" workbookViewId="0">
      <selection activeCell="H1" sqref="H1:I1"/>
    </sheetView>
  </sheetViews>
  <sheetFormatPr defaultColWidth="8.7265625" defaultRowHeight="12.5"/>
  <cols>
    <col min="1" max="1" width="42.7265625" style="1" customWidth="1"/>
    <col min="2" max="2" width="12.453125" style="1" bestFit="1" customWidth="1"/>
    <col min="3" max="3" width="8.6328125" style="1" bestFit="1" customWidth="1"/>
    <col min="4" max="4" width="48.453125" style="1" bestFit="1" customWidth="1"/>
    <col min="5" max="5" width="13.26953125" style="1" bestFit="1" customWidth="1"/>
    <col min="6" max="6" width="9" style="1" bestFit="1" customWidth="1"/>
    <col min="7" max="12" width="8.7265625" style="1"/>
    <col min="13" max="13" width="8.7265625" style="248"/>
    <col min="14" max="14" width="8.7265625" style="1"/>
    <col min="15" max="15" width="9.1796875" style="1" bestFit="1" customWidth="1"/>
    <col min="16" max="16384" width="8.7265625" style="1"/>
  </cols>
  <sheetData>
    <row r="1" spans="1:15" ht="13">
      <c r="A1" s="3" t="s">
        <v>950</v>
      </c>
      <c r="H1" s="627" t="s">
        <v>239</v>
      </c>
      <c r="I1" s="627"/>
    </row>
    <row r="2" spans="1:15" ht="13">
      <c r="A2" s="626" t="s">
        <v>290</v>
      </c>
      <c r="B2" s="626"/>
      <c r="C2" s="626"/>
      <c r="D2" s="626" t="s">
        <v>289</v>
      </c>
      <c r="E2" s="626"/>
      <c r="F2" s="626"/>
      <c r="M2" s="1"/>
      <c r="N2" s="4"/>
      <c r="O2" s="4"/>
    </row>
    <row r="3" spans="1:15" ht="13">
      <c r="A3" s="253" t="s">
        <v>565</v>
      </c>
      <c r="B3" s="424" t="s">
        <v>296</v>
      </c>
      <c r="C3" s="384" t="s">
        <v>234</v>
      </c>
      <c r="D3" s="384" t="s">
        <v>565</v>
      </c>
      <c r="E3" s="384" t="s">
        <v>296</v>
      </c>
      <c r="F3" s="195" t="s">
        <v>234</v>
      </c>
      <c r="M3" s="1"/>
      <c r="N3" s="4"/>
      <c r="O3" s="4"/>
    </row>
    <row r="4" spans="1:15" s="51" customFormat="1">
      <c r="A4" s="294" t="s">
        <v>53</v>
      </c>
      <c r="B4" s="4">
        <v>2875.0371612399999</v>
      </c>
      <c r="C4" s="385">
        <f>(B4/$B$15)*100</f>
        <v>22.330847185352027</v>
      </c>
      <c r="D4" s="28" t="s">
        <v>62</v>
      </c>
      <c r="E4" s="4">
        <v>4040.8471081795997</v>
      </c>
      <c r="F4" s="196">
        <f t="shared" ref="F4:F13" si="0">(E4/$E$15)*100</f>
        <v>22.050315253116402</v>
      </c>
      <c r="K4" s="1"/>
      <c r="M4" s="1"/>
      <c r="N4" s="4"/>
      <c r="O4" s="4"/>
    </row>
    <row r="5" spans="1:15" s="51" customFormat="1">
      <c r="A5" s="294" t="s">
        <v>216</v>
      </c>
      <c r="B5" s="4">
        <v>1524.18377887</v>
      </c>
      <c r="C5" s="196">
        <f t="shared" ref="C5:C13" si="1">(B5/$B$15)*100</f>
        <v>11.838565256547341</v>
      </c>
      <c r="D5" s="28" t="s">
        <v>46</v>
      </c>
      <c r="E5" s="4">
        <v>1196.3842019900001</v>
      </c>
      <c r="F5" s="196">
        <f t="shared" si="0"/>
        <v>6.5284946723985477</v>
      </c>
      <c r="K5" s="1"/>
      <c r="M5" s="1"/>
      <c r="N5" s="4"/>
      <c r="O5" s="4"/>
    </row>
    <row r="6" spans="1:15" s="51" customFormat="1">
      <c r="A6" s="294" t="s">
        <v>8</v>
      </c>
      <c r="B6" s="4">
        <v>1384.6770821600001</v>
      </c>
      <c r="C6" s="196">
        <f t="shared" si="1"/>
        <v>10.754995705668689</v>
      </c>
      <c r="D6" s="28" t="s">
        <v>52</v>
      </c>
      <c r="E6" s="4">
        <v>969.06490257000007</v>
      </c>
      <c r="F6" s="196">
        <f t="shared" si="0"/>
        <v>5.2880463007731544</v>
      </c>
      <c r="K6" s="1"/>
      <c r="M6" s="1"/>
      <c r="N6" s="4"/>
      <c r="O6" s="4"/>
    </row>
    <row r="7" spans="1:15" s="51" customFormat="1">
      <c r="A7" s="294" t="s">
        <v>121</v>
      </c>
      <c r="B7" s="4">
        <v>1322.9015352899999</v>
      </c>
      <c r="C7" s="196">
        <f t="shared" si="1"/>
        <v>10.275175717411372</v>
      </c>
      <c r="D7" s="28" t="s">
        <v>179</v>
      </c>
      <c r="E7" s="4">
        <v>902.28156051999997</v>
      </c>
      <c r="F7" s="196">
        <f t="shared" si="0"/>
        <v>4.9236193114722386</v>
      </c>
      <c r="K7" s="1"/>
      <c r="M7" s="1"/>
      <c r="N7" s="4"/>
      <c r="O7" s="4"/>
    </row>
    <row r="8" spans="1:15" s="51" customFormat="1">
      <c r="A8" s="294" t="s">
        <v>52</v>
      </c>
      <c r="B8" s="4">
        <v>1320.2245663599999</v>
      </c>
      <c r="C8" s="196">
        <f t="shared" si="1"/>
        <v>10.25438329604664</v>
      </c>
      <c r="D8" s="28" t="s">
        <v>85</v>
      </c>
      <c r="E8" s="4">
        <v>848.63411553999993</v>
      </c>
      <c r="F8" s="196">
        <f t="shared" si="0"/>
        <v>4.6308730029225611</v>
      </c>
      <c r="K8" s="1"/>
      <c r="M8" s="1"/>
      <c r="N8" s="4"/>
      <c r="O8" s="4"/>
    </row>
    <row r="9" spans="1:15" s="51" customFormat="1">
      <c r="A9" s="294" t="s">
        <v>62</v>
      </c>
      <c r="B9" s="4">
        <v>606.13238419000004</v>
      </c>
      <c r="C9" s="196">
        <f t="shared" si="1"/>
        <v>4.7079216324293194</v>
      </c>
      <c r="D9" s="28" t="s">
        <v>146</v>
      </c>
      <c r="E9" s="4">
        <v>476.52820487999901</v>
      </c>
      <c r="F9" s="196">
        <f t="shared" si="0"/>
        <v>2.6003451413283711</v>
      </c>
      <c r="K9" s="1"/>
      <c r="M9" s="1"/>
      <c r="N9" s="4"/>
      <c r="O9" s="4"/>
    </row>
    <row r="10" spans="1:15" s="51" customFormat="1">
      <c r="A10" s="294" t="s">
        <v>54</v>
      </c>
      <c r="B10" s="4">
        <v>521.49543506999896</v>
      </c>
      <c r="C10" s="196">
        <f t="shared" si="1"/>
        <v>4.0505336854095324</v>
      </c>
      <c r="D10" s="28" t="s">
        <v>81</v>
      </c>
      <c r="E10" s="4">
        <v>392.08762101999997</v>
      </c>
      <c r="F10" s="196">
        <f t="shared" si="0"/>
        <v>2.1395651502959967</v>
      </c>
      <c r="K10" s="1"/>
      <c r="M10" s="1"/>
      <c r="N10" s="4"/>
      <c r="O10" s="4"/>
    </row>
    <row r="11" spans="1:15" s="51" customFormat="1">
      <c r="A11" s="294" t="s">
        <v>1</v>
      </c>
      <c r="B11" s="4">
        <v>365.07455111000002</v>
      </c>
      <c r="C11" s="196">
        <f t="shared" si="1"/>
        <v>2.8355890915101316</v>
      </c>
      <c r="D11" s="28" t="s">
        <v>336</v>
      </c>
      <c r="E11" s="4">
        <v>366.95683210999903</v>
      </c>
      <c r="F11" s="196">
        <f t="shared" si="0"/>
        <v>2.0024300884661805</v>
      </c>
      <c r="K11" s="1"/>
      <c r="M11" s="1"/>
      <c r="N11" s="4"/>
      <c r="O11" s="4"/>
    </row>
    <row r="12" spans="1:15" s="51" customFormat="1" ht="14.5" customHeight="1">
      <c r="A12" s="294" t="s">
        <v>48</v>
      </c>
      <c r="B12" s="4">
        <v>360.29368818</v>
      </c>
      <c r="C12" s="196">
        <f t="shared" si="1"/>
        <v>2.7984554081813573</v>
      </c>
      <c r="D12" s="28" t="s">
        <v>151</v>
      </c>
      <c r="E12" s="4">
        <v>289.27663411999998</v>
      </c>
      <c r="F12" s="196">
        <f t="shared" si="0"/>
        <v>1.5785405403719877</v>
      </c>
      <c r="M12" s="449"/>
    </row>
    <row r="13" spans="1:15" s="190" customFormat="1">
      <c r="A13" s="294" t="s">
        <v>46</v>
      </c>
      <c r="B13" s="4">
        <v>301.50887005999999</v>
      </c>
      <c r="C13" s="196">
        <f t="shared" si="1"/>
        <v>2.3418648611255199</v>
      </c>
      <c r="D13" s="28" t="s">
        <v>158</v>
      </c>
      <c r="E13" s="4">
        <v>280.331931040001</v>
      </c>
      <c r="F13" s="196">
        <f t="shared" si="0"/>
        <v>1.5297305959521026</v>
      </c>
      <c r="M13" s="450"/>
    </row>
    <row r="14" spans="1:15" s="51" customFormat="1">
      <c r="A14" s="254" t="s">
        <v>564</v>
      </c>
      <c r="B14" s="197">
        <f>B15-SUM(B4:B13)</f>
        <v>2293.204885580004</v>
      </c>
      <c r="C14" s="255">
        <f>((Table2740[[#This Row],[Column2]]/B15))*100</f>
        <v>17.811668160318071</v>
      </c>
      <c r="D14" s="254" t="s">
        <v>564</v>
      </c>
      <c r="E14" s="425">
        <f>E15-SUM(E4:E13)</f>
        <v>8563.1821090400008</v>
      </c>
      <c r="F14" s="255">
        <f>((Table2740[[#This Row],[Column5]]/E15))*100</f>
        <v>46.728039942902456</v>
      </c>
      <c r="M14" s="449"/>
    </row>
    <row r="15" spans="1:15" s="3" customFormat="1" ht="13">
      <c r="A15" s="195" t="s">
        <v>217</v>
      </c>
      <c r="B15" s="95">
        <v>12874.733938110003</v>
      </c>
      <c r="C15" s="40">
        <f>SUM(C4:C14)</f>
        <v>100</v>
      </c>
      <c r="D15" s="40" t="s">
        <v>217</v>
      </c>
      <c r="E15" s="95">
        <v>18325.5752210096</v>
      </c>
      <c r="F15" s="40">
        <f>SUM(F4:F14)</f>
        <v>100</v>
      </c>
      <c r="M15" s="249"/>
    </row>
    <row r="16" spans="1:15">
      <c r="B16" s="2"/>
    </row>
    <row r="17" spans="2:5">
      <c r="B17" s="2"/>
      <c r="C17" s="2"/>
      <c r="D17" s="2"/>
      <c r="E17" s="2"/>
    </row>
    <row r="18" spans="2:5">
      <c r="B18" s="2"/>
    </row>
  </sheetData>
  <mergeCells count="3">
    <mergeCell ref="A2:C2"/>
    <mergeCell ref="D2:F2"/>
    <mergeCell ref="H1:I1"/>
  </mergeCells>
  <hyperlinks>
    <hyperlink ref="H1:I1" location="'Table of Content'!A1" display="Table of Content" xr:uid="{8E01F0AA-6869-4827-8B1F-62603EDC23D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E30C-E4BF-499F-9558-7060B463894D}">
  <dimension ref="A1:L235"/>
  <sheetViews>
    <sheetView zoomScaleNormal="100" workbookViewId="0">
      <selection activeCell="K1" sqref="K1:L1"/>
    </sheetView>
  </sheetViews>
  <sheetFormatPr defaultColWidth="8.81640625" defaultRowHeight="12.5"/>
  <cols>
    <col min="1" max="1" width="15.08984375" style="4" customWidth="1"/>
    <col min="2" max="2" width="16.453125" style="4" bestFit="1" customWidth="1"/>
    <col min="3" max="3" width="7.36328125" style="4" bestFit="1" customWidth="1"/>
    <col min="4" max="4" width="11.81640625" style="4" customWidth="1"/>
    <col min="5" max="5" width="7.36328125" style="4" bestFit="1" customWidth="1"/>
    <col min="6" max="6" width="11.1796875" style="4" bestFit="1" customWidth="1"/>
    <col min="7" max="7" width="9.81640625" style="4" customWidth="1"/>
    <col min="8" max="8" width="10.81640625" style="4" customWidth="1"/>
    <col min="9" max="9" width="9.26953125" style="4" customWidth="1"/>
    <col min="10" max="10" width="9" style="4" customWidth="1"/>
    <col min="11" max="11" width="8.81640625" style="4"/>
    <col min="12" max="12" width="13.54296875" style="4" bestFit="1" customWidth="1"/>
    <col min="13" max="16384" width="8.81640625" style="4"/>
  </cols>
  <sheetData>
    <row r="1" spans="1:12" ht="13">
      <c r="A1" s="61" t="s">
        <v>969</v>
      </c>
      <c r="K1" s="628" t="s">
        <v>239</v>
      </c>
      <c r="L1" s="628"/>
    </row>
    <row r="2" spans="1:12" ht="13">
      <c r="A2" s="629" t="s">
        <v>327</v>
      </c>
      <c r="B2" s="632">
        <v>45809</v>
      </c>
      <c r="C2" s="632"/>
      <c r="D2" s="632">
        <v>46146</v>
      </c>
      <c r="E2" s="632"/>
      <c r="F2" s="632">
        <v>46174</v>
      </c>
      <c r="G2" s="632"/>
      <c r="H2" s="606" t="s">
        <v>233</v>
      </c>
      <c r="I2" s="606" t="s">
        <v>299</v>
      </c>
    </row>
    <row r="3" spans="1:12" ht="13">
      <c r="A3" s="630"/>
      <c r="B3" s="6" t="s">
        <v>296</v>
      </c>
      <c r="C3" s="6" t="s">
        <v>234</v>
      </c>
      <c r="D3" s="6" t="s">
        <v>296</v>
      </c>
      <c r="E3" s="6" t="s">
        <v>234</v>
      </c>
      <c r="F3" s="6" t="s">
        <v>296</v>
      </c>
      <c r="G3" s="6" t="s">
        <v>234</v>
      </c>
      <c r="H3" s="631"/>
      <c r="I3" s="631"/>
    </row>
    <row r="4" spans="1:12">
      <c r="A4" s="5" t="s">
        <v>321</v>
      </c>
      <c r="B4" s="57">
        <v>3495.0504558200023</v>
      </c>
      <c r="C4" s="65">
        <f>(B4/$B$13)*100</f>
        <v>29.196269030061551</v>
      </c>
      <c r="D4" s="57">
        <v>3522.8896537300111</v>
      </c>
      <c r="E4" s="65">
        <f>(D4/$D$13)*100</f>
        <v>27.683656153637742</v>
      </c>
      <c r="F4" s="57">
        <v>4002.6398789200039</v>
      </c>
      <c r="G4" s="65">
        <f>(F4/$F$13)*100</f>
        <v>31.089107535433762</v>
      </c>
      <c r="H4" s="65">
        <f>((F4/D4)-1)*100</f>
        <v>13.618088340690338</v>
      </c>
      <c r="I4" s="206">
        <f t="shared" ref="I4:I10" si="0">((F4/B4)-1)*100</f>
        <v>14.523092857064679</v>
      </c>
    </row>
    <row r="5" spans="1:12">
      <c r="A5" s="5" t="s">
        <v>326</v>
      </c>
      <c r="B5" s="57">
        <v>3699.5893037100109</v>
      </c>
      <c r="C5" s="65">
        <f t="shared" ref="C5:C12" si="1">(B5/$B$13)*100</f>
        <v>30.90490565937008</v>
      </c>
      <c r="D5" s="57">
        <v>3725.3396393999947</v>
      </c>
      <c r="E5" s="65">
        <f t="shared" ref="E5:E12" si="2">(D5/$D$13)*100</f>
        <v>29.274553497147398</v>
      </c>
      <c r="F5" s="57">
        <v>3522.3382999300006</v>
      </c>
      <c r="G5" s="65">
        <f t="shared" ref="G5:G12" si="3">(F5/$F$13)*100</f>
        <v>27.358532742208087</v>
      </c>
      <c r="H5" s="65">
        <f t="shared" ref="H5:H11" si="4">((F5/D5)-1)*100</f>
        <v>-5.4492035390010685</v>
      </c>
      <c r="I5" s="206">
        <f t="shared" si="0"/>
        <v>-4.7910994769678865</v>
      </c>
    </row>
    <row r="6" spans="1:12">
      <c r="A6" s="5" t="s">
        <v>325</v>
      </c>
      <c r="B6" s="57">
        <v>2681.460163830006</v>
      </c>
      <c r="C6" s="65">
        <f t="shared" si="1"/>
        <v>22.399857548896485</v>
      </c>
      <c r="D6" s="57">
        <v>2871.4370726300003</v>
      </c>
      <c r="E6" s="65">
        <f t="shared" si="2"/>
        <v>22.564395822427084</v>
      </c>
      <c r="F6" s="57">
        <v>2828.9662378000012</v>
      </c>
      <c r="G6" s="65">
        <f t="shared" si="3"/>
        <v>21.973007375523995</v>
      </c>
      <c r="H6" s="65">
        <f t="shared" si="4"/>
        <v>-1.4790794210614355</v>
      </c>
      <c r="I6" s="206">
        <f t="shared" si="0"/>
        <v>5.500960855570125</v>
      </c>
    </row>
    <row r="7" spans="1:12">
      <c r="A7" s="5" t="s">
        <v>323</v>
      </c>
      <c r="B7" s="57">
        <v>1542.9459016199999</v>
      </c>
      <c r="C7" s="65">
        <f t="shared" si="1"/>
        <v>12.889159745180063</v>
      </c>
      <c r="D7" s="57">
        <v>2269.837772900004</v>
      </c>
      <c r="E7" s="65">
        <f t="shared" si="2"/>
        <v>17.836893745159113</v>
      </c>
      <c r="F7" s="57">
        <v>1838.3869254500059</v>
      </c>
      <c r="G7" s="65">
        <f t="shared" si="3"/>
        <v>14.279028477693572</v>
      </c>
      <c r="H7" s="65">
        <f t="shared" si="4"/>
        <v>-19.008003682076591</v>
      </c>
      <c r="I7" s="206">
        <f t="shared" si="0"/>
        <v>19.147853694663631</v>
      </c>
    </row>
    <row r="8" spans="1:12">
      <c r="A8" s="5" t="s">
        <v>324</v>
      </c>
      <c r="B8" s="57">
        <v>1521.549611030001</v>
      </c>
      <c r="C8" s="65">
        <f t="shared" si="1"/>
        <v>12.710423596959158</v>
      </c>
      <c r="D8" s="57">
        <v>1996.4038118599999</v>
      </c>
      <c r="E8" s="65">
        <f t="shared" si="2"/>
        <v>15.688188420215438</v>
      </c>
      <c r="F8" s="57">
        <v>1766.604377319999</v>
      </c>
      <c r="G8" s="65">
        <f t="shared" si="3"/>
        <v>13.721482601599572</v>
      </c>
      <c r="H8" s="65">
        <f t="shared" si="4"/>
        <v>-11.510668992657481</v>
      </c>
      <c r="I8" s="206">
        <f t="shared" si="0"/>
        <v>16.105604740952884</v>
      </c>
    </row>
    <row r="9" spans="1:12">
      <c r="A9" s="5" t="s">
        <v>322</v>
      </c>
      <c r="B9" s="57">
        <v>1416.992860069998</v>
      </c>
      <c r="C9" s="65">
        <f t="shared" si="1"/>
        <v>11.836997857180764</v>
      </c>
      <c r="D9" s="57">
        <v>2161.3360705199989</v>
      </c>
      <c r="E9" s="65">
        <f t="shared" si="2"/>
        <v>16.984263059553598</v>
      </c>
      <c r="F9" s="57">
        <v>1720.6271620800012</v>
      </c>
      <c r="G9" s="65">
        <f t="shared" si="3"/>
        <v>13.364370637492085</v>
      </c>
      <c r="H9" s="65">
        <f t="shared" si="4"/>
        <v>-20.390577589998159</v>
      </c>
      <c r="I9" s="206">
        <f t="shared" si="0"/>
        <v>21.428075649936872</v>
      </c>
    </row>
    <row r="10" spans="1:12">
      <c r="A10" s="5" t="s">
        <v>319</v>
      </c>
      <c r="B10" s="57">
        <v>87.781631160000003</v>
      </c>
      <c r="C10" s="65">
        <f t="shared" si="1"/>
        <v>0.73329302441892563</v>
      </c>
      <c r="D10" s="57">
        <v>17.30003091</v>
      </c>
      <c r="E10" s="65">
        <f t="shared" si="2"/>
        <v>0.13594751872306274</v>
      </c>
      <c r="F10" s="57">
        <v>174.76973365000021</v>
      </c>
      <c r="G10" s="65">
        <f t="shared" si="3"/>
        <v>1.3574628764379442</v>
      </c>
      <c r="H10" s="65">
        <f t="shared" si="4"/>
        <v>910.2278692980683</v>
      </c>
      <c r="I10" s="206">
        <f t="shared" si="0"/>
        <v>99.096019680297999</v>
      </c>
    </row>
    <row r="11" spans="1:12">
      <c r="A11" s="5" t="s">
        <v>320</v>
      </c>
      <c r="B11" s="57">
        <v>62.716346399999992</v>
      </c>
      <c r="C11" s="65">
        <f t="shared" si="1"/>
        <v>0.5239075501836572</v>
      </c>
      <c r="D11" s="57">
        <v>129.14276762</v>
      </c>
      <c r="E11" s="65">
        <f t="shared" si="2"/>
        <v>1.0148328006061402</v>
      </c>
      <c r="F11" s="57">
        <v>133.3517013</v>
      </c>
      <c r="G11" s="65">
        <f t="shared" si="3"/>
        <v>1.0357627733593067</v>
      </c>
      <c r="H11" s="65">
        <f t="shared" si="4"/>
        <v>3.259132321203384</v>
      </c>
      <c r="I11" s="206" t="s">
        <v>240</v>
      </c>
    </row>
    <row r="12" spans="1:12">
      <c r="A12" s="5" t="s">
        <v>318</v>
      </c>
      <c r="B12" s="57">
        <v>4.2355040099999997</v>
      </c>
      <c r="C12" s="65">
        <f t="shared" si="1"/>
        <v>3.5381725133021402E-2</v>
      </c>
      <c r="D12" s="57">
        <v>2.4809405199999999</v>
      </c>
      <c r="E12" s="65">
        <f t="shared" si="2"/>
        <v>1.9495786426517142E-2</v>
      </c>
      <c r="F12" s="57">
        <v>9.6347064299999996</v>
      </c>
      <c r="G12" s="65">
        <f t="shared" si="3"/>
        <v>7.4834217750167867E-2</v>
      </c>
      <c r="H12" s="65">
        <f>((F12/D12)-1)*100</f>
        <v>288.34894880913953</v>
      </c>
      <c r="I12" s="206">
        <f>((F12/B12)-1)*100</f>
        <v>127.4748508619639</v>
      </c>
    </row>
    <row r="13" spans="1:12" s="61" customFormat="1" ht="13">
      <c r="A13" s="452" t="s">
        <v>217</v>
      </c>
      <c r="B13" s="453">
        <v>11970.880430720001</v>
      </c>
      <c r="C13" s="453">
        <v>99.999999999999986</v>
      </c>
      <c r="D13" s="453">
        <v>12725.521636949999</v>
      </c>
      <c r="E13" s="453">
        <v>99.999689469691276</v>
      </c>
      <c r="F13" s="453">
        <v>12874.733938109999</v>
      </c>
      <c r="G13" s="453">
        <v>100</v>
      </c>
      <c r="H13" s="454">
        <f>((F13/D13)-1)*100</f>
        <v>1.1725436914644449</v>
      </c>
      <c r="I13" s="455">
        <f>((F13/B13)-1)*100</f>
        <v>7.5504346787267584</v>
      </c>
    </row>
    <row r="15" spans="1:12" ht="13">
      <c r="B15" s="61"/>
      <c r="C15" s="61"/>
      <c r="D15" s="61"/>
      <c r="G15" s="63"/>
    </row>
    <row r="16" spans="1:12">
      <c r="G16" s="63"/>
    </row>
    <row r="228" spans="1:9" s="61" customFormat="1" ht="13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13">
      <c r="A229" s="61"/>
      <c r="B229" s="61"/>
      <c r="C229" s="61"/>
      <c r="D229" s="61"/>
      <c r="E229" s="61"/>
      <c r="F229" s="61"/>
      <c r="G229" s="61"/>
      <c r="H229" s="61"/>
      <c r="I229" s="61"/>
    </row>
    <row r="235" spans="1:9" ht="13">
      <c r="B235" s="60"/>
      <c r="C235" s="60"/>
    </row>
  </sheetData>
  <mergeCells count="7">
    <mergeCell ref="K1:L1"/>
    <mergeCell ref="A2:A3"/>
    <mergeCell ref="H2:H3"/>
    <mergeCell ref="I2:I3"/>
    <mergeCell ref="F2:G2"/>
    <mergeCell ref="D2:E2"/>
    <mergeCell ref="B2:C2"/>
  </mergeCells>
  <hyperlinks>
    <hyperlink ref="K1" location="'Table of Content'!A1" display="Table of Content" xr:uid="{9247D6E9-EB3B-493D-90A9-853B2B8C39E8}"/>
  </hyperlinks>
  <pageMargins left="0.7" right="0.7" top="0.75" bottom="0.75" header="0.3" footer="0.3"/>
  <pageSetup scale="5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E889-4AFE-4FD8-89E6-1E9534178781}">
  <dimension ref="A1:Y219"/>
  <sheetViews>
    <sheetView zoomScaleNormal="100" workbookViewId="0">
      <selection activeCell="L1" sqref="L1:M1"/>
    </sheetView>
  </sheetViews>
  <sheetFormatPr defaultColWidth="9.1796875" defaultRowHeight="12.5"/>
  <cols>
    <col min="1" max="1" width="27.453125" style="19" customWidth="1"/>
    <col min="2" max="2" width="18.453125" style="19" bestFit="1" customWidth="1"/>
    <col min="3" max="5" width="11.54296875" style="19" customWidth="1"/>
    <col min="6" max="6" width="15.453125" style="19" bestFit="1" customWidth="1"/>
    <col min="7" max="9" width="11.54296875" style="19" customWidth="1"/>
    <col min="10" max="10" width="16.1796875" style="19" bestFit="1" customWidth="1"/>
    <col min="11" max="11" width="9.453125" style="19" customWidth="1"/>
    <col min="12" max="16384" width="9.1796875" style="19"/>
  </cols>
  <sheetData>
    <row r="1" spans="1:25" ht="13">
      <c r="A1" s="223" t="s">
        <v>1233</v>
      </c>
      <c r="L1" s="613" t="s">
        <v>239</v>
      </c>
      <c r="M1" s="613"/>
    </row>
    <row r="2" spans="1:25" ht="13">
      <c r="A2" s="456" t="s">
        <v>586</v>
      </c>
      <c r="B2" s="457" t="s">
        <v>318</v>
      </c>
      <c r="C2" s="457" t="s">
        <v>322</v>
      </c>
      <c r="D2" s="457" t="s">
        <v>319</v>
      </c>
      <c r="E2" s="457" t="s">
        <v>326</v>
      </c>
      <c r="F2" s="457" t="s">
        <v>320</v>
      </c>
      <c r="G2" s="457" t="s">
        <v>339</v>
      </c>
      <c r="H2" s="457" t="s">
        <v>324</v>
      </c>
      <c r="I2" s="457" t="s">
        <v>325</v>
      </c>
      <c r="J2" s="457" t="s">
        <v>323</v>
      </c>
      <c r="K2" s="34"/>
      <c r="Q2" s="17"/>
      <c r="R2" s="17"/>
      <c r="S2" s="17"/>
      <c r="T2" s="17"/>
      <c r="U2" s="17"/>
      <c r="V2" s="17"/>
      <c r="W2" s="17"/>
      <c r="X2" s="17"/>
      <c r="Y2" s="17"/>
    </row>
    <row r="3" spans="1:25">
      <c r="A3" s="419" t="s">
        <v>971</v>
      </c>
      <c r="B3" s="414">
        <v>0</v>
      </c>
      <c r="C3" s="414">
        <v>0.92109920000000001</v>
      </c>
      <c r="D3" s="414">
        <v>0</v>
      </c>
      <c r="E3" s="414">
        <v>215.42585278000001</v>
      </c>
      <c r="F3" s="414">
        <v>0</v>
      </c>
      <c r="G3" s="414">
        <v>2.6445979999999998</v>
      </c>
      <c r="H3" s="414">
        <v>0</v>
      </c>
      <c r="I3" s="414">
        <v>0</v>
      </c>
      <c r="J3" s="414">
        <v>33.311666969999997</v>
      </c>
      <c r="K3" s="34"/>
      <c r="Q3" s="17"/>
      <c r="R3" s="17"/>
      <c r="S3" s="17"/>
      <c r="T3" s="17"/>
      <c r="U3" s="17"/>
      <c r="V3" s="17"/>
      <c r="W3" s="17"/>
      <c r="X3" s="17"/>
      <c r="Y3" s="17"/>
    </row>
    <row r="4" spans="1:25">
      <c r="A4" s="110" t="s">
        <v>972</v>
      </c>
      <c r="B4" s="100">
        <v>0</v>
      </c>
      <c r="C4" s="100">
        <v>1.0891E-2</v>
      </c>
      <c r="D4" s="100">
        <v>0</v>
      </c>
      <c r="E4" s="100">
        <v>9.3802183599999989</v>
      </c>
      <c r="F4" s="100">
        <v>123.79322612</v>
      </c>
      <c r="G4" s="100">
        <v>0</v>
      </c>
      <c r="H4" s="100">
        <v>216.87456988</v>
      </c>
      <c r="I4" s="100">
        <v>355.6048474600002</v>
      </c>
      <c r="J4" s="100">
        <v>1.0891E-2</v>
      </c>
      <c r="K4" s="34"/>
      <c r="Q4" s="17"/>
      <c r="R4" s="17"/>
      <c r="S4" s="17"/>
      <c r="T4" s="17"/>
      <c r="U4" s="17"/>
      <c r="V4" s="17"/>
      <c r="W4" s="17"/>
      <c r="X4" s="17"/>
      <c r="Y4" s="17"/>
    </row>
    <row r="5" spans="1:25">
      <c r="A5" s="110" t="s">
        <v>973</v>
      </c>
      <c r="B5" s="100">
        <v>0</v>
      </c>
      <c r="C5" s="100">
        <v>37.000212559999987</v>
      </c>
      <c r="D5" s="100">
        <v>0</v>
      </c>
      <c r="E5" s="100">
        <v>8.9719852499999995</v>
      </c>
      <c r="F5" s="100">
        <v>3.8550159900000001</v>
      </c>
      <c r="G5" s="100">
        <v>0</v>
      </c>
      <c r="H5" s="100">
        <v>3.2768079999999984E-2</v>
      </c>
      <c r="I5" s="100">
        <v>3.8877840699999999</v>
      </c>
      <c r="J5" s="100">
        <v>37.00021255999998</v>
      </c>
      <c r="K5" s="34"/>
      <c r="Q5" s="17"/>
      <c r="R5" s="17"/>
      <c r="S5" s="17"/>
      <c r="T5" s="17"/>
      <c r="U5" s="17"/>
      <c r="V5" s="17"/>
      <c r="W5" s="17"/>
      <c r="X5" s="17"/>
      <c r="Y5" s="17"/>
    </row>
    <row r="6" spans="1:25">
      <c r="A6" s="110" t="s">
        <v>974</v>
      </c>
      <c r="B6" s="100">
        <v>0</v>
      </c>
      <c r="C6" s="100">
        <v>0</v>
      </c>
      <c r="D6" s="100">
        <v>0</v>
      </c>
      <c r="E6" s="100">
        <v>0.15389</v>
      </c>
      <c r="F6" s="100">
        <v>0</v>
      </c>
      <c r="G6" s="100">
        <v>0</v>
      </c>
      <c r="H6" s="100">
        <v>2.5953E-3</v>
      </c>
      <c r="I6" s="100">
        <v>2.5953E-3</v>
      </c>
      <c r="J6" s="100">
        <v>0</v>
      </c>
      <c r="K6" s="34"/>
      <c r="Q6" s="17"/>
      <c r="R6" s="17"/>
      <c r="S6" s="17"/>
      <c r="T6" s="17"/>
      <c r="U6" s="17"/>
      <c r="V6" s="17"/>
      <c r="W6" s="17"/>
      <c r="X6" s="17"/>
      <c r="Y6" s="17"/>
    </row>
    <row r="7" spans="1:25">
      <c r="A7" s="110" t="s">
        <v>975</v>
      </c>
      <c r="B7" s="100">
        <v>0</v>
      </c>
      <c r="C7" s="100">
        <v>0</v>
      </c>
      <c r="D7" s="100">
        <v>0</v>
      </c>
      <c r="E7" s="100">
        <v>0.99741199999999985</v>
      </c>
      <c r="F7" s="100">
        <v>0</v>
      </c>
      <c r="G7" s="100">
        <v>0</v>
      </c>
      <c r="H7" s="100">
        <v>0.56995775999999998</v>
      </c>
      <c r="I7" s="100">
        <v>0.56995775999999998</v>
      </c>
      <c r="J7" s="100">
        <v>4.3600000000000003E-4</v>
      </c>
      <c r="K7" s="34"/>
      <c r="Q7" s="17"/>
      <c r="R7" s="17"/>
      <c r="S7" s="17"/>
      <c r="T7" s="17"/>
      <c r="U7" s="17"/>
      <c r="V7" s="17"/>
      <c r="W7" s="17"/>
      <c r="X7" s="17"/>
      <c r="Y7" s="17"/>
    </row>
    <row r="8" spans="1:25">
      <c r="A8" s="110" t="s">
        <v>976</v>
      </c>
      <c r="B8" s="100">
        <v>0</v>
      </c>
      <c r="C8" s="100">
        <v>0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0.36366312000000001</v>
      </c>
      <c r="K8" s="34"/>
      <c r="Q8" s="17"/>
      <c r="R8" s="17"/>
      <c r="S8" s="17"/>
      <c r="T8" s="17"/>
      <c r="U8" s="17"/>
      <c r="V8" s="17"/>
      <c r="W8" s="17"/>
      <c r="X8" s="17"/>
      <c r="Y8" s="17"/>
    </row>
    <row r="9" spans="1:25">
      <c r="A9" s="110" t="s">
        <v>977</v>
      </c>
      <c r="B9" s="100">
        <v>0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0.30709254999999996</v>
      </c>
      <c r="K9" s="34"/>
      <c r="Q9" s="17"/>
      <c r="R9" s="17"/>
      <c r="S9" s="17"/>
      <c r="T9" s="17"/>
      <c r="U9" s="17"/>
      <c r="V9" s="17"/>
      <c r="W9" s="17"/>
      <c r="X9" s="17"/>
      <c r="Y9" s="17"/>
    </row>
    <row r="10" spans="1:25">
      <c r="A10" s="110" t="s">
        <v>978</v>
      </c>
      <c r="B10" s="100">
        <v>0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  <c r="I10" s="100">
        <v>0</v>
      </c>
      <c r="J10" s="100">
        <v>9.0891100000000009E-3</v>
      </c>
      <c r="K10" s="34"/>
      <c r="Q10" s="17"/>
      <c r="R10" s="17"/>
      <c r="S10" s="17"/>
      <c r="T10" s="17"/>
      <c r="U10" s="17"/>
      <c r="V10" s="17"/>
      <c r="W10" s="17"/>
      <c r="X10" s="17"/>
      <c r="Y10" s="17"/>
    </row>
    <row r="11" spans="1:25">
      <c r="A11" s="110" t="s">
        <v>979</v>
      </c>
      <c r="B11" s="100">
        <v>0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7.31754E-3</v>
      </c>
      <c r="I11" s="100">
        <v>7.31754E-3</v>
      </c>
      <c r="J11" s="100">
        <v>0</v>
      </c>
      <c r="K11" s="34"/>
      <c r="Q11" s="17"/>
      <c r="R11" s="17"/>
      <c r="S11" s="17"/>
      <c r="T11" s="17"/>
      <c r="U11" s="17"/>
      <c r="V11" s="17"/>
      <c r="W11" s="17"/>
      <c r="X11" s="17"/>
      <c r="Y11" s="17"/>
    </row>
    <row r="12" spans="1:25">
      <c r="A12" s="110" t="s">
        <v>967</v>
      </c>
      <c r="B12" s="100">
        <v>0</v>
      </c>
      <c r="C12" s="100">
        <v>486.55653211999987</v>
      </c>
      <c r="D12" s="100">
        <v>0</v>
      </c>
      <c r="E12" s="100">
        <v>80.790450199999896</v>
      </c>
      <c r="F12" s="100">
        <v>0</v>
      </c>
      <c r="G12" s="100">
        <v>0</v>
      </c>
      <c r="H12" s="100">
        <v>652.11024995999912</v>
      </c>
      <c r="I12" s="100">
        <v>699.80649736999885</v>
      </c>
      <c r="J12" s="100">
        <v>516.46586050999997</v>
      </c>
      <c r="K12" s="34"/>
      <c r="Q12" s="17"/>
      <c r="R12" s="17"/>
      <c r="S12" s="17"/>
      <c r="T12" s="17"/>
      <c r="U12" s="17"/>
      <c r="V12" s="17"/>
      <c r="W12" s="17"/>
      <c r="X12" s="17"/>
      <c r="Y12" s="17"/>
    </row>
    <row r="13" spans="1:25">
      <c r="A13" s="110" t="s">
        <v>980</v>
      </c>
      <c r="B13" s="100">
        <v>0</v>
      </c>
      <c r="C13" s="100">
        <v>9.4000000000000004E-3</v>
      </c>
      <c r="D13" s="100">
        <v>0</v>
      </c>
      <c r="E13" s="100">
        <v>1.13836359</v>
      </c>
      <c r="F13" s="100">
        <v>0</v>
      </c>
      <c r="G13" s="100">
        <v>0</v>
      </c>
      <c r="H13" s="100">
        <v>4.3744289499999995</v>
      </c>
      <c r="I13" s="100">
        <v>4.3744289499999995</v>
      </c>
      <c r="J13" s="100">
        <v>9.4000000000000004E-3</v>
      </c>
      <c r="K13" s="34"/>
      <c r="Q13" s="17"/>
      <c r="R13" s="17"/>
      <c r="S13" s="17"/>
      <c r="T13" s="17"/>
      <c r="U13" s="17"/>
      <c r="V13" s="17"/>
      <c r="W13" s="17"/>
      <c r="X13" s="17"/>
      <c r="Y13" s="17"/>
    </row>
    <row r="14" spans="1:25">
      <c r="A14" s="110" t="s">
        <v>981</v>
      </c>
      <c r="B14" s="100">
        <v>0</v>
      </c>
      <c r="C14" s="100">
        <v>0.50560161000000003</v>
      </c>
      <c r="D14" s="100">
        <v>0</v>
      </c>
      <c r="E14" s="100">
        <v>3.9899110600000012</v>
      </c>
      <c r="F14" s="100">
        <v>0</v>
      </c>
      <c r="G14" s="100">
        <v>3.0556943999999997</v>
      </c>
      <c r="H14" s="100">
        <v>39.981412810000002</v>
      </c>
      <c r="I14" s="100">
        <v>47.208692510000013</v>
      </c>
      <c r="J14" s="100">
        <v>0.50560161000000003</v>
      </c>
      <c r="K14" s="34"/>
      <c r="Q14" s="17"/>
      <c r="R14" s="17"/>
      <c r="S14" s="17"/>
      <c r="T14" s="17"/>
      <c r="U14" s="17"/>
      <c r="V14" s="17"/>
      <c r="W14" s="17"/>
      <c r="X14" s="17"/>
      <c r="Y14" s="17"/>
    </row>
    <row r="15" spans="1:25">
      <c r="A15" s="110" t="s">
        <v>982</v>
      </c>
      <c r="B15" s="100">
        <v>0</v>
      </c>
      <c r="C15" s="100">
        <v>0.30662663000000001</v>
      </c>
      <c r="D15" s="100">
        <v>0</v>
      </c>
      <c r="E15" s="100">
        <v>10.370986199999999</v>
      </c>
      <c r="F15" s="100">
        <v>0</v>
      </c>
      <c r="G15" s="100">
        <v>0</v>
      </c>
      <c r="H15" s="100">
        <v>0</v>
      </c>
      <c r="I15" s="100">
        <v>1.009E-2</v>
      </c>
      <c r="J15" s="100">
        <v>0.30746382999999999</v>
      </c>
      <c r="K15" s="34"/>
      <c r="Q15" s="17"/>
      <c r="R15" s="17"/>
      <c r="S15" s="17"/>
      <c r="T15" s="17"/>
      <c r="U15" s="17"/>
      <c r="V15" s="17"/>
      <c r="W15" s="17"/>
      <c r="X15" s="17"/>
      <c r="Y15" s="17"/>
    </row>
    <row r="16" spans="1:25">
      <c r="A16" s="110" t="s">
        <v>983</v>
      </c>
      <c r="B16" s="100">
        <v>0</v>
      </c>
      <c r="C16" s="100">
        <v>77.380832829999932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77.380832829999932</v>
      </c>
      <c r="K16" s="34"/>
      <c r="Q16" s="17"/>
      <c r="R16" s="17"/>
      <c r="S16" s="17"/>
      <c r="T16" s="17"/>
      <c r="U16" s="17"/>
      <c r="V16" s="17"/>
      <c r="W16" s="17"/>
      <c r="X16" s="17"/>
      <c r="Y16" s="17"/>
    </row>
    <row r="17" spans="1:25">
      <c r="A17" s="110" t="s">
        <v>984</v>
      </c>
      <c r="B17" s="100">
        <v>0</v>
      </c>
      <c r="C17" s="100">
        <v>0</v>
      </c>
      <c r="D17" s="100">
        <v>0</v>
      </c>
      <c r="E17" s="100">
        <v>3.3700000000000001E-2</v>
      </c>
      <c r="F17" s="100">
        <v>0</v>
      </c>
      <c r="G17" s="100">
        <v>0</v>
      </c>
      <c r="H17" s="100">
        <v>0</v>
      </c>
      <c r="I17" s="100">
        <v>2.887236E-2</v>
      </c>
      <c r="J17" s="100">
        <v>0</v>
      </c>
      <c r="K17" s="34"/>
      <c r="Q17" s="17"/>
      <c r="R17" s="17"/>
      <c r="S17" s="17"/>
      <c r="T17" s="17"/>
      <c r="U17" s="17"/>
      <c r="V17" s="17"/>
      <c r="W17" s="17"/>
      <c r="X17" s="17"/>
      <c r="Y17" s="17"/>
    </row>
    <row r="18" spans="1:25">
      <c r="A18" s="110" t="s">
        <v>985</v>
      </c>
      <c r="B18" s="100">
        <v>0</v>
      </c>
      <c r="C18" s="100">
        <v>0</v>
      </c>
      <c r="D18" s="100">
        <v>0</v>
      </c>
      <c r="E18" s="100">
        <v>1.3450000000000001E-3</v>
      </c>
      <c r="F18" s="100">
        <v>0</v>
      </c>
      <c r="G18" s="100">
        <v>0</v>
      </c>
      <c r="H18" s="100">
        <v>0</v>
      </c>
      <c r="I18" s="100">
        <v>0</v>
      </c>
      <c r="J18" s="100">
        <v>7.2497500000000001E-3</v>
      </c>
      <c r="K18" s="34"/>
      <c r="Q18" s="17"/>
      <c r="R18" s="17"/>
      <c r="S18" s="17"/>
      <c r="T18" s="17"/>
      <c r="U18" s="17"/>
      <c r="V18" s="17"/>
      <c r="W18" s="17"/>
      <c r="X18" s="17"/>
      <c r="Y18" s="17"/>
    </row>
    <row r="19" spans="1:25">
      <c r="A19" s="110" t="s">
        <v>986</v>
      </c>
      <c r="B19" s="100">
        <v>0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0.1001736</v>
      </c>
      <c r="K19" s="34"/>
      <c r="Q19" s="17"/>
      <c r="R19" s="17"/>
      <c r="S19" s="17"/>
      <c r="T19" s="17"/>
      <c r="U19" s="17"/>
      <c r="V19" s="17"/>
      <c r="W19" s="17"/>
      <c r="X19" s="17"/>
      <c r="Y19" s="17"/>
    </row>
    <row r="20" spans="1:25">
      <c r="A20" s="110" t="s">
        <v>987</v>
      </c>
      <c r="B20" s="100">
        <v>0</v>
      </c>
      <c r="C20" s="100">
        <v>0</v>
      </c>
      <c r="D20" s="100">
        <v>0</v>
      </c>
      <c r="E20" s="100">
        <v>4.0000000000000003E-5</v>
      </c>
      <c r="F20" s="100">
        <v>0</v>
      </c>
      <c r="G20" s="100">
        <v>0</v>
      </c>
      <c r="H20" s="100">
        <v>3.8808000000000002E-3</v>
      </c>
      <c r="I20" s="100">
        <v>3.8808000000000002E-3</v>
      </c>
      <c r="J20" s="100">
        <v>7.0783999999999994E-3</v>
      </c>
      <c r="K20" s="34"/>
      <c r="Q20" s="17"/>
      <c r="R20" s="17"/>
      <c r="S20" s="17"/>
      <c r="T20" s="17"/>
      <c r="U20" s="17"/>
      <c r="V20" s="17"/>
      <c r="W20" s="17"/>
      <c r="X20" s="17"/>
      <c r="Y20" s="17"/>
    </row>
    <row r="21" spans="1:25">
      <c r="A21" s="110" t="s">
        <v>988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1.4199823600000001</v>
      </c>
      <c r="J21" s="100">
        <v>2.2608159999999999E-2</v>
      </c>
      <c r="K21" s="34"/>
      <c r="Q21" s="17"/>
      <c r="R21" s="17"/>
      <c r="S21" s="17"/>
      <c r="T21" s="17"/>
      <c r="U21" s="17"/>
      <c r="V21" s="17"/>
      <c r="W21" s="17"/>
      <c r="X21" s="17"/>
      <c r="Y21" s="17"/>
    </row>
    <row r="22" spans="1:25">
      <c r="A22" s="110" t="s">
        <v>989</v>
      </c>
      <c r="B22" s="100">
        <v>0</v>
      </c>
      <c r="C22" s="100">
        <v>9.5375368199999979</v>
      </c>
      <c r="D22" s="100">
        <v>0</v>
      </c>
      <c r="E22" s="100">
        <v>10.70483975</v>
      </c>
      <c r="F22" s="100">
        <v>0</v>
      </c>
      <c r="G22" s="100">
        <v>0</v>
      </c>
      <c r="H22" s="100">
        <v>7.2999999999999996E-4</v>
      </c>
      <c r="I22" s="100">
        <v>7.2999999999999996E-4</v>
      </c>
      <c r="J22" s="100">
        <v>10.07139203</v>
      </c>
      <c r="K22" s="34"/>
      <c r="Q22" s="17"/>
      <c r="R22" s="17"/>
      <c r="S22" s="17"/>
      <c r="T22" s="17"/>
      <c r="U22" s="17"/>
      <c r="V22" s="17"/>
      <c r="W22" s="17"/>
      <c r="X22" s="17"/>
      <c r="Y22" s="17"/>
    </row>
    <row r="23" spans="1:25">
      <c r="A23" s="110" t="s">
        <v>990</v>
      </c>
      <c r="B23" s="100">
        <v>0</v>
      </c>
      <c r="C23" s="100">
        <v>0</v>
      </c>
      <c r="D23" s="100">
        <v>0</v>
      </c>
      <c r="E23" s="100">
        <v>31.203014870000001</v>
      </c>
      <c r="F23" s="100">
        <v>0</v>
      </c>
      <c r="G23" s="100">
        <v>0</v>
      </c>
      <c r="H23" s="100">
        <v>4.0916920000000009E-2</v>
      </c>
      <c r="I23" s="100">
        <v>0.97717691999999989</v>
      </c>
      <c r="J23" s="100">
        <v>5.5017360000000002</v>
      </c>
      <c r="K23" s="34"/>
      <c r="Q23" s="17"/>
      <c r="R23" s="17"/>
      <c r="S23" s="17"/>
      <c r="T23" s="17"/>
      <c r="U23" s="17"/>
      <c r="V23" s="17"/>
      <c r="W23" s="17"/>
      <c r="X23" s="17"/>
      <c r="Y23" s="17"/>
    </row>
    <row r="24" spans="1:25">
      <c r="A24" s="110" t="s">
        <v>991</v>
      </c>
      <c r="B24" s="100">
        <v>0</v>
      </c>
      <c r="C24" s="100">
        <v>1.1555999999999999E-3</v>
      </c>
      <c r="D24" s="100">
        <v>0</v>
      </c>
      <c r="E24" s="100">
        <v>0</v>
      </c>
      <c r="F24" s="100">
        <v>0</v>
      </c>
      <c r="G24" s="100">
        <v>0</v>
      </c>
      <c r="H24" s="100">
        <v>3.9222800000000002E-3</v>
      </c>
      <c r="I24" s="100">
        <v>3.9222800000000002E-3</v>
      </c>
      <c r="J24" s="100">
        <v>1.7112500000000001E-3</v>
      </c>
      <c r="K24" s="34"/>
      <c r="Q24" s="17"/>
      <c r="R24" s="17"/>
      <c r="S24" s="17"/>
      <c r="T24" s="17"/>
      <c r="U24" s="17"/>
      <c r="V24" s="17"/>
      <c r="W24" s="17"/>
      <c r="X24" s="17"/>
      <c r="Y24" s="17"/>
    </row>
    <row r="25" spans="1:25">
      <c r="A25" s="110" t="s">
        <v>992</v>
      </c>
      <c r="B25" s="100">
        <v>0</v>
      </c>
      <c r="C25" s="100">
        <v>0</v>
      </c>
      <c r="D25" s="100">
        <v>0</v>
      </c>
      <c r="E25" s="100">
        <v>6.4800746999999994</v>
      </c>
      <c r="F25" s="100">
        <v>0</v>
      </c>
      <c r="G25" s="100">
        <v>5.2269019999999999</v>
      </c>
      <c r="H25" s="100">
        <v>4.5590232400000001</v>
      </c>
      <c r="I25" s="100">
        <v>29.830282190000002</v>
      </c>
      <c r="J25" s="100">
        <v>0.68661799999999995</v>
      </c>
      <c r="K25" s="34"/>
      <c r="Q25" s="17"/>
      <c r="R25" s="17"/>
      <c r="S25" s="17"/>
      <c r="T25" s="17"/>
      <c r="U25" s="17"/>
      <c r="V25" s="17"/>
      <c r="W25" s="17"/>
      <c r="X25" s="17"/>
      <c r="Y25" s="17"/>
    </row>
    <row r="26" spans="1:25">
      <c r="A26" s="110" t="s">
        <v>993</v>
      </c>
      <c r="B26" s="100">
        <v>0</v>
      </c>
      <c r="C26" s="100">
        <v>5.285E-4</v>
      </c>
      <c r="D26" s="100">
        <v>0</v>
      </c>
      <c r="E26" s="100">
        <v>0</v>
      </c>
      <c r="F26" s="100">
        <v>0</v>
      </c>
      <c r="G26" s="100">
        <v>0.21870200000000001</v>
      </c>
      <c r="H26" s="100">
        <v>0</v>
      </c>
      <c r="I26" s="100">
        <v>4.6396201899999987</v>
      </c>
      <c r="J26" s="100">
        <v>5.285E-4</v>
      </c>
      <c r="K26" s="34"/>
      <c r="Q26" s="17"/>
      <c r="R26" s="17"/>
      <c r="S26" s="17"/>
      <c r="T26" s="17"/>
      <c r="U26" s="17"/>
      <c r="V26" s="17"/>
      <c r="W26" s="17"/>
      <c r="X26" s="17"/>
      <c r="Y26" s="17"/>
    </row>
    <row r="27" spans="1:25">
      <c r="A27" s="110" t="s">
        <v>994</v>
      </c>
      <c r="B27" s="100">
        <v>0</v>
      </c>
      <c r="C27" s="100">
        <v>1.8784800000000001E-3</v>
      </c>
      <c r="D27" s="100">
        <v>0</v>
      </c>
      <c r="E27" s="100">
        <v>0.23559904000000001</v>
      </c>
      <c r="F27" s="100">
        <v>0</v>
      </c>
      <c r="G27" s="100">
        <v>0</v>
      </c>
      <c r="H27" s="100">
        <v>0</v>
      </c>
      <c r="I27" s="100">
        <v>0</v>
      </c>
      <c r="J27" s="100">
        <v>1.8784800000000001E-3</v>
      </c>
      <c r="K27" s="34"/>
      <c r="Q27" s="17"/>
      <c r="R27" s="17"/>
      <c r="S27" s="17"/>
      <c r="T27" s="17"/>
      <c r="U27" s="17"/>
      <c r="V27" s="17"/>
      <c r="W27" s="17"/>
      <c r="X27" s="17"/>
      <c r="Y27" s="17"/>
    </row>
    <row r="28" spans="1:25">
      <c r="A28" s="110" t="s">
        <v>995</v>
      </c>
      <c r="B28" s="100">
        <v>0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4.8866900000000005E-2</v>
      </c>
      <c r="K28" s="34"/>
      <c r="Q28" s="17"/>
      <c r="R28" s="17"/>
      <c r="S28" s="17"/>
      <c r="T28" s="17"/>
      <c r="U28" s="17"/>
      <c r="V28" s="17"/>
      <c r="W28" s="17"/>
      <c r="X28" s="17"/>
      <c r="Y28" s="17"/>
    </row>
    <row r="29" spans="1:25">
      <c r="A29" s="110" t="s">
        <v>996</v>
      </c>
      <c r="B29" s="100">
        <v>0</v>
      </c>
      <c r="C29" s="100">
        <v>2.8558800000000003E-3</v>
      </c>
      <c r="D29" s="100">
        <v>0</v>
      </c>
      <c r="E29" s="100">
        <v>6.5649999999999997E-3</v>
      </c>
      <c r="F29" s="100">
        <v>0</v>
      </c>
      <c r="G29" s="100">
        <v>0</v>
      </c>
      <c r="H29" s="100">
        <v>0</v>
      </c>
      <c r="I29" s="100">
        <v>1.3999999999999999E-4</v>
      </c>
      <c r="J29" s="100">
        <v>2.8558800000000003E-3</v>
      </c>
      <c r="K29" s="34"/>
      <c r="Q29" s="17"/>
      <c r="R29" s="17"/>
      <c r="S29" s="17"/>
      <c r="T29" s="17"/>
      <c r="U29" s="17"/>
      <c r="V29" s="17"/>
      <c r="W29" s="17"/>
      <c r="X29" s="17"/>
      <c r="Y29" s="17"/>
    </row>
    <row r="30" spans="1:25">
      <c r="A30" s="110" t="s">
        <v>997</v>
      </c>
      <c r="B30" s="100">
        <v>0</v>
      </c>
      <c r="C30" s="100">
        <v>0</v>
      </c>
      <c r="D30" s="100">
        <v>0</v>
      </c>
      <c r="E30" s="100">
        <v>1.1191E-2</v>
      </c>
      <c r="F30" s="100">
        <v>0</v>
      </c>
      <c r="G30" s="100">
        <v>0</v>
      </c>
      <c r="H30" s="100">
        <v>1.121E-3</v>
      </c>
      <c r="I30" s="100">
        <v>2.0639999999999999E-3</v>
      </c>
      <c r="J30" s="100">
        <v>0</v>
      </c>
      <c r="K30" s="34"/>
      <c r="Q30" s="17"/>
      <c r="R30" s="17"/>
      <c r="S30" s="17"/>
      <c r="T30" s="17"/>
      <c r="U30" s="17"/>
      <c r="V30" s="17"/>
      <c r="W30" s="17"/>
      <c r="X30" s="17"/>
      <c r="Y30" s="17"/>
    </row>
    <row r="31" spans="1:25">
      <c r="A31" s="110" t="s">
        <v>998</v>
      </c>
      <c r="B31" s="100">
        <v>0</v>
      </c>
      <c r="C31" s="100">
        <v>6.3350000000000004E-3</v>
      </c>
      <c r="D31" s="100">
        <v>0</v>
      </c>
      <c r="E31" s="100">
        <v>6.0000000000000002E-5</v>
      </c>
      <c r="F31" s="100">
        <v>0</v>
      </c>
      <c r="G31" s="100">
        <v>0</v>
      </c>
      <c r="H31" s="100">
        <v>1.4999999999999999E-4</v>
      </c>
      <c r="I31" s="100">
        <v>1.4999999999999999E-4</v>
      </c>
      <c r="J31" s="100">
        <v>6.3350000000000004E-3</v>
      </c>
      <c r="K31" s="34"/>
      <c r="Q31" s="17"/>
      <c r="R31" s="17"/>
      <c r="S31" s="17"/>
      <c r="T31" s="17"/>
      <c r="U31" s="17"/>
      <c r="V31" s="17"/>
      <c r="W31" s="17"/>
      <c r="X31" s="17"/>
      <c r="Y31" s="17"/>
    </row>
    <row r="32" spans="1:25">
      <c r="A32" s="110" t="s">
        <v>999</v>
      </c>
      <c r="B32" s="100">
        <v>0</v>
      </c>
      <c r="C32" s="100">
        <v>0</v>
      </c>
      <c r="D32" s="100">
        <v>0</v>
      </c>
      <c r="E32" s="100">
        <v>2.1499999999999999E-4</v>
      </c>
      <c r="F32" s="100">
        <v>0</v>
      </c>
      <c r="G32" s="100">
        <v>0</v>
      </c>
      <c r="H32" s="100">
        <v>2.9E-4</v>
      </c>
      <c r="I32" s="100">
        <v>1.6019999999999999E-3</v>
      </c>
      <c r="J32" s="100">
        <v>0</v>
      </c>
      <c r="K32" s="34"/>
      <c r="Q32" s="17"/>
      <c r="R32" s="17"/>
      <c r="S32" s="17"/>
      <c r="T32" s="17"/>
      <c r="U32" s="17"/>
      <c r="V32" s="17"/>
      <c r="W32" s="17"/>
      <c r="X32" s="17"/>
      <c r="Y32" s="17"/>
    </row>
    <row r="33" spans="1:25">
      <c r="A33" s="110" t="s">
        <v>1000</v>
      </c>
      <c r="B33" s="100">
        <v>0</v>
      </c>
      <c r="C33" s="100">
        <v>0</v>
      </c>
      <c r="D33" s="100">
        <v>0</v>
      </c>
      <c r="E33" s="100">
        <v>3.6806039999999998E-2</v>
      </c>
      <c r="F33" s="100">
        <v>0</v>
      </c>
      <c r="G33" s="100">
        <v>0</v>
      </c>
      <c r="H33" s="100">
        <v>5.8159000000000002E-2</v>
      </c>
      <c r="I33" s="100">
        <v>6.1721999999999999E-2</v>
      </c>
      <c r="J33" s="100">
        <v>5.6153999999999996E-3</v>
      </c>
      <c r="K33" s="34"/>
      <c r="Q33" s="17"/>
      <c r="R33" s="17"/>
      <c r="S33" s="17"/>
      <c r="T33" s="17"/>
      <c r="U33" s="17"/>
      <c r="V33" s="17"/>
      <c r="W33" s="17"/>
      <c r="X33" s="17"/>
      <c r="Y33" s="17"/>
    </row>
    <row r="34" spans="1:25">
      <c r="A34" s="110" t="s">
        <v>1001</v>
      </c>
      <c r="B34" s="100">
        <v>0</v>
      </c>
      <c r="C34" s="100">
        <v>3.1834077500000002</v>
      </c>
      <c r="D34" s="100">
        <v>0</v>
      </c>
      <c r="E34" s="100">
        <v>3.4832244000000001</v>
      </c>
      <c r="F34" s="100">
        <v>0</v>
      </c>
      <c r="G34" s="100">
        <v>21.706311969999998</v>
      </c>
      <c r="H34" s="100">
        <v>0</v>
      </c>
      <c r="I34" s="100">
        <v>3.1692771400000002</v>
      </c>
      <c r="J34" s="100">
        <v>4.0619589400000002</v>
      </c>
      <c r="K34" s="34"/>
      <c r="Q34" s="17"/>
      <c r="R34" s="17"/>
      <c r="S34" s="17"/>
      <c r="T34" s="17"/>
      <c r="U34" s="17"/>
      <c r="V34" s="17"/>
      <c r="W34" s="17"/>
      <c r="X34" s="17"/>
      <c r="Y34" s="17"/>
    </row>
    <row r="35" spans="1:25">
      <c r="A35" s="110" t="s">
        <v>1002</v>
      </c>
      <c r="B35" s="100">
        <v>0</v>
      </c>
      <c r="C35" s="100">
        <v>0</v>
      </c>
      <c r="D35" s="100">
        <v>0</v>
      </c>
      <c r="E35" s="100">
        <v>32.47160264</v>
      </c>
      <c r="F35" s="100">
        <v>0</v>
      </c>
      <c r="G35" s="100">
        <v>0</v>
      </c>
      <c r="H35" s="100">
        <v>2.5409499999999997E-3</v>
      </c>
      <c r="I35" s="100">
        <v>2.66095E-3</v>
      </c>
      <c r="J35" s="100">
        <v>0.13073766000000001</v>
      </c>
      <c r="K35" s="34"/>
      <c r="Q35" s="17"/>
      <c r="R35" s="17"/>
      <c r="S35" s="17"/>
      <c r="T35" s="17"/>
      <c r="U35" s="17"/>
      <c r="V35" s="17"/>
      <c r="W35" s="17"/>
      <c r="X35" s="17"/>
      <c r="Y35" s="17"/>
    </row>
    <row r="36" spans="1:25">
      <c r="A36" s="110" t="s">
        <v>1003</v>
      </c>
      <c r="B36" s="100">
        <v>1.8000000000000001E-4</v>
      </c>
      <c r="C36" s="100">
        <v>1.3873999999999999E-2</v>
      </c>
      <c r="D36" s="100">
        <v>0</v>
      </c>
      <c r="E36" s="100">
        <v>2.3050000000000002E-3</v>
      </c>
      <c r="F36" s="100">
        <v>8.5000000000000006E-5</v>
      </c>
      <c r="G36" s="100">
        <v>2.6570000000000001E-5</v>
      </c>
      <c r="H36" s="100">
        <v>3.0832830000000002E-2</v>
      </c>
      <c r="I36" s="100">
        <v>2.0035599999999997E-2</v>
      </c>
      <c r="J36" s="100">
        <v>1.8003800000000011E-2</v>
      </c>
      <c r="K36" s="34"/>
      <c r="Q36" s="17"/>
      <c r="R36" s="17"/>
      <c r="S36" s="17"/>
      <c r="T36" s="17"/>
      <c r="U36" s="17"/>
      <c r="V36" s="17"/>
      <c r="W36" s="17"/>
      <c r="X36" s="17"/>
      <c r="Y36" s="17"/>
    </row>
    <row r="37" spans="1:25">
      <c r="A37" s="110" t="s">
        <v>1004</v>
      </c>
      <c r="B37" s="100">
        <v>9.1548250000000007</v>
      </c>
      <c r="C37" s="100">
        <v>18.058308030000003</v>
      </c>
      <c r="D37" s="100">
        <v>0</v>
      </c>
      <c r="E37" s="100">
        <v>15.2592108</v>
      </c>
      <c r="F37" s="100">
        <v>0</v>
      </c>
      <c r="G37" s="100">
        <v>1.3500000000000001E-3</v>
      </c>
      <c r="H37" s="100">
        <v>0</v>
      </c>
      <c r="I37" s="100">
        <v>0.1764</v>
      </c>
      <c r="J37" s="100">
        <v>13.436335029999999</v>
      </c>
      <c r="K37" s="34"/>
      <c r="Q37" s="17"/>
      <c r="R37" s="17"/>
      <c r="S37" s="17"/>
      <c r="T37" s="17"/>
      <c r="U37" s="17"/>
      <c r="V37" s="17"/>
      <c r="W37" s="17"/>
      <c r="X37" s="17"/>
      <c r="Y37" s="17"/>
    </row>
    <row r="38" spans="1:25">
      <c r="A38" s="110" t="s">
        <v>1005</v>
      </c>
      <c r="B38" s="100">
        <v>0</v>
      </c>
      <c r="C38" s="100">
        <v>6.0285999999999999E-2</v>
      </c>
      <c r="D38" s="100">
        <v>0</v>
      </c>
      <c r="E38" s="100">
        <v>1.4999999999999999E-4</v>
      </c>
      <c r="F38" s="100">
        <v>0</v>
      </c>
      <c r="G38" s="100">
        <v>0</v>
      </c>
      <c r="H38" s="100">
        <v>4.3132759999999999E-2</v>
      </c>
      <c r="I38" s="100">
        <v>8.8133530000000002E-2</v>
      </c>
      <c r="J38" s="100">
        <v>9.6756869999999995E-2</v>
      </c>
      <c r="K38" s="34"/>
      <c r="Q38" s="17"/>
      <c r="R38" s="17"/>
      <c r="S38" s="17"/>
      <c r="T38" s="17"/>
      <c r="U38" s="17"/>
      <c r="V38" s="17"/>
      <c r="W38" s="17"/>
      <c r="X38" s="17"/>
      <c r="Y38" s="17"/>
    </row>
    <row r="39" spans="1:25">
      <c r="A39" s="110" t="s">
        <v>1006</v>
      </c>
      <c r="B39" s="100">
        <v>0</v>
      </c>
      <c r="C39" s="100">
        <v>0</v>
      </c>
      <c r="D39" s="100">
        <v>0</v>
      </c>
      <c r="E39" s="100">
        <v>0.18084449</v>
      </c>
      <c r="F39" s="100">
        <v>6.2223599999999997E-3</v>
      </c>
      <c r="G39" s="100">
        <v>5.1999999999999998E-3</v>
      </c>
      <c r="H39" s="100">
        <v>0.7610916000000002</v>
      </c>
      <c r="I39" s="100">
        <v>1.01919256</v>
      </c>
      <c r="J39" s="100">
        <v>0</v>
      </c>
      <c r="K39" s="34"/>
      <c r="Q39" s="17"/>
      <c r="R39" s="17"/>
      <c r="S39" s="17"/>
      <c r="T39" s="17"/>
      <c r="U39" s="17"/>
      <c r="V39" s="17"/>
      <c r="W39" s="17"/>
      <c r="X39" s="17"/>
      <c r="Y39" s="17"/>
    </row>
    <row r="40" spans="1:25">
      <c r="A40" s="110" t="s">
        <v>1007</v>
      </c>
      <c r="B40" s="100">
        <v>0</v>
      </c>
      <c r="C40" s="100">
        <v>0</v>
      </c>
      <c r="D40" s="100">
        <v>0</v>
      </c>
      <c r="E40" s="100">
        <v>10.948499999999999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34"/>
      <c r="Q40" s="17"/>
      <c r="R40" s="17"/>
      <c r="S40" s="17"/>
      <c r="T40" s="17"/>
      <c r="U40" s="17"/>
      <c r="V40" s="17"/>
      <c r="W40" s="17"/>
      <c r="X40" s="17"/>
      <c r="Y40" s="17"/>
    </row>
    <row r="41" spans="1:25">
      <c r="A41" s="110" t="s">
        <v>1008</v>
      </c>
      <c r="B41" s="100">
        <v>0</v>
      </c>
      <c r="C41" s="100">
        <v>0</v>
      </c>
      <c r="D41" s="100">
        <v>0</v>
      </c>
      <c r="E41" s="100">
        <v>4.1473100000000004E-3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34"/>
      <c r="Q41" s="17"/>
      <c r="R41" s="17"/>
      <c r="S41" s="17"/>
      <c r="T41" s="17"/>
      <c r="U41" s="17"/>
      <c r="V41" s="17"/>
      <c r="W41" s="17"/>
      <c r="X41" s="17"/>
      <c r="Y41" s="17"/>
    </row>
    <row r="42" spans="1:25">
      <c r="A42" s="110" t="s">
        <v>1009</v>
      </c>
      <c r="B42" s="100">
        <v>0</v>
      </c>
      <c r="C42" s="100">
        <v>0</v>
      </c>
      <c r="D42" s="100">
        <v>0</v>
      </c>
      <c r="E42" s="100">
        <v>25.62382204</v>
      </c>
      <c r="F42" s="100">
        <v>0</v>
      </c>
      <c r="G42" s="100">
        <v>0.41561199999999998</v>
      </c>
      <c r="H42" s="100">
        <v>86.867316769999945</v>
      </c>
      <c r="I42" s="100">
        <v>109.22936989</v>
      </c>
      <c r="J42" s="100">
        <v>0</v>
      </c>
      <c r="K42" s="34"/>
      <c r="Q42" s="17"/>
      <c r="R42" s="17"/>
      <c r="S42" s="17"/>
      <c r="T42" s="17"/>
      <c r="U42" s="17"/>
      <c r="V42" s="17"/>
      <c r="W42" s="17"/>
      <c r="X42" s="17"/>
      <c r="Y42" s="17"/>
    </row>
    <row r="43" spans="1:25">
      <c r="A43" s="110" t="s">
        <v>1010</v>
      </c>
      <c r="B43" s="100">
        <v>0</v>
      </c>
      <c r="C43" s="100">
        <v>0</v>
      </c>
      <c r="D43" s="100">
        <v>0</v>
      </c>
      <c r="E43" s="100">
        <v>0.36230800000000002</v>
      </c>
      <c r="F43" s="100">
        <v>0</v>
      </c>
      <c r="G43" s="100">
        <v>0</v>
      </c>
      <c r="H43" s="100">
        <v>0</v>
      </c>
      <c r="I43" s="100">
        <v>0</v>
      </c>
      <c r="J43" s="100">
        <v>0</v>
      </c>
      <c r="K43" s="34"/>
      <c r="Q43" s="17"/>
      <c r="R43" s="17"/>
      <c r="S43" s="17"/>
      <c r="T43" s="17"/>
      <c r="U43" s="17"/>
      <c r="V43" s="17"/>
      <c r="W43" s="17"/>
      <c r="X43" s="17"/>
      <c r="Y43" s="17"/>
    </row>
    <row r="44" spans="1:25">
      <c r="A44" s="110" t="s">
        <v>1011</v>
      </c>
      <c r="B44" s="100">
        <v>0</v>
      </c>
      <c r="C44" s="100">
        <v>0</v>
      </c>
      <c r="D44" s="100">
        <v>0</v>
      </c>
      <c r="E44" s="100">
        <v>2.6811707299999998</v>
      </c>
      <c r="F44" s="100">
        <v>0</v>
      </c>
      <c r="G44" s="100">
        <v>5.424582E-2</v>
      </c>
      <c r="H44" s="100">
        <v>0</v>
      </c>
      <c r="I44" s="100">
        <v>0</v>
      </c>
      <c r="J44" s="100">
        <v>0</v>
      </c>
      <c r="K44" s="34"/>
      <c r="Q44" s="17"/>
      <c r="R44" s="17"/>
      <c r="S44" s="17"/>
      <c r="T44" s="17"/>
      <c r="U44" s="17"/>
      <c r="V44" s="17"/>
      <c r="W44" s="17"/>
      <c r="X44" s="17"/>
      <c r="Y44" s="17"/>
    </row>
    <row r="45" spans="1:25">
      <c r="A45" s="110" t="s">
        <v>1012</v>
      </c>
      <c r="B45" s="100">
        <v>0</v>
      </c>
      <c r="C45" s="100">
        <v>0.58309658999999991</v>
      </c>
      <c r="D45" s="100">
        <v>0</v>
      </c>
      <c r="E45" s="100">
        <v>0.439025</v>
      </c>
      <c r="F45" s="100">
        <v>6.9204299999999996E-2</v>
      </c>
      <c r="G45" s="100">
        <v>0</v>
      </c>
      <c r="H45" s="100">
        <v>0.31426796999999995</v>
      </c>
      <c r="I45" s="100">
        <v>0.38347227</v>
      </c>
      <c r="J45" s="100">
        <v>0.58309658999999991</v>
      </c>
      <c r="K45" s="34"/>
      <c r="Q45" s="17"/>
      <c r="R45" s="17"/>
      <c r="S45" s="17"/>
      <c r="T45" s="17"/>
      <c r="U45" s="17"/>
      <c r="V45" s="17"/>
      <c r="W45" s="17"/>
      <c r="X45" s="17"/>
      <c r="Y45" s="17"/>
    </row>
    <row r="46" spans="1:25">
      <c r="A46" s="110" t="s">
        <v>1013</v>
      </c>
      <c r="B46" s="100">
        <v>0</v>
      </c>
      <c r="C46" s="100">
        <v>5.5335318799999991</v>
      </c>
      <c r="D46" s="100">
        <v>0</v>
      </c>
      <c r="E46" s="100">
        <v>2.3890975000000001</v>
      </c>
      <c r="F46" s="100">
        <v>0</v>
      </c>
      <c r="G46" s="100">
        <v>0</v>
      </c>
      <c r="H46" s="100">
        <v>0</v>
      </c>
      <c r="I46" s="100">
        <v>0</v>
      </c>
      <c r="J46" s="100">
        <v>5.5335318799999991</v>
      </c>
      <c r="K46" s="34"/>
      <c r="Q46" s="17"/>
      <c r="R46" s="17"/>
      <c r="S46" s="17"/>
      <c r="T46" s="17"/>
      <c r="U46" s="17"/>
      <c r="V46" s="17"/>
      <c r="W46" s="17"/>
      <c r="X46" s="17"/>
      <c r="Y46" s="17"/>
    </row>
    <row r="47" spans="1:25">
      <c r="A47" s="110" t="s">
        <v>1014</v>
      </c>
      <c r="B47" s="100">
        <v>0</v>
      </c>
      <c r="C47" s="100">
        <v>0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34"/>
      <c r="Q47" s="17"/>
      <c r="R47" s="17"/>
      <c r="S47" s="17"/>
      <c r="T47" s="17"/>
      <c r="U47" s="17"/>
      <c r="V47" s="17"/>
      <c r="W47" s="17"/>
      <c r="X47" s="17"/>
      <c r="Y47" s="17"/>
    </row>
    <row r="48" spans="1:25">
      <c r="A48" s="110" t="s">
        <v>1015</v>
      </c>
      <c r="B48" s="100">
        <v>0</v>
      </c>
      <c r="C48" s="100">
        <v>0</v>
      </c>
      <c r="D48" s="100">
        <v>0</v>
      </c>
      <c r="E48" s="100">
        <v>1E-4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34"/>
      <c r="Q48" s="17"/>
      <c r="R48" s="17"/>
      <c r="S48" s="17"/>
      <c r="T48" s="17"/>
      <c r="U48" s="17"/>
      <c r="V48" s="17"/>
      <c r="W48" s="17"/>
      <c r="X48" s="17"/>
      <c r="Y48" s="17"/>
    </row>
    <row r="49" spans="1:25">
      <c r="A49" s="110" t="s">
        <v>1016</v>
      </c>
      <c r="B49" s="100">
        <v>0</v>
      </c>
      <c r="C49" s="100">
        <v>9.8999999999999999E-4</v>
      </c>
      <c r="D49" s="100">
        <v>0</v>
      </c>
      <c r="E49" s="100">
        <v>2.7279999999999999E-2</v>
      </c>
      <c r="F49" s="100">
        <v>0</v>
      </c>
      <c r="G49" s="100">
        <v>0</v>
      </c>
      <c r="H49" s="100">
        <v>7.0390599999999989E-3</v>
      </c>
      <c r="I49" s="100">
        <v>8.8840599999999992E-3</v>
      </c>
      <c r="J49" s="100">
        <v>2.9401200000000001E-3</v>
      </c>
      <c r="K49" s="34"/>
      <c r="Q49" s="17"/>
      <c r="R49" s="17"/>
      <c r="S49" s="17"/>
      <c r="T49" s="17"/>
      <c r="U49" s="17"/>
      <c r="V49" s="17"/>
      <c r="W49" s="17"/>
      <c r="X49" s="17"/>
      <c r="Y49" s="17"/>
    </row>
    <row r="50" spans="1:25">
      <c r="A50" s="110" t="s">
        <v>1017</v>
      </c>
      <c r="B50" s="100">
        <v>0</v>
      </c>
      <c r="C50" s="100">
        <v>0</v>
      </c>
      <c r="D50" s="100">
        <v>0</v>
      </c>
      <c r="E50" s="100">
        <v>0.30741099999999999</v>
      </c>
      <c r="F50" s="100">
        <v>0</v>
      </c>
      <c r="G50" s="100">
        <v>0</v>
      </c>
      <c r="H50" s="100">
        <v>3.5279105299999998</v>
      </c>
      <c r="I50" s="100">
        <v>3.5279105299999998</v>
      </c>
      <c r="J50" s="100">
        <v>0</v>
      </c>
      <c r="K50" s="34"/>
      <c r="Q50" s="17"/>
      <c r="R50" s="17"/>
      <c r="S50" s="17"/>
      <c r="T50" s="17"/>
      <c r="U50" s="17"/>
      <c r="V50" s="17"/>
      <c r="W50" s="17"/>
      <c r="X50" s="17"/>
      <c r="Y50" s="17"/>
    </row>
    <row r="51" spans="1:25">
      <c r="A51" s="110" t="s">
        <v>1018</v>
      </c>
      <c r="B51" s="100">
        <v>0</v>
      </c>
      <c r="C51" s="100">
        <v>0</v>
      </c>
      <c r="D51" s="100">
        <v>0</v>
      </c>
      <c r="E51" s="100">
        <v>6.5014472000000003</v>
      </c>
      <c r="F51" s="100">
        <v>0</v>
      </c>
      <c r="G51" s="100">
        <v>112.2805924499999</v>
      </c>
      <c r="H51" s="100">
        <v>26.796959329999989</v>
      </c>
      <c r="I51" s="100">
        <v>26.797624649999992</v>
      </c>
      <c r="J51" s="100">
        <v>0</v>
      </c>
      <c r="K51" s="34"/>
      <c r="Q51" s="17"/>
      <c r="R51" s="17"/>
      <c r="S51" s="17"/>
      <c r="T51" s="17"/>
      <c r="U51" s="17"/>
      <c r="V51" s="17"/>
      <c r="W51" s="17"/>
      <c r="X51" s="17"/>
      <c r="Y51" s="17"/>
    </row>
    <row r="52" spans="1:25">
      <c r="A52" s="110" t="s">
        <v>927</v>
      </c>
      <c r="B52" s="100">
        <v>0</v>
      </c>
      <c r="C52" s="100">
        <v>301.50887005999982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  <c r="J52" s="100">
        <v>301.50887005999982</v>
      </c>
      <c r="K52" s="34"/>
      <c r="Q52" s="17"/>
      <c r="R52" s="17"/>
      <c r="S52" s="17"/>
      <c r="T52" s="17"/>
      <c r="U52" s="17"/>
      <c r="V52" s="17"/>
      <c r="W52" s="17"/>
      <c r="X52" s="17"/>
      <c r="Y52" s="17"/>
    </row>
    <row r="53" spans="1:25">
      <c r="A53" s="110" t="s">
        <v>1019</v>
      </c>
      <c r="B53" s="100">
        <v>0</v>
      </c>
      <c r="C53" s="100">
        <v>0</v>
      </c>
      <c r="D53" s="100">
        <v>0</v>
      </c>
      <c r="E53" s="100">
        <v>1.7477E-3</v>
      </c>
      <c r="F53" s="100">
        <v>0</v>
      </c>
      <c r="G53" s="100">
        <v>0</v>
      </c>
      <c r="H53" s="100">
        <v>0</v>
      </c>
      <c r="I53" s="100">
        <v>0</v>
      </c>
      <c r="J53" s="100">
        <v>0</v>
      </c>
      <c r="K53" s="34"/>
      <c r="Q53" s="17"/>
      <c r="R53" s="17"/>
      <c r="S53" s="17"/>
      <c r="T53" s="17"/>
      <c r="U53" s="17"/>
      <c r="V53" s="17"/>
      <c r="W53" s="17"/>
      <c r="X53" s="17"/>
      <c r="Y53" s="17"/>
    </row>
    <row r="54" spans="1:25">
      <c r="A54" s="110" t="s">
        <v>1020</v>
      </c>
      <c r="B54" s="100">
        <v>0</v>
      </c>
      <c r="C54" s="100">
        <v>24.865532859999998</v>
      </c>
      <c r="D54" s="100">
        <v>2.9999999999999997E-4</v>
      </c>
      <c r="E54" s="100">
        <v>26.034956130000023</v>
      </c>
      <c r="F54" s="100">
        <v>0</v>
      </c>
      <c r="G54" s="100">
        <v>68.066734369999935</v>
      </c>
      <c r="H54" s="100">
        <v>0.11242875999999999</v>
      </c>
      <c r="I54" s="100">
        <v>21.017643410000002</v>
      </c>
      <c r="J54" s="100">
        <v>25.027516969999997</v>
      </c>
      <c r="K54" s="34"/>
      <c r="Q54" s="17"/>
      <c r="R54" s="17"/>
      <c r="S54" s="17"/>
      <c r="T54" s="17"/>
      <c r="U54" s="17"/>
      <c r="V54" s="17"/>
      <c r="W54" s="17"/>
      <c r="X54" s="17"/>
      <c r="Y54" s="17"/>
    </row>
    <row r="55" spans="1:25">
      <c r="A55" s="110" t="s">
        <v>1021</v>
      </c>
      <c r="B55" s="100">
        <v>0</v>
      </c>
      <c r="C55" s="100">
        <v>0</v>
      </c>
      <c r="D55" s="100">
        <v>0</v>
      </c>
      <c r="E55" s="100">
        <v>0.14266120000000002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34"/>
      <c r="Q55" s="17"/>
      <c r="R55" s="17"/>
      <c r="S55" s="17"/>
      <c r="T55" s="17"/>
      <c r="U55" s="17"/>
      <c r="V55" s="17"/>
      <c r="W55" s="17"/>
      <c r="X55" s="17"/>
      <c r="Y55" s="17"/>
    </row>
    <row r="56" spans="1:25">
      <c r="A56" s="110" t="s">
        <v>1022</v>
      </c>
      <c r="B56" s="100">
        <v>0</v>
      </c>
      <c r="C56" s="100">
        <v>9.4999999999999998E-3</v>
      </c>
      <c r="D56" s="100">
        <v>0</v>
      </c>
      <c r="E56" s="100">
        <v>0.74401468999999998</v>
      </c>
      <c r="F56" s="100">
        <v>0</v>
      </c>
      <c r="G56" s="100">
        <v>24.474189899999999</v>
      </c>
      <c r="H56" s="100">
        <v>0</v>
      </c>
      <c r="I56" s="100">
        <v>0</v>
      </c>
      <c r="J56" s="100">
        <v>9.4999999999999998E-3</v>
      </c>
      <c r="K56" s="34"/>
      <c r="Q56" s="17"/>
      <c r="R56" s="17"/>
      <c r="S56" s="17"/>
      <c r="T56" s="17"/>
      <c r="U56" s="17"/>
      <c r="V56" s="17"/>
      <c r="W56" s="17"/>
      <c r="X56" s="17"/>
      <c r="Y56" s="17"/>
    </row>
    <row r="57" spans="1:25">
      <c r="A57" s="110" t="s">
        <v>1023</v>
      </c>
      <c r="B57" s="100">
        <v>0</v>
      </c>
      <c r="C57" s="100">
        <v>0</v>
      </c>
      <c r="D57" s="100">
        <v>0</v>
      </c>
      <c r="E57" s="100">
        <v>3.6032899999999999E-3</v>
      </c>
      <c r="F57" s="100">
        <v>0</v>
      </c>
      <c r="G57" s="100">
        <v>13.763402689999999</v>
      </c>
      <c r="H57" s="100">
        <v>0</v>
      </c>
      <c r="I57" s="100">
        <v>4.6280599999999989E-3</v>
      </c>
      <c r="J57" s="100">
        <v>0</v>
      </c>
      <c r="K57" s="34"/>
      <c r="Q57" s="17"/>
      <c r="R57" s="17"/>
      <c r="S57" s="17"/>
      <c r="T57" s="17"/>
      <c r="U57" s="17"/>
      <c r="V57" s="17"/>
      <c r="W57" s="17"/>
      <c r="X57" s="17"/>
      <c r="Y57" s="17"/>
    </row>
    <row r="58" spans="1:25">
      <c r="A58" s="110" t="s">
        <v>1024</v>
      </c>
      <c r="B58" s="100">
        <v>0</v>
      </c>
      <c r="C58" s="100">
        <v>0</v>
      </c>
      <c r="D58" s="100">
        <v>0</v>
      </c>
      <c r="E58" s="100">
        <v>0</v>
      </c>
      <c r="F58" s="100">
        <v>0</v>
      </c>
      <c r="G58" s="100">
        <v>282.93806923</v>
      </c>
      <c r="H58" s="100">
        <v>493.5084157600001</v>
      </c>
      <c r="I58" s="100">
        <v>1037.28649713</v>
      </c>
      <c r="J58" s="100">
        <v>0</v>
      </c>
      <c r="K58" s="34"/>
      <c r="Q58" s="17"/>
      <c r="R58" s="17"/>
      <c r="S58" s="17"/>
      <c r="T58" s="17"/>
      <c r="U58" s="17"/>
      <c r="V58" s="17"/>
      <c r="W58" s="17"/>
      <c r="X58" s="17"/>
      <c r="Y58" s="17"/>
    </row>
    <row r="59" spans="1:25">
      <c r="A59" s="110" t="s">
        <v>964</v>
      </c>
      <c r="B59" s="100">
        <v>0</v>
      </c>
      <c r="C59" s="100">
        <v>0</v>
      </c>
      <c r="D59" s="100">
        <v>0</v>
      </c>
      <c r="E59" s="100">
        <v>1.1199999999999999E-3</v>
      </c>
      <c r="F59" s="100">
        <v>0</v>
      </c>
      <c r="G59" s="100">
        <v>2875.0264043500001</v>
      </c>
      <c r="H59" s="100">
        <v>9.6368899999999987E-3</v>
      </c>
      <c r="I59" s="100">
        <v>9.6368899999999987E-3</v>
      </c>
      <c r="J59" s="100">
        <v>0</v>
      </c>
      <c r="K59" s="34"/>
      <c r="Q59" s="17"/>
      <c r="R59" s="17"/>
      <c r="S59" s="17"/>
      <c r="T59" s="17"/>
      <c r="U59" s="17"/>
      <c r="V59" s="17"/>
      <c r="W59" s="17"/>
      <c r="X59" s="17"/>
      <c r="Y59" s="17"/>
    </row>
    <row r="60" spans="1:25">
      <c r="A60" s="110" t="s">
        <v>1025</v>
      </c>
      <c r="B60" s="100">
        <v>0</v>
      </c>
      <c r="C60" s="100">
        <v>1.6000000000000001E-4</v>
      </c>
      <c r="D60" s="100">
        <v>174.76943365000022</v>
      </c>
      <c r="E60" s="100">
        <v>161.95354446000002</v>
      </c>
      <c r="F60" s="100">
        <v>0</v>
      </c>
      <c r="G60" s="100">
        <v>204.5120493400002</v>
      </c>
      <c r="H60" s="100">
        <v>60.581262369999997</v>
      </c>
      <c r="I60" s="100">
        <v>60.59185424999999</v>
      </c>
      <c r="J60" s="100">
        <v>1.6000000000000001E-4</v>
      </c>
      <c r="K60" s="34"/>
      <c r="Q60" s="17"/>
      <c r="R60" s="17"/>
      <c r="S60" s="17"/>
      <c r="T60" s="17"/>
      <c r="U60" s="17"/>
      <c r="V60" s="17"/>
      <c r="W60" s="17"/>
      <c r="X60" s="17"/>
      <c r="Y60" s="17"/>
    </row>
    <row r="61" spans="1:25">
      <c r="A61" s="110" t="s">
        <v>1026</v>
      </c>
      <c r="B61" s="100">
        <v>0</v>
      </c>
      <c r="C61" s="100">
        <v>0</v>
      </c>
      <c r="D61" s="100">
        <v>0</v>
      </c>
      <c r="E61" s="100">
        <v>32.334661000000011</v>
      </c>
      <c r="F61" s="100">
        <v>0</v>
      </c>
      <c r="G61" s="100">
        <v>5.3062218100000011</v>
      </c>
      <c r="H61" s="100">
        <v>0</v>
      </c>
      <c r="I61" s="100">
        <v>0</v>
      </c>
      <c r="J61" s="100">
        <v>0</v>
      </c>
      <c r="K61" s="34"/>
      <c r="Q61" s="17"/>
      <c r="R61" s="17"/>
      <c r="S61" s="17"/>
      <c r="T61" s="17"/>
      <c r="U61" s="17"/>
      <c r="V61" s="17"/>
      <c r="W61" s="17"/>
      <c r="X61" s="17"/>
      <c r="Y61" s="17"/>
    </row>
    <row r="62" spans="1:25">
      <c r="A62" s="110" t="s">
        <v>1027</v>
      </c>
      <c r="B62" s="100">
        <v>0</v>
      </c>
      <c r="C62" s="100">
        <v>0</v>
      </c>
      <c r="D62" s="100">
        <v>0</v>
      </c>
      <c r="E62" s="100">
        <v>5.1999999999999995E-4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34"/>
      <c r="Q62" s="17"/>
      <c r="R62" s="17"/>
      <c r="S62" s="17"/>
      <c r="T62" s="17"/>
      <c r="U62" s="17"/>
      <c r="V62" s="17"/>
      <c r="W62" s="17"/>
      <c r="X62" s="17"/>
      <c r="Y62" s="17"/>
    </row>
    <row r="63" spans="1:25">
      <c r="A63" s="110" t="s">
        <v>1028</v>
      </c>
      <c r="B63" s="100">
        <v>0</v>
      </c>
      <c r="C63" s="100">
        <v>0</v>
      </c>
      <c r="D63" s="100">
        <v>0</v>
      </c>
      <c r="E63" s="100">
        <v>4.543904E-2</v>
      </c>
      <c r="F63" s="100">
        <v>1.10714E-2</v>
      </c>
      <c r="G63" s="100">
        <v>4.7999999999999996E-3</v>
      </c>
      <c r="H63" s="100">
        <v>1.7721425000000008</v>
      </c>
      <c r="I63" s="100">
        <v>2.1862445200000011</v>
      </c>
      <c r="J63" s="100">
        <v>0</v>
      </c>
      <c r="K63" s="34"/>
      <c r="Q63" s="17"/>
      <c r="R63" s="17"/>
      <c r="S63" s="17"/>
      <c r="T63" s="17"/>
      <c r="U63" s="17"/>
      <c r="V63" s="17"/>
      <c r="W63" s="17"/>
      <c r="X63" s="17"/>
      <c r="Y63" s="17"/>
    </row>
    <row r="64" spans="1:25">
      <c r="A64" s="110" t="s">
        <v>1029</v>
      </c>
      <c r="B64" s="100">
        <v>2.5000000000000001E-3</v>
      </c>
      <c r="C64" s="100">
        <v>2.5000000000000001E-3</v>
      </c>
      <c r="D64" s="100">
        <v>0</v>
      </c>
      <c r="E64" s="100">
        <v>1.726647</v>
      </c>
      <c r="F64" s="100">
        <v>0</v>
      </c>
      <c r="G64" s="100">
        <v>1.6775000000000001E-4</v>
      </c>
      <c r="H64" s="100">
        <v>1.7472272200000001</v>
      </c>
      <c r="I64" s="100">
        <v>1.7472272200000001</v>
      </c>
      <c r="J64" s="100">
        <v>0.51284079999999999</v>
      </c>
      <c r="K64" s="34"/>
      <c r="Q64" s="17"/>
      <c r="R64" s="17"/>
      <c r="S64" s="17"/>
      <c r="T64" s="17"/>
      <c r="U64" s="17"/>
      <c r="V64" s="17"/>
      <c r="W64" s="17"/>
      <c r="X64" s="17"/>
      <c r="Y64" s="17"/>
    </row>
    <row r="65" spans="1:25">
      <c r="A65" s="110" t="s">
        <v>1030</v>
      </c>
      <c r="B65" s="100">
        <v>0</v>
      </c>
      <c r="C65" s="100">
        <v>0</v>
      </c>
      <c r="D65" s="100">
        <v>0</v>
      </c>
      <c r="E65" s="100">
        <v>0.59741303000000001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34"/>
      <c r="Q65" s="17"/>
      <c r="R65" s="17"/>
      <c r="S65" s="17"/>
      <c r="T65" s="17"/>
      <c r="U65" s="17"/>
      <c r="V65" s="17"/>
      <c r="W65" s="17"/>
      <c r="X65" s="17"/>
      <c r="Y65" s="17"/>
    </row>
    <row r="66" spans="1:25">
      <c r="A66" s="110" t="s">
        <v>1031</v>
      </c>
      <c r="B66" s="100">
        <v>7.7614300000000006E-3</v>
      </c>
      <c r="C66" s="100">
        <v>150.39960068000002</v>
      </c>
      <c r="D66" s="100">
        <v>0</v>
      </c>
      <c r="E66" s="100">
        <v>437.5946276900001</v>
      </c>
      <c r="F66" s="100">
        <v>2.8169999999999996E-4</v>
      </c>
      <c r="G66" s="100">
        <v>1.8301329</v>
      </c>
      <c r="H66" s="100">
        <v>4.4380998000000007</v>
      </c>
      <c r="I66" s="100">
        <v>4.4414537799999962</v>
      </c>
      <c r="J66" s="100">
        <v>150.71627569999998</v>
      </c>
      <c r="K66" s="34"/>
      <c r="Q66" s="17"/>
      <c r="R66" s="17"/>
      <c r="S66" s="17"/>
      <c r="T66" s="17"/>
      <c r="U66" s="17"/>
      <c r="V66" s="17"/>
      <c r="W66" s="17"/>
      <c r="X66" s="17"/>
      <c r="Y66" s="17"/>
    </row>
    <row r="67" spans="1:25">
      <c r="A67" s="110" t="s">
        <v>1032</v>
      </c>
      <c r="B67" s="100">
        <v>0</v>
      </c>
      <c r="C67" s="100">
        <v>2.7723128099999998</v>
      </c>
      <c r="D67" s="100">
        <v>0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2.7723128099999998</v>
      </c>
      <c r="K67" s="34"/>
      <c r="Q67" s="17"/>
      <c r="R67" s="17"/>
      <c r="S67" s="17"/>
      <c r="T67" s="17"/>
      <c r="U67" s="17"/>
      <c r="V67" s="17"/>
      <c r="W67" s="17"/>
      <c r="X67" s="17"/>
      <c r="Y67" s="17"/>
    </row>
    <row r="68" spans="1:25">
      <c r="A68" s="110" t="s">
        <v>1033</v>
      </c>
      <c r="B68" s="100">
        <v>0</v>
      </c>
      <c r="C68" s="100">
        <v>0</v>
      </c>
      <c r="D68" s="100">
        <v>0</v>
      </c>
      <c r="E68" s="100">
        <v>0</v>
      </c>
      <c r="F68" s="100">
        <v>0</v>
      </c>
      <c r="G68" s="100">
        <v>0</v>
      </c>
      <c r="H68" s="100">
        <v>1.3650000000000001E-4</v>
      </c>
      <c r="I68" s="100">
        <v>0</v>
      </c>
      <c r="J68" s="100">
        <v>0</v>
      </c>
      <c r="K68" s="34"/>
      <c r="Q68" s="17"/>
      <c r="R68" s="17"/>
      <c r="S68" s="17"/>
      <c r="T68" s="17"/>
      <c r="U68" s="17"/>
      <c r="V68" s="17"/>
      <c r="W68" s="17"/>
      <c r="X68" s="17"/>
      <c r="Y68" s="17"/>
    </row>
    <row r="69" spans="1:25">
      <c r="A69" s="110" t="s">
        <v>1034</v>
      </c>
      <c r="B69" s="100">
        <v>0</v>
      </c>
      <c r="C69" s="100">
        <v>0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9.7770759999999998E-2</v>
      </c>
      <c r="J69" s="100">
        <v>7.1266949999999996E-2</v>
      </c>
      <c r="K69" s="34"/>
      <c r="Q69" s="17"/>
      <c r="R69" s="17"/>
      <c r="S69" s="17"/>
      <c r="T69" s="17"/>
      <c r="U69" s="17"/>
      <c r="V69" s="17"/>
      <c r="W69" s="17"/>
      <c r="X69" s="17"/>
      <c r="Y69" s="17"/>
    </row>
    <row r="70" spans="1:25">
      <c r="A70" s="110" t="s">
        <v>1035</v>
      </c>
      <c r="B70" s="100">
        <v>0</v>
      </c>
      <c r="C70" s="100">
        <v>0</v>
      </c>
      <c r="D70" s="100">
        <v>0</v>
      </c>
      <c r="E70" s="100">
        <v>8.0000000000000004E-4</v>
      </c>
      <c r="F70" s="100">
        <v>0</v>
      </c>
      <c r="G70" s="100">
        <v>0</v>
      </c>
      <c r="H70" s="100">
        <v>1.01726947</v>
      </c>
      <c r="I70" s="100">
        <v>1.01726947</v>
      </c>
      <c r="J70" s="100">
        <v>0</v>
      </c>
      <c r="K70" s="34"/>
      <c r="Q70" s="17"/>
      <c r="R70" s="17"/>
      <c r="S70" s="17"/>
      <c r="T70" s="17"/>
      <c r="U70" s="17"/>
      <c r="V70" s="17"/>
      <c r="W70" s="17"/>
      <c r="X70" s="17"/>
      <c r="Y70" s="17"/>
    </row>
    <row r="71" spans="1:25">
      <c r="A71" s="110" t="s">
        <v>1036</v>
      </c>
      <c r="B71" s="100">
        <v>0</v>
      </c>
      <c r="C71" s="100">
        <v>0</v>
      </c>
      <c r="D71" s="100">
        <v>0</v>
      </c>
      <c r="E71" s="100">
        <v>0.2379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34"/>
      <c r="Q71" s="17"/>
      <c r="R71" s="17"/>
      <c r="S71" s="17"/>
      <c r="T71" s="17"/>
      <c r="U71" s="17"/>
      <c r="V71" s="17"/>
      <c r="W71" s="17"/>
      <c r="X71" s="17"/>
      <c r="Y71" s="17"/>
    </row>
    <row r="72" spans="1:25">
      <c r="A72" s="110" t="s">
        <v>1037</v>
      </c>
      <c r="B72" s="100">
        <v>0</v>
      </c>
      <c r="C72" s="100">
        <v>17.850020559999997</v>
      </c>
      <c r="D72" s="100">
        <v>0</v>
      </c>
      <c r="E72" s="100">
        <v>4.96131E-3</v>
      </c>
      <c r="F72" s="100">
        <v>0</v>
      </c>
      <c r="G72" s="100">
        <v>0</v>
      </c>
      <c r="H72" s="100">
        <v>0.154</v>
      </c>
      <c r="I72" s="100">
        <v>0.154</v>
      </c>
      <c r="J72" s="100">
        <v>17.850020559999997</v>
      </c>
      <c r="K72" s="34"/>
      <c r="Q72" s="17"/>
      <c r="R72" s="17"/>
      <c r="S72" s="17"/>
      <c r="T72" s="17"/>
      <c r="U72" s="17"/>
      <c r="V72" s="17"/>
      <c r="W72" s="17"/>
      <c r="X72" s="17"/>
      <c r="Y72" s="17"/>
    </row>
    <row r="73" spans="1:25">
      <c r="A73" s="110" t="s">
        <v>1038</v>
      </c>
      <c r="B73" s="100">
        <v>0</v>
      </c>
      <c r="C73" s="100">
        <v>0</v>
      </c>
      <c r="D73" s="100">
        <v>0</v>
      </c>
      <c r="E73" s="100">
        <v>2.3249999999999998E-3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34"/>
      <c r="Q73" s="17"/>
      <c r="R73" s="17"/>
      <c r="S73" s="17"/>
      <c r="T73" s="17"/>
      <c r="U73" s="17"/>
      <c r="V73" s="17"/>
      <c r="W73" s="17"/>
      <c r="X73" s="17"/>
      <c r="Y73" s="17"/>
    </row>
    <row r="74" spans="1:25">
      <c r="A74" s="110" t="s">
        <v>1039</v>
      </c>
      <c r="B74" s="100">
        <v>0</v>
      </c>
      <c r="C74" s="100">
        <v>0</v>
      </c>
      <c r="D74" s="100">
        <v>0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34"/>
      <c r="Q74" s="17"/>
      <c r="R74" s="17"/>
      <c r="S74" s="17"/>
      <c r="T74" s="17"/>
      <c r="U74" s="17"/>
      <c r="V74" s="17"/>
      <c r="W74" s="17"/>
      <c r="X74" s="17"/>
      <c r="Y74" s="17"/>
    </row>
    <row r="75" spans="1:25">
      <c r="A75" s="110" t="s">
        <v>1040</v>
      </c>
      <c r="B75" s="100">
        <v>0</v>
      </c>
      <c r="C75" s="100">
        <v>0</v>
      </c>
      <c r="D75" s="100">
        <v>0</v>
      </c>
      <c r="E75" s="100">
        <v>5.1E-5</v>
      </c>
      <c r="F75" s="100">
        <v>0</v>
      </c>
      <c r="G75" s="100">
        <v>0</v>
      </c>
      <c r="H75" s="100">
        <v>3.2719299999999997E-3</v>
      </c>
      <c r="I75" s="100">
        <v>3.2719299999999997E-3</v>
      </c>
      <c r="J75" s="100">
        <v>0</v>
      </c>
      <c r="K75" s="34"/>
      <c r="Q75" s="17"/>
      <c r="R75" s="17"/>
      <c r="S75" s="17"/>
      <c r="T75" s="17"/>
      <c r="U75" s="17"/>
      <c r="V75" s="17"/>
      <c r="W75" s="17"/>
      <c r="X75" s="17"/>
      <c r="Y75" s="17"/>
    </row>
    <row r="76" spans="1:25">
      <c r="A76" s="110" t="s">
        <v>1041</v>
      </c>
      <c r="B76" s="100">
        <v>0</v>
      </c>
      <c r="C76" s="100">
        <v>0</v>
      </c>
      <c r="D76" s="100">
        <v>0</v>
      </c>
      <c r="E76" s="100">
        <v>0</v>
      </c>
      <c r="F76" s="100">
        <v>0</v>
      </c>
      <c r="G76" s="100">
        <v>0</v>
      </c>
      <c r="H76" s="100">
        <v>0</v>
      </c>
      <c r="I76" s="100">
        <v>1.56982E-3</v>
      </c>
      <c r="J76" s="100">
        <v>0</v>
      </c>
      <c r="K76" s="34"/>
      <c r="Q76" s="17"/>
      <c r="R76" s="17"/>
      <c r="S76" s="17"/>
      <c r="T76" s="17"/>
      <c r="U76" s="17"/>
      <c r="V76" s="17"/>
      <c r="W76" s="17"/>
      <c r="X76" s="17"/>
      <c r="Y76" s="17"/>
    </row>
    <row r="77" spans="1:25">
      <c r="A77" s="110" t="s">
        <v>1042</v>
      </c>
      <c r="B77" s="100">
        <v>0</v>
      </c>
      <c r="C77" s="100">
        <v>0</v>
      </c>
      <c r="D77" s="100">
        <v>0</v>
      </c>
      <c r="E77" s="100">
        <v>0</v>
      </c>
      <c r="F77" s="100">
        <v>0</v>
      </c>
      <c r="G77" s="100">
        <v>0</v>
      </c>
      <c r="H77" s="100">
        <v>1.30488E-3</v>
      </c>
      <c r="I77" s="100">
        <v>1.30488E-3</v>
      </c>
      <c r="J77" s="100">
        <v>1.4265430000000001E-2</v>
      </c>
      <c r="K77" s="34"/>
      <c r="Q77" s="17"/>
      <c r="R77" s="17"/>
      <c r="S77" s="17"/>
      <c r="T77" s="17"/>
      <c r="U77" s="17"/>
      <c r="V77" s="17"/>
      <c r="W77" s="17"/>
      <c r="X77" s="17"/>
      <c r="Y77" s="17"/>
    </row>
    <row r="78" spans="1:25">
      <c r="A78" s="110" t="s">
        <v>1043</v>
      </c>
      <c r="B78" s="100">
        <v>0</v>
      </c>
      <c r="C78" s="100">
        <v>15.479626269999999</v>
      </c>
      <c r="D78" s="100">
        <v>0</v>
      </c>
      <c r="E78" s="100">
        <v>1.2999999999999999E-3</v>
      </c>
      <c r="F78" s="100">
        <v>0</v>
      </c>
      <c r="G78" s="100">
        <v>0</v>
      </c>
      <c r="H78" s="100">
        <v>5.4027900000000002E-3</v>
      </c>
      <c r="I78" s="100">
        <v>4.3527899999999996E-3</v>
      </c>
      <c r="J78" s="100">
        <v>15.489626269999999</v>
      </c>
      <c r="K78" s="34"/>
      <c r="Q78" s="17"/>
      <c r="R78" s="17"/>
      <c r="S78" s="17"/>
      <c r="T78" s="17"/>
      <c r="U78" s="17"/>
      <c r="V78" s="17"/>
      <c r="W78" s="17"/>
      <c r="X78" s="17"/>
      <c r="Y78" s="17"/>
    </row>
    <row r="79" spans="1:25">
      <c r="A79" s="110" t="s">
        <v>1044</v>
      </c>
      <c r="B79" s="100">
        <v>0</v>
      </c>
      <c r="C79" s="100">
        <v>3.2016673900000012</v>
      </c>
      <c r="D79" s="100">
        <v>0</v>
      </c>
      <c r="E79" s="100">
        <v>0.72481499999999999</v>
      </c>
      <c r="F79" s="100">
        <v>0</v>
      </c>
      <c r="G79" s="100">
        <v>4.0000000000000002E-4</v>
      </c>
      <c r="H79" s="100">
        <v>4.0000000000000002E-4</v>
      </c>
      <c r="I79" s="100">
        <v>4.0000000000000002E-4</v>
      </c>
      <c r="J79" s="100">
        <v>17.426014429999999</v>
      </c>
      <c r="K79" s="34"/>
      <c r="Q79" s="17"/>
      <c r="R79" s="17"/>
      <c r="S79" s="17"/>
      <c r="T79" s="17"/>
      <c r="U79" s="17"/>
      <c r="V79" s="17"/>
      <c r="W79" s="17"/>
      <c r="X79" s="17"/>
      <c r="Y79" s="17"/>
    </row>
    <row r="80" spans="1:25">
      <c r="A80" s="110" t="s">
        <v>1045</v>
      </c>
      <c r="B80" s="100">
        <v>0</v>
      </c>
      <c r="C80" s="100">
        <v>0</v>
      </c>
      <c r="D80" s="100">
        <v>0</v>
      </c>
      <c r="E80" s="100">
        <v>6.9120000000000001E-2</v>
      </c>
      <c r="F80" s="100">
        <v>0</v>
      </c>
      <c r="G80" s="100">
        <v>7.0574949999999997E-2</v>
      </c>
      <c r="H80" s="100">
        <v>3.066412E-2</v>
      </c>
      <c r="I80" s="100">
        <v>3.066412E-2</v>
      </c>
      <c r="J80" s="100">
        <v>3.9413219999999999E-2</v>
      </c>
      <c r="K80" s="34"/>
      <c r="Q80" s="17"/>
      <c r="R80" s="17"/>
      <c r="S80" s="17"/>
      <c r="T80" s="17"/>
      <c r="U80" s="17"/>
      <c r="V80" s="17"/>
      <c r="W80" s="17"/>
      <c r="X80" s="17"/>
      <c r="Y80" s="17"/>
    </row>
    <row r="81" spans="1:25">
      <c r="A81" s="110" t="s">
        <v>1046</v>
      </c>
      <c r="B81" s="100">
        <v>0</v>
      </c>
      <c r="C81" s="100">
        <v>0.17719579000000002</v>
      </c>
      <c r="D81" s="100">
        <v>0</v>
      </c>
      <c r="E81" s="100">
        <v>0.21738407000000001</v>
      </c>
      <c r="F81" s="100">
        <v>7.5139200000000003E-3</v>
      </c>
      <c r="G81" s="100">
        <v>0</v>
      </c>
      <c r="H81" s="100">
        <v>0.41812446000000003</v>
      </c>
      <c r="I81" s="100">
        <v>0.37172837999999991</v>
      </c>
      <c r="J81" s="100">
        <v>0.49962966999999997</v>
      </c>
      <c r="K81" s="34"/>
      <c r="Q81" s="17"/>
      <c r="R81" s="17"/>
      <c r="S81" s="17"/>
      <c r="T81" s="17"/>
      <c r="U81" s="17"/>
      <c r="V81" s="17"/>
      <c r="W81" s="17"/>
      <c r="X81" s="17"/>
      <c r="Y81" s="17"/>
    </row>
    <row r="82" spans="1:25">
      <c r="A82" s="110" t="s">
        <v>1047</v>
      </c>
      <c r="B82" s="100">
        <v>0.29497390999999995</v>
      </c>
      <c r="C82" s="100">
        <v>0.30498390999999997</v>
      </c>
      <c r="D82" s="100">
        <v>0</v>
      </c>
      <c r="E82" s="100">
        <v>8.0884755199999994</v>
      </c>
      <c r="F82" s="100">
        <v>0</v>
      </c>
      <c r="G82" s="100">
        <v>3.0000000000000001E-5</v>
      </c>
      <c r="H82" s="100">
        <v>4.5756829999999998E-2</v>
      </c>
      <c r="I82" s="100">
        <v>4.7713940000000003E-2</v>
      </c>
      <c r="J82" s="100">
        <v>0.30555534000000001</v>
      </c>
      <c r="K82" s="34"/>
      <c r="Q82" s="17"/>
      <c r="R82" s="17"/>
      <c r="S82" s="17"/>
      <c r="T82" s="17"/>
      <c r="U82" s="17"/>
      <c r="V82" s="17"/>
      <c r="W82" s="17"/>
      <c r="X82" s="17"/>
      <c r="Y82" s="17"/>
    </row>
    <row r="83" spans="1:25">
      <c r="A83" s="110" t="s">
        <v>1048</v>
      </c>
      <c r="B83" s="100">
        <v>0</v>
      </c>
      <c r="C83" s="100">
        <v>1.137356</v>
      </c>
      <c r="D83" s="100">
        <v>0</v>
      </c>
      <c r="E83" s="100">
        <v>1.0231790000000001</v>
      </c>
      <c r="F83" s="100">
        <v>0</v>
      </c>
      <c r="G83" s="100">
        <v>0</v>
      </c>
      <c r="H83" s="100">
        <v>0.10812921</v>
      </c>
      <c r="I83" s="100">
        <v>0.11069821000000001</v>
      </c>
      <c r="J83" s="100">
        <v>1.2922282199999999</v>
      </c>
      <c r="K83" s="34"/>
      <c r="Q83" s="17"/>
      <c r="R83" s="17"/>
      <c r="S83" s="17"/>
      <c r="T83" s="17"/>
      <c r="U83" s="17"/>
      <c r="V83" s="17"/>
      <c r="W83" s="17"/>
      <c r="X83" s="17"/>
      <c r="Y83" s="17"/>
    </row>
    <row r="84" spans="1:25">
      <c r="A84" s="110" t="s">
        <v>1049</v>
      </c>
      <c r="B84" s="100">
        <v>0</v>
      </c>
      <c r="C84" s="100">
        <v>0</v>
      </c>
      <c r="D84" s="100">
        <v>0</v>
      </c>
      <c r="E84" s="100">
        <v>1.5468649999999999</v>
      </c>
      <c r="F84" s="100">
        <v>0</v>
      </c>
      <c r="G84" s="100">
        <v>0.16724800000000001</v>
      </c>
      <c r="H84" s="100">
        <v>0</v>
      </c>
      <c r="I84" s="100">
        <v>1.52793143</v>
      </c>
      <c r="J84" s="100">
        <v>1.5900000000000001E-3</v>
      </c>
      <c r="K84" s="34"/>
      <c r="Q84" s="17"/>
      <c r="R84" s="17"/>
      <c r="S84" s="17"/>
      <c r="T84" s="17"/>
      <c r="U84" s="17"/>
      <c r="V84" s="17"/>
      <c r="W84" s="17"/>
      <c r="X84" s="17"/>
      <c r="Y84" s="17"/>
    </row>
    <row r="85" spans="1:25">
      <c r="A85" s="110" t="s">
        <v>1050</v>
      </c>
      <c r="B85" s="100">
        <v>0</v>
      </c>
      <c r="C85" s="100">
        <v>0</v>
      </c>
      <c r="D85" s="100">
        <v>0</v>
      </c>
      <c r="E85" s="100">
        <v>0.43138261</v>
      </c>
      <c r="F85" s="100">
        <v>0</v>
      </c>
      <c r="G85" s="100">
        <v>0</v>
      </c>
      <c r="H85" s="100">
        <v>8.1999999999999998E-4</v>
      </c>
      <c r="I85" s="100">
        <v>1.462E-3</v>
      </c>
      <c r="J85" s="100">
        <v>0.10210214999999999</v>
      </c>
      <c r="K85" s="34"/>
      <c r="Q85" s="17"/>
      <c r="R85" s="17"/>
      <c r="S85" s="17"/>
      <c r="T85" s="17"/>
      <c r="U85" s="17"/>
      <c r="V85" s="17"/>
      <c r="W85" s="17"/>
      <c r="X85" s="17"/>
      <c r="Y85" s="17"/>
    </row>
    <row r="86" spans="1:25">
      <c r="A86" s="110" t="s">
        <v>1051</v>
      </c>
      <c r="B86" s="100">
        <v>0</v>
      </c>
      <c r="C86" s="100">
        <v>37.47713297</v>
      </c>
      <c r="D86" s="100">
        <v>0</v>
      </c>
      <c r="E86" s="100">
        <v>1.51108686</v>
      </c>
      <c r="F86" s="100">
        <v>0</v>
      </c>
      <c r="G86" s="100">
        <v>0</v>
      </c>
      <c r="H86" s="100">
        <v>4.293831E-2</v>
      </c>
      <c r="I86" s="100">
        <v>1.0927943899999999</v>
      </c>
      <c r="J86" s="100">
        <v>37.633579520000005</v>
      </c>
      <c r="K86" s="34"/>
      <c r="Q86" s="17"/>
      <c r="R86" s="17"/>
      <c r="S86" s="17"/>
      <c r="T86" s="17"/>
      <c r="U86" s="17"/>
      <c r="V86" s="17"/>
      <c r="W86" s="17"/>
      <c r="X86" s="17"/>
      <c r="Y86" s="17"/>
    </row>
    <row r="87" spans="1:25">
      <c r="A87" s="110" t="s">
        <v>1052</v>
      </c>
      <c r="B87" s="100">
        <v>0</v>
      </c>
      <c r="C87" s="100">
        <v>112.52685981</v>
      </c>
      <c r="D87" s="100">
        <v>0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112.75646981</v>
      </c>
      <c r="K87" s="34"/>
      <c r="Q87" s="17"/>
      <c r="R87" s="17"/>
      <c r="S87" s="17"/>
      <c r="T87" s="17"/>
      <c r="U87" s="17"/>
      <c r="V87" s="17"/>
      <c r="W87" s="17"/>
      <c r="X87" s="17"/>
      <c r="Y87" s="17"/>
    </row>
    <row r="88" spans="1:25">
      <c r="A88" s="110" t="s">
        <v>1053</v>
      </c>
      <c r="B88" s="100">
        <v>0</v>
      </c>
      <c r="C88" s="100">
        <v>0.98406041</v>
      </c>
      <c r="D88" s="100">
        <v>0</v>
      </c>
      <c r="E88" s="100">
        <v>0</v>
      </c>
      <c r="F88" s="100">
        <v>0</v>
      </c>
      <c r="G88" s="100">
        <v>0</v>
      </c>
      <c r="H88" s="100">
        <v>0</v>
      </c>
      <c r="I88" s="100">
        <v>0</v>
      </c>
      <c r="J88" s="100">
        <v>0.98406041</v>
      </c>
      <c r="K88" s="34"/>
      <c r="Q88" s="17"/>
      <c r="R88" s="17"/>
      <c r="S88" s="17"/>
      <c r="T88" s="17"/>
      <c r="U88" s="17"/>
      <c r="V88" s="17"/>
      <c r="W88" s="17"/>
      <c r="X88" s="17"/>
      <c r="Y88" s="17"/>
    </row>
    <row r="89" spans="1:25">
      <c r="A89" s="110" t="s">
        <v>1054</v>
      </c>
      <c r="B89" s="100">
        <v>0</v>
      </c>
      <c r="C89" s="100">
        <v>0</v>
      </c>
      <c r="D89" s="100">
        <v>0</v>
      </c>
      <c r="E89" s="100">
        <v>4.2074999999999996</v>
      </c>
      <c r="F89" s="100">
        <v>0</v>
      </c>
      <c r="G89" s="100">
        <v>0</v>
      </c>
      <c r="H89" s="100">
        <v>0</v>
      </c>
      <c r="I89" s="100">
        <v>6.0806200000000001E-3</v>
      </c>
      <c r="J89" s="100">
        <v>0.20850495999999999</v>
      </c>
      <c r="K89" s="34"/>
      <c r="Q89" s="17"/>
      <c r="R89" s="17"/>
      <c r="S89" s="17"/>
      <c r="T89" s="17"/>
      <c r="U89" s="17"/>
      <c r="V89" s="17"/>
      <c r="W89" s="17"/>
      <c r="X89" s="17"/>
      <c r="Y89" s="17"/>
    </row>
    <row r="90" spans="1:25">
      <c r="A90" s="110" t="s">
        <v>1055</v>
      </c>
      <c r="B90" s="100">
        <v>0</v>
      </c>
      <c r="C90" s="100">
        <v>37.560568739999987</v>
      </c>
      <c r="D90" s="100">
        <v>0</v>
      </c>
      <c r="E90" s="100">
        <v>6.5213999999999994E-2</v>
      </c>
      <c r="F90" s="100">
        <v>0</v>
      </c>
      <c r="G90" s="100">
        <v>0</v>
      </c>
      <c r="H90" s="100">
        <v>8.6472999999999997E-4</v>
      </c>
      <c r="I90" s="100">
        <v>3.1747300000000002E-3</v>
      </c>
      <c r="J90" s="100">
        <v>39.56239291</v>
      </c>
      <c r="K90" s="34"/>
      <c r="Q90" s="17"/>
      <c r="R90" s="17"/>
      <c r="S90" s="17"/>
      <c r="T90" s="17"/>
      <c r="U90" s="17"/>
      <c r="V90" s="17"/>
      <c r="W90" s="17"/>
      <c r="X90" s="17"/>
      <c r="Y90" s="17"/>
    </row>
    <row r="91" spans="1:25">
      <c r="A91" s="110" t="s">
        <v>1056</v>
      </c>
      <c r="B91" s="100">
        <v>0</v>
      </c>
      <c r="C91" s="100">
        <v>0</v>
      </c>
      <c r="D91" s="100">
        <v>0</v>
      </c>
      <c r="E91" s="100">
        <v>1.3309E-2</v>
      </c>
      <c r="F91" s="100">
        <v>0</v>
      </c>
      <c r="G91" s="100">
        <v>0</v>
      </c>
      <c r="H91" s="100">
        <v>5.0579499999999994E-3</v>
      </c>
      <c r="I91" s="100">
        <v>0.12057947000000001</v>
      </c>
      <c r="J91" s="100">
        <v>0.27376777000000002</v>
      </c>
      <c r="K91" s="34"/>
      <c r="Q91" s="17"/>
      <c r="R91" s="17"/>
      <c r="S91" s="17"/>
      <c r="T91" s="17"/>
      <c r="U91" s="17"/>
      <c r="V91" s="17"/>
      <c r="W91" s="17"/>
      <c r="X91" s="17"/>
      <c r="Y91" s="17"/>
    </row>
    <row r="92" spans="1:25">
      <c r="A92" s="110" t="s">
        <v>1057</v>
      </c>
      <c r="B92" s="100">
        <v>0</v>
      </c>
      <c r="C92" s="100">
        <v>4.3155809999999989E-2</v>
      </c>
      <c r="D92" s="100">
        <v>0</v>
      </c>
      <c r="E92" s="100">
        <v>2.860398</v>
      </c>
      <c r="F92" s="100">
        <v>0</v>
      </c>
      <c r="G92" s="100">
        <v>1.33559E-3</v>
      </c>
      <c r="H92" s="100">
        <v>1.235648E-2</v>
      </c>
      <c r="I92" s="100">
        <v>1.235648E-2</v>
      </c>
      <c r="J92" s="100">
        <v>9.389277999999994E-2</v>
      </c>
      <c r="K92" s="34"/>
      <c r="Q92" s="17"/>
      <c r="R92" s="17"/>
      <c r="S92" s="17"/>
      <c r="T92" s="17"/>
      <c r="U92" s="17"/>
      <c r="V92" s="17"/>
      <c r="W92" s="17"/>
      <c r="X92" s="17"/>
      <c r="Y92" s="17"/>
    </row>
    <row r="93" spans="1:25">
      <c r="A93" s="110" t="s">
        <v>1058</v>
      </c>
      <c r="B93" s="100">
        <v>0</v>
      </c>
      <c r="C93" s="100">
        <v>0</v>
      </c>
      <c r="D93" s="100">
        <v>0</v>
      </c>
      <c r="E93" s="100">
        <v>5.0000000000000001E-4</v>
      </c>
      <c r="F93" s="100">
        <v>0</v>
      </c>
      <c r="G93" s="100">
        <v>0</v>
      </c>
      <c r="H93" s="100">
        <v>0</v>
      </c>
      <c r="I93" s="100">
        <v>0</v>
      </c>
      <c r="J93" s="100">
        <v>0</v>
      </c>
      <c r="K93" s="34"/>
      <c r="Q93" s="17"/>
      <c r="R93" s="17"/>
      <c r="S93" s="17"/>
      <c r="T93" s="17"/>
      <c r="U93" s="17"/>
      <c r="V93" s="17"/>
      <c r="W93" s="17"/>
      <c r="X93" s="17"/>
      <c r="Y93" s="17"/>
    </row>
    <row r="94" spans="1:25">
      <c r="A94" s="110" t="s">
        <v>1059</v>
      </c>
      <c r="B94" s="100">
        <v>0</v>
      </c>
      <c r="C94" s="100">
        <v>0</v>
      </c>
      <c r="D94" s="100">
        <v>0</v>
      </c>
      <c r="E94" s="100">
        <v>0</v>
      </c>
      <c r="F94" s="100">
        <v>0</v>
      </c>
      <c r="G94" s="100">
        <v>0</v>
      </c>
      <c r="H94" s="100">
        <v>0</v>
      </c>
      <c r="I94" s="100">
        <v>0</v>
      </c>
      <c r="J94" s="100">
        <v>2.6593200000000001E-2</v>
      </c>
      <c r="K94" s="34"/>
      <c r="Q94" s="17"/>
      <c r="R94" s="17"/>
      <c r="S94" s="17"/>
      <c r="T94" s="17"/>
      <c r="U94" s="17"/>
      <c r="V94" s="17"/>
      <c r="W94" s="17"/>
      <c r="X94" s="17"/>
      <c r="Y94" s="17"/>
    </row>
    <row r="95" spans="1:25">
      <c r="A95" s="110" t="s">
        <v>1060</v>
      </c>
      <c r="B95" s="100">
        <v>0</v>
      </c>
      <c r="C95" s="100">
        <v>0</v>
      </c>
      <c r="D95" s="100">
        <v>0</v>
      </c>
      <c r="E95" s="100">
        <v>0</v>
      </c>
      <c r="F95" s="100">
        <v>0</v>
      </c>
      <c r="G95" s="100">
        <v>0</v>
      </c>
      <c r="H95" s="100">
        <v>2.8578499999999999E-3</v>
      </c>
      <c r="I95" s="100">
        <v>4.3005500000000002E-3</v>
      </c>
      <c r="J95" s="100">
        <v>3.6649599999999997E-2</v>
      </c>
      <c r="K95" s="34"/>
      <c r="Q95" s="17"/>
      <c r="R95" s="17"/>
      <c r="S95" s="17"/>
      <c r="T95" s="17"/>
      <c r="U95" s="17"/>
      <c r="V95" s="17"/>
      <c r="W95" s="17"/>
      <c r="X95" s="17"/>
      <c r="Y95" s="17"/>
    </row>
    <row r="96" spans="1:25">
      <c r="A96" s="110" t="s">
        <v>1061</v>
      </c>
      <c r="B96" s="100">
        <v>0</v>
      </c>
      <c r="C96" s="100">
        <v>0</v>
      </c>
      <c r="D96" s="100">
        <v>0</v>
      </c>
      <c r="E96" s="100">
        <v>0</v>
      </c>
      <c r="F96" s="100">
        <v>0</v>
      </c>
      <c r="G96" s="100">
        <v>0</v>
      </c>
      <c r="H96" s="100">
        <v>1.685422E-2</v>
      </c>
      <c r="I96" s="100">
        <v>1.685422E-2</v>
      </c>
      <c r="J96" s="100">
        <v>1.176E-2</v>
      </c>
      <c r="K96" s="34"/>
      <c r="Q96" s="17"/>
      <c r="R96" s="17"/>
      <c r="S96" s="17"/>
      <c r="T96" s="17"/>
      <c r="U96" s="17"/>
      <c r="V96" s="17"/>
      <c r="W96" s="17"/>
      <c r="X96" s="17"/>
      <c r="Y96" s="17"/>
    </row>
    <row r="97" spans="1:25">
      <c r="A97" s="110" t="s">
        <v>1062</v>
      </c>
      <c r="B97" s="100">
        <v>3.6000000000000002E-4</v>
      </c>
      <c r="C97" s="100">
        <v>3.6000000000000002E-4</v>
      </c>
      <c r="D97" s="100">
        <v>0</v>
      </c>
      <c r="E97" s="100">
        <v>1.2897E-2</v>
      </c>
      <c r="F97" s="100">
        <v>0</v>
      </c>
      <c r="G97" s="100">
        <v>8.387999999999999E-5</v>
      </c>
      <c r="H97" s="100">
        <v>5.0764649999999988E-2</v>
      </c>
      <c r="I97" s="100">
        <v>2.515761E-2</v>
      </c>
      <c r="J97" s="100">
        <v>3.4127709999999999E-2</v>
      </c>
      <c r="K97" s="34"/>
      <c r="Q97" s="17"/>
      <c r="R97" s="17"/>
      <c r="S97" s="17"/>
      <c r="T97" s="17"/>
      <c r="U97" s="17"/>
      <c r="V97" s="17"/>
      <c r="W97" s="17"/>
      <c r="X97" s="17"/>
      <c r="Y97" s="17"/>
    </row>
    <row r="98" spans="1:25">
      <c r="A98" s="110" t="s">
        <v>1063</v>
      </c>
      <c r="B98" s="100">
        <v>0</v>
      </c>
      <c r="C98" s="100">
        <v>79.567085119999987</v>
      </c>
      <c r="D98" s="100">
        <v>0</v>
      </c>
      <c r="E98" s="100">
        <v>4.7027490000000012E-2</v>
      </c>
      <c r="F98" s="100">
        <v>2.0143979999999999E-2</v>
      </c>
      <c r="G98" s="100">
        <v>4.3021769999999994E-2</v>
      </c>
      <c r="H98" s="100">
        <v>2.9087950000000001E-2</v>
      </c>
      <c r="I98" s="100">
        <v>8.2408479999999992E-2</v>
      </c>
      <c r="J98" s="100">
        <v>79.628304839999984</v>
      </c>
      <c r="K98" s="34"/>
      <c r="Q98" s="17"/>
      <c r="R98" s="17"/>
      <c r="S98" s="17"/>
      <c r="T98" s="17"/>
      <c r="U98" s="17"/>
      <c r="V98" s="17"/>
      <c r="W98" s="17"/>
      <c r="X98" s="17"/>
      <c r="Y98" s="17"/>
    </row>
    <row r="99" spans="1:25">
      <c r="A99" s="110" t="s">
        <v>1064</v>
      </c>
      <c r="B99" s="100">
        <v>0</v>
      </c>
      <c r="C99" s="100">
        <v>0</v>
      </c>
      <c r="D99" s="100">
        <v>0</v>
      </c>
      <c r="E99" s="100">
        <v>1.2012399999999999E-2</v>
      </c>
      <c r="F99" s="100">
        <v>0</v>
      </c>
      <c r="G99" s="100">
        <v>0</v>
      </c>
      <c r="H99" s="100">
        <v>0</v>
      </c>
      <c r="I99" s="100">
        <v>0</v>
      </c>
      <c r="J99" s="100">
        <v>0</v>
      </c>
      <c r="K99" s="34"/>
      <c r="Q99" s="17"/>
      <c r="R99" s="17"/>
      <c r="S99" s="17"/>
      <c r="T99" s="17"/>
      <c r="U99" s="17"/>
      <c r="V99" s="17"/>
      <c r="W99" s="17"/>
      <c r="X99" s="17"/>
      <c r="Y99" s="17"/>
    </row>
    <row r="100" spans="1:25">
      <c r="A100" s="110" t="s">
        <v>1065</v>
      </c>
      <c r="B100" s="100">
        <v>0</v>
      </c>
      <c r="C100" s="100">
        <v>3.4677806600000003</v>
      </c>
      <c r="D100" s="100">
        <v>0</v>
      </c>
      <c r="E100" s="100">
        <v>12.74928695</v>
      </c>
      <c r="F100" s="100">
        <v>0</v>
      </c>
      <c r="G100" s="100">
        <v>0</v>
      </c>
      <c r="H100" s="100">
        <v>0.83765917999999995</v>
      </c>
      <c r="I100" s="100">
        <v>2.3494691899999998</v>
      </c>
      <c r="J100" s="100">
        <v>3.48542906</v>
      </c>
      <c r="K100" s="34"/>
      <c r="Q100" s="17"/>
      <c r="R100" s="17"/>
      <c r="S100" s="17"/>
      <c r="T100" s="17"/>
      <c r="U100" s="17"/>
      <c r="V100" s="17"/>
      <c r="W100" s="17"/>
      <c r="X100" s="17"/>
      <c r="Y100" s="17"/>
    </row>
    <row r="101" spans="1:25">
      <c r="A101" s="110" t="s">
        <v>1066</v>
      </c>
      <c r="B101" s="100">
        <v>0</v>
      </c>
      <c r="C101" s="100">
        <v>0</v>
      </c>
      <c r="D101" s="100">
        <v>0</v>
      </c>
      <c r="E101" s="100">
        <v>0</v>
      </c>
      <c r="F101" s="100">
        <v>0</v>
      </c>
      <c r="G101" s="100">
        <v>0</v>
      </c>
      <c r="H101" s="100">
        <v>0.78238823000000024</v>
      </c>
      <c r="I101" s="100">
        <v>1.5127351499999999</v>
      </c>
      <c r="J101" s="100">
        <v>0</v>
      </c>
      <c r="K101" s="34"/>
      <c r="Q101" s="17"/>
      <c r="R101" s="17"/>
      <c r="S101" s="17"/>
      <c r="T101" s="17"/>
      <c r="U101" s="17"/>
      <c r="V101" s="17"/>
      <c r="W101" s="17"/>
      <c r="X101" s="17"/>
      <c r="Y101" s="17"/>
    </row>
    <row r="102" spans="1:25">
      <c r="A102" s="110" t="s">
        <v>1067</v>
      </c>
      <c r="B102" s="100">
        <v>3.9517900000000002E-2</v>
      </c>
      <c r="C102" s="100">
        <v>4.4823620000000002E-2</v>
      </c>
      <c r="D102" s="100">
        <v>0</v>
      </c>
      <c r="E102" s="100">
        <v>1.706535E-2</v>
      </c>
      <c r="F102" s="100">
        <v>2.9794000000000001E-2</v>
      </c>
      <c r="G102" s="100">
        <v>0</v>
      </c>
      <c r="H102" s="100">
        <v>0</v>
      </c>
      <c r="I102" s="100">
        <v>2.9794000000000001E-2</v>
      </c>
      <c r="J102" s="100">
        <v>8.3071479999999989E-2</v>
      </c>
      <c r="K102" s="34"/>
      <c r="Q102" s="17"/>
      <c r="R102" s="17"/>
      <c r="S102" s="17"/>
      <c r="T102" s="17"/>
      <c r="U102" s="17"/>
      <c r="V102" s="17"/>
      <c r="W102" s="17"/>
      <c r="X102" s="17"/>
      <c r="Y102" s="17"/>
    </row>
    <row r="103" spans="1:25">
      <c r="A103" s="110" t="s">
        <v>1068</v>
      </c>
      <c r="B103" s="100">
        <v>0</v>
      </c>
      <c r="C103" s="100">
        <v>129.50083115999999</v>
      </c>
      <c r="D103" s="100">
        <v>0</v>
      </c>
      <c r="E103" s="100">
        <v>0.1418016</v>
      </c>
      <c r="F103" s="100">
        <v>0</v>
      </c>
      <c r="G103" s="100">
        <v>0</v>
      </c>
      <c r="H103" s="100">
        <v>0</v>
      </c>
      <c r="I103" s="100">
        <v>0</v>
      </c>
      <c r="J103" s="100">
        <v>129.60804532</v>
      </c>
      <c r="K103" s="34"/>
      <c r="Q103" s="17"/>
      <c r="R103" s="17"/>
      <c r="S103" s="17"/>
      <c r="T103" s="17"/>
      <c r="U103" s="17"/>
      <c r="V103" s="17"/>
      <c r="W103" s="17"/>
      <c r="X103" s="17"/>
      <c r="Y103" s="17"/>
    </row>
    <row r="104" spans="1:25">
      <c r="A104" s="110" t="s">
        <v>1069</v>
      </c>
      <c r="B104" s="100">
        <v>3.5632800000000003E-3</v>
      </c>
      <c r="C104" s="100">
        <v>5.5267129999999998E-2</v>
      </c>
      <c r="D104" s="100">
        <v>0</v>
      </c>
      <c r="E104" s="100">
        <v>0.26954879999999998</v>
      </c>
      <c r="F104" s="100">
        <v>5.7949440000000005E-2</v>
      </c>
      <c r="G104" s="100">
        <v>4.4369600000000002E-3</v>
      </c>
      <c r="H104" s="100">
        <v>5.9353999999999993E-4</v>
      </c>
      <c r="I104" s="100">
        <v>1.21209034</v>
      </c>
      <c r="J104" s="100">
        <v>0.14693982</v>
      </c>
      <c r="K104" s="34"/>
      <c r="Q104" s="17"/>
      <c r="R104" s="17"/>
      <c r="S104" s="17"/>
      <c r="T104" s="17"/>
      <c r="U104" s="17"/>
      <c r="V104" s="17"/>
      <c r="W104" s="17"/>
      <c r="X104" s="17"/>
      <c r="Y104" s="17"/>
    </row>
    <row r="105" spans="1:25">
      <c r="A105" s="110" t="s">
        <v>1070</v>
      </c>
      <c r="B105" s="100">
        <v>0</v>
      </c>
      <c r="C105" s="100">
        <v>0</v>
      </c>
      <c r="D105" s="100">
        <v>0</v>
      </c>
      <c r="E105" s="100">
        <v>0.87831300000000001</v>
      </c>
      <c r="F105" s="100">
        <v>0</v>
      </c>
      <c r="G105" s="100">
        <v>0</v>
      </c>
      <c r="H105" s="100">
        <v>2.354875E-2</v>
      </c>
      <c r="I105" s="100">
        <v>2.354875E-2</v>
      </c>
      <c r="J105" s="100">
        <v>5.876692E-2</v>
      </c>
      <c r="K105" s="34"/>
      <c r="Q105" s="17"/>
      <c r="R105" s="17"/>
      <c r="S105" s="17"/>
      <c r="T105" s="17"/>
      <c r="U105" s="17"/>
      <c r="V105" s="17"/>
      <c r="W105" s="17"/>
      <c r="X105" s="17"/>
      <c r="Y105" s="17"/>
    </row>
    <row r="106" spans="1:25">
      <c r="A106" s="110" t="s">
        <v>1071</v>
      </c>
      <c r="B106" s="100">
        <v>6.6799999999999997E-4</v>
      </c>
      <c r="C106" s="100">
        <v>9.3451560000000003E-2</v>
      </c>
      <c r="D106" s="100">
        <v>0</v>
      </c>
      <c r="E106" s="100">
        <v>4.7486331599999989</v>
      </c>
      <c r="F106" s="100">
        <v>0</v>
      </c>
      <c r="G106" s="100">
        <v>6.6799999999999997E-4</v>
      </c>
      <c r="H106" s="100">
        <v>9.9461830000000001E-2</v>
      </c>
      <c r="I106" s="100">
        <v>0.10572296</v>
      </c>
      <c r="J106" s="100">
        <v>0.18127851</v>
      </c>
      <c r="K106" s="34"/>
      <c r="Q106" s="17"/>
      <c r="R106" s="17"/>
      <c r="S106" s="17"/>
      <c r="T106" s="17"/>
      <c r="U106" s="17"/>
      <c r="V106" s="17"/>
      <c r="W106" s="17"/>
      <c r="X106" s="17"/>
      <c r="Y106" s="17"/>
    </row>
    <row r="107" spans="1:25">
      <c r="A107" s="110" t="s">
        <v>1072</v>
      </c>
      <c r="B107" s="100">
        <v>0</v>
      </c>
      <c r="C107" s="100">
        <v>7.5000000000000002E-4</v>
      </c>
      <c r="D107" s="100">
        <v>0</v>
      </c>
      <c r="E107" s="100">
        <v>0.53618299999999997</v>
      </c>
      <c r="F107" s="100">
        <v>0</v>
      </c>
      <c r="G107" s="100">
        <v>0</v>
      </c>
      <c r="H107" s="100">
        <v>0</v>
      </c>
      <c r="I107" s="100">
        <v>0</v>
      </c>
      <c r="J107" s="100">
        <v>7.5000000000000002E-4</v>
      </c>
      <c r="K107" s="34"/>
      <c r="Q107" s="17"/>
      <c r="R107" s="17"/>
      <c r="S107" s="17"/>
      <c r="T107" s="17"/>
      <c r="U107" s="17"/>
      <c r="V107" s="17"/>
      <c r="W107" s="17"/>
      <c r="X107" s="17"/>
      <c r="Y107" s="17"/>
    </row>
    <row r="108" spans="1:25">
      <c r="A108" s="110" t="s">
        <v>1073</v>
      </c>
      <c r="B108" s="100">
        <v>0</v>
      </c>
      <c r="C108" s="100">
        <v>3.1859E-4</v>
      </c>
      <c r="D108" s="100">
        <v>0</v>
      </c>
      <c r="E108" s="100">
        <v>0.43225177000000004</v>
      </c>
      <c r="F108" s="100">
        <v>0</v>
      </c>
      <c r="G108" s="100">
        <v>0</v>
      </c>
      <c r="H108" s="100">
        <v>0</v>
      </c>
      <c r="I108" s="100">
        <v>1.01741E-2</v>
      </c>
      <c r="J108" s="100">
        <v>9.3588500000000002E-3</v>
      </c>
      <c r="K108" s="34"/>
      <c r="Q108" s="17"/>
      <c r="R108" s="17"/>
      <c r="S108" s="17"/>
      <c r="T108" s="17"/>
      <c r="U108" s="17"/>
      <c r="V108" s="17"/>
      <c r="W108" s="17"/>
      <c r="X108" s="17"/>
      <c r="Y108" s="17"/>
    </row>
    <row r="109" spans="1:25">
      <c r="A109" s="110" t="s">
        <v>1074</v>
      </c>
      <c r="B109" s="100">
        <v>0</v>
      </c>
      <c r="C109" s="100">
        <v>0</v>
      </c>
      <c r="D109" s="100">
        <v>0</v>
      </c>
      <c r="E109" s="100">
        <v>0</v>
      </c>
      <c r="F109" s="100">
        <v>0</v>
      </c>
      <c r="G109" s="100">
        <v>0</v>
      </c>
      <c r="H109" s="100">
        <v>0</v>
      </c>
      <c r="I109" s="100">
        <v>0</v>
      </c>
      <c r="J109" s="100">
        <v>3.476599000000001E-2</v>
      </c>
      <c r="K109" s="34"/>
      <c r="Q109" s="17"/>
      <c r="R109" s="17"/>
      <c r="S109" s="17"/>
      <c r="T109" s="17"/>
      <c r="U109" s="17"/>
      <c r="V109" s="17"/>
      <c r="W109" s="17"/>
      <c r="X109" s="17"/>
      <c r="Y109" s="17"/>
    </row>
    <row r="110" spans="1:25">
      <c r="A110" s="110" t="s">
        <v>1075</v>
      </c>
      <c r="B110" s="100">
        <v>0</v>
      </c>
      <c r="C110" s="100">
        <v>0</v>
      </c>
      <c r="D110" s="100">
        <v>0</v>
      </c>
      <c r="E110" s="100">
        <v>2.5000000000000001E-4</v>
      </c>
      <c r="F110" s="100">
        <v>0</v>
      </c>
      <c r="G110" s="100">
        <v>0</v>
      </c>
      <c r="H110" s="100">
        <v>0</v>
      </c>
      <c r="I110" s="100">
        <v>0</v>
      </c>
      <c r="J110" s="100">
        <v>0</v>
      </c>
      <c r="K110" s="34"/>
      <c r="Q110" s="17"/>
      <c r="R110" s="17"/>
      <c r="S110" s="17"/>
      <c r="T110" s="17"/>
      <c r="U110" s="17"/>
      <c r="V110" s="17"/>
      <c r="W110" s="17"/>
      <c r="X110" s="17"/>
      <c r="Y110" s="17"/>
    </row>
    <row r="111" spans="1:25">
      <c r="A111" s="110" t="s">
        <v>1076</v>
      </c>
      <c r="B111" s="100">
        <v>0</v>
      </c>
      <c r="C111" s="100">
        <v>0</v>
      </c>
      <c r="D111" s="100">
        <v>0</v>
      </c>
      <c r="E111" s="100">
        <v>4.0000000000000003E-5</v>
      </c>
      <c r="F111" s="100">
        <v>0</v>
      </c>
      <c r="G111" s="100">
        <v>1.4999999999999999E-4</v>
      </c>
      <c r="H111" s="100">
        <v>2.9E-4</v>
      </c>
      <c r="I111" s="100">
        <v>1.09E-3</v>
      </c>
      <c r="J111" s="100">
        <v>3.7000000000000002E-3</v>
      </c>
      <c r="K111" s="34"/>
      <c r="Q111" s="17"/>
      <c r="R111" s="17"/>
      <c r="S111" s="17"/>
      <c r="T111" s="17"/>
      <c r="U111" s="17"/>
      <c r="V111" s="17"/>
      <c r="W111" s="17"/>
      <c r="X111" s="17"/>
      <c r="Y111" s="17"/>
    </row>
    <row r="112" spans="1:25">
      <c r="A112" s="110" t="s">
        <v>1077</v>
      </c>
      <c r="B112" s="100">
        <v>0</v>
      </c>
      <c r="C112" s="100">
        <v>0</v>
      </c>
      <c r="D112" s="100">
        <v>0</v>
      </c>
      <c r="E112" s="100">
        <v>0</v>
      </c>
      <c r="F112" s="100">
        <v>0</v>
      </c>
      <c r="G112" s="100">
        <v>0</v>
      </c>
      <c r="H112" s="100">
        <v>0</v>
      </c>
      <c r="I112" s="100">
        <v>0</v>
      </c>
      <c r="J112" s="100">
        <v>9.9000000000000008E-3</v>
      </c>
      <c r="K112" s="34"/>
      <c r="Q112" s="17"/>
      <c r="R112" s="17"/>
      <c r="S112" s="17"/>
      <c r="T112" s="17"/>
      <c r="U112" s="17"/>
      <c r="V112" s="17"/>
      <c r="W112" s="17"/>
      <c r="X112" s="17"/>
      <c r="Y112" s="17"/>
    </row>
    <row r="113" spans="1:25">
      <c r="A113" s="110" t="s">
        <v>1078</v>
      </c>
      <c r="B113" s="100">
        <v>0</v>
      </c>
      <c r="C113" s="100">
        <v>3.3925999999999997E-4</v>
      </c>
      <c r="D113" s="100">
        <v>0</v>
      </c>
      <c r="E113" s="100">
        <v>4.3583999999999998E-2</v>
      </c>
      <c r="F113" s="100">
        <v>0</v>
      </c>
      <c r="G113" s="100">
        <v>0</v>
      </c>
      <c r="H113" s="100">
        <v>6.8249199999999999E-3</v>
      </c>
      <c r="I113" s="100">
        <v>6.8249199999999999E-3</v>
      </c>
      <c r="J113" s="100">
        <v>0.31112164000000003</v>
      </c>
      <c r="K113" s="34"/>
      <c r="Q113" s="17"/>
      <c r="R113" s="17"/>
      <c r="S113" s="17"/>
      <c r="T113" s="17"/>
      <c r="U113" s="17"/>
      <c r="V113" s="17"/>
      <c r="W113" s="17"/>
      <c r="X113" s="17"/>
      <c r="Y113" s="17"/>
    </row>
    <row r="114" spans="1:25">
      <c r="A114" s="110" t="s">
        <v>1079</v>
      </c>
      <c r="B114" s="100">
        <v>2.0000000000000001E-4</v>
      </c>
      <c r="C114" s="100">
        <v>2.8942557800000057</v>
      </c>
      <c r="D114" s="100">
        <v>0</v>
      </c>
      <c r="E114" s="100">
        <v>0.96879446000000069</v>
      </c>
      <c r="F114" s="100">
        <v>0</v>
      </c>
      <c r="G114" s="100">
        <v>1.482674E-2</v>
      </c>
      <c r="H114" s="100">
        <v>1.237916E-2</v>
      </c>
      <c r="I114" s="100">
        <v>3.9775599999999998E-3</v>
      </c>
      <c r="J114" s="100">
        <v>3.0441203900000091</v>
      </c>
      <c r="K114" s="34"/>
      <c r="Q114" s="17"/>
      <c r="R114" s="17"/>
      <c r="S114" s="17"/>
      <c r="T114" s="17"/>
      <c r="U114" s="17"/>
      <c r="V114" s="17"/>
      <c r="W114" s="17"/>
      <c r="X114" s="17"/>
      <c r="Y114" s="17"/>
    </row>
    <row r="115" spans="1:25">
      <c r="A115" s="110" t="s">
        <v>1080</v>
      </c>
      <c r="B115" s="100">
        <v>0</v>
      </c>
      <c r="C115" s="100">
        <v>0</v>
      </c>
      <c r="D115" s="100">
        <v>0</v>
      </c>
      <c r="E115" s="100">
        <v>1.6459999999999999E-3</v>
      </c>
      <c r="F115" s="100">
        <v>0</v>
      </c>
      <c r="G115" s="100">
        <v>0</v>
      </c>
      <c r="H115" s="100">
        <v>3.750005E-2</v>
      </c>
      <c r="I115" s="100">
        <v>0.1370874</v>
      </c>
      <c r="J115" s="100">
        <v>0.18521291000000001</v>
      </c>
      <c r="K115" s="34"/>
      <c r="Q115" s="17"/>
      <c r="R115" s="17"/>
      <c r="S115" s="17"/>
      <c r="T115" s="17"/>
      <c r="U115" s="17"/>
      <c r="V115" s="17"/>
      <c r="W115" s="17"/>
      <c r="X115" s="17"/>
      <c r="Y115" s="17"/>
    </row>
    <row r="116" spans="1:25">
      <c r="A116" s="110" t="s">
        <v>1081</v>
      </c>
      <c r="B116" s="100">
        <v>0</v>
      </c>
      <c r="C116" s="100">
        <v>2.8944676299999998</v>
      </c>
      <c r="D116" s="100">
        <v>0</v>
      </c>
      <c r="E116" s="100">
        <v>33.722378799999994</v>
      </c>
      <c r="F116" s="100">
        <v>0</v>
      </c>
      <c r="G116" s="100">
        <v>2.2863595399999999</v>
      </c>
      <c r="H116" s="100">
        <v>0</v>
      </c>
      <c r="I116" s="100">
        <v>21.70787091</v>
      </c>
      <c r="J116" s="100">
        <v>3.01876525</v>
      </c>
      <c r="K116" s="34"/>
      <c r="Q116" s="17"/>
      <c r="R116" s="17"/>
      <c r="S116" s="17"/>
      <c r="T116" s="17"/>
      <c r="U116" s="17"/>
      <c r="V116" s="17"/>
      <c r="W116" s="17"/>
      <c r="X116" s="17"/>
      <c r="Y116" s="17"/>
    </row>
    <row r="117" spans="1:25">
      <c r="A117" s="110" t="s">
        <v>1082</v>
      </c>
      <c r="B117" s="100">
        <v>0</v>
      </c>
      <c r="C117" s="100">
        <v>0</v>
      </c>
      <c r="D117" s="100">
        <v>0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34"/>
      <c r="Q117" s="17"/>
      <c r="R117" s="17"/>
      <c r="S117" s="17"/>
      <c r="T117" s="17"/>
      <c r="U117" s="17"/>
      <c r="V117" s="17"/>
      <c r="W117" s="17"/>
      <c r="X117" s="17"/>
      <c r="Y117" s="17"/>
    </row>
    <row r="118" spans="1:25">
      <c r="A118" s="110" t="s">
        <v>1083</v>
      </c>
      <c r="B118" s="100">
        <v>0</v>
      </c>
      <c r="C118" s="100">
        <v>0.36139399999999999</v>
      </c>
      <c r="D118" s="100">
        <v>0</v>
      </c>
      <c r="E118" s="100">
        <v>6.6212838899999999</v>
      </c>
      <c r="F118" s="100">
        <v>4.0633999999999999E-4</v>
      </c>
      <c r="G118" s="100">
        <v>0</v>
      </c>
      <c r="H118" s="100">
        <v>8.9708900000000005E-3</v>
      </c>
      <c r="I118" s="100">
        <v>9.377230000000002E-3</v>
      </c>
      <c r="J118" s="100">
        <v>0.46137165000000002</v>
      </c>
      <c r="K118" s="34"/>
      <c r="Q118" s="17"/>
      <c r="R118" s="17"/>
      <c r="S118" s="17"/>
      <c r="T118" s="17"/>
      <c r="U118" s="17"/>
      <c r="V118" s="17"/>
      <c r="W118" s="17"/>
      <c r="X118" s="17"/>
      <c r="Y118" s="17"/>
    </row>
    <row r="119" spans="1:25">
      <c r="A119" s="110" t="s">
        <v>1084</v>
      </c>
      <c r="B119" s="100">
        <v>0</v>
      </c>
      <c r="C119" s="100">
        <v>2.3869939999999999E-2</v>
      </c>
      <c r="D119" s="100">
        <v>0</v>
      </c>
      <c r="E119" s="100">
        <v>2.1207324500000002</v>
      </c>
      <c r="F119" s="100">
        <v>0</v>
      </c>
      <c r="G119" s="100">
        <v>0</v>
      </c>
      <c r="H119" s="100">
        <v>3.3839999999999999E-3</v>
      </c>
      <c r="I119" s="100">
        <v>4.1620099999999998E-3</v>
      </c>
      <c r="J119" s="100">
        <v>0.11915729</v>
      </c>
      <c r="K119" s="34"/>
      <c r="Q119" s="17"/>
      <c r="R119" s="17"/>
      <c r="S119" s="17"/>
      <c r="T119" s="17"/>
      <c r="U119" s="17"/>
      <c r="V119" s="17"/>
      <c r="W119" s="17"/>
      <c r="X119" s="17"/>
      <c r="Y119" s="17"/>
    </row>
    <row r="120" spans="1:25">
      <c r="A120" s="110" t="s">
        <v>1085</v>
      </c>
      <c r="B120" s="100">
        <v>0</v>
      </c>
      <c r="C120" s="100">
        <v>3.6800199999999998E-2</v>
      </c>
      <c r="D120" s="100">
        <v>0</v>
      </c>
      <c r="E120" s="100">
        <v>1.0163720000000001</v>
      </c>
      <c r="F120" s="100">
        <v>0</v>
      </c>
      <c r="G120" s="100">
        <v>0</v>
      </c>
      <c r="H120" s="100">
        <v>0</v>
      </c>
      <c r="I120" s="100">
        <v>3.3E-4</v>
      </c>
      <c r="J120" s="100">
        <v>0.12135377</v>
      </c>
      <c r="K120" s="34"/>
      <c r="Q120" s="17"/>
      <c r="R120" s="17"/>
      <c r="S120" s="17"/>
      <c r="T120" s="17"/>
      <c r="U120" s="17"/>
      <c r="V120" s="17"/>
      <c r="W120" s="17"/>
      <c r="X120" s="17"/>
      <c r="Y120" s="17"/>
    </row>
    <row r="121" spans="1:25">
      <c r="A121" s="110" t="s">
        <v>1086</v>
      </c>
      <c r="B121" s="100">
        <v>0</v>
      </c>
      <c r="C121" s="100">
        <v>5.71858E-3</v>
      </c>
      <c r="D121" s="100">
        <v>0</v>
      </c>
      <c r="E121" s="100">
        <v>2.4060000000000002E-2</v>
      </c>
      <c r="F121" s="100">
        <v>0</v>
      </c>
      <c r="G121" s="100">
        <v>0</v>
      </c>
      <c r="H121" s="100">
        <v>9.2199999999999997E-4</v>
      </c>
      <c r="I121" s="100">
        <v>9.2199999999999997E-4</v>
      </c>
      <c r="J121" s="100">
        <v>5.073768E-2</v>
      </c>
      <c r="K121" s="34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>
      <c r="A122" s="110" t="s">
        <v>966</v>
      </c>
      <c r="B122" s="100">
        <v>0</v>
      </c>
      <c r="C122" s="100">
        <v>0</v>
      </c>
      <c r="D122" s="100">
        <v>0</v>
      </c>
      <c r="E122" s="100">
        <v>649.21004837999999</v>
      </c>
      <c r="F122" s="100">
        <v>0</v>
      </c>
      <c r="G122" s="100">
        <v>369.8338477499999</v>
      </c>
      <c r="H122" s="100">
        <v>131.63080332999999</v>
      </c>
      <c r="I122" s="100">
        <v>207.34240752000002</v>
      </c>
      <c r="J122" s="100">
        <v>0</v>
      </c>
      <c r="K122" s="34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>
      <c r="A123" s="110" t="s">
        <v>1087</v>
      </c>
      <c r="B123" s="100">
        <v>0</v>
      </c>
      <c r="C123" s="100">
        <v>0</v>
      </c>
      <c r="D123" s="100">
        <v>0</v>
      </c>
      <c r="E123" s="100">
        <v>0</v>
      </c>
      <c r="F123" s="100">
        <v>0</v>
      </c>
      <c r="G123" s="100">
        <v>0</v>
      </c>
      <c r="H123" s="100">
        <v>1.8795080000000002E-2</v>
      </c>
      <c r="I123" s="100">
        <v>1.8795080000000002E-2</v>
      </c>
      <c r="J123" s="100">
        <v>3.6969299999999997E-3</v>
      </c>
      <c r="K123" s="34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>
      <c r="A124" s="110" t="s">
        <v>1088</v>
      </c>
      <c r="B124" s="100">
        <v>0</v>
      </c>
      <c r="C124" s="100">
        <v>11.964535289999999</v>
      </c>
      <c r="D124" s="100">
        <v>0</v>
      </c>
      <c r="E124" s="100">
        <v>1.5625036399999999</v>
      </c>
      <c r="F124" s="100">
        <v>2.860594E-2</v>
      </c>
      <c r="G124" s="100">
        <v>0</v>
      </c>
      <c r="H124" s="100">
        <v>0</v>
      </c>
      <c r="I124" s="100">
        <v>2.860594E-2</v>
      </c>
      <c r="J124" s="100">
        <v>11.965175289999999</v>
      </c>
      <c r="K124" s="34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>
      <c r="A125" s="110" t="s">
        <v>1089</v>
      </c>
      <c r="B125" s="100">
        <v>0</v>
      </c>
      <c r="C125" s="100">
        <v>2E-3</v>
      </c>
      <c r="D125" s="100">
        <v>0</v>
      </c>
      <c r="E125" s="100">
        <v>0</v>
      </c>
      <c r="F125" s="100">
        <v>1.885332E-2</v>
      </c>
      <c r="G125" s="100">
        <v>0</v>
      </c>
      <c r="H125" s="100">
        <v>0</v>
      </c>
      <c r="I125" s="100">
        <v>1.885332E-2</v>
      </c>
      <c r="J125" s="100">
        <v>3.6461210000000001E-2</v>
      </c>
      <c r="K125" s="34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>
      <c r="A126" s="110" t="s">
        <v>1090</v>
      </c>
      <c r="B126" s="100">
        <v>0</v>
      </c>
      <c r="C126" s="100">
        <v>25.064373170000003</v>
      </c>
      <c r="D126" s="100">
        <v>0</v>
      </c>
      <c r="E126" s="100">
        <v>0.36426999999999998</v>
      </c>
      <c r="F126" s="100">
        <v>0</v>
      </c>
      <c r="G126" s="100">
        <v>0</v>
      </c>
      <c r="H126" s="100">
        <v>0</v>
      </c>
      <c r="I126" s="100">
        <v>0</v>
      </c>
      <c r="J126" s="100">
        <v>25.075599799999999</v>
      </c>
      <c r="K126" s="34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>
      <c r="A127" s="110" t="s">
        <v>1091</v>
      </c>
      <c r="B127" s="100">
        <v>0</v>
      </c>
      <c r="C127" s="100">
        <v>0</v>
      </c>
      <c r="D127" s="100">
        <v>0</v>
      </c>
      <c r="E127" s="100">
        <v>0</v>
      </c>
      <c r="F127" s="100">
        <v>0</v>
      </c>
      <c r="G127" s="100">
        <v>0</v>
      </c>
      <c r="H127" s="100">
        <v>0</v>
      </c>
      <c r="I127" s="100">
        <v>0</v>
      </c>
      <c r="J127" s="100">
        <v>1.803182E-2</v>
      </c>
      <c r="K127" s="34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>
      <c r="A128" s="110" t="s">
        <v>1092</v>
      </c>
      <c r="B128" s="100">
        <v>0</v>
      </c>
      <c r="C128" s="100">
        <v>6.4958309999999991E-2</v>
      </c>
      <c r="D128" s="100">
        <v>0</v>
      </c>
      <c r="E128" s="100">
        <v>0.38951121</v>
      </c>
      <c r="F128" s="100">
        <v>0.16810162000000001</v>
      </c>
      <c r="G128" s="100">
        <v>0</v>
      </c>
      <c r="H128" s="100">
        <v>7.40326E-3</v>
      </c>
      <c r="I128" s="100">
        <v>0.1964996</v>
      </c>
      <c r="J128" s="100">
        <v>0.80807204999999993</v>
      </c>
      <c r="K128" s="34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1:25">
      <c r="A129" s="110" t="s">
        <v>1093</v>
      </c>
      <c r="B129" s="100">
        <v>0</v>
      </c>
      <c r="C129" s="100">
        <v>1.430417E-2</v>
      </c>
      <c r="D129" s="100">
        <v>0</v>
      </c>
      <c r="E129" s="100">
        <v>0.94084999999999996</v>
      </c>
      <c r="F129" s="100">
        <v>0</v>
      </c>
      <c r="G129" s="100">
        <v>4.8454926600000006</v>
      </c>
      <c r="H129" s="100">
        <v>1.18172E-3</v>
      </c>
      <c r="I129" s="100">
        <v>3.2372000000000005E-4</v>
      </c>
      <c r="J129" s="100">
        <v>1.430417E-2</v>
      </c>
      <c r="K129" s="34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1:25">
      <c r="A130" s="110" t="s">
        <v>1094</v>
      </c>
      <c r="B130" s="100">
        <v>0</v>
      </c>
      <c r="C130" s="100">
        <v>0</v>
      </c>
      <c r="D130" s="100">
        <v>0</v>
      </c>
      <c r="E130" s="100">
        <v>2.0680500000000001E-3</v>
      </c>
      <c r="F130" s="100">
        <v>0</v>
      </c>
      <c r="G130" s="100">
        <v>0</v>
      </c>
      <c r="H130" s="100">
        <v>0</v>
      </c>
      <c r="I130" s="100">
        <v>0</v>
      </c>
      <c r="J130" s="100">
        <v>1.3306149999999999E-2</v>
      </c>
      <c r="K130" s="34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1:25">
      <c r="A131" s="110" t="s">
        <v>1095</v>
      </c>
      <c r="B131" s="100">
        <v>0</v>
      </c>
      <c r="C131" s="100">
        <v>0</v>
      </c>
      <c r="D131" s="100">
        <v>0</v>
      </c>
      <c r="E131" s="100">
        <v>0</v>
      </c>
      <c r="F131" s="100">
        <v>0</v>
      </c>
      <c r="G131" s="100">
        <v>0</v>
      </c>
      <c r="H131" s="100">
        <v>2.5612500000000002E-3</v>
      </c>
      <c r="I131" s="100">
        <v>0</v>
      </c>
      <c r="J131" s="100">
        <v>0</v>
      </c>
      <c r="K131" s="34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1:25">
      <c r="A132" s="110" t="s">
        <v>1096</v>
      </c>
      <c r="B132" s="100">
        <v>0</v>
      </c>
      <c r="C132" s="100">
        <v>5.0000000000000002E-5</v>
      </c>
      <c r="D132" s="100">
        <v>0</v>
      </c>
      <c r="E132" s="100">
        <v>0</v>
      </c>
      <c r="F132" s="100">
        <v>0</v>
      </c>
      <c r="G132" s="100">
        <v>0</v>
      </c>
      <c r="H132" s="100">
        <v>16.520630860000001</v>
      </c>
      <c r="I132" s="100">
        <v>16.520630860000001</v>
      </c>
      <c r="J132" s="100">
        <v>1.6250000000000001E-2</v>
      </c>
      <c r="K132" s="34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1:25">
      <c r="A133" s="110" t="s">
        <v>1097</v>
      </c>
      <c r="B133" s="100">
        <v>0</v>
      </c>
      <c r="C133" s="100">
        <v>0.93220426000000001</v>
      </c>
      <c r="D133" s="100">
        <v>0</v>
      </c>
      <c r="E133" s="100">
        <v>1.3355240100000001</v>
      </c>
      <c r="F133" s="100">
        <v>0</v>
      </c>
      <c r="G133" s="100">
        <v>0</v>
      </c>
      <c r="H133" s="100">
        <v>0</v>
      </c>
      <c r="I133" s="100">
        <v>0</v>
      </c>
      <c r="J133" s="100">
        <v>1.11628459</v>
      </c>
      <c r="K133" s="34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1:25">
      <c r="A134" s="110" t="s">
        <v>1098</v>
      </c>
      <c r="B134" s="100">
        <v>0</v>
      </c>
      <c r="C134" s="100">
        <v>0.39813473999999999</v>
      </c>
      <c r="D134" s="100">
        <v>0</v>
      </c>
      <c r="E134" s="100">
        <v>0.14042375000000001</v>
      </c>
      <c r="F134" s="100">
        <v>0</v>
      </c>
      <c r="G134" s="100">
        <v>0</v>
      </c>
      <c r="H134" s="100">
        <v>0</v>
      </c>
      <c r="I134" s="100">
        <v>0</v>
      </c>
      <c r="J134" s="100">
        <v>1.0344662199999999</v>
      </c>
      <c r="K134" s="34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1:25">
      <c r="A135" s="110" t="s">
        <v>1099</v>
      </c>
      <c r="B135" s="100">
        <v>0</v>
      </c>
      <c r="C135" s="100">
        <v>2.1276569999999998E-2</v>
      </c>
      <c r="D135" s="100">
        <v>0</v>
      </c>
      <c r="E135" s="100">
        <v>1.5831250000000002E-2</v>
      </c>
      <c r="F135" s="100">
        <v>3.2507E-4</v>
      </c>
      <c r="G135" s="100">
        <v>1.6001339999999999E-2</v>
      </c>
      <c r="H135" s="100">
        <v>0</v>
      </c>
      <c r="I135" s="100">
        <v>8.0864399999999989E-2</v>
      </c>
      <c r="J135" s="100">
        <v>0.24311414000000001</v>
      </c>
      <c r="K135" s="34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>
      <c r="A136" s="110" t="s">
        <v>1100</v>
      </c>
      <c r="B136" s="100">
        <v>0</v>
      </c>
      <c r="C136" s="100">
        <v>1.0595399999999999E-3</v>
      </c>
      <c r="D136" s="100">
        <v>0</v>
      </c>
      <c r="E136" s="100">
        <v>0.36421197999999999</v>
      </c>
      <c r="F136" s="100">
        <v>0.19403991000000001</v>
      </c>
      <c r="G136" s="100">
        <v>2.003773E-2</v>
      </c>
      <c r="H136" s="100">
        <v>3.4415730000000005E-2</v>
      </c>
      <c r="I136" s="100">
        <v>0.59280125999999989</v>
      </c>
      <c r="J136" s="100">
        <v>2.6896470000000002E-2</v>
      </c>
      <c r="K136" s="34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1:25">
      <c r="A137" s="110" t="s">
        <v>1101</v>
      </c>
      <c r="B137" s="100">
        <v>1.7356029999999998E-2</v>
      </c>
      <c r="C137" s="100">
        <v>2.0412880000000001E-2</v>
      </c>
      <c r="D137" s="100">
        <v>0</v>
      </c>
      <c r="E137" s="100">
        <v>3.59444316</v>
      </c>
      <c r="F137" s="100">
        <v>8.0812180000000011E-2</v>
      </c>
      <c r="G137" s="100">
        <v>1.7356029999999998E-2</v>
      </c>
      <c r="H137" s="100">
        <v>0.30575489</v>
      </c>
      <c r="I137" s="100">
        <v>0.13445293</v>
      </c>
      <c r="J137" s="100">
        <v>1.3286243899999999</v>
      </c>
      <c r="K137" s="34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1:25">
      <c r="A138" s="110" t="s">
        <v>1102</v>
      </c>
      <c r="B138" s="100">
        <v>0</v>
      </c>
      <c r="C138" s="100">
        <v>0</v>
      </c>
      <c r="D138" s="100">
        <v>0</v>
      </c>
      <c r="E138" s="100">
        <v>1.802E-3</v>
      </c>
      <c r="F138" s="100">
        <v>0</v>
      </c>
      <c r="G138" s="100">
        <v>0</v>
      </c>
      <c r="H138" s="100">
        <v>6.1950000000000001E-5</v>
      </c>
      <c r="I138" s="100">
        <v>6.1950000000000001E-5</v>
      </c>
      <c r="J138" s="100">
        <v>3.6424789999999999E-2</v>
      </c>
      <c r="K138" s="34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1:25">
      <c r="A139" s="110" t="s">
        <v>1103</v>
      </c>
      <c r="B139" s="100">
        <v>0</v>
      </c>
      <c r="C139" s="100">
        <v>3.711743E-2</v>
      </c>
      <c r="D139" s="100">
        <v>0</v>
      </c>
      <c r="E139" s="100">
        <v>0.13005314000000001</v>
      </c>
      <c r="F139" s="100">
        <v>0</v>
      </c>
      <c r="G139" s="100">
        <v>2.9622800000000003E-3</v>
      </c>
      <c r="H139" s="100">
        <v>1.347698E-2</v>
      </c>
      <c r="I139" s="100">
        <v>1.347698E-2</v>
      </c>
      <c r="J139" s="100">
        <v>0.6551226</v>
      </c>
      <c r="K139" s="34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1:25">
      <c r="A140" s="110" t="s">
        <v>1104</v>
      </c>
      <c r="B140" s="100">
        <v>0</v>
      </c>
      <c r="C140" s="100">
        <v>11.629931669999999</v>
      </c>
      <c r="D140" s="100">
        <v>0</v>
      </c>
      <c r="E140" s="100">
        <v>9.5942810000000005</v>
      </c>
      <c r="F140" s="100">
        <v>0.82632794999999992</v>
      </c>
      <c r="G140" s="100">
        <v>2.7785100000000001E-3</v>
      </c>
      <c r="H140" s="100">
        <v>0.11063394</v>
      </c>
      <c r="I140" s="100">
        <v>55.857865199999978</v>
      </c>
      <c r="J140" s="100">
        <v>12.0632135</v>
      </c>
      <c r="K140" s="34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1:25">
      <c r="A141" s="110" t="s">
        <v>1105</v>
      </c>
      <c r="B141" s="100">
        <v>0</v>
      </c>
      <c r="C141" s="100">
        <v>0.79785371999999988</v>
      </c>
      <c r="D141" s="100">
        <v>0</v>
      </c>
      <c r="E141" s="100">
        <v>13.79455336</v>
      </c>
      <c r="F141" s="100">
        <v>0</v>
      </c>
      <c r="G141" s="100">
        <v>0</v>
      </c>
      <c r="H141" s="100">
        <v>0.1081363</v>
      </c>
      <c r="I141" s="100">
        <v>0.12093793</v>
      </c>
      <c r="J141" s="100">
        <v>1.0274369800000001</v>
      </c>
      <c r="K141" s="34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1:25">
      <c r="A142" s="110" t="s">
        <v>1106</v>
      </c>
      <c r="B142" s="100">
        <v>0</v>
      </c>
      <c r="C142" s="100">
        <v>0</v>
      </c>
      <c r="D142" s="100">
        <v>0</v>
      </c>
      <c r="E142" s="100">
        <v>7.5000000000000002E-4</v>
      </c>
      <c r="F142" s="100">
        <v>0</v>
      </c>
      <c r="G142" s="100">
        <v>0</v>
      </c>
      <c r="H142" s="100">
        <v>7.2499999999999995E-2</v>
      </c>
      <c r="I142" s="100">
        <v>7.2499999999999995E-2</v>
      </c>
      <c r="J142" s="100">
        <v>0</v>
      </c>
      <c r="K142" s="34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1:25">
      <c r="A143" s="110" t="s">
        <v>1107</v>
      </c>
      <c r="B143" s="100">
        <v>0</v>
      </c>
      <c r="C143" s="100">
        <v>13.27278826</v>
      </c>
      <c r="D143" s="100">
        <v>0</v>
      </c>
      <c r="E143" s="100">
        <v>3.098124E-2</v>
      </c>
      <c r="F143" s="100">
        <v>2.4159070000000001E-2</v>
      </c>
      <c r="G143" s="100">
        <v>0</v>
      </c>
      <c r="H143" s="100">
        <v>1.0800000000000001E-2</v>
      </c>
      <c r="I143" s="100">
        <v>3.4959070000000002E-2</v>
      </c>
      <c r="J143" s="100">
        <v>13.326896130000002</v>
      </c>
      <c r="K143" s="34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1:25">
      <c r="A144" s="110" t="s">
        <v>1108</v>
      </c>
      <c r="B144" s="100">
        <v>0</v>
      </c>
      <c r="C144" s="100">
        <v>0</v>
      </c>
      <c r="D144" s="100">
        <v>0</v>
      </c>
      <c r="E144" s="100">
        <v>3.3573940000000002</v>
      </c>
      <c r="F144" s="100">
        <v>0</v>
      </c>
      <c r="G144" s="100">
        <v>4.7264899999999999E-3</v>
      </c>
      <c r="H144" s="100">
        <v>8.0000000000000002E-3</v>
      </c>
      <c r="I144" s="100">
        <v>3.5061593199999996</v>
      </c>
      <c r="J144" s="100">
        <v>1.37634E-2</v>
      </c>
      <c r="K144" s="34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1:25">
      <c r="A145" s="110" t="s">
        <v>1109</v>
      </c>
      <c r="B145" s="100">
        <v>0</v>
      </c>
      <c r="C145" s="100">
        <v>0.13837454999999999</v>
      </c>
      <c r="D145" s="100">
        <v>0</v>
      </c>
      <c r="E145" s="100">
        <v>0</v>
      </c>
      <c r="F145" s="100">
        <v>0</v>
      </c>
      <c r="G145" s="100">
        <v>0</v>
      </c>
      <c r="H145" s="100">
        <v>0</v>
      </c>
      <c r="I145" s="100">
        <v>0</v>
      </c>
      <c r="J145" s="100">
        <v>0.47842359000000001</v>
      </c>
      <c r="K145" s="34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1:25">
      <c r="A146" s="110" t="s">
        <v>1110</v>
      </c>
      <c r="B146" s="100">
        <v>0</v>
      </c>
      <c r="C146" s="100">
        <v>30.498303729999989</v>
      </c>
      <c r="D146" s="100">
        <v>0</v>
      </c>
      <c r="E146" s="100">
        <v>8.1390335199999999</v>
      </c>
      <c r="F146" s="100">
        <v>0</v>
      </c>
      <c r="G146" s="100">
        <v>0.73729430000000007</v>
      </c>
      <c r="H146" s="100">
        <v>0</v>
      </c>
      <c r="I146" s="100">
        <v>2.0129500000000002E-2</v>
      </c>
      <c r="J146" s="100">
        <v>30.515070129999998</v>
      </c>
      <c r="K146" s="34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1:25">
      <c r="A147" s="110" t="s">
        <v>1111</v>
      </c>
      <c r="B147" s="100">
        <v>0</v>
      </c>
      <c r="C147" s="100">
        <v>0</v>
      </c>
      <c r="D147" s="100">
        <v>0</v>
      </c>
      <c r="E147" s="100">
        <v>3.2376000000000002E-2</v>
      </c>
      <c r="F147" s="100">
        <v>0</v>
      </c>
      <c r="G147" s="100">
        <v>0</v>
      </c>
      <c r="H147" s="100">
        <v>0</v>
      </c>
      <c r="I147" s="100">
        <v>0</v>
      </c>
      <c r="J147" s="100">
        <v>5.0000000000000001E-3</v>
      </c>
      <c r="K147" s="34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1:25">
      <c r="A148" s="110" t="s">
        <v>1112</v>
      </c>
      <c r="B148" s="100">
        <v>0</v>
      </c>
      <c r="C148" s="100">
        <v>0</v>
      </c>
      <c r="D148" s="100">
        <v>0</v>
      </c>
      <c r="E148" s="100">
        <v>0</v>
      </c>
      <c r="F148" s="100">
        <v>0</v>
      </c>
      <c r="G148" s="100">
        <v>0</v>
      </c>
      <c r="H148" s="100">
        <v>0</v>
      </c>
      <c r="I148" s="100">
        <v>0</v>
      </c>
      <c r="J148" s="100">
        <v>8.3872999999999999E-4</v>
      </c>
      <c r="K148" s="34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1:25">
      <c r="A149" s="110" t="s">
        <v>1113</v>
      </c>
      <c r="B149" s="100">
        <v>0</v>
      </c>
      <c r="C149" s="100">
        <v>0</v>
      </c>
      <c r="D149" s="100">
        <v>0</v>
      </c>
      <c r="E149" s="100">
        <v>6.7499999999999999E-3</v>
      </c>
      <c r="F149" s="100">
        <v>0</v>
      </c>
      <c r="G149" s="100">
        <v>0</v>
      </c>
      <c r="H149" s="100">
        <v>0</v>
      </c>
      <c r="I149" s="100">
        <v>0</v>
      </c>
      <c r="J149" s="100">
        <v>8.5111650000000011E-2</v>
      </c>
      <c r="K149" s="34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1:25">
      <c r="A150" s="110" t="s">
        <v>1114</v>
      </c>
      <c r="B150" s="100">
        <v>0</v>
      </c>
      <c r="C150" s="100">
        <v>0</v>
      </c>
      <c r="D150" s="100">
        <v>0</v>
      </c>
      <c r="E150" s="100">
        <v>2.5674999999999999E-3</v>
      </c>
      <c r="F150" s="100">
        <v>0</v>
      </c>
      <c r="G150" s="100">
        <v>0</v>
      </c>
      <c r="H150" s="100">
        <v>0</v>
      </c>
      <c r="I150" s="100">
        <v>0</v>
      </c>
      <c r="J150" s="100">
        <v>6.7176059999999996E-2</v>
      </c>
      <c r="K150" s="34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1:25">
      <c r="A151" s="110" t="s">
        <v>1115</v>
      </c>
      <c r="B151" s="100">
        <v>0</v>
      </c>
      <c r="C151" s="100">
        <v>3.0443967500000002</v>
      </c>
      <c r="D151" s="100">
        <v>0</v>
      </c>
      <c r="E151" s="100">
        <v>1.1398822900000001</v>
      </c>
      <c r="F151" s="100">
        <v>7.2336850000000008E-2</v>
      </c>
      <c r="G151" s="100">
        <v>0</v>
      </c>
      <c r="H151" s="100">
        <v>8.2400000000000001E-2</v>
      </c>
      <c r="I151" s="100">
        <v>45.935073500000023</v>
      </c>
      <c r="J151" s="100">
        <v>3.4308427900000003</v>
      </c>
      <c r="K151" s="34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1:25">
      <c r="A152" s="110" t="s">
        <v>1116</v>
      </c>
      <c r="B152" s="100">
        <v>0</v>
      </c>
      <c r="C152" s="100">
        <v>0</v>
      </c>
      <c r="D152" s="100">
        <v>0</v>
      </c>
      <c r="E152" s="100">
        <v>0.32565</v>
      </c>
      <c r="F152" s="100">
        <v>0</v>
      </c>
      <c r="G152" s="100">
        <v>0</v>
      </c>
      <c r="H152" s="100">
        <v>0</v>
      </c>
      <c r="I152" s="100">
        <v>0</v>
      </c>
      <c r="J152" s="100">
        <v>0</v>
      </c>
      <c r="K152" s="34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1:25">
      <c r="A153" s="110" t="s">
        <v>1117</v>
      </c>
      <c r="B153" s="100">
        <v>0</v>
      </c>
      <c r="C153" s="100">
        <v>1.0399999999999999E-3</v>
      </c>
      <c r="D153" s="100">
        <v>0</v>
      </c>
      <c r="E153" s="100">
        <v>0</v>
      </c>
      <c r="F153" s="100">
        <v>0</v>
      </c>
      <c r="G153" s="100">
        <v>0</v>
      </c>
      <c r="H153" s="100">
        <v>0</v>
      </c>
      <c r="I153" s="100">
        <v>0</v>
      </c>
      <c r="J153" s="100">
        <v>1.0399999999999999E-3</v>
      </c>
      <c r="K153" s="34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1:25">
      <c r="A154" s="110" t="s">
        <v>1118</v>
      </c>
      <c r="B154" s="100">
        <v>0</v>
      </c>
      <c r="C154" s="100">
        <v>0</v>
      </c>
      <c r="D154" s="100">
        <v>0</v>
      </c>
      <c r="E154" s="100">
        <v>1.0500000000000001E-2</v>
      </c>
      <c r="F154" s="100">
        <v>0</v>
      </c>
      <c r="G154" s="100">
        <v>0</v>
      </c>
      <c r="H154" s="100">
        <v>0</v>
      </c>
      <c r="I154" s="100">
        <v>0</v>
      </c>
      <c r="J154" s="100">
        <v>1.558476E-2</v>
      </c>
      <c r="K154" s="34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1:25">
      <c r="A155" s="110" t="s">
        <v>1119</v>
      </c>
      <c r="B155" s="100">
        <v>0</v>
      </c>
      <c r="C155" s="100">
        <v>0.90089319000000001</v>
      </c>
      <c r="D155" s="100">
        <v>0</v>
      </c>
      <c r="E155" s="100">
        <v>0.16325400000000001</v>
      </c>
      <c r="F155" s="100">
        <v>6.2E-4</v>
      </c>
      <c r="G155" s="100">
        <v>0</v>
      </c>
      <c r="H155" s="100">
        <v>0</v>
      </c>
      <c r="I155" s="100">
        <v>6.2E-4</v>
      </c>
      <c r="J155" s="100">
        <v>1.1440857</v>
      </c>
      <c r="K155" s="34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1:25">
      <c r="A156" s="110" t="s">
        <v>1120</v>
      </c>
      <c r="B156" s="100">
        <v>0</v>
      </c>
      <c r="C156" s="100">
        <v>7.8001800000000003E-3</v>
      </c>
      <c r="D156" s="100">
        <v>0</v>
      </c>
      <c r="E156" s="100">
        <v>2.8998125699999999</v>
      </c>
      <c r="F156" s="100">
        <v>0</v>
      </c>
      <c r="G156" s="100">
        <v>0</v>
      </c>
      <c r="H156" s="100">
        <v>0.98870342999999994</v>
      </c>
      <c r="I156" s="100">
        <v>0.98870342999999994</v>
      </c>
      <c r="J156" s="100">
        <v>0.95453977999999995</v>
      </c>
      <c r="K156" s="34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1:25">
      <c r="A157" s="110" t="s">
        <v>1121</v>
      </c>
      <c r="B157" s="100">
        <v>0</v>
      </c>
      <c r="C157" s="100">
        <v>0.103296</v>
      </c>
      <c r="D157" s="100">
        <v>0</v>
      </c>
      <c r="E157" s="100">
        <v>0.92601241000000001</v>
      </c>
      <c r="F157" s="100">
        <v>1.5445799999999999E-2</v>
      </c>
      <c r="G157" s="100">
        <v>5.1293299999999997E-3</v>
      </c>
      <c r="H157" s="100">
        <v>4.1809190000000003E-2</v>
      </c>
      <c r="I157" s="100">
        <v>6.0232480000000005E-2</v>
      </c>
      <c r="J157" s="100">
        <v>0.44157571000000001</v>
      </c>
      <c r="K157" s="34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1:25">
      <c r="A158" s="110" t="s">
        <v>1122</v>
      </c>
      <c r="B158" s="100">
        <v>0</v>
      </c>
      <c r="C158" s="100">
        <v>0.20737939999999999</v>
      </c>
      <c r="D158" s="100">
        <v>0</v>
      </c>
      <c r="E158" s="100">
        <v>1.2496015300000001</v>
      </c>
      <c r="F158" s="100">
        <v>0.35956171999999997</v>
      </c>
      <c r="G158" s="100">
        <v>0</v>
      </c>
      <c r="H158" s="100">
        <v>0</v>
      </c>
      <c r="I158" s="100">
        <v>0.35956171999999997</v>
      </c>
      <c r="J158" s="100">
        <v>0.22707419000000001</v>
      </c>
      <c r="K158" s="34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1:25">
      <c r="A159" s="110" t="s">
        <v>1123</v>
      </c>
      <c r="B159" s="100">
        <v>0</v>
      </c>
      <c r="C159" s="100">
        <v>0</v>
      </c>
      <c r="D159" s="100">
        <v>0</v>
      </c>
      <c r="E159" s="100">
        <v>0.13455300000000001</v>
      </c>
      <c r="F159" s="100">
        <v>0</v>
      </c>
      <c r="G159" s="100">
        <v>0</v>
      </c>
      <c r="H159" s="100">
        <v>2.6504549999999998E-2</v>
      </c>
      <c r="I159" s="100">
        <v>0.52074215000000001</v>
      </c>
      <c r="J159" s="100">
        <v>8.3500829999999998E-2</v>
      </c>
      <c r="K159" s="34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1:25">
      <c r="A160" s="110" t="s">
        <v>1124</v>
      </c>
      <c r="B160" s="100">
        <v>0</v>
      </c>
      <c r="C160" s="100">
        <v>0</v>
      </c>
      <c r="D160" s="100">
        <v>0</v>
      </c>
      <c r="E160" s="100">
        <v>5.2329800000000003E-2</v>
      </c>
      <c r="F160" s="100">
        <v>0.58258989999999988</v>
      </c>
      <c r="G160" s="100">
        <v>9.716851E-2</v>
      </c>
      <c r="H160" s="100">
        <v>0</v>
      </c>
      <c r="I160" s="100">
        <v>0.58258989999999988</v>
      </c>
      <c r="J160" s="100">
        <v>4.8858940000000003E-2</v>
      </c>
      <c r="K160" s="34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1:25">
      <c r="A161" s="110" t="s">
        <v>1125</v>
      </c>
      <c r="B161" s="100">
        <v>0</v>
      </c>
      <c r="C161" s="100">
        <v>0</v>
      </c>
      <c r="D161" s="100">
        <v>0</v>
      </c>
      <c r="E161" s="100">
        <v>0.43836997</v>
      </c>
      <c r="F161" s="100">
        <v>5.3481259999999989E-2</v>
      </c>
      <c r="G161" s="100">
        <v>0</v>
      </c>
      <c r="H161" s="100">
        <v>1.235E-2</v>
      </c>
      <c r="I161" s="100">
        <v>9.24924225</v>
      </c>
      <c r="J161" s="100">
        <v>0.83690677999999996</v>
      </c>
      <c r="K161" s="34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1:25">
      <c r="A162" s="110" t="s">
        <v>1126</v>
      </c>
      <c r="B162" s="100">
        <v>0</v>
      </c>
      <c r="C162" s="100">
        <v>0</v>
      </c>
      <c r="D162" s="100">
        <v>0</v>
      </c>
      <c r="E162" s="100">
        <v>1.6265381999999999</v>
      </c>
      <c r="F162" s="100">
        <v>1.5987127700000001</v>
      </c>
      <c r="G162" s="100">
        <v>0</v>
      </c>
      <c r="H162" s="100">
        <v>1.32E-2</v>
      </c>
      <c r="I162" s="100">
        <v>1.61211277</v>
      </c>
      <c r="J162" s="100">
        <v>2.0799959999999999E-2</v>
      </c>
      <c r="K162" s="34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1:25">
      <c r="A163" s="110" t="s">
        <v>1127</v>
      </c>
      <c r="B163" s="100">
        <v>0</v>
      </c>
      <c r="C163" s="100">
        <v>0</v>
      </c>
      <c r="D163" s="100">
        <v>0</v>
      </c>
      <c r="E163" s="100">
        <v>4.9732800000000001E-2</v>
      </c>
      <c r="F163" s="100">
        <v>0.60576006999999998</v>
      </c>
      <c r="G163" s="100">
        <v>0</v>
      </c>
      <c r="H163" s="100">
        <v>0</v>
      </c>
      <c r="I163" s="100">
        <v>0.60800769999999993</v>
      </c>
      <c r="J163" s="100">
        <v>1.9030580000000002E-2</v>
      </c>
      <c r="K163" s="34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1:25">
      <c r="A164" s="110" t="s">
        <v>1128</v>
      </c>
      <c r="B164" s="100">
        <v>0</v>
      </c>
      <c r="C164" s="100">
        <v>0</v>
      </c>
      <c r="D164" s="100">
        <v>0</v>
      </c>
      <c r="E164" s="100">
        <v>0.11401699999999999</v>
      </c>
      <c r="F164" s="100">
        <v>0</v>
      </c>
      <c r="G164" s="100">
        <v>0</v>
      </c>
      <c r="H164" s="100">
        <v>4.6446499999999993E-3</v>
      </c>
      <c r="I164" s="100">
        <v>4.6446499999999993E-3</v>
      </c>
      <c r="J164" s="100">
        <v>0.28558</v>
      </c>
      <c r="K164" s="34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1:25">
      <c r="A165" s="110" t="s">
        <v>1129</v>
      </c>
      <c r="B165" s="100">
        <v>0</v>
      </c>
      <c r="C165" s="100">
        <v>0</v>
      </c>
      <c r="D165" s="100">
        <v>0</v>
      </c>
      <c r="E165" s="100">
        <v>0.33729399999999998</v>
      </c>
      <c r="F165" s="100">
        <v>5.6471799999999999E-3</v>
      </c>
      <c r="G165" s="100">
        <v>0</v>
      </c>
      <c r="H165" s="100">
        <v>0.41998436</v>
      </c>
      <c r="I165" s="100">
        <v>0.69783933000000009</v>
      </c>
      <c r="J165" s="100">
        <v>0.21920117</v>
      </c>
      <c r="K165" s="34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1:25">
      <c r="A166" s="110" t="s">
        <v>1130</v>
      </c>
      <c r="B166" s="100">
        <v>0</v>
      </c>
      <c r="C166" s="100">
        <v>0</v>
      </c>
      <c r="D166" s="100">
        <v>0</v>
      </c>
      <c r="E166" s="100">
        <v>5.4079000000000002E-2</v>
      </c>
      <c r="F166" s="100">
        <v>0</v>
      </c>
      <c r="G166" s="100">
        <v>0</v>
      </c>
      <c r="H166" s="100">
        <v>0.11410819999999999</v>
      </c>
      <c r="I166" s="100">
        <v>0.11410819999999999</v>
      </c>
      <c r="J166" s="100">
        <v>0</v>
      </c>
      <c r="K166" s="34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1:25">
      <c r="A167" s="110" t="s">
        <v>1131</v>
      </c>
      <c r="B167" s="100">
        <v>0</v>
      </c>
      <c r="C167" s="100">
        <v>1.1999999999999999E-3</v>
      </c>
      <c r="D167" s="100">
        <v>0</v>
      </c>
      <c r="E167" s="100">
        <v>2.3137000000000001E-2</v>
      </c>
      <c r="F167" s="100">
        <v>0</v>
      </c>
      <c r="G167" s="100">
        <v>0</v>
      </c>
      <c r="H167" s="100">
        <v>9.8289099999999997E-3</v>
      </c>
      <c r="I167" s="100">
        <v>9.8289099999999997E-3</v>
      </c>
      <c r="J167" s="100">
        <v>8.1517259999999994E-2</v>
      </c>
      <c r="K167" s="34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1:25">
      <c r="A168" s="110" t="s">
        <v>1132</v>
      </c>
      <c r="B168" s="100">
        <v>0</v>
      </c>
      <c r="C168" s="100">
        <v>0</v>
      </c>
      <c r="D168" s="100">
        <v>0</v>
      </c>
      <c r="E168" s="100">
        <v>0</v>
      </c>
      <c r="F168" s="100">
        <v>0</v>
      </c>
      <c r="G168" s="100">
        <v>0</v>
      </c>
      <c r="H168" s="100">
        <v>0</v>
      </c>
      <c r="I168" s="100">
        <v>0</v>
      </c>
      <c r="J168" s="100">
        <v>8.0000000000000004E-4</v>
      </c>
      <c r="K168" s="34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1:25">
      <c r="A169" s="110" t="s">
        <v>1133</v>
      </c>
      <c r="B169" s="100">
        <v>0</v>
      </c>
      <c r="C169" s="100">
        <v>0</v>
      </c>
      <c r="D169" s="100">
        <v>0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1.3500000000000001E-3</v>
      </c>
      <c r="K169" s="34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1:25">
      <c r="A170" s="110" t="s">
        <v>1134</v>
      </c>
      <c r="B170" s="100">
        <v>0</v>
      </c>
      <c r="C170" s="100">
        <v>8.5540000000000008E-3</v>
      </c>
      <c r="D170" s="100">
        <v>0</v>
      </c>
      <c r="E170" s="100">
        <v>18.829525690000001</v>
      </c>
      <c r="F170" s="100">
        <v>0</v>
      </c>
      <c r="G170" s="100">
        <v>0</v>
      </c>
      <c r="H170" s="100">
        <v>5.6779179999999999E-2</v>
      </c>
      <c r="I170" s="100">
        <v>8.5998379999999999E-2</v>
      </c>
      <c r="J170" s="100">
        <v>9.6139099999999977E-2</v>
      </c>
      <c r="K170" s="34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1:25">
      <c r="A171" s="110" t="s">
        <v>1135</v>
      </c>
      <c r="B171" s="100">
        <v>0</v>
      </c>
      <c r="C171" s="100">
        <v>0</v>
      </c>
      <c r="D171" s="100">
        <v>0</v>
      </c>
      <c r="E171" s="100">
        <v>5.4709440000000005E-2</v>
      </c>
      <c r="F171" s="100">
        <v>0</v>
      </c>
      <c r="G171" s="100">
        <v>0</v>
      </c>
      <c r="H171" s="100">
        <v>5.3278499999999994E-3</v>
      </c>
      <c r="I171" s="100">
        <v>5.9986699999999993E-3</v>
      </c>
      <c r="J171" s="100">
        <v>0.11896542</v>
      </c>
      <c r="K171" s="34"/>
      <c r="Q171" s="17"/>
      <c r="R171" s="17"/>
      <c r="S171" s="17"/>
      <c r="T171" s="17"/>
      <c r="U171" s="17"/>
      <c r="V171" s="17"/>
      <c r="W171" s="17"/>
      <c r="X171" s="17"/>
      <c r="Y171" s="17"/>
    </row>
    <row r="172" spans="1:25">
      <c r="A172" s="110" t="s">
        <v>1136</v>
      </c>
      <c r="B172" s="100">
        <v>0</v>
      </c>
      <c r="C172" s="100">
        <v>9.4116000000000002E-4</v>
      </c>
      <c r="D172" s="100">
        <v>0</v>
      </c>
      <c r="E172" s="100">
        <v>1.0062698699999999</v>
      </c>
      <c r="F172" s="100">
        <v>2.7408800000000002E-3</v>
      </c>
      <c r="G172" s="100">
        <v>5.4409699999999998E-3</v>
      </c>
      <c r="H172" s="100">
        <v>1.2161400000000001E-3</v>
      </c>
      <c r="I172" s="100">
        <v>4.4058010000000002E-2</v>
      </c>
      <c r="J172" s="100">
        <v>0.44044195000000003</v>
      </c>
      <c r="K172" s="34"/>
      <c r="Q172" s="17"/>
      <c r="R172" s="17"/>
      <c r="S172" s="17"/>
      <c r="T172" s="17"/>
      <c r="U172" s="17"/>
      <c r="V172" s="17"/>
      <c r="W172" s="17"/>
      <c r="X172" s="17"/>
      <c r="Y172" s="17"/>
    </row>
    <row r="173" spans="1:25">
      <c r="A173" s="110" t="s">
        <v>1137</v>
      </c>
      <c r="B173" s="100">
        <v>0</v>
      </c>
      <c r="C173" s="100">
        <v>0</v>
      </c>
      <c r="D173" s="100">
        <v>0</v>
      </c>
      <c r="E173" s="100">
        <v>0.33112106000000002</v>
      </c>
      <c r="F173" s="100">
        <v>0</v>
      </c>
      <c r="G173" s="100">
        <v>3.0223800000000003E-3</v>
      </c>
      <c r="H173" s="100">
        <v>1.413E-5</v>
      </c>
      <c r="I173" s="100">
        <v>1.413E-5</v>
      </c>
      <c r="J173" s="100">
        <v>4.6715239999999991E-2</v>
      </c>
      <c r="K173" s="34"/>
      <c r="Q173" s="17"/>
      <c r="R173" s="17"/>
      <c r="S173" s="17"/>
      <c r="T173" s="17"/>
      <c r="U173" s="17"/>
      <c r="V173" s="17"/>
      <c r="W173" s="17"/>
      <c r="X173" s="17"/>
      <c r="Y173" s="17"/>
    </row>
    <row r="174" spans="1:25">
      <c r="A174" s="110" t="s">
        <v>1138</v>
      </c>
      <c r="B174" s="100">
        <v>0</v>
      </c>
      <c r="C174" s="100">
        <v>0</v>
      </c>
      <c r="D174" s="100">
        <v>0</v>
      </c>
      <c r="E174" s="100">
        <v>0.11878900000000001</v>
      </c>
      <c r="F174" s="100">
        <v>0</v>
      </c>
      <c r="G174" s="100">
        <v>0</v>
      </c>
      <c r="H174" s="100">
        <v>0</v>
      </c>
      <c r="I174" s="100">
        <v>0</v>
      </c>
      <c r="J174" s="100">
        <v>0</v>
      </c>
      <c r="K174" s="34"/>
      <c r="Q174" s="17"/>
      <c r="R174" s="17"/>
      <c r="S174" s="17"/>
      <c r="T174" s="17"/>
      <c r="U174" s="17"/>
      <c r="V174" s="17"/>
      <c r="W174" s="17"/>
      <c r="X174" s="17"/>
      <c r="Y174" s="17"/>
    </row>
    <row r="175" spans="1:25">
      <c r="A175" s="110" t="s">
        <v>1139</v>
      </c>
      <c r="B175" s="100">
        <v>0</v>
      </c>
      <c r="C175" s="100">
        <v>8.3512059999999999E-2</v>
      </c>
      <c r="D175" s="100">
        <v>0</v>
      </c>
      <c r="E175" s="100">
        <v>0.27802160999999997</v>
      </c>
      <c r="F175" s="100">
        <v>0</v>
      </c>
      <c r="G175" s="100">
        <v>0</v>
      </c>
      <c r="H175" s="100">
        <v>0</v>
      </c>
      <c r="I175" s="100">
        <v>3.18053E-3</v>
      </c>
      <c r="J175" s="100">
        <v>1.154804999999999</v>
      </c>
      <c r="K175" s="34"/>
      <c r="Q175" s="17"/>
      <c r="R175" s="17"/>
      <c r="S175" s="17"/>
      <c r="T175" s="17"/>
      <c r="U175" s="17"/>
      <c r="V175" s="17"/>
      <c r="W175" s="17"/>
      <c r="X175" s="17"/>
      <c r="Y175" s="17"/>
    </row>
    <row r="176" spans="1:25">
      <c r="A176" s="110" t="s">
        <v>1140</v>
      </c>
      <c r="B176" s="100">
        <v>0</v>
      </c>
      <c r="C176" s="100">
        <v>7.2227795699999984</v>
      </c>
      <c r="D176" s="100">
        <v>0</v>
      </c>
      <c r="E176" s="100">
        <v>4.0225585299999995</v>
      </c>
      <c r="F176" s="100">
        <v>0</v>
      </c>
      <c r="G176" s="100">
        <v>0</v>
      </c>
      <c r="H176" s="100">
        <v>2.02097E-3</v>
      </c>
      <c r="I176" s="100">
        <v>2.02097E-3</v>
      </c>
      <c r="J176" s="100">
        <v>7.3162885399999995</v>
      </c>
      <c r="K176" s="34"/>
      <c r="Q176" s="17"/>
      <c r="R176" s="17"/>
      <c r="S176" s="17"/>
      <c r="T176" s="17"/>
      <c r="U176" s="17"/>
      <c r="V176" s="17"/>
      <c r="W176" s="17"/>
      <c r="X176" s="17"/>
      <c r="Y176" s="17"/>
    </row>
    <row r="177" spans="1:25">
      <c r="A177" s="110" t="s">
        <v>1141</v>
      </c>
      <c r="B177" s="100">
        <v>0</v>
      </c>
      <c r="C177" s="100">
        <v>1.4013360000000001E-2</v>
      </c>
      <c r="D177" s="100">
        <v>0</v>
      </c>
      <c r="E177" s="100">
        <v>1.0643726299999998</v>
      </c>
      <c r="F177" s="100">
        <v>0.35675463000000002</v>
      </c>
      <c r="G177" s="100">
        <v>0</v>
      </c>
      <c r="H177" s="100">
        <v>1.4999999999999999E-2</v>
      </c>
      <c r="I177" s="100">
        <v>0.45394596999999998</v>
      </c>
      <c r="J177" s="100">
        <v>1.81231429</v>
      </c>
      <c r="K177" s="34"/>
      <c r="Q177" s="17"/>
      <c r="R177" s="17"/>
      <c r="S177" s="17"/>
      <c r="T177" s="17"/>
      <c r="U177" s="17"/>
      <c r="V177" s="17"/>
      <c r="W177" s="17"/>
      <c r="X177" s="17"/>
      <c r="Y177" s="17"/>
    </row>
    <row r="178" spans="1:25">
      <c r="A178" s="110" t="s">
        <v>1142</v>
      </c>
      <c r="B178" s="100">
        <v>0</v>
      </c>
      <c r="C178" s="100">
        <v>6.7074399999999992E-2</v>
      </c>
      <c r="D178" s="100">
        <v>0</v>
      </c>
      <c r="E178" s="100">
        <v>0.36749999999999999</v>
      </c>
      <c r="F178" s="100">
        <v>0</v>
      </c>
      <c r="G178" s="100">
        <v>0</v>
      </c>
      <c r="H178" s="100">
        <v>0</v>
      </c>
      <c r="I178" s="100">
        <v>0</v>
      </c>
      <c r="J178" s="100">
        <v>6.7074399999999992E-2</v>
      </c>
      <c r="K178" s="34"/>
      <c r="Q178" s="17"/>
      <c r="R178" s="17"/>
      <c r="S178" s="17"/>
      <c r="T178" s="17"/>
      <c r="U178" s="17"/>
      <c r="V178" s="17"/>
      <c r="W178" s="17"/>
      <c r="X178" s="17"/>
      <c r="Y178" s="17"/>
    </row>
    <row r="179" spans="1:25">
      <c r="A179" s="110" t="s">
        <v>1143</v>
      </c>
      <c r="B179" s="100">
        <v>0</v>
      </c>
      <c r="C179" s="100">
        <v>46.797615510000014</v>
      </c>
      <c r="D179" s="100">
        <v>0</v>
      </c>
      <c r="E179" s="100">
        <v>0.23100000000000001</v>
      </c>
      <c r="F179" s="100">
        <v>0</v>
      </c>
      <c r="G179" s="100">
        <v>0</v>
      </c>
      <c r="H179" s="100">
        <v>0</v>
      </c>
      <c r="I179" s="100">
        <v>0</v>
      </c>
      <c r="J179" s="100">
        <v>46.797615510000014</v>
      </c>
      <c r="K179" s="34"/>
      <c r="Q179" s="17"/>
      <c r="R179" s="17"/>
      <c r="S179" s="17"/>
      <c r="T179" s="17"/>
      <c r="U179" s="17"/>
      <c r="V179" s="17"/>
      <c r="W179" s="17"/>
      <c r="X179" s="17"/>
      <c r="Y179" s="17"/>
    </row>
    <row r="180" spans="1:25">
      <c r="A180" s="110" t="s">
        <v>1144</v>
      </c>
      <c r="B180" s="100">
        <v>0</v>
      </c>
      <c r="C180" s="100">
        <v>0</v>
      </c>
      <c r="D180" s="100">
        <v>0</v>
      </c>
      <c r="E180" s="100">
        <v>0.5</v>
      </c>
      <c r="F180" s="100">
        <v>0</v>
      </c>
      <c r="G180" s="100">
        <v>0</v>
      </c>
      <c r="H180" s="100">
        <v>0</v>
      </c>
      <c r="I180" s="100">
        <v>0</v>
      </c>
      <c r="J180" s="100">
        <v>0</v>
      </c>
      <c r="K180" s="34"/>
      <c r="Q180" s="17"/>
      <c r="R180" s="17"/>
      <c r="S180" s="17"/>
      <c r="T180" s="17"/>
      <c r="U180" s="17"/>
      <c r="V180" s="17"/>
      <c r="W180" s="17"/>
      <c r="X180" s="17"/>
      <c r="Y180" s="17"/>
    </row>
    <row r="181" spans="1:25">
      <c r="A181" s="110" t="s">
        <v>1145</v>
      </c>
      <c r="B181" s="100">
        <v>2.5983600000000001E-3</v>
      </c>
      <c r="C181" s="100">
        <v>0.14592054000000002</v>
      </c>
      <c r="D181" s="100">
        <v>0</v>
      </c>
      <c r="E181" s="100">
        <v>3.51998188</v>
      </c>
      <c r="F181" s="100">
        <v>0</v>
      </c>
      <c r="G181" s="100">
        <v>0</v>
      </c>
      <c r="H181" s="100">
        <v>1.2500000000000001E-2</v>
      </c>
      <c r="I181" s="100">
        <v>1.7122834899999999</v>
      </c>
      <c r="J181" s="100">
        <v>0.83066815999999999</v>
      </c>
      <c r="K181" s="34"/>
      <c r="Q181" s="17"/>
      <c r="R181" s="17"/>
      <c r="S181" s="17"/>
      <c r="T181" s="17"/>
      <c r="U181" s="17"/>
      <c r="V181" s="17"/>
      <c r="W181" s="17"/>
      <c r="X181" s="17"/>
      <c r="Y181" s="17"/>
    </row>
    <row r="182" spans="1:25">
      <c r="A182" s="110" t="s">
        <v>1146</v>
      </c>
      <c r="B182" s="100">
        <v>0</v>
      </c>
      <c r="C182" s="100">
        <v>0</v>
      </c>
      <c r="D182" s="100">
        <v>0</v>
      </c>
      <c r="E182" s="100">
        <v>1.3649999999999999E-3</v>
      </c>
      <c r="F182" s="100">
        <v>0</v>
      </c>
      <c r="G182" s="100">
        <v>0</v>
      </c>
      <c r="H182" s="100">
        <v>0</v>
      </c>
      <c r="I182" s="100">
        <v>0</v>
      </c>
      <c r="J182" s="100">
        <v>3.6661809999999996E-2</v>
      </c>
      <c r="K182" s="34"/>
      <c r="Q182" s="17"/>
      <c r="R182" s="17"/>
      <c r="S182" s="17"/>
      <c r="T182" s="17"/>
      <c r="U182" s="17"/>
      <c r="V182" s="17"/>
      <c r="W182" s="17"/>
      <c r="X182" s="17"/>
      <c r="Y182" s="17"/>
    </row>
    <row r="183" spans="1:25">
      <c r="A183" s="110" t="s">
        <v>1147</v>
      </c>
      <c r="B183" s="100">
        <v>0</v>
      </c>
      <c r="C183" s="100">
        <v>3.7272019999999996E-2</v>
      </c>
      <c r="D183" s="100">
        <v>0</v>
      </c>
      <c r="E183" s="100">
        <v>0.84</v>
      </c>
      <c r="F183" s="100">
        <v>0</v>
      </c>
      <c r="G183" s="100">
        <v>0</v>
      </c>
      <c r="H183" s="100">
        <v>0</v>
      </c>
      <c r="I183" s="100">
        <v>6.0556245199999994</v>
      </c>
      <c r="J183" s="100">
        <v>2.04960611</v>
      </c>
      <c r="K183" s="34"/>
      <c r="Q183" s="17"/>
      <c r="R183" s="17"/>
      <c r="S183" s="17"/>
      <c r="T183" s="17"/>
      <c r="U183" s="17"/>
      <c r="V183" s="17"/>
      <c r="W183" s="17"/>
      <c r="X183" s="17"/>
      <c r="Y183" s="17"/>
    </row>
    <row r="184" spans="1:25">
      <c r="A184" s="110" t="s">
        <v>1148</v>
      </c>
      <c r="B184" s="100">
        <v>0</v>
      </c>
      <c r="C184" s="100">
        <v>0</v>
      </c>
      <c r="D184" s="100">
        <v>0</v>
      </c>
      <c r="E184" s="100">
        <v>0.220002</v>
      </c>
      <c r="F184" s="100">
        <v>0</v>
      </c>
      <c r="G184" s="100">
        <v>0</v>
      </c>
      <c r="H184" s="100">
        <v>2.65463548</v>
      </c>
      <c r="I184" s="100">
        <v>8.5918966399999981</v>
      </c>
      <c r="J184" s="100">
        <v>2.3929229999999999E-2</v>
      </c>
      <c r="K184" s="34"/>
      <c r="Q184" s="17"/>
      <c r="R184" s="17"/>
      <c r="S184" s="17"/>
      <c r="T184" s="17"/>
      <c r="U184" s="17"/>
      <c r="V184" s="17"/>
      <c r="W184" s="17"/>
      <c r="X184" s="17"/>
      <c r="Y184" s="17"/>
    </row>
    <row r="185" spans="1:25">
      <c r="A185" s="110" t="s">
        <v>1149</v>
      </c>
      <c r="B185" s="100">
        <v>0</v>
      </c>
      <c r="C185" s="100">
        <v>0</v>
      </c>
      <c r="D185" s="100">
        <v>0</v>
      </c>
      <c r="E185" s="100">
        <v>2.75E-2</v>
      </c>
      <c r="F185" s="100">
        <v>0</v>
      </c>
      <c r="G185" s="100">
        <v>0</v>
      </c>
      <c r="H185" s="100">
        <v>0.58123943999999994</v>
      </c>
      <c r="I185" s="100">
        <v>0.58123943999999994</v>
      </c>
      <c r="J185" s="100">
        <v>0</v>
      </c>
      <c r="K185" s="34"/>
      <c r="Q185" s="17"/>
      <c r="R185" s="17"/>
      <c r="S185" s="17"/>
      <c r="T185" s="17"/>
      <c r="U185" s="17"/>
      <c r="V185" s="17"/>
      <c r="W185" s="17"/>
      <c r="X185" s="17"/>
      <c r="Y185" s="17"/>
    </row>
    <row r="186" spans="1:25">
      <c r="A186" s="110" t="s">
        <v>1150</v>
      </c>
      <c r="B186" s="100">
        <v>0</v>
      </c>
      <c r="C186" s="100">
        <v>0</v>
      </c>
      <c r="D186" s="100">
        <v>0</v>
      </c>
      <c r="E186" s="100">
        <v>1.6265999999999999E-2</v>
      </c>
      <c r="F186" s="100">
        <v>0</v>
      </c>
      <c r="G186" s="100">
        <v>0</v>
      </c>
      <c r="H186" s="100">
        <v>0</v>
      </c>
      <c r="I186" s="100">
        <v>0</v>
      </c>
      <c r="J186" s="100">
        <v>5.0428389999999997E-2</v>
      </c>
      <c r="K186" s="34"/>
      <c r="Q186" s="17"/>
      <c r="R186" s="17"/>
      <c r="S186" s="17"/>
      <c r="T186" s="17"/>
      <c r="U186" s="17"/>
      <c r="V186" s="17"/>
      <c r="W186" s="17"/>
      <c r="X186" s="17"/>
      <c r="Y186" s="17"/>
    </row>
    <row r="187" spans="1:25">
      <c r="A187" s="110" t="s">
        <v>1151</v>
      </c>
      <c r="B187" s="100">
        <v>0</v>
      </c>
      <c r="C187" s="100">
        <v>9.6120000000000005E-4</v>
      </c>
      <c r="D187" s="100">
        <v>0</v>
      </c>
      <c r="E187" s="100">
        <v>2.0152E-2</v>
      </c>
      <c r="F187" s="100">
        <v>0</v>
      </c>
      <c r="G187" s="100">
        <v>0</v>
      </c>
      <c r="H187" s="100">
        <v>0.11939339</v>
      </c>
      <c r="I187" s="100">
        <v>0.11939339</v>
      </c>
      <c r="J187" s="100">
        <v>0.28812611999999999</v>
      </c>
      <c r="K187" s="34"/>
      <c r="Q187" s="17"/>
      <c r="R187" s="17"/>
      <c r="S187" s="17"/>
      <c r="T187" s="17"/>
      <c r="U187" s="17"/>
      <c r="V187" s="17"/>
      <c r="W187" s="17"/>
      <c r="X187" s="17"/>
      <c r="Y187" s="17"/>
    </row>
    <row r="188" spans="1:25">
      <c r="A188" s="110" t="s">
        <v>1152</v>
      </c>
      <c r="B188" s="100">
        <v>0</v>
      </c>
      <c r="C188" s="100">
        <v>0.7605429600000001</v>
      </c>
      <c r="D188" s="100">
        <v>0</v>
      </c>
      <c r="E188" s="100">
        <v>0.36995768999999989</v>
      </c>
      <c r="F188" s="100">
        <v>0</v>
      </c>
      <c r="G188" s="100">
        <v>0</v>
      </c>
      <c r="H188" s="100">
        <v>0</v>
      </c>
      <c r="I188" s="100">
        <v>1.1249999999999999E-3</v>
      </c>
      <c r="J188" s="100">
        <v>3.4709854100000022</v>
      </c>
      <c r="K188" s="34"/>
      <c r="Q188" s="17"/>
      <c r="R188" s="17"/>
      <c r="S188" s="17"/>
      <c r="T188" s="17"/>
      <c r="U188" s="17"/>
      <c r="V188" s="17"/>
      <c r="W188" s="17"/>
      <c r="X188" s="17"/>
      <c r="Y188" s="17"/>
    </row>
    <row r="189" spans="1:25">
      <c r="A189" s="110" t="s">
        <v>1153</v>
      </c>
      <c r="B189" s="100">
        <v>0</v>
      </c>
      <c r="C189" s="100">
        <v>1.7861999999999999E-3</v>
      </c>
      <c r="D189" s="100">
        <v>0</v>
      </c>
      <c r="E189" s="100">
        <v>1.524E-3</v>
      </c>
      <c r="F189" s="100">
        <v>5.6236999999999997E-4</v>
      </c>
      <c r="G189" s="100">
        <v>0</v>
      </c>
      <c r="H189" s="100">
        <v>9.0053999999999991E-4</v>
      </c>
      <c r="I189" s="100">
        <v>7.8129099999999993E-3</v>
      </c>
      <c r="J189" s="100">
        <v>2.2569699999999996E-3</v>
      </c>
      <c r="K189" s="34"/>
      <c r="Q189" s="17"/>
      <c r="R189" s="17"/>
      <c r="S189" s="17"/>
      <c r="T189" s="17"/>
      <c r="U189" s="17"/>
      <c r="V189" s="17"/>
      <c r="W189" s="17"/>
      <c r="X189" s="17"/>
      <c r="Y189" s="17"/>
    </row>
    <row r="190" spans="1:25">
      <c r="A190" s="110" t="s">
        <v>1154</v>
      </c>
      <c r="B190" s="100">
        <v>0</v>
      </c>
      <c r="C190" s="100">
        <v>0</v>
      </c>
      <c r="D190" s="100">
        <v>0</v>
      </c>
      <c r="E190" s="100">
        <v>1.316435E-2</v>
      </c>
      <c r="F190" s="100">
        <v>0</v>
      </c>
      <c r="G190" s="100">
        <v>0</v>
      </c>
      <c r="H190" s="100">
        <v>0</v>
      </c>
      <c r="I190" s="100">
        <v>0</v>
      </c>
      <c r="J190" s="100">
        <v>4.1996799999999999E-3</v>
      </c>
      <c r="K190" s="34"/>
      <c r="Q190" s="17"/>
      <c r="R190" s="17"/>
      <c r="S190" s="17"/>
      <c r="T190" s="17"/>
      <c r="U190" s="17"/>
      <c r="V190" s="17"/>
      <c r="W190" s="17"/>
      <c r="X190" s="17"/>
      <c r="Y190" s="17"/>
    </row>
    <row r="191" spans="1:25">
      <c r="A191" s="110" t="s">
        <v>1155</v>
      </c>
      <c r="B191" s="100">
        <v>5.0000000000000001E-3</v>
      </c>
      <c r="C191" s="100">
        <v>5.0000000000000001E-3</v>
      </c>
      <c r="D191" s="100">
        <v>0</v>
      </c>
      <c r="E191" s="100">
        <v>6.4980000000000003E-3</v>
      </c>
      <c r="F191" s="100">
        <v>0</v>
      </c>
      <c r="G191" s="100">
        <v>0</v>
      </c>
      <c r="H191" s="100">
        <v>1.0878260000000001E-2</v>
      </c>
      <c r="I191" s="100">
        <v>1.507826E-2</v>
      </c>
      <c r="J191" s="100">
        <v>0.16844735</v>
      </c>
      <c r="K191" s="34"/>
      <c r="Q191" s="17"/>
      <c r="R191" s="17"/>
      <c r="S191" s="17"/>
      <c r="T191" s="17"/>
      <c r="U191" s="17"/>
      <c r="V191" s="17"/>
      <c r="W191" s="17"/>
      <c r="X191" s="17"/>
      <c r="Y191" s="17"/>
    </row>
    <row r="192" spans="1:25">
      <c r="A192" s="110" t="s">
        <v>1156</v>
      </c>
      <c r="B192" s="100">
        <v>0</v>
      </c>
      <c r="C192" s="100">
        <v>0</v>
      </c>
      <c r="D192" s="100">
        <v>0</v>
      </c>
      <c r="E192" s="100">
        <v>2.4594400000000002E-2</v>
      </c>
      <c r="F192" s="100">
        <v>0</v>
      </c>
      <c r="G192" s="100">
        <v>0</v>
      </c>
      <c r="H192" s="100">
        <v>1.4E-3</v>
      </c>
      <c r="I192" s="100">
        <v>1.4E-3</v>
      </c>
      <c r="J192" s="100">
        <v>0</v>
      </c>
      <c r="K192" s="34"/>
      <c r="Q192" s="17"/>
      <c r="R192" s="17"/>
      <c r="S192" s="17"/>
      <c r="T192" s="17"/>
      <c r="U192" s="17"/>
      <c r="V192" s="17"/>
      <c r="W192" s="17"/>
      <c r="X192" s="17"/>
      <c r="Y192" s="17"/>
    </row>
    <row r="193" spans="1:25">
      <c r="A193" s="110" t="s">
        <v>1157</v>
      </c>
      <c r="B193" s="100">
        <v>0</v>
      </c>
      <c r="C193" s="100">
        <v>3.5E-4</v>
      </c>
      <c r="D193" s="100">
        <v>0</v>
      </c>
      <c r="E193" s="100">
        <v>2.627E-3</v>
      </c>
      <c r="F193" s="100">
        <v>0</v>
      </c>
      <c r="G193" s="100">
        <v>0</v>
      </c>
      <c r="H193" s="100">
        <v>8.0000000000000004E-4</v>
      </c>
      <c r="I193" s="100">
        <v>1.5E-3</v>
      </c>
      <c r="J193" s="100">
        <v>3.5E-4</v>
      </c>
      <c r="K193" s="34"/>
      <c r="Q193" s="17"/>
      <c r="R193" s="17"/>
      <c r="S193" s="17"/>
      <c r="T193" s="17"/>
      <c r="U193" s="17"/>
      <c r="V193" s="17"/>
      <c r="W193" s="17"/>
      <c r="X193" s="17"/>
      <c r="Y193" s="17"/>
    </row>
    <row r="194" spans="1:25">
      <c r="A194" s="110" t="s">
        <v>1158</v>
      </c>
      <c r="B194" s="100">
        <v>0</v>
      </c>
      <c r="C194" s="100">
        <v>1.2365E-3</v>
      </c>
      <c r="D194" s="100">
        <v>0</v>
      </c>
      <c r="E194" s="100">
        <v>0.115022</v>
      </c>
      <c r="F194" s="100">
        <v>1.2283790000000001E-2</v>
      </c>
      <c r="G194" s="100">
        <v>0</v>
      </c>
      <c r="H194" s="100">
        <v>2.3999999999999998E-3</v>
      </c>
      <c r="I194" s="100">
        <v>2.418791E-2</v>
      </c>
      <c r="J194" s="100">
        <v>3.1305599999999996E-2</v>
      </c>
      <c r="K194" s="34"/>
      <c r="Q194" s="17"/>
      <c r="R194" s="17"/>
      <c r="S194" s="17"/>
      <c r="T194" s="17"/>
      <c r="U194" s="17"/>
      <c r="V194" s="17"/>
      <c r="W194" s="17"/>
      <c r="X194" s="17"/>
      <c r="Y194" s="17"/>
    </row>
    <row r="195" spans="1:25">
      <c r="A195" s="110" t="s">
        <v>1159</v>
      </c>
      <c r="B195" s="100">
        <v>0</v>
      </c>
      <c r="C195" s="100">
        <v>6.7851999999999995E-4</v>
      </c>
      <c r="D195" s="100">
        <v>0</v>
      </c>
      <c r="E195" s="100">
        <v>9.3570000000000007E-3</v>
      </c>
      <c r="F195" s="100">
        <v>0</v>
      </c>
      <c r="G195" s="100">
        <v>5.0000000000000002E-5</v>
      </c>
      <c r="H195" s="100">
        <v>1.6199999999999999E-3</v>
      </c>
      <c r="I195" s="100">
        <v>3.6000000000000002E-4</v>
      </c>
      <c r="J195" s="100">
        <v>2.6350160000000001E-2</v>
      </c>
      <c r="K195" s="34"/>
      <c r="Q195" s="17"/>
      <c r="R195" s="17"/>
      <c r="S195" s="17"/>
      <c r="T195" s="17"/>
      <c r="U195" s="17"/>
      <c r="V195" s="17"/>
      <c r="W195" s="17"/>
      <c r="X195" s="17"/>
      <c r="Y195" s="17"/>
    </row>
    <row r="196" spans="1:25">
      <c r="A196" s="110" t="s">
        <v>1160</v>
      </c>
      <c r="B196" s="100">
        <v>0</v>
      </c>
      <c r="C196" s="100">
        <v>3.4008999999999998E-4</v>
      </c>
      <c r="D196" s="100">
        <v>0</v>
      </c>
      <c r="E196" s="100">
        <v>1.4296950000000001E-2</v>
      </c>
      <c r="F196" s="100">
        <v>1.4145069999999999E-2</v>
      </c>
      <c r="G196" s="100">
        <v>3.8162E-4</v>
      </c>
      <c r="H196" s="100">
        <v>5.08648E-3</v>
      </c>
      <c r="I196" s="100">
        <v>2.5032550000000001E-2</v>
      </c>
      <c r="J196" s="100">
        <v>6.3388899999999998E-2</v>
      </c>
      <c r="K196" s="34"/>
      <c r="Q196" s="17"/>
      <c r="R196" s="17"/>
      <c r="S196" s="17"/>
      <c r="T196" s="17"/>
      <c r="U196" s="17"/>
      <c r="V196" s="17"/>
      <c r="W196" s="17"/>
      <c r="X196" s="17"/>
      <c r="Y196" s="17"/>
    </row>
    <row r="197" spans="1:25">
      <c r="A197" s="110" t="s">
        <v>1161</v>
      </c>
      <c r="B197" s="100">
        <v>0</v>
      </c>
      <c r="C197" s="100">
        <v>0</v>
      </c>
      <c r="D197" s="100">
        <v>0</v>
      </c>
      <c r="E197" s="100">
        <v>0.11804114</v>
      </c>
      <c r="F197" s="100">
        <v>0</v>
      </c>
      <c r="G197" s="100">
        <v>0</v>
      </c>
      <c r="H197" s="100">
        <v>6.8913160000000001E-2</v>
      </c>
      <c r="I197" s="100">
        <v>0.13166414000000001</v>
      </c>
      <c r="J197" s="100">
        <v>6.9683799999999988E-3</v>
      </c>
      <c r="K197" s="34"/>
      <c r="Q197" s="17"/>
      <c r="R197" s="17"/>
      <c r="S197" s="17"/>
      <c r="T197" s="17"/>
      <c r="U197" s="17"/>
      <c r="V197" s="17"/>
      <c r="W197" s="17"/>
      <c r="X197" s="17"/>
      <c r="Y197" s="17"/>
    </row>
    <row r="198" spans="1:25">
      <c r="A198" s="110" t="s">
        <v>1162</v>
      </c>
      <c r="B198" s="100">
        <v>0</v>
      </c>
      <c r="C198" s="100">
        <v>0</v>
      </c>
      <c r="D198" s="100">
        <v>0</v>
      </c>
      <c r="E198" s="100">
        <v>3.2499999999999999E-3</v>
      </c>
      <c r="F198" s="100">
        <v>0</v>
      </c>
      <c r="G198" s="100">
        <v>0</v>
      </c>
      <c r="H198" s="100">
        <v>1E-3</v>
      </c>
      <c r="I198" s="100">
        <v>1E-3</v>
      </c>
      <c r="J198" s="100">
        <v>0</v>
      </c>
      <c r="K198" s="34"/>
      <c r="Q198" s="17"/>
      <c r="R198" s="17"/>
      <c r="S198" s="17"/>
      <c r="T198" s="17"/>
      <c r="U198" s="17"/>
      <c r="V198" s="17"/>
      <c r="W198" s="17"/>
      <c r="X198" s="17"/>
      <c r="Y198" s="17"/>
    </row>
    <row r="199" spans="1:25">
      <c r="A199" s="110" t="s">
        <v>1163</v>
      </c>
      <c r="B199" s="100">
        <v>0</v>
      </c>
      <c r="C199" s="100">
        <v>0</v>
      </c>
      <c r="D199" s="100">
        <v>0</v>
      </c>
      <c r="E199" s="100">
        <v>6.6445942599999999</v>
      </c>
      <c r="F199" s="100">
        <v>0</v>
      </c>
      <c r="G199" s="100">
        <v>4.0000000000000002E-4</v>
      </c>
      <c r="H199" s="100">
        <v>0</v>
      </c>
      <c r="I199" s="100">
        <v>1.3166E-4</v>
      </c>
      <c r="J199" s="100">
        <v>5.2676779999999999E-2</v>
      </c>
      <c r="K199" s="34"/>
      <c r="Q199" s="17"/>
      <c r="R199" s="17"/>
      <c r="S199" s="17"/>
      <c r="T199" s="17"/>
      <c r="U199" s="17"/>
      <c r="V199" s="17"/>
      <c r="W199" s="17"/>
      <c r="X199" s="17"/>
      <c r="Y199" s="17"/>
    </row>
    <row r="200" spans="1:25">
      <c r="A200" s="110" t="s">
        <v>1164</v>
      </c>
      <c r="B200" s="100">
        <v>0</v>
      </c>
      <c r="C200" s="100">
        <v>0</v>
      </c>
      <c r="D200" s="100">
        <v>0</v>
      </c>
      <c r="E200" s="100">
        <v>0</v>
      </c>
      <c r="F200" s="100">
        <v>0</v>
      </c>
      <c r="G200" s="100">
        <v>0</v>
      </c>
      <c r="H200" s="100">
        <v>0</v>
      </c>
      <c r="I200" s="100">
        <v>0</v>
      </c>
      <c r="J200" s="100">
        <v>7.6819999999999996E-3</v>
      </c>
      <c r="K200" s="34"/>
      <c r="Q200" s="17"/>
      <c r="R200" s="17"/>
      <c r="S200" s="17"/>
      <c r="T200" s="17"/>
      <c r="U200" s="17"/>
      <c r="V200" s="17"/>
      <c r="W200" s="17"/>
      <c r="X200" s="17"/>
      <c r="Y200" s="17"/>
    </row>
    <row r="201" spans="1:25">
      <c r="A201" s="110" t="s">
        <v>1165</v>
      </c>
      <c r="B201" s="100">
        <v>0</v>
      </c>
      <c r="C201" s="100">
        <v>0.37440287999999999</v>
      </c>
      <c r="D201" s="100">
        <v>0</v>
      </c>
      <c r="E201" s="100">
        <v>1.2550849199999998</v>
      </c>
      <c r="F201" s="100">
        <v>0</v>
      </c>
      <c r="G201" s="100">
        <v>0</v>
      </c>
      <c r="H201" s="100">
        <v>0.33880108000000003</v>
      </c>
      <c r="I201" s="100">
        <v>1.22322598</v>
      </c>
      <c r="J201" s="100">
        <v>11.22645309</v>
      </c>
      <c r="K201" s="34"/>
      <c r="Q201" s="17"/>
      <c r="R201" s="17"/>
      <c r="S201" s="17"/>
      <c r="T201" s="17"/>
      <c r="U201" s="17"/>
      <c r="V201" s="17"/>
      <c r="W201" s="17"/>
      <c r="X201" s="17"/>
      <c r="Y201" s="17"/>
    </row>
    <row r="202" spans="1:25">
      <c r="A202" s="110" t="s">
        <v>1166</v>
      </c>
      <c r="B202" s="100">
        <v>0</v>
      </c>
      <c r="C202" s="100">
        <v>1.9998999999999999E-2</v>
      </c>
      <c r="D202" s="100">
        <v>0</v>
      </c>
      <c r="E202" s="100">
        <v>0.19560395999999999</v>
      </c>
      <c r="F202" s="100">
        <v>0</v>
      </c>
      <c r="G202" s="100">
        <v>0</v>
      </c>
      <c r="H202" s="100">
        <v>5.4914399999999993E-3</v>
      </c>
      <c r="I202" s="100">
        <v>6.4914399999999994E-3</v>
      </c>
      <c r="J202" s="100">
        <v>2.513872E-2</v>
      </c>
      <c r="K202" s="34"/>
      <c r="Q202" s="17"/>
      <c r="R202" s="17"/>
      <c r="S202" s="17"/>
      <c r="T202" s="17"/>
      <c r="U202" s="17"/>
      <c r="V202" s="17"/>
      <c r="W202" s="17"/>
      <c r="X202" s="17"/>
      <c r="Y202" s="17"/>
    </row>
    <row r="203" spans="1:25">
      <c r="A203" s="110" t="s">
        <v>1167</v>
      </c>
      <c r="B203" s="100">
        <v>0</v>
      </c>
      <c r="C203" s="100">
        <v>9.8505799999999994E-3</v>
      </c>
      <c r="D203" s="100">
        <v>0</v>
      </c>
      <c r="E203" s="100">
        <v>0</v>
      </c>
      <c r="F203" s="100">
        <v>0</v>
      </c>
      <c r="G203" s="100">
        <v>0</v>
      </c>
      <c r="H203" s="100">
        <v>7.4543999999999999E-3</v>
      </c>
      <c r="I203" s="100">
        <v>7.4543999999999999E-3</v>
      </c>
      <c r="J203" s="100">
        <v>1.9077480000000001E-2</v>
      </c>
      <c r="Q203" s="17"/>
      <c r="R203" s="17"/>
      <c r="S203" s="17"/>
      <c r="T203" s="17"/>
      <c r="U203" s="17"/>
      <c r="V203" s="17"/>
      <c r="W203" s="17"/>
      <c r="X203" s="17"/>
      <c r="Y203" s="17"/>
    </row>
    <row r="204" spans="1:25">
      <c r="A204" s="110" t="s">
        <v>1168</v>
      </c>
      <c r="B204" s="100">
        <v>0</v>
      </c>
      <c r="C204" s="100">
        <v>0</v>
      </c>
      <c r="D204" s="100">
        <v>0</v>
      </c>
      <c r="E204" s="100">
        <v>0</v>
      </c>
      <c r="F204" s="100">
        <v>0</v>
      </c>
      <c r="G204" s="100">
        <v>0</v>
      </c>
      <c r="H204" s="100">
        <v>0</v>
      </c>
      <c r="I204" s="100">
        <v>0</v>
      </c>
      <c r="J204" s="100">
        <v>4.4093430000000003E-2</v>
      </c>
      <c r="Q204" s="17"/>
      <c r="R204" s="17"/>
      <c r="S204" s="17"/>
      <c r="T204" s="17"/>
      <c r="U204" s="17"/>
      <c r="V204" s="17"/>
      <c r="W204" s="17"/>
      <c r="X204" s="17"/>
      <c r="Y204" s="17"/>
    </row>
    <row r="205" spans="1:25">
      <c r="A205" s="110" t="s">
        <v>1169</v>
      </c>
      <c r="B205" s="100">
        <v>5.0520000000000001E-3</v>
      </c>
      <c r="C205" s="100">
        <v>1.381712E-2</v>
      </c>
      <c r="D205" s="100">
        <v>0</v>
      </c>
      <c r="E205" s="100">
        <v>9.7091999999999998E-2</v>
      </c>
      <c r="F205" s="100">
        <v>6.7637000000000003E-4</v>
      </c>
      <c r="G205" s="100">
        <v>2.0999999999999999E-3</v>
      </c>
      <c r="H205" s="100">
        <v>1.9589490000000001E-2</v>
      </c>
      <c r="I205" s="100">
        <v>2.895586E-2</v>
      </c>
      <c r="J205" s="100">
        <v>3.342258E-2</v>
      </c>
      <c r="Q205" s="17"/>
      <c r="R205" s="17"/>
      <c r="S205" s="17"/>
      <c r="T205" s="17"/>
      <c r="U205" s="17"/>
      <c r="V205" s="17"/>
      <c r="W205" s="17"/>
      <c r="X205" s="17"/>
      <c r="Y205" s="17"/>
    </row>
    <row r="206" spans="1:25">
      <c r="A206" s="110" t="s">
        <v>1170</v>
      </c>
      <c r="B206" s="100">
        <v>6.75831E-3</v>
      </c>
      <c r="C206" s="100">
        <v>0.82952862999999999</v>
      </c>
      <c r="D206" s="100">
        <v>0</v>
      </c>
      <c r="E206" s="100">
        <v>24.654660939999989</v>
      </c>
      <c r="F206" s="100">
        <v>0.43753540000000002</v>
      </c>
      <c r="G206" s="100">
        <v>4.1232110000000002E-2</v>
      </c>
      <c r="H206" s="100">
        <v>5.3755669999999998E-2</v>
      </c>
      <c r="I206" s="100">
        <v>0.52152620000000005</v>
      </c>
      <c r="J206" s="100">
        <v>2.13580506</v>
      </c>
      <c r="Q206" s="17"/>
      <c r="R206" s="17"/>
      <c r="S206" s="17"/>
      <c r="T206" s="17"/>
      <c r="U206" s="17"/>
      <c r="V206" s="17"/>
      <c r="W206" s="17"/>
      <c r="X206" s="17"/>
      <c r="Y206" s="17"/>
    </row>
    <row r="207" spans="1:25">
      <c r="A207" s="110" t="s">
        <v>1171</v>
      </c>
      <c r="B207" s="100">
        <v>0</v>
      </c>
      <c r="C207" s="100">
        <v>6.883257999999999E-2</v>
      </c>
      <c r="D207" s="100">
        <v>0</v>
      </c>
      <c r="E207" s="100">
        <v>4.5025000000000003E-2</v>
      </c>
      <c r="F207" s="100">
        <v>3.9658699999999998E-3</v>
      </c>
      <c r="G207" s="100">
        <v>0</v>
      </c>
      <c r="H207" s="100">
        <v>4.5750000000000001E-4</v>
      </c>
      <c r="I207" s="100">
        <v>3.9658699999999998E-3</v>
      </c>
      <c r="J207" s="100">
        <v>0.11879508999999999</v>
      </c>
      <c r="Q207" s="17"/>
      <c r="R207" s="17"/>
      <c r="S207" s="17"/>
      <c r="T207" s="17"/>
      <c r="U207" s="17"/>
      <c r="V207" s="17"/>
      <c r="W207" s="17"/>
      <c r="X207" s="17"/>
      <c r="Y207" s="17"/>
    </row>
    <row r="208" spans="1:25">
      <c r="A208" s="110" t="s">
        <v>1172</v>
      </c>
      <c r="B208" s="100">
        <v>0</v>
      </c>
      <c r="C208" s="100">
        <v>2.5860000000000002E-3</v>
      </c>
      <c r="D208" s="100">
        <v>0</v>
      </c>
      <c r="E208" s="100">
        <v>3.9319999999999997E-3</v>
      </c>
      <c r="F208" s="100">
        <v>0</v>
      </c>
      <c r="G208" s="100">
        <v>0</v>
      </c>
      <c r="H208" s="100">
        <v>1.6800000000000001E-3</v>
      </c>
      <c r="I208" s="100">
        <v>4.3352E-3</v>
      </c>
      <c r="J208" s="100">
        <v>4.055994000000001E-2</v>
      </c>
      <c r="Q208" s="17"/>
      <c r="R208" s="17"/>
      <c r="S208" s="17"/>
      <c r="T208" s="17"/>
      <c r="U208" s="17"/>
      <c r="V208" s="17"/>
      <c r="W208" s="17"/>
      <c r="X208" s="17"/>
      <c r="Y208" s="17"/>
    </row>
    <row r="209" spans="1:25">
      <c r="A209" s="110" t="s">
        <v>1173</v>
      </c>
      <c r="B209" s="100">
        <v>0</v>
      </c>
      <c r="C209" s="100">
        <v>0</v>
      </c>
      <c r="D209" s="100">
        <v>0</v>
      </c>
      <c r="E209" s="100">
        <v>6.4000000000000001E-2</v>
      </c>
      <c r="F209" s="100">
        <v>3.6741759999999984E-2</v>
      </c>
      <c r="G209" s="100">
        <v>0</v>
      </c>
      <c r="H209" s="100">
        <v>5.0657497500000019</v>
      </c>
      <c r="I209" s="100">
        <v>8.0288903799999982</v>
      </c>
      <c r="J209" s="100">
        <v>0</v>
      </c>
      <c r="Q209" s="17"/>
      <c r="R209" s="17"/>
      <c r="S209" s="17"/>
      <c r="T209" s="17"/>
      <c r="U209" s="17"/>
      <c r="V209" s="17"/>
      <c r="W209" s="17"/>
      <c r="X209" s="17"/>
      <c r="Y209" s="17"/>
    </row>
    <row r="210" spans="1:25">
      <c r="A210" s="110" t="s">
        <v>1174</v>
      </c>
      <c r="B210" s="100">
        <v>0</v>
      </c>
      <c r="C210" s="100">
        <v>1.09804E-2</v>
      </c>
      <c r="D210" s="100">
        <v>0</v>
      </c>
      <c r="E210" s="100">
        <v>9.6170000000000005E-2</v>
      </c>
      <c r="F210" s="100">
        <v>0</v>
      </c>
      <c r="G210" s="100">
        <v>0</v>
      </c>
      <c r="H210" s="100">
        <v>4.3061300000000004E-2</v>
      </c>
      <c r="I210" s="100">
        <v>0.16975456999999999</v>
      </c>
      <c r="J210" s="100">
        <v>1.9949640000000001E-2</v>
      </c>
      <c r="Q210" s="17"/>
      <c r="R210" s="17"/>
      <c r="S210" s="17"/>
      <c r="T210" s="17"/>
      <c r="U210" s="17"/>
      <c r="V210" s="17"/>
      <c r="W210" s="17"/>
      <c r="X210" s="17"/>
      <c r="Y210" s="17"/>
    </row>
    <row r="211" spans="1:25">
      <c r="A211" s="110" t="s">
        <v>1175</v>
      </c>
      <c r="B211" s="100">
        <v>0</v>
      </c>
      <c r="C211" s="100">
        <v>4.6299999999999998E-4</v>
      </c>
      <c r="D211" s="100">
        <v>0</v>
      </c>
      <c r="E211" s="100">
        <v>8.2000000000000001E-5</v>
      </c>
      <c r="F211" s="100">
        <v>0</v>
      </c>
      <c r="G211" s="100">
        <v>0</v>
      </c>
      <c r="H211" s="100">
        <v>5.4835339999999996E-2</v>
      </c>
      <c r="I211" s="100">
        <v>5.4835339999999996E-2</v>
      </c>
      <c r="J211" s="100">
        <v>3.9597690000000005E-2</v>
      </c>
      <c r="Q211" s="17"/>
      <c r="R211" s="17"/>
      <c r="S211" s="17"/>
      <c r="T211" s="17"/>
      <c r="U211" s="17"/>
      <c r="V211" s="17"/>
      <c r="W211" s="17"/>
      <c r="X211" s="17"/>
      <c r="Y211" s="17"/>
    </row>
    <row r="212" spans="1:25">
      <c r="A212" s="110" t="s">
        <v>1176</v>
      </c>
      <c r="B212" s="100">
        <v>0</v>
      </c>
      <c r="C212" s="100">
        <v>7.5000000000000002E-4</v>
      </c>
      <c r="D212" s="100">
        <v>0</v>
      </c>
      <c r="E212" s="100">
        <v>2.5741530299999997</v>
      </c>
      <c r="F212" s="100">
        <v>0</v>
      </c>
      <c r="G212" s="100">
        <v>0</v>
      </c>
      <c r="H212" s="100">
        <v>7.2249799999999998E-3</v>
      </c>
      <c r="I212" s="100">
        <v>3.6331250000000002E-2</v>
      </c>
      <c r="J212" s="100">
        <v>8.2544469999999995E-2</v>
      </c>
      <c r="Q212" s="17"/>
      <c r="R212" s="17"/>
      <c r="S212" s="17"/>
      <c r="T212" s="17"/>
      <c r="U212" s="17"/>
      <c r="V212" s="17"/>
      <c r="W212" s="17"/>
      <c r="X212" s="17"/>
      <c r="Y212" s="17"/>
    </row>
    <row r="213" spans="1:25">
      <c r="A213" s="110" t="s">
        <v>1177</v>
      </c>
      <c r="B213" s="100">
        <v>9.3392209999999989E-2</v>
      </c>
      <c r="C213" s="100">
        <v>0.10009221</v>
      </c>
      <c r="D213" s="100">
        <v>0</v>
      </c>
      <c r="E213" s="100">
        <v>0.67581528000000002</v>
      </c>
      <c r="F213" s="100">
        <v>0</v>
      </c>
      <c r="G213" s="100">
        <v>2.8839139300000003</v>
      </c>
      <c r="H213" s="100">
        <v>4.0046792700000013</v>
      </c>
      <c r="I213" s="100">
        <v>3.7123698700000021</v>
      </c>
      <c r="J213" s="100">
        <v>2.6691570000000001E-2</v>
      </c>
      <c r="Q213" s="17"/>
      <c r="R213" s="17"/>
      <c r="S213" s="17"/>
      <c r="T213" s="17"/>
      <c r="U213" s="17"/>
      <c r="V213" s="17"/>
      <c r="W213" s="17"/>
      <c r="X213" s="17"/>
      <c r="Y213" s="17"/>
    </row>
    <row r="214" spans="1:25">
      <c r="A214" s="338" t="s">
        <v>965</v>
      </c>
      <c r="B214" s="415">
        <v>0</v>
      </c>
      <c r="C214" s="415">
        <v>0</v>
      </c>
      <c r="D214" s="415">
        <v>0</v>
      </c>
      <c r="E214" s="415">
        <v>1524.18377887</v>
      </c>
      <c r="F214" s="415">
        <v>0</v>
      </c>
      <c r="G214" s="415">
        <v>0</v>
      </c>
      <c r="H214" s="415">
        <v>0</v>
      </c>
      <c r="I214" s="415">
        <v>0</v>
      </c>
      <c r="J214" s="415">
        <v>0</v>
      </c>
      <c r="Q214" s="17"/>
      <c r="R214" s="17"/>
      <c r="S214" s="17"/>
      <c r="T214" s="17"/>
      <c r="U214" s="17"/>
      <c r="V214" s="17"/>
      <c r="W214" s="17"/>
      <c r="X214" s="17"/>
      <c r="Y214" s="17"/>
    </row>
    <row r="215" spans="1:25" ht="13">
      <c r="A215" s="458" t="s">
        <v>217</v>
      </c>
      <c r="B215" s="459">
        <f t="shared" ref="B215:J215" si="0">SUBTOTAL(109,B2:B214)</f>
        <v>9.6347064299999996</v>
      </c>
      <c r="C215" s="459">
        <f t="shared" si="0"/>
        <v>1720.6271620799992</v>
      </c>
      <c r="D215" s="459">
        <f t="shared" si="0"/>
        <v>174.76973365000023</v>
      </c>
      <c r="E215" s="459">
        <f t="shared" si="0"/>
        <v>3522.3382999300002</v>
      </c>
      <c r="F215" s="459">
        <f t="shared" si="0"/>
        <v>133.35170130000006</v>
      </c>
      <c r="G215" s="459">
        <f t="shared" si="0"/>
        <v>4002.6398789199998</v>
      </c>
      <c r="H215" s="459">
        <f t="shared" si="0"/>
        <v>1766.6043773199997</v>
      </c>
      <c r="I215" s="459">
        <f t="shared" si="0"/>
        <v>2828.9662377999994</v>
      </c>
      <c r="J215" s="459">
        <f t="shared" si="0"/>
        <v>1838.3869254499982</v>
      </c>
      <c r="Q215" s="17"/>
      <c r="R215" s="17"/>
      <c r="S215" s="17"/>
      <c r="T215" s="17"/>
      <c r="U215" s="17"/>
      <c r="V215" s="17"/>
      <c r="W215" s="17"/>
      <c r="X215" s="17"/>
      <c r="Y215" s="17"/>
    </row>
    <row r="216" spans="1:25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1:25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1:25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1:25">
      <c r="B219" s="34"/>
      <c r="C219" s="34"/>
      <c r="D219" s="34"/>
      <c r="E219" s="34"/>
      <c r="F219" s="34"/>
      <c r="G219" s="34"/>
      <c r="H219" s="34"/>
      <c r="I219" s="34"/>
      <c r="J219" s="34"/>
    </row>
  </sheetData>
  <mergeCells count="1">
    <mergeCell ref="L1:M1"/>
  </mergeCells>
  <hyperlinks>
    <hyperlink ref="L1" location="'Table of Content'!A1" display="Table of Content" xr:uid="{E3B564E8-4D93-4610-A536-88C4660F9073}"/>
  </hyperlinks>
  <pageMargins left="0.7" right="0.7" top="0.75" bottom="0.75" header="0.3" footer="0.3"/>
  <pageSetup scale="52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71BA-8377-4EE0-9A45-88698A1E6A11}">
  <dimension ref="A1:L30"/>
  <sheetViews>
    <sheetView zoomScaleNormal="100" workbookViewId="0">
      <selection activeCell="K1" sqref="K1:L1"/>
    </sheetView>
  </sheetViews>
  <sheetFormatPr defaultColWidth="9.1796875" defaultRowHeight="12.5"/>
  <cols>
    <col min="1" max="1" width="17.1796875" style="1" customWidth="1"/>
    <col min="2" max="2" width="12.453125" style="1" customWidth="1"/>
    <col min="3" max="3" width="9.1796875" style="1" bestFit="1" customWidth="1"/>
    <col min="4" max="4" width="11.26953125" style="1" bestFit="1" customWidth="1"/>
    <col min="5" max="5" width="9.1796875" style="1" bestFit="1" customWidth="1"/>
    <col min="6" max="6" width="11.1796875" style="1" bestFit="1" customWidth="1"/>
    <col min="7" max="7" width="7.453125" style="1" bestFit="1" customWidth="1"/>
    <col min="8" max="9" width="12.453125" style="1" customWidth="1"/>
    <col min="10" max="16384" width="9.1796875" style="1"/>
  </cols>
  <sheetData>
    <row r="1" spans="1:12" ht="13">
      <c r="A1" s="225" t="s">
        <v>1234</v>
      </c>
      <c r="K1" s="627" t="s">
        <v>239</v>
      </c>
      <c r="L1" s="627"/>
    </row>
    <row r="2" spans="1:12" ht="13">
      <c r="A2" s="633" t="s">
        <v>327</v>
      </c>
      <c r="B2" s="632">
        <v>45809</v>
      </c>
      <c r="C2" s="632"/>
      <c r="D2" s="632">
        <v>46146</v>
      </c>
      <c r="E2" s="632"/>
      <c r="F2" s="632">
        <v>46174</v>
      </c>
      <c r="G2" s="632"/>
      <c r="H2" s="605" t="s">
        <v>233</v>
      </c>
      <c r="I2" s="605" t="s">
        <v>299</v>
      </c>
    </row>
    <row r="3" spans="1:12" ht="13">
      <c r="A3" s="634"/>
      <c r="B3" s="6" t="s">
        <v>296</v>
      </c>
      <c r="C3" s="6" t="s">
        <v>234</v>
      </c>
      <c r="D3" s="6" t="s">
        <v>296</v>
      </c>
      <c r="E3" s="6" t="s">
        <v>234</v>
      </c>
      <c r="F3" s="6" t="s">
        <v>296</v>
      </c>
      <c r="G3" s="6" t="s">
        <v>234</v>
      </c>
      <c r="H3" s="606"/>
      <c r="I3" s="606"/>
    </row>
    <row r="4" spans="1:12" ht="14">
      <c r="A4" s="466" t="s">
        <v>325</v>
      </c>
      <c r="B4" s="467">
        <v>1956.41779263999</v>
      </c>
      <c r="C4" s="66">
        <f>(B4/$B$13)*100</f>
        <v>17.310481136881833</v>
      </c>
      <c r="D4" s="467">
        <v>5892.3353499699606</v>
      </c>
      <c r="E4" s="66">
        <f>(D4/$D$13)*100</f>
        <v>36.955614935413976</v>
      </c>
      <c r="F4" s="467">
        <v>5832.79198479962</v>
      </c>
      <c r="G4" s="66">
        <f>(F4/$F$13)*100</f>
        <v>31.828697950570028</v>
      </c>
      <c r="H4" s="68">
        <f t="shared" ref="H4:H13" si="0">((F4/D4)-1)*100</f>
        <v>-1.0105223418868103</v>
      </c>
      <c r="I4" s="66">
        <f t="shared" ref="I4:I13" si="1">((F4/B4)-1)*100</f>
        <v>198.13631867091388</v>
      </c>
    </row>
    <row r="5" spans="1:12" ht="14">
      <c r="A5" s="468" t="s">
        <v>326</v>
      </c>
      <c r="B5" s="469">
        <v>4529.6973754500304</v>
      </c>
      <c r="C5" s="65">
        <f t="shared" ref="C5:C12" si="2">(B5/$B$13)*100</f>
        <v>40.078985822196387</v>
      </c>
      <c r="D5" s="469">
        <v>4976.5223511099903</v>
      </c>
      <c r="E5" s="65">
        <f t="shared" ref="E5:E12" si="3">(D5/$D$13)*100</f>
        <v>31.211808697554766</v>
      </c>
      <c r="F5" s="469">
        <v>5333.0182144800592</v>
      </c>
      <c r="G5" s="65">
        <f t="shared" ref="G5:G12" si="4">(F5/$F$13)*100</f>
        <v>29.101505137835883</v>
      </c>
      <c r="H5" s="67">
        <f t="shared" si="0"/>
        <v>7.1635539482818533</v>
      </c>
      <c r="I5" s="67">
        <f t="shared" si="1"/>
        <v>17.734536602463823</v>
      </c>
      <c r="L5" s="2"/>
    </row>
    <row r="6" spans="1:12" ht="14">
      <c r="A6" s="468" t="s">
        <v>321</v>
      </c>
      <c r="B6" s="469">
        <v>1926.2311087999999</v>
      </c>
      <c r="C6" s="65">
        <f t="shared" si="2"/>
        <v>17.043387869194852</v>
      </c>
      <c r="D6" s="469">
        <v>2156.4148894600303</v>
      </c>
      <c r="E6" s="65">
        <f t="shared" si="3"/>
        <v>13.524627089713153</v>
      </c>
      <c r="F6" s="469">
        <v>2772.9028252900298</v>
      </c>
      <c r="G6" s="65">
        <f t="shared" si="4"/>
        <v>15.131327621907406</v>
      </c>
      <c r="H6" s="67">
        <f t="shared" si="0"/>
        <v>28.588558669448293</v>
      </c>
      <c r="I6" s="67">
        <f t="shared" si="1"/>
        <v>43.954835565784634</v>
      </c>
    </row>
    <row r="7" spans="1:12" ht="14">
      <c r="A7" s="468" t="s">
        <v>324</v>
      </c>
      <c r="B7" s="469">
        <v>1071.4977959299999</v>
      </c>
      <c r="C7" s="65">
        <f t="shared" si="2"/>
        <v>9.4806653540130927</v>
      </c>
      <c r="D7" s="469">
        <v>2380.77751296</v>
      </c>
      <c r="E7" s="65">
        <f t="shared" si="3"/>
        <v>14.931787108194861</v>
      </c>
      <c r="F7" s="469">
        <v>1706.6840176599901</v>
      </c>
      <c r="G7" s="65">
        <f t="shared" si="4"/>
        <v>9.3131265844433013</v>
      </c>
      <c r="H7" s="67">
        <f t="shared" si="0"/>
        <v>-28.314006312245255</v>
      </c>
      <c r="I7" s="67">
        <f t="shared" si="1"/>
        <v>59.280217294211425</v>
      </c>
      <c r="L7" s="2"/>
    </row>
    <row r="8" spans="1:12" ht="14">
      <c r="A8" s="468" t="s">
        <v>322</v>
      </c>
      <c r="B8" s="469">
        <v>786.59701887999995</v>
      </c>
      <c r="C8" s="65">
        <f t="shared" si="2"/>
        <v>6.959849224881455</v>
      </c>
      <c r="D8" s="469">
        <v>1565.14651155</v>
      </c>
      <c r="E8" s="65">
        <f t="shared" si="3"/>
        <v>9.816303445567323</v>
      </c>
      <c r="F8" s="469">
        <v>1434.2843802</v>
      </c>
      <c r="G8" s="65">
        <f t="shared" si="4"/>
        <v>7.8266813614431774</v>
      </c>
      <c r="H8" s="67">
        <f t="shared" si="0"/>
        <v>-8.3610147921809759</v>
      </c>
      <c r="I8" s="67">
        <f t="shared" si="1"/>
        <v>82.340429187261961</v>
      </c>
      <c r="L8" s="2"/>
    </row>
    <row r="9" spans="1:12" ht="14">
      <c r="A9" s="468" t="s">
        <v>323</v>
      </c>
      <c r="B9" s="469">
        <v>750.80503509000005</v>
      </c>
      <c r="C9" s="65">
        <f t="shared" si="2"/>
        <v>6.6431599867344664</v>
      </c>
      <c r="D9" s="469">
        <v>1510.13117751</v>
      </c>
      <c r="E9" s="65">
        <f t="shared" si="3"/>
        <v>9.4712576564922362</v>
      </c>
      <c r="F9" s="469">
        <v>1402.17769275</v>
      </c>
      <c r="G9" s="65">
        <f t="shared" si="4"/>
        <v>7.651479835363979</v>
      </c>
      <c r="H9" s="67">
        <f t="shared" si="0"/>
        <v>-7.1486163829820759</v>
      </c>
      <c r="I9" s="67">
        <f t="shared" si="1"/>
        <v>86.75656491593972</v>
      </c>
      <c r="L9" s="2"/>
    </row>
    <row r="10" spans="1:12" ht="14">
      <c r="A10" s="468" t="s">
        <v>319</v>
      </c>
      <c r="B10" s="469">
        <v>207.01951255</v>
      </c>
      <c r="C10" s="65">
        <f t="shared" si="2"/>
        <v>1.8317188590518427</v>
      </c>
      <c r="D10" s="469">
        <v>133.63636113999999</v>
      </c>
      <c r="E10" s="65">
        <f t="shared" si="3"/>
        <v>0.83814202864148546</v>
      </c>
      <c r="F10" s="469">
        <v>116.35797637</v>
      </c>
      <c r="G10" s="65">
        <f t="shared" si="4"/>
        <v>0.63494856214172457</v>
      </c>
      <c r="H10" s="67">
        <f t="shared" si="0"/>
        <v>-12.929403810912532</v>
      </c>
      <c r="I10" s="67">
        <f t="shared" si="1"/>
        <v>-43.793715415160747</v>
      </c>
      <c r="L10" s="2"/>
    </row>
    <row r="11" spans="1:12" ht="14">
      <c r="A11" s="468" t="s">
        <v>320</v>
      </c>
      <c r="B11" s="469">
        <v>58.793651590000003</v>
      </c>
      <c r="C11" s="65">
        <f t="shared" si="2"/>
        <v>0.52020912948442921</v>
      </c>
      <c r="D11" s="469">
        <v>95.984545909999994</v>
      </c>
      <c r="E11" s="65">
        <f t="shared" si="3"/>
        <v>0.60199695158535194</v>
      </c>
      <c r="F11" s="469">
        <v>57.424009990000002</v>
      </c>
      <c r="G11" s="65">
        <f t="shared" si="4"/>
        <v>0.31335447481160528</v>
      </c>
      <c r="H11" s="67">
        <f t="shared" si="0"/>
        <v>-40.173692081802749</v>
      </c>
      <c r="I11" s="67">
        <f t="shared" si="1"/>
        <v>-2.3295739641266966</v>
      </c>
      <c r="J11" s="2"/>
      <c r="L11" s="2"/>
    </row>
    <row r="12" spans="1:12" ht="14">
      <c r="A12" s="470" t="s">
        <v>318</v>
      </c>
      <c r="B12" s="471">
        <v>7.6964049699999997</v>
      </c>
      <c r="C12" s="64">
        <f t="shared" si="2"/>
        <v>6.8098170828435417E-2</v>
      </c>
      <c r="D12" s="471">
        <v>8.9515877200000009</v>
      </c>
      <c r="E12" s="64">
        <f t="shared" si="3"/>
        <v>5.6142668261844067E-2</v>
      </c>
      <c r="F12" s="471">
        <v>10.957692079999999</v>
      </c>
      <c r="G12" s="64">
        <f t="shared" si="4"/>
        <v>5.9794532765538873E-2</v>
      </c>
      <c r="H12" s="340">
        <f t="shared" si="0"/>
        <v>22.410598239660651</v>
      </c>
      <c r="I12" s="340">
        <f t="shared" si="1"/>
        <v>42.374161997871049</v>
      </c>
      <c r="J12" s="2"/>
      <c r="L12" s="2"/>
    </row>
    <row r="13" spans="1:12" s="3" customFormat="1" ht="13">
      <c r="A13" s="198" t="s">
        <v>341</v>
      </c>
      <c r="B13" s="198">
        <v>11301.92614041</v>
      </c>
      <c r="C13" s="198">
        <v>100</v>
      </c>
      <c r="D13" s="198">
        <v>15944.357468459901</v>
      </c>
      <c r="E13" s="198">
        <v>100</v>
      </c>
      <c r="F13" s="198">
        <v>18325.575221009502</v>
      </c>
      <c r="G13" s="288">
        <v>99.999999999999986</v>
      </c>
      <c r="H13" s="460">
        <f t="shared" si="0"/>
        <v>14.934548207790566</v>
      </c>
      <c r="I13" s="460">
        <f t="shared" si="1"/>
        <v>62.145593532826823</v>
      </c>
      <c r="K13" s="1"/>
    </row>
    <row r="14" spans="1:12">
      <c r="J14" s="12"/>
    </row>
    <row r="15" spans="1:12">
      <c r="A15" s="224"/>
      <c r="E15" s="224"/>
      <c r="F15" s="224"/>
      <c r="G15" s="8"/>
      <c r="H15" s="8"/>
      <c r="I15" s="8"/>
    </row>
    <row r="16" spans="1:12">
      <c r="A16" s="224"/>
      <c r="B16" s="224"/>
      <c r="C16" s="224"/>
      <c r="D16" s="224"/>
      <c r="E16" s="224"/>
      <c r="F16" s="227"/>
      <c r="G16" s="224"/>
      <c r="H16" s="224"/>
      <c r="I16" s="224"/>
    </row>
    <row r="18" spans="2:12">
      <c r="B18" s="4"/>
      <c r="C18" s="4"/>
      <c r="D18" s="4"/>
      <c r="H18" s="4"/>
      <c r="I18" s="4"/>
      <c r="J18" s="4"/>
      <c r="K18" s="4"/>
      <c r="L18" s="4"/>
    </row>
    <row r="19" spans="2:12">
      <c r="B19" s="4"/>
      <c r="C19" s="4"/>
      <c r="D19" s="4"/>
      <c r="H19" s="4"/>
      <c r="I19" s="4"/>
      <c r="J19" s="4"/>
      <c r="K19" s="4"/>
      <c r="L19" s="4"/>
    </row>
    <row r="20" spans="2:12">
      <c r="B20" s="4"/>
      <c r="C20" s="4"/>
      <c r="D20" s="4"/>
      <c r="H20" s="4"/>
      <c r="I20" s="4"/>
      <c r="J20" s="4"/>
      <c r="K20" s="4"/>
      <c r="L20" s="4"/>
    </row>
    <row r="21" spans="2:12">
      <c r="B21" s="4"/>
      <c r="C21" s="4"/>
      <c r="D21" s="4"/>
      <c r="H21" s="4"/>
      <c r="I21" s="4"/>
      <c r="J21" s="4"/>
      <c r="K21" s="4"/>
      <c r="L21" s="4"/>
    </row>
    <row r="22" spans="2:12">
      <c r="B22" s="4"/>
      <c r="C22" s="4"/>
      <c r="D22" s="4"/>
      <c r="H22" s="4"/>
      <c r="I22" s="4"/>
      <c r="J22" s="4"/>
      <c r="K22" s="4"/>
      <c r="L22" s="4"/>
    </row>
    <row r="23" spans="2:12">
      <c r="B23" s="4"/>
      <c r="C23" s="4"/>
      <c r="D23" s="4"/>
    </row>
    <row r="24" spans="2:12">
      <c r="B24" s="4"/>
      <c r="C24" s="4"/>
      <c r="D24" s="4"/>
    </row>
    <row r="25" spans="2:12">
      <c r="B25" s="4"/>
      <c r="C25" s="4"/>
      <c r="D25" s="4"/>
    </row>
    <row r="26" spans="2:12">
      <c r="B26" s="4"/>
      <c r="C26" s="4"/>
      <c r="D26" s="4"/>
    </row>
    <row r="27" spans="2:12">
      <c r="B27" s="4"/>
      <c r="C27" s="4"/>
      <c r="D27" s="4"/>
    </row>
    <row r="28" spans="2:12">
      <c r="B28" s="4"/>
      <c r="C28" s="4"/>
      <c r="D28" s="4"/>
    </row>
    <row r="29" spans="2:12">
      <c r="B29" s="4"/>
      <c r="C29" s="4"/>
      <c r="D29" s="4"/>
    </row>
    <row r="30" spans="2:12">
      <c r="B30" s="4"/>
      <c r="C30" s="4"/>
      <c r="D30" s="4"/>
    </row>
  </sheetData>
  <mergeCells count="7">
    <mergeCell ref="K1:L1"/>
    <mergeCell ref="A2:A3"/>
    <mergeCell ref="I2:I3"/>
    <mergeCell ref="B2:C2"/>
    <mergeCell ref="D2:E2"/>
    <mergeCell ref="F2:G2"/>
    <mergeCell ref="H2:H3"/>
  </mergeCells>
  <hyperlinks>
    <hyperlink ref="K1" location="'Table of Content'!A1" display="Table of Content" xr:uid="{7D2EC3D1-AD27-4137-9E4D-C17182F954FE}"/>
  </hyperlinks>
  <pageMargins left="0.7" right="0.7" top="0.75" bottom="0.75" header="0.3" footer="0.3"/>
  <pageSetup scale="5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2D4-D262-4F4D-8762-69C078A9BCDA}">
  <dimension ref="A1:N254"/>
  <sheetViews>
    <sheetView zoomScaleNormal="100" workbookViewId="0">
      <selection activeCell="L1" sqref="L1:M1"/>
    </sheetView>
  </sheetViews>
  <sheetFormatPr defaultColWidth="6.54296875" defaultRowHeight="12.5"/>
  <cols>
    <col min="1" max="1" width="36.26953125" style="19" customWidth="1"/>
    <col min="2" max="2" width="18.81640625" style="30" bestFit="1" customWidth="1"/>
    <col min="3" max="3" width="9.1796875" style="30" bestFit="1" customWidth="1"/>
    <col min="4" max="4" width="11.36328125" style="30" bestFit="1" customWidth="1"/>
    <col min="5" max="5" width="11" style="30" customWidth="1"/>
    <col min="6" max="6" width="10" style="30" customWidth="1"/>
    <col min="7" max="7" width="9.453125" style="30" customWidth="1"/>
    <col min="8" max="8" width="8.453125" style="30" customWidth="1"/>
    <col min="9" max="9" width="9.54296875" style="30" customWidth="1"/>
    <col min="10" max="10" width="16.26953125" style="19" bestFit="1" customWidth="1"/>
    <col min="11" max="11" width="7.81640625" style="19" customWidth="1"/>
    <col min="12" max="16384" width="6.54296875" style="19"/>
  </cols>
  <sheetData>
    <row r="1" spans="1:14" ht="13">
      <c r="A1" s="223" t="s">
        <v>1235</v>
      </c>
      <c r="B1" s="226"/>
      <c r="C1" s="226"/>
      <c r="D1" s="226"/>
      <c r="E1" s="226"/>
      <c r="F1" s="226"/>
      <c r="G1" s="226"/>
      <c r="H1" s="226"/>
      <c r="I1" s="226"/>
      <c r="L1" s="613" t="s">
        <v>239</v>
      </c>
      <c r="M1" s="613"/>
    </row>
    <row r="2" spans="1:14" s="11" customFormat="1" ht="14">
      <c r="A2" s="548" t="s">
        <v>340</v>
      </c>
      <c r="B2" s="461" t="s">
        <v>318</v>
      </c>
      <c r="C2" s="461" t="s">
        <v>322</v>
      </c>
      <c r="D2" s="461" t="s">
        <v>319</v>
      </c>
      <c r="E2" s="461" t="s">
        <v>326</v>
      </c>
      <c r="F2" s="461" t="s">
        <v>320</v>
      </c>
      <c r="G2" s="461" t="s">
        <v>339</v>
      </c>
      <c r="H2" s="461" t="s">
        <v>324</v>
      </c>
      <c r="I2" s="461" t="s">
        <v>325</v>
      </c>
      <c r="J2" s="461" t="s">
        <v>323</v>
      </c>
    </row>
    <row r="3" spans="1:14" ht="14">
      <c r="A3" s="462" t="s">
        <v>1024</v>
      </c>
      <c r="B3" s="463">
        <v>0</v>
      </c>
      <c r="C3" s="463">
        <v>969.06490256999984</v>
      </c>
      <c r="D3" s="463">
        <v>0</v>
      </c>
      <c r="E3" s="463">
        <v>0</v>
      </c>
      <c r="F3" s="463">
        <v>0</v>
      </c>
      <c r="G3" s="463">
        <v>0</v>
      </c>
      <c r="H3" s="463">
        <v>0</v>
      </c>
      <c r="I3" s="463">
        <v>0</v>
      </c>
      <c r="J3" s="463">
        <v>969.06490256999984</v>
      </c>
    </row>
    <row r="4" spans="1:14" ht="14">
      <c r="A4" s="462" t="s">
        <v>1025</v>
      </c>
      <c r="B4" s="463">
        <v>0</v>
      </c>
      <c r="C4" s="463">
        <v>177.26508717999999</v>
      </c>
      <c r="D4" s="463">
        <v>0</v>
      </c>
      <c r="E4" s="463">
        <v>3.4275000000000001E-4</v>
      </c>
      <c r="F4" s="463">
        <v>0</v>
      </c>
      <c r="G4" s="463">
        <v>0</v>
      </c>
      <c r="H4" s="463">
        <v>0</v>
      </c>
      <c r="I4" s="463">
        <v>0</v>
      </c>
      <c r="J4" s="463">
        <v>177.26508717999999</v>
      </c>
    </row>
    <row r="5" spans="1:14" ht="14">
      <c r="A5" s="462" t="s">
        <v>1020</v>
      </c>
      <c r="B5" s="463">
        <v>0</v>
      </c>
      <c r="C5" s="463">
        <v>121.7942420200001</v>
      </c>
      <c r="D5" s="463">
        <v>0</v>
      </c>
      <c r="E5" s="463">
        <v>14.433942999999999</v>
      </c>
      <c r="F5" s="463">
        <v>0</v>
      </c>
      <c r="G5" s="463">
        <v>17.661183329999997</v>
      </c>
      <c r="H5" s="463">
        <v>0.13828723999999998</v>
      </c>
      <c r="I5" s="463">
        <v>0.17687820000000001</v>
      </c>
      <c r="J5" s="463">
        <v>121.7942420200001</v>
      </c>
      <c r="L5" s="1"/>
      <c r="M5" s="1"/>
      <c r="N5" s="1"/>
    </row>
    <row r="6" spans="1:14" ht="14">
      <c r="A6" s="462" t="s">
        <v>1096</v>
      </c>
      <c r="B6" s="463">
        <v>0</v>
      </c>
      <c r="C6" s="463">
        <v>30.83196895</v>
      </c>
      <c r="D6" s="463">
        <v>0</v>
      </c>
      <c r="E6" s="463">
        <v>0.23788797</v>
      </c>
      <c r="F6" s="463">
        <v>0</v>
      </c>
      <c r="G6" s="463">
        <v>7.4076000000000003E-4</v>
      </c>
      <c r="H6" s="463">
        <v>0</v>
      </c>
      <c r="I6" s="463">
        <v>0</v>
      </c>
      <c r="J6" s="463">
        <v>30.83196895</v>
      </c>
    </row>
    <row r="7" spans="1:14" ht="14">
      <c r="A7" s="462" t="s">
        <v>1137</v>
      </c>
      <c r="B7" s="463">
        <v>2.9399950000000001E-2</v>
      </c>
      <c r="C7" s="463">
        <v>18.29674726</v>
      </c>
      <c r="D7" s="463">
        <v>4.49045E-3</v>
      </c>
      <c r="E7" s="463">
        <v>49.749882569999976</v>
      </c>
      <c r="F7" s="463">
        <v>6.023075E-2</v>
      </c>
      <c r="G7" s="463">
        <v>12.02457025999998</v>
      </c>
      <c r="H7" s="463">
        <v>3.2190326000000002</v>
      </c>
      <c r="I7" s="463">
        <v>5.54699147</v>
      </c>
      <c r="J7" s="463">
        <v>18.529814930000001</v>
      </c>
    </row>
    <row r="8" spans="1:14" ht="14">
      <c r="A8" s="462" t="s">
        <v>995</v>
      </c>
      <c r="B8" s="463">
        <v>5.2580589999999996E-2</v>
      </c>
      <c r="C8" s="463">
        <v>16.42589645</v>
      </c>
      <c r="D8" s="463">
        <v>0</v>
      </c>
      <c r="E8" s="463">
        <v>151.09953505000001</v>
      </c>
      <c r="F8" s="463">
        <v>0</v>
      </c>
      <c r="G8" s="463">
        <v>1.2395272099999999</v>
      </c>
      <c r="H8" s="463">
        <v>0.15695012999999999</v>
      </c>
      <c r="I8" s="463">
        <v>0.16958689999999998</v>
      </c>
      <c r="J8" s="463">
        <v>1.1298470900000002</v>
      </c>
    </row>
    <row r="9" spans="1:14" ht="14">
      <c r="A9" s="462" t="s">
        <v>1001</v>
      </c>
      <c r="B9" s="463">
        <v>0</v>
      </c>
      <c r="C9" s="463">
        <v>13.84387752000001</v>
      </c>
      <c r="D9" s="463">
        <v>0.54706575000000002</v>
      </c>
      <c r="E9" s="463">
        <v>74.7916539</v>
      </c>
      <c r="F9" s="463">
        <v>0</v>
      </c>
      <c r="G9" s="463">
        <v>0.56183271000000001</v>
      </c>
      <c r="H9" s="463">
        <v>2.935170069999999</v>
      </c>
      <c r="I9" s="463">
        <v>3.2362959499999988</v>
      </c>
      <c r="J9" s="463">
        <v>15.31736290000001</v>
      </c>
    </row>
    <row r="10" spans="1:14" ht="14">
      <c r="A10" s="462" t="s">
        <v>1107</v>
      </c>
      <c r="B10" s="463">
        <v>0</v>
      </c>
      <c r="C10" s="463">
        <v>13.214127490000001</v>
      </c>
      <c r="D10" s="463">
        <v>6.6324610400000008</v>
      </c>
      <c r="E10" s="463">
        <v>10.608153949999998</v>
      </c>
      <c r="F10" s="463">
        <v>5.6885559999999988E-2</v>
      </c>
      <c r="G10" s="463">
        <v>18.360772900000011</v>
      </c>
      <c r="H10" s="463">
        <v>4.0486724500000015</v>
      </c>
      <c r="I10" s="463">
        <v>9.8690863000000064</v>
      </c>
      <c r="J10" s="463">
        <v>13.214127490000001</v>
      </c>
    </row>
    <row r="11" spans="1:14" ht="14">
      <c r="A11" s="462" t="s">
        <v>1049</v>
      </c>
      <c r="B11" s="463">
        <v>0</v>
      </c>
      <c r="C11" s="463">
        <v>7.0153977899999997</v>
      </c>
      <c r="D11" s="463">
        <v>0</v>
      </c>
      <c r="E11" s="463">
        <v>13.74642405999999</v>
      </c>
      <c r="F11" s="463">
        <v>3.8540700000000002E-3</v>
      </c>
      <c r="G11" s="463">
        <v>0.56911029000000002</v>
      </c>
      <c r="H11" s="463">
        <v>0.10759063000000001</v>
      </c>
      <c r="I11" s="463">
        <v>0.14194191</v>
      </c>
      <c r="J11" s="463">
        <v>1.1153399999999998E-3</v>
      </c>
    </row>
    <row r="12" spans="1:14" ht="14">
      <c r="A12" s="462" t="s">
        <v>1082</v>
      </c>
      <c r="B12" s="463">
        <v>1.2257790000000001E-2</v>
      </c>
      <c r="C12" s="463">
        <v>5.1350216499999997</v>
      </c>
      <c r="D12" s="463">
        <v>0</v>
      </c>
      <c r="E12" s="463">
        <v>20.931205760000008</v>
      </c>
      <c r="F12" s="463">
        <v>0</v>
      </c>
      <c r="G12" s="463">
        <v>10.445202550000001</v>
      </c>
      <c r="H12" s="463">
        <v>1.0263594300000001</v>
      </c>
      <c r="I12" s="463">
        <v>1.0263594300000001</v>
      </c>
      <c r="J12" s="463">
        <v>5.1227638599999992</v>
      </c>
    </row>
    <row r="13" spans="1:14" ht="14">
      <c r="A13" s="462" t="s">
        <v>1079</v>
      </c>
      <c r="B13" s="463">
        <v>0.15178854</v>
      </c>
      <c r="C13" s="463">
        <v>5.1272836500000007</v>
      </c>
      <c r="D13" s="463">
        <v>0</v>
      </c>
      <c r="E13" s="463">
        <v>61.762517289999977</v>
      </c>
      <c r="F13" s="463">
        <v>0</v>
      </c>
      <c r="G13" s="463">
        <v>12.242092210000019</v>
      </c>
      <c r="H13" s="463">
        <v>0.27765224999999988</v>
      </c>
      <c r="I13" s="463">
        <v>1.16963895</v>
      </c>
      <c r="J13" s="463">
        <v>4.96915745</v>
      </c>
    </row>
    <row r="14" spans="1:14" ht="14">
      <c r="A14" s="462" t="s">
        <v>1063</v>
      </c>
      <c r="B14" s="463">
        <v>0</v>
      </c>
      <c r="C14" s="463">
        <v>4.65725838</v>
      </c>
      <c r="D14" s="463">
        <v>0</v>
      </c>
      <c r="E14" s="463">
        <v>64.18760999000007</v>
      </c>
      <c r="F14" s="463">
        <v>0.22122722</v>
      </c>
      <c r="G14" s="463">
        <v>24.658016620000001</v>
      </c>
      <c r="H14" s="463">
        <v>79.391016130000011</v>
      </c>
      <c r="I14" s="463">
        <v>82.712532670000002</v>
      </c>
      <c r="J14" s="463">
        <v>9.3504299999999981E-3</v>
      </c>
    </row>
    <row r="15" spans="1:14" ht="14">
      <c r="A15" s="462" t="s">
        <v>1012</v>
      </c>
      <c r="B15" s="463">
        <v>0</v>
      </c>
      <c r="C15" s="463">
        <v>4.6198663</v>
      </c>
      <c r="D15" s="463">
        <v>0</v>
      </c>
      <c r="E15" s="463">
        <v>26.226852700000009</v>
      </c>
      <c r="F15" s="463">
        <v>0</v>
      </c>
      <c r="G15" s="463">
        <v>2.8565750000000001E-2</v>
      </c>
      <c r="H15" s="463">
        <v>0.82643604999999998</v>
      </c>
      <c r="I15" s="463">
        <v>1.00671296</v>
      </c>
      <c r="J15" s="463">
        <v>6.2703300000000003E-2</v>
      </c>
    </row>
    <row r="16" spans="1:14" ht="14">
      <c r="A16" s="462" t="s">
        <v>1158</v>
      </c>
      <c r="B16" s="463">
        <v>9.3083599999999982E-3</v>
      </c>
      <c r="C16" s="463">
        <v>4.0669696299999982</v>
      </c>
      <c r="D16" s="463">
        <v>0</v>
      </c>
      <c r="E16" s="463">
        <v>45.68881820999998</v>
      </c>
      <c r="F16" s="463">
        <v>0.10825298</v>
      </c>
      <c r="G16" s="463">
        <v>27.836925790000031</v>
      </c>
      <c r="H16" s="463">
        <v>1.0959108899999999</v>
      </c>
      <c r="I16" s="463">
        <v>1.5068166899999991</v>
      </c>
      <c r="J16" s="463">
        <v>3.8274860699999991</v>
      </c>
    </row>
    <row r="17" spans="1:10" ht="14">
      <c r="A17" s="462" t="s">
        <v>992</v>
      </c>
      <c r="B17" s="463">
        <v>4.0120600699999995</v>
      </c>
      <c r="C17" s="463">
        <v>4.0142214699999998</v>
      </c>
      <c r="D17" s="463">
        <v>0</v>
      </c>
      <c r="E17" s="463">
        <v>39.56462144000016</v>
      </c>
      <c r="F17" s="463">
        <v>0</v>
      </c>
      <c r="G17" s="463">
        <v>4.0438758899999998</v>
      </c>
      <c r="H17" s="463">
        <v>0</v>
      </c>
      <c r="I17" s="463">
        <v>0.11367205999999999</v>
      </c>
      <c r="J17" s="463">
        <v>1.1231175600000001</v>
      </c>
    </row>
    <row r="18" spans="1:10" ht="14">
      <c r="A18" s="462" t="s">
        <v>1061</v>
      </c>
      <c r="B18" s="463">
        <v>0</v>
      </c>
      <c r="C18" s="463">
        <v>3.9772562799999998</v>
      </c>
      <c r="D18" s="463">
        <v>0</v>
      </c>
      <c r="E18" s="463">
        <v>28.223043489999998</v>
      </c>
      <c r="F18" s="463">
        <v>0</v>
      </c>
      <c r="G18" s="463">
        <v>3.5590000000000003E-5</v>
      </c>
      <c r="H18" s="463">
        <v>0.22138168</v>
      </c>
      <c r="I18" s="463">
        <v>2.1176521099999999</v>
      </c>
      <c r="J18" s="463">
        <v>3.9772562799999998</v>
      </c>
    </row>
    <row r="19" spans="1:10" ht="14">
      <c r="A19" s="462" t="s">
        <v>1143</v>
      </c>
      <c r="B19" s="463">
        <v>0</v>
      </c>
      <c r="C19" s="463">
        <v>3.4227404799999999</v>
      </c>
      <c r="D19" s="463">
        <v>0</v>
      </c>
      <c r="E19" s="463">
        <v>488.3063053399996</v>
      </c>
      <c r="F19" s="463">
        <v>0</v>
      </c>
      <c r="G19" s="463">
        <v>333.31612709000024</v>
      </c>
      <c r="H19" s="463">
        <v>47.718527130000005</v>
      </c>
      <c r="I19" s="463">
        <v>74.850385609999989</v>
      </c>
      <c r="J19" s="463">
        <v>3.4227404799999999</v>
      </c>
    </row>
    <row r="20" spans="1:10" ht="14">
      <c r="A20" s="462" t="s">
        <v>1154</v>
      </c>
      <c r="B20" s="463">
        <v>1.016008E-2</v>
      </c>
      <c r="C20" s="463">
        <v>3.27773037</v>
      </c>
      <c r="D20" s="463">
        <v>0</v>
      </c>
      <c r="E20" s="463">
        <v>25.95801554000003</v>
      </c>
      <c r="F20" s="463">
        <v>3.3802899999999998E-3</v>
      </c>
      <c r="G20" s="463">
        <v>10.39751176000002</v>
      </c>
      <c r="H20" s="463">
        <v>8.5910769999999997E-2</v>
      </c>
      <c r="I20" s="463">
        <v>0.56415106999999987</v>
      </c>
      <c r="J20" s="463">
        <v>2.1901021399999991</v>
      </c>
    </row>
    <row r="21" spans="1:10" ht="14">
      <c r="A21" s="462" t="s">
        <v>985</v>
      </c>
      <c r="B21" s="463">
        <v>0</v>
      </c>
      <c r="C21" s="463">
        <v>2.450649069999999</v>
      </c>
      <c r="D21" s="463">
        <v>0</v>
      </c>
      <c r="E21" s="463">
        <v>33.681928599999999</v>
      </c>
      <c r="F21" s="463">
        <v>0</v>
      </c>
      <c r="G21" s="463">
        <v>0</v>
      </c>
      <c r="H21" s="463">
        <v>2.1227040000000003E-2</v>
      </c>
      <c r="I21" s="463">
        <v>2.1227040000000003E-2</v>
      </c>
      <c r="J21" s="463">
        <v>2.4579095400000002</v>
      </c>
    </row>
    <row r="22" spans="1:10" ht="14">
      <c r="A22" s="462" t="s">
        <v>971</v>
      </c>
      <c r="B22" s="463">
        <v>0</v>
      </c>
      <c r="C22" s="463">
        <v>2.24249447</v>
      </c>
      <c r="D22" s="463">
        <v>0</v>
      </c>
      <c r="E22" s="463">
        <v>1.0103413999999999</v>
      </c>
      <c r="F22" s="463">
        <v>0</v>
      </c>
      <c r="G22" s="463">
        <v>0</v>
      </c>
      <c r="H22" s="463">
        <v>0</v>
      </c>
      <c r="I22" s="463">
        <v>1.4323905700000001</v>
      </c>
      <c r="J22" s="463">
        <v>2.24249447</v>
      </c>
    </row>
    <row r="23" spans="1:10" ht="14">
      <c r="A23" s="462" t="s">
        <v>1155</v>
      </c>
      <c r="B23" s="463">
        <v>0</v>
      </c>
      <c r="C23" s="463">
        <v>2.1812619900000012</v>
      </c>
      <c r="D23" s="463">
        <v>0</v>
      </c>
      <c r="E23" s="463">
        <v>28.615601289999969</v>
      </c>
      <c r="F23" s="463">
        <v>7.3515700000000008E-3</v>
      </c>
      <c r="G23" s="463">
        <v>9.7425631499999934</v>
      </c>
      <c r="H23" s="463">
        <v>0.29927052000000004</v>
      </c>
      <c r="I23" s="463">
        <v>0.65104565000000014</v>
      </c>
      <c r="J23" s="463">
        <v>0.67401766999999968</v>
      </c>
    </row>
    <row r="24" spans="1:10" ht="14">
      <c r="A24" s="462" t="s">
        <v>1003</v>
      </c>
      <c r="B24" s="463">
        <v>3.5000000000000001E-3</v>
      </c>
      <c r="C24" s="463">
        <v>1.8447338700000011</v>
      </c>
      <c r="D24" s="463">
        <v>0</v>
      </c>
      <c r="E24" s="463">
        <v>55.361293209999992</v>
      </c>
      <c r="F24" s="463">
        <v>0.10202673</v>
      </c>
      <c r="G24" s="463">
        <v>2.2673290000000002E-2</v>
      </c>
      <c r="H24" s="463">
        <v>0.42849864000000004</v>
      </c>
      <c r="I24" s="463">
        <v>0.59891587999999985</v>
      </c>
      <c r="J24" s="463">
        <v>1.8431111000000011</v>
      </c>
    </row>
    <row r="25" spans="1:10" ht="14">
      <c r="A25" s="462" t="s">
        <v>1156</v>
      </c>
      <c r="B25" s="463">
        <v>2.8309240000000003E-2</v>
      </c>
      <c r="C25" s="463">
        <v>1.75306878</v>
      </c>
      <c r="D25" s="463">
        <v>0</v>
      </c>
      <c r="E25" s="463">
        <v>22.200478879999991</v>
      </c>
      <c r="F25" s="463">
        <v>2.7431500000000002E-3</v>
      </c>
      <c r="G25" s="463">
        <v>7.6605045600000166</v>
      </c>
      <c r="H25" s="463">
        <v>1.0545120000000002E-2</v>
      </c>
      <c r="I25" s="463">
        <v>0.56422231999999994</v>
      </c>
      <c r="J25" s="463">
        <v>1.50094975</v>
      </c>
    </row>
    <row r="26" spans="1:10" ht="14">
      <c r="A26" s="462" t="s">
        <v>1188</v>
      </c>
      <c r="B26" s="463">
        <v>0</v>
      </c>
      <c r="C26" s="463">
        <v>1.460924359999999</v>
      </c>
      <c r="D26" s="463">
        <v>0</v>
      </c>
      <c r="E26" s="463">
        <v>0</v>
      </c>
      <c r="F26" s="463">
        <v>0</v>
      </c>
      <c r="G26" s="463">
        <v>0</v>
      </c>
      <c r="H26" s="463">
        <v>0</v>
      </c>
      <c r="I26" s="463">
        <v>0</v>
      </c>
      <c r="J26" s="463">
        <v>1.460924359999999</v>
      </c>
    </row>
    <row r="27" spans="1:10" ht="14">
      <c r="A27" s="462" t="s">
        <v>1031</v>
      </c>
      <c r="B27" s="463">
        <v>0</v>
      </c>
      <c r="C27" s="463">
        <v>1.3942545</v>
      </c>
      <c r="D27" s="463">
        <v>0.1052835</v>
      </c>
      <c r="E27" s="463">
        <v>82.264882760000035</v>
      </c>
      <c r="F27" s="463">
        <v>15.66080569</v>
      </c>
      <c r="G27" s="463">
        <v>10.60483228</v>
      </c>
      <c r="H27" s="463">
        <v>321.85931574999989</v>
      </c>
      <c r="I27" s="463">
        <v>2247.8590446795988</v>
      </c>
      <c r="J27" s="463">
        <v>1.3988356899999999</v>
      </c>
    </row>
    <row r="28" spans="1:10" ht="14">
      <c r="A28" s="462" t="s">
        <v>1131</v>
      </c>
      <c r="B28" s="463">
        <v>1.0669674899999999</v>
      </c>
      <c r="C28" s="463">
        <v>1.06794919</v>
      </c>
      <c r="D28" s="463">
        <v>0</v>
      </c>
      <c r="E28" s="463">
        <v>10.46611425999998</v>
      </c>
      <c r="F28" s="463">
        <v>0</v>
      </c>
      <c r="G28" s="463">
        <v>11.58385672999998</v>
      </c>
      <c r="H28" s="463">
        <v>0.10439177000000001</v>
      </c>
      <c r="I28" s="463">
        <v>0.40587074000000001</v>
      </c>
      <c r="J28" s="463">
        <v>6.6433000000000004E-3</v>
      </c>
    </row>
    <row r="29" spans="1:10" ht="14">
      <c r="A29" s="462" t="s">
        <v>1048</v>
      </c>
      <c r="B29" s="463">
        <v>8.4417200000000015E-3</v>
      </c>
      <c r="C29" s="463">
        <v>0.93705764000000003</v>
      </c>
      <c r="D29" s="463">
        <v>9.5104210000000008E-2</v>
      </c>
      <c r="E29" s="463">
        <v>128.20205743</v>
      </c>
      <c r="F29" s="463">
        <v>5.037176660000001</v>
      </c>
      <c r="G29" s="463">
        <v>170.39688583999992</v>
      </c>
      <c r="H29" s="463">
        <v>66.112137329999968</v>
      </c>
      <c r="I29" s="463">
        <v>77.774837680000047</v>
      </c>
      <c r="J29" s="463">
        <v>0.92861592000000004</v>
      </c>
    </row>
    <row r="30" spans="1:10" ht="14">
      <c r="A30" s="462" t="s">
        <v>1044</v>
      </c>
      <c r="B30" s="463">
        <v>0.81170213000000002</v>
      </c>
      <c r="C30" s="463">
        <v>0.81170213000000002</v>
      </c>
      <c r="D30" s="463">
        <v>0</v>
      </c>
      <c r="E30" s="463">
        <v>20.040808510000002</v>
      </c>
      <c r="F30" s="463">
        <v>0</v>
      </c>
      <c r="G30" s="463">
        <v>5.1873649600000027</v>
      </c>
      <c r="H30" s="463">
        <v>19.145177989999997</v>
      </c>
      <c r="I30" s="463">
        <v>21.564119980000001</v>
      </c>
      <c r="J30" s="463">
        <v>0</v>
      </c>
    </row>
    <row r="31" spans="1:10" ht="14">
      <c r="A31" s="462" t="s">
        <v>1011</v>
      </c>
      <c r="B31" s="463">
        <v>0</v>
      </c>
      <c r="C31" s="463">
        <v>0.71010219999999991</v>
      </c>
      <c r="D31" s="463">
        <v>0</v>
      </c>
      <c r="E31" s="463">
        <v>24.176033399999991</v>
      </c>
      <c r="F31" s="463">
        <v>0</v>
      </c>
      <c r="G31" s="463">
        <v>0</v>
      </c>
      <c r="H31" s="463">
        <v>7.5255019999999992E-2</v>
      </c>
      <c r="I31" s="463">
        <v>0.21520427</v>
      </c>
      <c r="J31" s="463">
        <v>0</v>
      </c>
    </row>
    <row r="32" spans="1:10" ht="14">
      <c r="A32" s="462" t="s">
        <v>1043</v>
      </c>
      <c r="B32" s="463">
        <v>0.71010094999999995</v>
      </c>
      <c r="C32" s="463">
        <v>0.71010094999999995</v>
      </c>
      <c r="D32" s="463">
        <v>0</v>
      </c>
      <c r="E32" s="463">
        <v>29.509561520000009</v>
      </c>
      <c r="F32" s="463">
        <v>9.5616499999999997E-3</v>
      </c>
      <c r="G32" s="463">
        <v>28.915779179999987</v>
      </c>
      <c r="H32" s="463">
        <v>0.13462664999999999</v>
      </c>
      <c r="I32" s="463">
        <v>0.25334227999999992</v>
      </c>
      <c r="J32" s="463">
        <v>0</v>
      </c>
    </row>
    <row r="33" spans="1:10" ht="14">
      <c r="A33" s="462" t="s">
        <v>1029</v>
      </c>
      <c r="B33" s="463">
        <v>0.67646332999999992</v>
      </c>
      <c r="C33" s="463">
        <v>0.68733372999999998</v>
      </c>
      <c r="D33" s="463">
        <v>3.9373000000000001E-4</v>
      </c>
      <c r="E33" s="463">
        <v>9.8265800999999975</v>
      </c>
      <c r="F33" s="463">
        <v>4.5421200000000002E-3</v>
      </c>
      <c r="G33" s="463">
        <v>0.87419676999999996</v>
      </c>
      <c r="H33" s="463">
        <v>0.16514214000000002</v>
      </c>
      <c r="I33" s="463">
        <v>0.16892256999999999</v>
      </c>
      <c r="J33" s="463">
        <v>1.0870399999999999E-2</v>
      </c>
    </row>
    <row r="34" spans="1:10" ht="14">
      <c r="A34" s="462" t="s">
        <v>1145</v>
      </c>
      <c r="B34" s="463">
        <v>0</v>
      </c>
      <c r="C34" s="463">
        <v>0.68329453000000007</v>
      </c>
      <c r="D34" s="463">
        <v>0.38952621000000004</v>
      </c>
      <c r="E34" s="463">
        <v>55.881917170000058</v>
      </c>
      <c r="F34" s="463">
        <v>0.1809671500000001</v>
      </c>
      <c r="G34" s="463">
        <v>22.384870149999969</v>
      </c>
      <c r="H34" s="463">
        <v>13.067587960000001</v>
      </c>
      <c r="I34" s="463">
        <v>39.303228619999899</v>
      </c>
      <c r="J34" s="463">
        <v>0.68470653000000004</v>
      </c>
    </row>
    <row r="35" spans="1:10" ht="14">
      <c r="A35" s="462" t="s">
        <v>1163</v>
      </c>
      <c r="B35" s="463">
        <v>3.7590799999999997E-3</v>
      </c>
      <c r="C35" s="463">
        <v>0.65778961000000002</v>
      </c>
      <c r="D35" s="463">
        <v>1.9111240000000002E-2</v>
      </c>
      <c r="E35" s="463">
        <v>19.432083160000001</v>
      </c>
      <c r="F35" s="463">
        <v>0.44024345000000004</v>
      </c>
      <c r="G35" s="463">
        <v>9.5320093999999997</v>
      </c>
      <c r="H35" s="463">
        <v>16.846442719999999</v>
      </c>
      <c r="I35" s="463">
        <v>33.56248987</v>
      </c>
      <c r="J35" s="463">
        <v>0.28453333000000003</v>
      </c>
    </row>
    <row r="36" spans="1:10" ht="14">
      <c r="A36" s="462" t="s">
        <v>1159</v>
      </c>
      <c r="B36" s="463">
        <v>0</v>
      </c>
      <c r="C36" s="463">
        <v>0.62623587999999997</v>
      </c>
      <c r="D36" s="463">
        <v>5.5476200000000005E-3</v>
      </c>
      <c r="E36" s="463">
        <v>6.6179972999999981</v>
      </c>
      <c r="F36" s="463">
        <v>4.7762E-4</v>
      </c>
      <c r="G36" s="463">
        <v>8.2519172100000109</v>
      </c>
      <c r="H36" s="463">
        <v>0.13706901999999999</v>
      </c>
      <c r="I36" s="463">
        <v>0.30753843999999991</v>
      </c>
      <c r="J36" s="463">
        <v>0.29636339</v>
      </c>
    </row>
    <row r="37" spans="1:10" ht="14">
      <c r="A37" s="462" t="s">
        <v>1150</v>
      </c>
      <c r="B37" s="463">
        <v>0.60363352999999997</v>
      </c>
      <c r="C37" s="463">
        <v>0.60363352999999997</v>
      </c>
      <c r="D37" s="463">
        <v>0</v>
      </c>
      <c r="E37" s="463">
        <v>6.7129906799999999</v>
      </c>
      <c r="F37" s="463">
        <v>0</v>
      </c>
      <c r="G37" s="463">
        <v>1.05868392</v>
      </c>
      <c r="H37" s="463">
        <v>0.44840867999999989</v>
      </c>
      <c r="I37" s="463">
        <v>0.45338608000000002</v>
      </c>
      <c r="J37" s="463">
        <v>0</v>
      </c>
    </row>
    <row r="38" spans="1:10" ht="14">
      <c r="A38" s="462" t="s">
        <v>1170</v>
      </c>
      <c r="B38" s="463">
        <v>0.52322113000000003</v>
      </c>
      <c r="C38" s="463">
        <v>0.55049142000000006</v>
      </c>
      <c r="D38" s="463">
        <v>0.29182291999999999</v>
      </c>
      <c r="E38" s="463">
        <v>109.6976793099999</v>
      </c>
      <c r="F38" s="463">
        <v>3.5898410000000006E-2</v>
      </c>
      <c r="G38" s="463">
        <v>21.27084190000004</v>
      </c>
      <c r="H38" s="463">
        <v>5.470903529999994</v>
      </c>
      <c r="I38" s="463">
        <v>13.75483531000001</v>
      </c>
      <c r="J38" s="463">
        <v>3.1913650000000002E-2</v>
      </c>
    </row>
    <row r="39" spans="1:10" ht="14">
      <c r="A39" s="462" t="s">
        <v>997</v>
      </c>
      <c r="B39" s="463">
        <v>0.53604318000000006</v>
      </c>
      <c r="C39" s="463">
        <v>0.53604318000000006</v>
      </c>
      <c r="D39" s="463">
        <v>0.25727072000000001</v>
      </c>
      <c r="E39" s="463">
        <v>18.02845266000001</v>
      </c>
      <c r="F39" s="463">
        <v>1.7063999999999998E-4</v>
      </c>
      <c r="G39" s="463">
        <v>0.31518343999999987</v>
      </c>
      <c r="H39" s="463">
        <v>9.3205068699999973</v>
      </c>
      <c r="I39" s="463">
        <v>9.0896049999999988</v>
      </c>
      <c r="J39" s="463">
        <v>0.15438314</v>
      </c>
    </row>
    <row r="40" spans="1:10" ht="14">
      <c r="A40" s="462" t="s">
        <v>973</v>
      </c>
      <c r="B40" s="463">
        <v>0</v>
      </c>
      <c r="C40" s="463">
        <v>0.42288299000000001</v>
      </c>
      <c r="D40" s="463">
        <v>82.16852689000001</v>
      </c>
      <c r="E40" s="463">
        <v>3.7484792499999999</v>
      </c>
      <c r="F40" s="463">
        <v>0</v>
      </c>
      <c r="G40" s="463">
        <v>73.39193458000004</v>
      </c>
      <c r="H40" s="463">
        <v>33.645737560000001</v>
      </c>
      <c r="I40" s="463">
        <v>33.94413204</v>
      </c>
      <c r="J40" s="463">
        <v>0</v>
      </c>
    </row>
    <row r="41" spans="1:10" ht="14">
      <c r="A41" s="462" t="s">
        <v>1157</v>
      </c>
      <c r="B41" s="463">
        <v>0</v>
      </c>
      <c r="C41" s="463">
        <v>0.39421061999999985</v>
      </c>
      <c r="D41" s="463">
        <v>0</v>
      </c>
      <c r="E41" s="463">
        <v>14.112818190000011</v>
      </c>
      <c r="F41" s="463">
        <v>0</v>
      </c>
      <c r="G41" s="463">
        <v>9.5360645600000158</v>
      </c>
      <c r="H41" s="463">
        <v>0.24456306</v>
      </c>
      <c r="I41" s="463">
        <v>0.14568378000000001</v>
      </c>
      <c r="J41" s="463">
        <v>0.30080717999999984</v>
      </c>
    </row>
    <row r="42" spans="1:10" ht="14">
      <c r="A42" s="462" t="s">
        <v>1099</v>
      </c>
      <c r="B42" s="463">
        <v>0</v>
      </c>
      <c r="C42" s="463">
        <v>0.36775153000000005</v>
      </c>
      <c r="D42" s="463">
        <v>0</v>
      </c>
      <c r="E42" s="463">
        <v>21.489969570000031</v>
      </c>
      <c r="F42" s="463">
        <v>0</v>
      </c>
      <c r="G42" s="463">
        <v>4.6578704800000006</v>
      </c>
      <c r="H42" s="463">
        <v>0.30945392999999999</v>
      </c>
      <c r="I42" s="463">
        <v>3.66841543</v>
      </c>
      <c r="J42" s="463">
        <v>0.36775153000000005</v>
      </c>
    </row>
    <row r="43" spans="1:10" ht="14">
      <c r="A43" s="462" t="s">
        <v>1018</v>
      </c>
      <c r="B43" s="463">
        <v>9.8439300000000007E-3</v>
      </c>
      <c r="C43" s="463">
        <v>0.36382343</v>
      </c>
      <c r="D43" s="463">
        <v>0</v>
      </c>
      <c r="E43" s="463">
        <v>2.6113521500000001</v>
      </c>
      <c r="F43" s="463">
        <v>4.3805099999999998E-3</v>
      </c>
      <c r="G43" s="463">
        <v>1.9031929999999999E-2</v>
      </c>
      <c r="H43" s="463">
        <v>4.5412000000000001E-2</v>
      </c>
      <c r="I43" s="463">
        <v>0.11961574000000001</v>
      </c>
      <c r="J43" s="463">
        <v>0.82468016999999993</v>
      </c>
    </row>
    <row r="44" spans="1:10" ht="14">
      <c r="A44" s="462" t="s">
        <v>1009</v>
      </c>
      <c r="B44" s="463">
        <v>0</v>
      </c>
      <c r="C44" s="463">
        <v>0.30944885</v>
      </c>
      <c r="D44" s="463">
        <v>0</v>
      </c>
      <c r="E44" s="463">
        <v>1.8375823</v>
      </c>
      <c r="F44" s="463">
        <v>0</v>
      </c>
      <c r="G44" s="463">
        <v>9.4765779999999994E-2</v>
      </c>
      <c r="H44" s="463">
        <v>0</v>
      </c>
      <c r="I44" s="463">
        <v>0</v>
      </c>
      <c r="J44" s="463">
        <v>0</v>
      </c>
    </row>
    <row r="45" spans="1:10" ht="14">
      <c r="A45" s="462" t="s">
        <v>1126</v>
      </c>
      <c r="B45" s="463">
        <v>0</v>
      </c>
      <c r="C45" s="463">
        <v>0.27781327</v>
      </c>
      <c r="D45" s="463">
        <v>2.96657E-2</v>
      </c>
      <c r="E45" s="463">
        <v>30.79318737000002</v>
      </c>
      <c r="F45" s="463">
        <v>0.28000505999999997</v>
      </c>
      <c r="G45" s="463">
        <v>4.6399236100000003</v>
      </c>
      <c r="H45" s="463">
        <v>14.220607939999999</v>
      </c>
      <c r="I45" s="463">
        <v>30.953580220000028</v>
      </c>
      <c r="J45" s="463">
        <v>3.4787199999999998E-3</v>
      </c>
    </row>
    <row r="46" spans="1:10" ht="14">
      <c r="A46" s="462" t="s">
        <v>1119</v>
      </c>
      <c r="B46" s="463">
        <v>0</v>
      </c>
      <c r="C46" s="463">
        <v>0.26649800000000001</v>
      </c>
      <c r="D46" s="463">
        <v>1.629945E-2</v>
      </c>
      <c r="E46" s="463">
        <v>21.19795920000001</v>
      </c>
      <c r="F46" s="463">
        <v>9.3400000000000004E-4</v>
      </c>
      <c r="G46" s="463">
        <v>32.393219450000011</v>
      </c>
      <c r="H46" s="463">
        <v>6.8246528699999987</v>
      </c>
      <c r="I46" s="463">
        <v>11.531900159999999</v>
      </c>
      <c r="J46" s="463">
        <v>0</v>
      </c>
    </row>
    <row r="47" spans="1:10" ht="14">
      <c r="A47" s="462" t="s">
        <v>1051</v>
      </c>
      <c r="B47" s="463">
        <v>0.25264248</v>
      </c>
      <c r="C47" s="463">
        <v>0.25264248</v>
      </c>
      <c r="D47" s="463">
        <v>0</v>
      </c>
      <c r="E47" s="463">
        <v>113.32103712</v>
      </c>
      <c r="F47" s="463">
        <v>0.52806964000000001</v>
      </c>
      <c r="G47" s="463">
        <v>17.983021289999982</v>
      </c>
      <c r="H47" s="463">
        <v>11.29849078</v>
      </c>
      <c r="I47" s="463">
        <v>23.166434420000019</v>
      </c>
      <c r="J47" s="463">
        <v>1.0642840000000001E-2</v>
      </c>
    </row>
    <row r="48" spans="1:10" ht="14">
      <c r="A48" s="462" t="s">
        <v>1177</v>
      </c>
      <c r="B48" s="463">
        <v>0</v>
      </c>
      <c r="C48" s="463">
        <v>0.23602765000000001</v>
      </c>
      <c r="D48" s="463">
        <v>0</v>
      </c>
      <c r="E48" s="463">
        <v>4.0708132499999996</v>
      </c>
      <c r="F48" s="463">
        <v>3.0000000000000001E-3</v>
      </c>
      <c r="G48" s="463">
        <v>8.6401153099999988</v>
      </c>
      <c r="H48" s="463">
        <v>7.3005683699999997</v>
      </c>
      <c r="I48" s="463">
        <v>7.5142874700000011</v>
      </c>
      <c r="J48" s="463">
        <v>0.24390765</v>
      </c>
    </row>
    <row r="49" spans="1:10" ht="14">
      <c r="A49" s="462" t="s">
        <v>993</v>
      </c>
      <c r="B49" s="463">
        <v>5.5815840000000019E-2</v>
      </c>
      <c r="C49" s="463">
        <v>0.22677273000000001</v>
      </c>
      <c r="D49" s="463">
        <v>2.8611799999999996E-3</v>
      </c>
      <c r="E49" s="463">
        <v>16.097033899999989</v>
      </c>
      <c r="F49" s="463">
        <v>0</v>
      </c>
      <c r="G49" s="463">
        <v>0.29931651999999992</v>
      </c>
      <c r="H49" s="463">
        <v>0.73459650999999992</v>
      </c>
      <c r="I49" s="463">
        <v>0.38910509999999993</v>
      </c>
      <c r="J49" s="463">
        <v>5.2227000000000003E-4</v>
      </c>
    </row>
    <row r="50" spans="1:10" ht="14">
      <c r="A50" s="462" t="s">
        <v>990</v>
      </c>
      <c r="B50" s="463">
        <v>9.6681369999999989E-2</v>
      </c>
      <c r="C50" s="463">
        <v>0.22632557</v>
      </c>
      <c r="D50" s="463">
        <v>0</v>
      </c>
      <c r="E50" s="463">
        <v>34.624905210000129</v>
      </c>
      <c r="F50" s="463">
        <v>0</v>
      </c>
      <c r="G50" s="463">
        <v>0.11169501</v>
      </c>
      <c r="H50" s="463">
        <v>0.11199988000000001</v>
      </c>
      <c r="I50" s="463">
        <v>7.7196860000000006E-2</v>
      </c>
      <c r="J50" s="463">
        <v>0.17211006000000001</v>
      </c>
    </row>
    <row r="51" spans="1:10" ht="14">
      <c r="A51" s="462" t="s">
        <v>1103</v>
      </c>
      <c r="B51" s="463">
        <v>1.6259269999999999E-2</v>
      </c>
      <c r="C51" s="463">
        <v>0.17479753000000001</v>
      </c>
      <c r="D51" s="463">
        <v>7.4352400000000001E-3</v>
      </c>
      <c r="E51" s="463">
        <v>18.52262192999995</v>
      </c>
      <c r="F51" s="463">
        <v>0</v>
      </c>
      <c r="G51" s="463">
        <v>6.6395242000000003</v>
      </c>
      <c r="H51" s="463">
        <v>0.98499340000000002</v>
      </c>
      <c r="I51" s="463">
        <v>0.97437304000000002</v>
      </c>
      <c r="J51" s="463">
        <v>0.15853826000000001</v>
      </c>
    </row>
    <row r="52" spans="1:10" ht="14">
      <c r="A52" s="462" t="s">
        <v>1134</v>
      </c>
      <c r="B52" s="463">
        <v>0.13903075000000001</v>
      </c>
      <c r="C52" s="463">
        <v>0.16605294000000001</v>
      </c>
      <c r="D52" s="463">
        <v>5.2605299999999994E-3</v>
      </c>
      <c r="E52" s="463">
        <v>29.660458949999999</v>
      </c>
      <c r="F52" s="463">
        <v>5.4101699999999996E-2</v>
      </c>
      <c r="G52" s="463">
        <v>83.071850860000055</v>
      </c>
      <c r="H52" s="463">
        <v>14.410017210000001</v>
      </c>
      <c r="I52" s="463">
        <v>22.166936310000022</v>
      </c>
      <c r="J52" s="463">
        <v>2.7022189999999998E-2</v>
      </c>
    </row>
    <row r="53" spans="1:10" ht="14">
      <c r="A53" s="462" t="s">
        <v>1080</v>
      </c>
      <c r="B53" s="463">
        <v>0.162462</v>
      </c>
      <c r="C53" s="463">
        <v>0.162462</v>
      </c>
      <c r="D53" s="463">
        <v>0</v>
      </c>
      <c r="E53" s="463">
        <v>3.004389750000001</v>
      </c>
      <c r="F53" s="463">
        <v>7.8625399999999998E-2</v>
      </c>
      <c r="G53" s="463">
        <v>1.4910689600000009</v>
      </c>
      <c r="H53" s="463">
        <v>2.0306937700000001</v>
      </c>
      <c r="I53" s="463">
        <v>2.2221269599999998</v>
      </c>
      <c r="J53" s="463">
        <v>0</v>
      </c>
    </row>
    <row r="54" spans="1:10" ht="14">
      <c r="A54" s="462" t="s">
        <v>1121</v>
      </c>
      <c r="B54" s="463">
        <v>7.3753130000000014E-2</v>
      </c>
      <c r="C54" s="463">
        <v>0.15063042999999998</v>
      </c>
      <c r="D54" s="463">
        <v>0.39764228000000001</v>
      </c>
      <c r="E54" s="463">
        <v>20.77136451000003</v>
      </c>
      <c r="F54" s="463">
        <v>0.22610704000000001</v>
      </c>
      <c r="G54" s="463">
        <v>202.07811819000008</v>
      </c>
      <c r="H54" s="463">
        <v>29.74622903000002</v>
      </c>
      <c r="I54" s="463">
        <v>48.239456969999978</v>
      </c>
      <c r="J54" s="463">
        <v>5.221847000000001E-2</v>
      </c>
    </row>
    <row r="55" spans="1:10" ht="14">
      <c r="A55" s="462" t="s">
        <v>1072</v>
      </c>
      <c r="B55" s="463">
        <v>0.13490792999999998</v>
      </c>
      <c r="C55" s="463">
        <v>0.13565994000000001</v>
      </c>
      <c r="D55" s="463">
        <v>0</v>
      </c>
      <c r="E55" s="463">
        <v>76.452548140000019</v>
      </c>
      <c r="F55" s="463">
        <v>0</v>
      </c>
      <c r="G55" s="463">
        <v>4.2644461700000011</v>
      </c>
      <c r="H55" s="463">
        <v>12.47123070000001</v>
      </c>
      <c r="I55" s="463">
        <v>25.972252550000018</v>
      </c>
      <c r="J55" s="463">
        <v>7.5201E-4</v>
      </c>
    </row>
    <row r="56" spans="1:10" ht="14">
      <c r="A56" s="462" t="s">
        <v>1104</v>
      </c>
      <c r="B56" s="463">
        <v>0</v>
      </c>
      <c r="C56" s="463">
        <v>0.13328122000000001</v>
      </c>
      <c r="D56" s="463">
        <v>8.6640110000000006E-2</v>
      </c>
      <c r="E56" s="463">
        <v>92.264192209999962</v>
      </c>
      <c r="F56" s="463">
        <v>0.3835171</v>
      </c>
      <c r="G56" s="463">
        <v>56.806718039999978</v>
      </c>
      <c r="H56" s="463">
        <v>14.93331038999999</v>
      </c>
      <c r="I56" s="463">
        <v>25.050036379999991</v>
      </c>
      <c r="J56" s="463">
        <v>7.0288729999999994E-2</v>
      </c>
    </row>
    <row r="57" spans="1:10" ht="14">
      <c r="A57" s="462" t="s">
        <v>1120</v>
      </c>
      <c r="B57" s="463">
        <v>0</v>
      </c>
      <c r="C57" s="463">
        <v>0.12624099999999999</v>
      </c>
      <c r="D57" s="463">
        <v>6.6718470000000002E-2</v>
      </c>
      <c r="E57" s="463">
        <v>44.854838260000015</v>
      </c>
      <c r="F57" s="463">
        <v>3.2547909999999999E-2</v>
      </c>
      <c r="G57" s="463">
        <v>13.865811880000001</v>
      </c>
      <c r="H57" s="463">
        <v>17.057648690000008</v>
      </c>
      <c r="I57" s="463">
        <v>30.152891920000009</v>
      </c>
      <c r="J57" s="463">
        <v>0.12624099999999999</v>
      </c>
    </row>
    <row r="58" spans="1:10" ht="14">
      <c r="A58" s="462" t="s">
        <v>1050</v>
      </c>
      <c r="B58" s="463">
        <v>0.10432366999999999</v>
      </c>
      <c r="C58" s="463">
        <v>0.12336324</v>
      </c>
      <c r="D58" s="463">
        <v>3.3988489999999996E-2</v>
      </c>
      <c r="E58" s="463">
        <v>124.5721549299996</v>
      </c>
      <c r="F58" s="463">
        <v>0.16053235000000002</v>
      </c>
      <c r="G58" s="463">
        <v>5.0700034899999915</v>
      </c>
      <c r="H58" s="463">
        <v>33.302264410000078</v>
      </c>
      <c r="I58" s="463">
        <v>36.420469790000055</v>
      </c>
      <c r="J58" s="463">
        <v>6.4181630000000003E-2</v>
      </c>
    </row>
    <row r="59" spans="1:10" ht="14">
      <c r="A59" s="462" t="s">
        <v>1176</v>
      </c>
      <c r="B59" s="463">
        <v>1.382768E-2</v>
      </c>
      <c r="C59" s="463">
        <v>0.11379728</v>
      </c>
      <c r="D59" s="463">
        <v>7.0483500000000001E-3</v>
      </c>
      <c r="E59" s="463">
        <v>23.825832359999989</v>
      </c>
      <c r="F59" s="463">
        <v>1.62409648</v>
      </c>
      <c r="G59" s="463">
        <v>7.7413257599999969</v>
      </c>
      <c r="H59" s="463">
        <v>2.5650513999999998</v>
      </c>
      <c r="I59" s="463">
        <v>11.28362139</v>
      </c>
      <c r="J59" s="463">
        <v>4.3620653699999998</v>
      </c>
    </row>
    <row r="60" spans="1:10" ht="14">
      <c r="A60" s="462" t="s">
        <v>1100</v>
      </c>
      <c r="B60" s="463">
        <v>6.1380000000000002E-3</v>
      </c>
      <c r="C60" s="463">
        <v>0.109653</v>
      </c>
      <c r="D60" s="463">
        <v>1.367057E-2</v>
      </c>
      <c r="E60" s="463">
        <v>22.104608020000029</v>
      </c>
      <c r="F60" s="463">
        <v>7.6359190000000007E-2</v>
      </c>
      <c r="G60" s="463">
        <v>3.2766323599999989</v>
      </c>
      <c r="H60" s="463">
        <v>4.5932092100000004</v>
      </c>
      <c r="I60" s="463">
        <v>9.8896373199999932</v>
      </c>
      <c r="J60" s="463">
        <v>0.103515</v>
      </c>
    </row>
    <row r="61" spans="1:10" ht="14">
      <c r="A61" s="462" t="s">
        <v>1181</v>
      </c>
      <c r="B61" s="463">
        <v>0</v>
      </c>
      <c r="C61" s="463">
        <v>0.1060576</v>
      </c>
      <c r="D61" s="463">
        <v>6.3286800000000006E-3</v>
      </c>
      <c r="E61" s="463">
        <v>0.53232312999999987</v>
      </c>
      <c r="F61" s="463">
        <v>0</v>
      </c>
      <c r="G61" s="463">
        <v>1.7151E-2</v>
      </c>
      <c r="H61" s="463">
        <v>2.3288000000000001E-4</v>
      </c>
      <c r="I61" s="463">
        <v>0</v>
      </c>
      <c r="J61" s="463">
        <v>0.1060576</v>
      </c>
    </row>
    <row r="62" spans="1:10" ht="14">
      <c r="A62" s="462" t="s">
        <v>1071</v>
      </c>
      <c r="B62" s="463">
        <v>1.4741999999999999E-3</v>
      </c>
      <c r="C62" s="463">
        <v>0.10307145</v>
      </c>
      <c r="D62" s="463">
        <v>8.2897000000000005E-4</v>
      </c>
      <c r="E62" s="463">
        <v>15.789255940000011</v>
      </c>
      <c r="F62" s="463">
        <v>0.58793127000000001</v>
      </c>
      <c r="G62" s="463">
        <v>1.5728825299999969</v>
      </c>
      <c r="H62" s="463">
        <v>0.30482902000000001</v>
      </c>
      <c r="I62" s="463">
        <v>1.1240619599999999</v>
      </c>
      <c r="J62" s="463">
        <v>0.10159725</v>
      </c>
    </row>
    <row r="63" spans="1:10" ht="14">
      <c r="A63" s="462" t="s">
        <v>1171</v>
      </c>
      <c r="B63" s="463">
        <v>9.7789840000000003E-2</v>
      </c>
      <c r="C63" s="463">
        <v>0.10092421</v>
      </c>
      <c r="D63" s="463">
        <v>2.5199830000000003E-2</v>
      </c>
      <c r="E63" s="463">
        <v>8.1242672500000079</v>
      </c>
      <c r="F63" s="463">
        <v>0</v>
      </c>
      <c r="G63" s="463">
        <v>9.6226181000000057</v>
      </c>
      <c r="H63" s="463">
        <v>2.59336316</v>
      </c>
      <c r="I63" s="463">
        <v>3.9043977400000003</v>
      </c>
      <c r="J63" s="463">
        <v>1.1957580000000001E-2</v>
      </c>
    </row>
    <row r="64" spans="1:10" ht="14">
      <c r="A64" s="462" t="s">
        <v>996</v>
      </c>
      <c r="B64" s="463">
        <v>8.7397989999999995E-2</v>
      </c>
      <c r="C64" s="463">
        <v>8.7397989999999995E-2</v>
      </c>
      <c r="D64" s="463">
        <v>5.8463109999999999E-2</v>
      </c>
      <c r="E64" s="463">
        <v>30.853466349999991</v>
      </c>
      <c r="F64" s="463">
        <v>7.1161740000000001E-2</v>
      </c>
      <c r="G64" s="463">
        <v>0.97313365999999935</v>
      </c>
      <c r="H64" s="463">
        <v>0.82505546999999946</v>
      </c>
      <c r="I64" s="463">
        <v>1.3057782</v>
      </c>
      <c r="J64" s="463">
        <v>0</v>
      </c>
    </row>
    <row r="65" spans="1:10" ht="14">
      <c r="A65" s="462" t="s">
        <v>1136</v>
      </c>
      <c r="B65" s="463">
        <v>8.2012739999999987E-2</v>
      </c>
      <c r="C65" s="463">
        <v>8.4311139999999993E-2</v>
      </c>
      <c r="D65" s="463">
        <v>7.9669489999999996E-2</v>
      </c>
      <c r="E65" s="463">
        <v>27.232714380000029</v>
      </c>
      <c r="F65" s="463">
        <v>1.761639</v>
      </c>
      <c r="G65" s="463">
        <v>12.081365060000001</v>
      </c>
      <c r="H65" s="463">
        <v>12.990223339999991</v>
      </c>
      <c r="I65" s="463">
        <v>26.872617170000041</v>
      </c>
      <c r="J65" s="463">
        <v>1.7254000000000002E-3</v>
      </c>
    </row>
    <row r="66" spans="1:10" ht="14">
      <c r="A66" s="462" t="s">
        <v>1007</v>
      </c>
      <c r="B66" s="463">
        <v>0</v>
      </c>
      <c r="C66" s="463">
        <v>7.5406710000000002E-2</v>
      </c>
      <c r="D66" s="463">
        <v>0</v>
      </c>
      <c r="E66" s="463">
        <v>0.72262257999999979</v>
      </c>
      <c r="F66" s="463">
        <v>0</v>
      </c>
      <c r="G66" s="463">
        <v>3.1523200000000001E-3</v>
      </c>
      <c r="H66" s="463">
        <v>2.16533E-3</v>
      </c>
      <c r="I66" s="463">
        <v>2.16533E-3</v>
      </c>
      <c r="J66" s="463">
        <v>7.8540740000000012E-2</v>
      </c>
    </row>
    <row r="67" spans="1:10" ht="14">
      <c r="A67" s="462" t="s">
        <v>998</v>
      </c>
      <c r="B67" s="463">
        <v>6.8016149999999997E-2</v>
      </c>
      <c r="C67" s="463">
        <v>6.8016149999999997E-2</v>
      </c>
      <c r="D67" s="463">
        <v>0</v>
      </c>
      <c r="E67" s="463">
        <v>23.30444898</v>
      </c>
      <c r="F67" s="463">
        <v>0.33168538000000003</v>
      </c>
      <c r="G67" s="463">
        <v>0.11998722000000001</v>
      </c>
      <c r="H67" s="463">
        <v>0.83960529000000028</v>
      </c>
      <c r="I67" s="463">
        <v>1.3531629799999991</v>
      </c>
      <c r="J67" s="463">
        <v>0</v>
      </c>
    </row>
    <row r="68" spans="1:10" ht="14">
      <c r="A68" s="462" t="s">
        <v>1078</v>
      </c>
      <c r="B68" s="463">
        <v>6.6861440000000008E-2</v>
      </c>
      <c r="C68" s="463">
        <v>6.7103999999999997E-2</v>
      </c>
      <c r="D68" s="463">
        <v>0</v>
      </c>
      <c r="E68" s="463">
        <v>14.80932774999998</v>
      </c>
      <c r="F68" s="463">
        <v>4.751E-4</v>
      </c>
      <c r="G68" s="463">
        <v>2.7270241699999964</v>
      </c>
      <c r="H68" s="463">
        <v>8.207679149999997</v>
      </c>
      <c r="I68" s="463">
        <v>9.1222963400000054</v>
      </c>
      <c r="J68" s="463">
        <v>1.238795E-2</v>
      </c>
    </row>
    <row r="69" spans="1:10" ht="14">
      <c r="A69" s="462" t="s">
        <v>1153</v>
      </c>
      <c r="B69" s="463">
        <v>5.3167779999999998E-2</v>
      </c>
      <c r="C69" s="463">
        <v>6.2187519999999996E-2</v>
      </c>
      <c r="D69" s="463">
        <v>0</v>
      </c>
      <c r="E69" s="463">
        <v>6.0565135899999927</v>
      </c>
      <c r="F69" s="463">
        <v>7.3116999999999995E-4</v>
      </c>
      <c r="G69" s="463">
        <v>11.33499038000001</v>
      </c>
      <c r="H69" s="463">
        <v>3.007168000000001E-2</v>
      </c>
      <c r="I69" s="463">
        <v>0.22832776999999999</v>
      </c>
      <c r="J69" s="463">
        <v>1.16095E-2</v>
      </c>
    </row>
    <row r="70" spans="1:10" ht="14">
      <c r="A70" s="462" t="s">
        <v>966</v>
      </c>
      <c r="B70" s="463">
        <v>0</v>
      </c>
      <c r="C70" s="463">
        <v>6.0765930000000003E-2</v>
      </c>
      <c r="D70" s="463">
        <v>0</v>
      </c>
      <c r="E70" s="463">
        <v>5.4030526800000001</v>
      </c>
      <c r="F70" s="463">
        <v>0</v>
      </c>
      <c r="G70" s="463">
        <v>0</v>
      </c>
      <c r="H70" s="463">
        <v>0</v>
      </c>
      <c r="I70" s="463">
        <v>0</v>
      </c>
      <c r="J70" s="463">
        <v>6.0765930000000003E-2</v>
      </c>
    </row>
    <row r="71" spans="1:10" ht="14">
      <c r="A71" s="462" t="s">
        <v>1062</v>
      </c>
      <c r="B71" s="463">
        <v>5.5490120000000004E-2</v>
      </c>
      <c r="C71" s="463">
        <v>5.5490120000000004E-2</v>
      </c>
      <c r="D71" s="463">
        <v>0</v>
      </c>
      <c r="E71" s="463">
        <v>7.739394200000004</v>
      </c>
      <c r="F71" s="463">
        <v>1.1753513999999998</v>
      </c>
      <c r="G71" s="463">
        <v>0.23358267999999999</v>
      </c>
      <c r="H71" s="463">
        <v>10.66275181000001</v>
      </c>
      <c r="I71" s="463">
        <v>12.441776590000009</v>
      </c>
      <c r="J71" s="463">
        <v>4.1464999999999997E-4</v>
      </c>
    </row>
    <row r="72" spans="1:10" ht="14">
      <c r="A72" s="462" t="s">
        <v>1129</v>
      </c>
      <c r="B72" s="463">
        <v>0</v>
      </c>
      <c r="C72" s="463">
        <v>5.5335000000000002E-2</v>
      </c>
      <c r="D72" s="463">
        <v>0</v>
      </c>
      <c r="E72" s="463">
        <v>12.47260405000001</v>
      </c>
      <c r="F72" s="463">
        <v>0.49376967999999999</v>
      </c>
      <c r="G72" s="463">
        <v>60.237178330000013</v>
      </c>
      <c r="H72" s="463">
        <v>71.079932029999981</v>
      </c>
      <c r="I72" s="463">
        <v>76.474520699999999</v>
      </c>
      <c r="J72" s="463">
        <v>5.5335000000000002E-2</v>
      </c>
    </row>
    <row r="73" spans="1:10" ht="14">
      <c r="A73" s="462" t="s">
        <v>1123</v>
      </c>
      <c r="B73" s="463">
        <v>0</v>
      </c>
      <c r="C73" s="463">
        <v>4.0041099999999996E-2</v>
      </c>
      <c r="D73" s="463">
        <v>0</v>
      </c>
      <c r="E73" s="463">
        <v>12.698059909999991</v>
      </c>
      <c r="F73" s="463">
        <v>1.1329992</v>
      </c>
      <c r="G73" s="463">
        <v>4.443185340000003</v>
      </c>
      <c r="H73" s="463">
        <v>3.4294898699999994</v>
      </c>
      <c r="I73" s="463">
        <v>7.2846361700000033</v>
      </c>
      <c r="J73" s="463">
        <v>4.0041099999999996E-2</v>
      </c>
    </row>
    <row r="74" spans="1:10" ht="14">
      <c r="A74" s="462" t="s">
        <v>1152</v>
      </c>
      <c r="B74" s="463">
        <v>0</v>
      </c>
      <c r="C74" s="463">
        <v>3.5362089999999999E-2</v>
      </c>
      <c r="D74" s="463">
        <v>0.27628797999999999</v>
      </c>
      <c r="E74" s="463">
        <v>74.638849250000064</v>
      </c>
      <c r="F74" s="463">
        <v>0</v>
      </c>
      <c r="G74" s="463">
        <v>16.179975059999979</v>
      </c>
      <c r="H74" s="463">
        <v>0.6513554899999997</v>
      </c>
      <c r="I74" s="463">
        <v>1.5455887200000009</v>
      </c>
      <c r="J74" s="463">
        <v>7.0941230000000008E-2</v>
      </c>
    </row>
    <row r="75" spans="1:10" ht="14">
      <c r="A75" s="462" t="s">
        <v>1041</v>
      </c>
      <c r="B75" s="463">
        <v>0</v>
      </c>
      <c r="C75" s="463">
        <v>3.5266350000000002E-2</v>
      </c>
      <c r="D75" s="463">
        <v>0</v>
      </c>
      <c r="E75" s="463">
        <v>0.17855239000000001</v>
      </c>
      <c r="F75" s="463">
        <v>2.88398E-3</v>
      </c>
      <c r="G75" s="463">
        <v>2.88656961</v>
      </c>
      <c r="H75" s="463">
        <v>0.10058549</v>
      </c>
      <c r="I75" s="463">
        <v>0.14465492999999999</v>
      </c>
      <c r="J75" s="463">
        <v>0</v>
      </c>
    </row>
    <row r="76" spans="1:10" ht="14">
      <c r="A76" s="462" t="s">
        <v>1039</v>
      </c>
      <c r="B76" s="463">
        <v>0</v>
      </c>
      <c r="C76" s="463">
        <v>3.4899900000000005E-2</v>
      </c>
      <c r="D76" s="463">
        <v>0</v>
      </c>
      <c r="E76" s="463">
        <v>0.49410027000000001</v>
      </c>
      <c r="F76" s="463">
        <v>0</v>
      </c>
      <c r="G76" s="463">
        <v>0.33364224999999997</v>
      </c>
      <c r="H76" s="463">
        <v>2.383863E-2</v>
      </c>
      <c r="I76" s="463">
        <v>4.6034719999999987E-2</v>
      </c>
      <c r="J76" s="463">
        <v>0</v>
      </c>
    </row>
    <row r="77" spans="1:10" ht="14">
      <c r="A77" s="462" t="s">
        <v>989</v>
      </c>
      <c r="B77" s="463">
        <v>2.5981339999999999E-2</v>
      </c>
      <c r="C77" s="463">
        <v>3.2382790000000002E-2</v>
      </c>
      <c r="D77" s="463">
        <v>0</v>
      </c>
      <c r="E77" s="463">
        <v>90.961239519999793</v>
      </c>
      <c r="F77" s="463">
        <v>1.512E-2</v>
      </c>
      <c r="G77" s="463">
        <v>2.5022867399999971</v>
      </c>
      <c r="H77" s="463">
        <v>22.72863450000002</v>
      </c>
      <c r="I77" s="463">
        <v>22.832995800000031</v>
      </c>
      <c r="J77" s="463">
        <v>0.46026046999999998</v>
      </c>
    </row>
    <row r="78" spans="1:10" ht="14">
      <c r="A78" s="462" t="s">
        <v>1083</v>
      </c>
      <c r="B78" s="463">
        <v>0</v>
      </c>
      <c r="C78" s="463">
        <v>3.0936330000000001E-2</v>
      </c>
      <c r="D78" s="463">
        <v>3.2095150000000003E-2</v>
      </c>
      <c r="E78" s="463">
        <v>15.59541499999999</v>
      </c>
      <c r="F78" s="463">
        <v>0.10170846</v>
      </c>
      <c r="G78" s="463">
        <v>4.4902950900000054</v>
      </c>
      <c r="H78" s="463">
        <v>3.4551354199999991</v>
      </c>
      <c r="I78" s="463">
        <v>4.2846863499999994</v>
      </c>
      <c r="J78" s="463">
        <v>5.4834604800000006</v>
      </c>
    </row>
    <row r="79" spans="1:10" ht="14">
      <c r="A79" s="462" t="s">
        <v>1125</v>
      </c>
      <c r="B79" s="463">
        <v>1.251271E-2</v>
      </c>
      <c r="C79" s="463">
        <v>2.990377E-2</v>
      </c>
      <c r="D79" s="463">
        <v>9.2388689999999982E-2</v>
      </c>
      <c r="E79" s="463">
        <v>23.114775999999988</v>
      </c>
      <c r="F79" s="463">
        <v>1.16429797</v>
      </c>
      <c r="G79" s="463">
        <v>8.9723536800000083</v>
      </c>
      <c r="H79" s="463">
        <v>14.24980406000001</v>
      </c>
      <c r="I79" s="463">
        <v>22.854017729999999</v>
      </c>
      <c r="J79" s="463">
        <v>1.739106E-2</v>
      </c>
    </row>
    <row r="80" spans="1:10" ht="14">
      <c r="A80" s="462" t="s">
        <v>1161</v>
      </c>
      <c r="B80" s="463">
        <v>4.9149600000000003E-3</v>
      </c>
      <c r="C80" s="463">
        <v>2.9518279999999997E-2</v>
      </c>
      <c r="D80" s="463">
        <v>0.40129131000000001</v>
      </c>
      <c r="E80" s="463">
        <v>18.10143832999999</v>
      </c>
      <c r="F80" s="463">
        <v>2.6721200000000001E-3</v>
      </c>
      <c r="G80" s="463">
        <v>13.893055159999999</v>
      </c>
      <c r="H80" s="463">
        <v>0.67280253999999995</v>
      </c>
      <c r="I80" s="463">
        <v>0.96894716999999952</v>
      </c>
      <c r="J80" s="463">
        <v>4.6010370000000002E-2</v>
      </c>
    </row>
    <row r="81" spans="1:10" ht="14">
      <c r="A81" s="462" t="s">
        <v>1160</v>
      </c>
      <c r="B81" s="463">
        <v>0</v>
      </c>
      <c r="C81" s="463">
        <v>2.4421779999999997E-2</v>
      </c>
      <c r="D81" s="463">
        <v>8.5308099999999998E-3</v>
      </c>
      <c r="E81" s="463">
        <v>7.5872325699999985</v>
      </c>
      <c r="F81" s="463">
        <v>0.13949500000000001</v>
      </c>
      <c r="G81" s="463">
        <v>6.2690067899999944</v>
      </c>
      <c r="H81" s="463">
        <v>0.53113642000000005</v>
      </c>
      <c r="I81" s="463">
        <v>0.85457399000000034</v>
      </c>
      <c r="J81" s="463">
        <v>2.6663139999999998E-2</v>
      </c>
    </row>
    <row r="82" spans="1:10" ht="14">
      <c r="A82" s="462" t="s">
        <v>1139</v>
      </c>
      <c r="B82" s="463">
        <v>0</v>
      </c>
      <c r="C82" s="463">
        <v>2.34872E-2</v>
      </c>
      <c r="D82" s="463">
        <v>0</v>
      </c>
      <c r="E82" s="463">
        <v>50.142664380000035</v>
      </c>
      <c r="F82" s="463">
        <v>0.64070585000000013</v>
      </c>
      <c r="G82" s="463">
        <v>23.384804430000017</v>
      </c>
      <c r="H82" s="463">
        <v>2.2492474100000002</v>
      </c>
      <c r="I82" s="463">
        <v>6.8188278199999983</v>
      </c>
      <c r="J82" s="463">
        <v>1.145E-3</v>
      </c>
    </row>
    <row r="83" spans="1:10" ht="14">
      <c r="A83" s="462" t="s">
        <v>1109</v>
      </c>
      <c r="B83" s="463">
        <v>0</v>
      </c>
      <c r="C83" s="463">
        <v>2.215905E-2</v>
      </c>
      <c r="D83" s="463">
        <v>2.609378E-2</v>
      </c>
      <c r="E83" s="463">
        <v>6.3971550099999996</v>
      </c>
      <c r="F83" s="463">
        <v>0</v>
      </c>
      <c r="G83" s="463">
        <v>1.9915289899999999</v>
      </c>
      <c r="H83" s="463">
        <v>1.82560872</v>
      </c>
      <c r="I83" s="463">
        <v>18.08763648</v>
      </c>
      <c r="J83" s="463">
        <v>2.215905E-2</v>
      </c>
    </row>
    <row r="84" spans="1:10" ht="14">
      <c r="A84" s="462" t="s">
        <v>1002</v>
      </c>
      <c r="B84" s="463">
        <v>1.710304E-2</v>
      </c>
      <c r="C84" s="463">
        <v>2.1024660000000001E-2</v>
      </c>
      <c r="D84" s="463">
        <v>0</v>
      </c>
      <c r="E84" s="463">
        <v>123.57163764000011</v>
      </c>
      <c r="F84" s="463">
        <v>0.54259480000000004</v>
      </c>
      <c r="G84" s="463">
        <v>2.95227722</v>
      </c>
      <c r="H84" s="463">
        <v>2.338036639999999</v>
      </c>
      <c r="I84" s="463">
        <v>4.963835379999999</v>
      </c>
      <c r="J84" s="463">
        <v>1.0243399999999999E-3</v>
      </c>
    </row>
    <row r="85" spans="1:10" ht="14">
      <c r="A85" s="462" t="s">
        <v>1060</v>
      </c>
      <c r="B85" s="463">
        <v>1.3540770000000001E-2</v>
      </c>
      <c r="C85" s="463">
        <v>1.8898390000000001E-2</v>
      </c>
      <c r="D85" s="463">
        <v>1.00585E-2</v>
      </c>
      <c r="E85" s="463">
        <v>10.68745635999999</v>
      </c>
      <c r="F85" s="463">
        <v>1.7024259999999999E-2</v>
      </c>
      <c r="G85" s="463">
        <v>0.64344007999999919</v>
      </c>
      <c r="H85" s="463">
        <v>1.1932899299999991</v>
      </c>
      <c r="I85" s="463">
        <v>1.3977182699999999</v>
      </c>
      <c r="J85" s="463">
        <v>6.4976000000000001E-3</v>
      </c>
    </row>
    <row r="86" spans="1:10" ht="14">
      <c r="A86" s="462" t="s">
        <v>1116</v>
      </c>
      <c r="B86" s="463">
        <v>0</v>
      </c>
      <c r="C86" s="463">
        <v>1.7833270000000002E-2</v>
      </c>
      <c r="D86" s="463">
        <v>0</v>
      </c>
      <c r="E86" s="463">
        <v>0.83151682000000005</v>
      </c>
      <c r="F86" s="463">
        <v>0</v>
      </c>
      <c r="G86" s="463">
        <v>1.27343315</v>
      </c>
      <c r="H86" s="463">
        <v>2.0459040600000002</v>
      </c>
      <c r="I86" s="463">
        <v>14.549571929999999</v>
      </c>
      <c r="J86" s="463">
        <v>1.7833270000000002E-2</v>
      </c>
    </row>
    <row r="87" spans="1:10" ht="14">
      <c r="A87" s="462" t="s">
        <v>1101</v>
      </c>
      <c r="B87" s="463">
        <v>3.163E-5</v>
      </c>
      <c r="C87" s="463">
        <v>1.6392459999999998E-2</v>
      </c>
      <c r="D87" s="463">
        <v>2.147895E-2</v>
      </c>
      <c r="E87" s="463">
        <v>17.426956640000011</v>
      </c>
      <c r="F87" s="463">
        <v>8.8628530000000011E-2</v>
      </c>
      <c r="G87" s="463">
        <v>19.27624458999999</v>
      </c>
      <c r="H87" s="463">
        <v>6.4983081899999986</v>
      </c>
      <c r="I87" s="463">
        <v>16.640264849999991</v>
      </c>
      <c r="J87" s="463">
        <v>1.636083E-2</v>
      </c>
    </row>
    <row r="88" spans="1:10" ht="14">
      <c r="A88" s="462" t="s">
        <v>1175</v>
      </c>
      <c r="B88" s="463">
        <v>0</v>
      </c>
      <c r="C88" s="463">
        <v>1.5527709999999998E-2</v>
      </c>
      <c r="D88" s="463">
        <v>0</v>
      </c>
      <c r="E88" s="463">
        <v>3.9467608799999963</v>
      </c>
      <c r="F88" s="463">
        <v>0</v>
      </c>
      <c r="G88" s="463">
        <v>4.7639818900000002</v>
      </c>
      <c r="H88" s="463">
        <v>0.99071079999999989</v>
      </c>
      <c r="I88" s="463">
        <v>1.4041707200000009</v>
      </c>
      <c r="J88" s="463">
        <v>1.5527709999999998E-2</v>
      </c>
    </row>
    <row r="89" spans="1:10" ht="14">
      <c r="A89" s="462" t="s">
        <v>1174</v>
      </c>
      <c r="B89" s="463">
        <v>2.4965E-3</v>
      </c>
      <c r="C89" s="463">
        <v>1.490817E-2</v>
      </c>
      <c r="D89" s="463">
        <v>0</v>
      </c>
      <c r="E89" s="463">
        <v>3.4378418900000001</v>
      </c>
      <c r="F89" s="463">
        <v>0</v>
      </c>
      <c r="G89" s="463">
        <v>2.389312219999999</v>
      </c>
      <c r="H89" s="463">
        <v>0.17972132999999998</v>
      </c>
      <c r="I89" s="463">
        <v>0.35972946999999977</v>
      </c>
      <c r="J89" s="463">
        <v>1.349153E-2</v>
      </c>
    </row>
    <row r="90" spans="1:10" ht="14">
      <c r="A90" s="462" t="s">
        <v>1075</v>
      </c>
      <c r="B90" s="463">
        <v>0</v>
      </c>
      <c r="C90" s="463">
        <v>1.4627100000000001E-2</v>
      </c>
      <c r="D90" s="463">
        <v>0</v>
      </c>
      <c r="E90" s="463">
        <v>1.072762050000001</v>
      </c>
      <c r="F90" s="463">
        <v>0</v>
      </c>
      <c r="G90" s="463">
        <v>1.2508041200000002</v>
      </c>
      <c r="H90" s="463">
        <v>9.1965400000000013E-3</v>
      </c>
      <c r="I90" s="463">
        <v>1.217946E-2</v>
      </c>
      <c r="J90" s="463">
        <v>1.4627100000000001E-2</v>
      </c>
    </row>
    <row r="91" spans="1:10" ht="14">
      <c r="A91" s="462" t="s">
        <v>1056</v>
      </c>
      <c r="B91" s="463">
        <v>0</v>
      </c>
      <c r="C91" s="463">
        <v>1.3949410000000001E-2</v>
      </c>
      <c r="D91" s="463">
        <v>0</v>
      </c>
      <c r="E91" s="463">
        <v>35.052376259999996</v>
      </c>
      <c r="F91" s="463">
        <v>0.14405723000000001</v>
      </c>
      <c r="G91" s="463">
        <v>3.7953963300000009</v>
      </c>
      <c r="H91" s="463">
        <v>1.1955795900000001</v>
      </c>
      <c r="I91" s="463">
        <v>1.72723508</v>
      </c>
      <c r="J91" s="463">
        <v>1.3949410000000001E-2</v>
      </c>
    </row>
    <row r="92" spans="1:10" ht="14">
      <c r="A92" s="462" t="s">
        <v>994</v>
      </c>
      <c r="B92" s="463">
        <v>0</v>
      </c>
      <c r="C92" s="463">
        <v>1.387617E-2</v>
      </c>
      <c r="D92" s="463">
        <v>0</v>
      </c>
      <c r="E92" s="463">
        <v>29.97316426999998</v>
      </c>
      <c r="F92" s="463">
        <v>0</v>
      </c>
      <c r="G92" s="463">
        <v>2.9209860000000001E-2</v>
      </c>
      <c r="H92" s="463">
        <v>4.5923599999999993E-3</v>
      </c>
      <c r="I92" s="463">
        <v>6.0949429999999999E-2</v>
      </c>
      <c r="J92" s="463">
        <v>1.5873160000000001E-2</v>
      </c>
    </row>
    <row r="93" spans="1:10" ht="14">
      <c r="A93" s="462" t="s">
        <v>1105</v>
      </c>
      <c r="B93" s="463">
        <v>0</v>
      </c>
      <c r="C93" s="463">
        <v>1.360638E-2</v>
      </c>
      <c r="D93" s="463">
        <v>0.10919303</v>
      </c>
      <c r="E93" s="463">
        <v>15.593129739999991</v>
      </c>
      <c r="F93" s="463">
        <v>1.098241E-2</v>
      </c>
      <c r="G93" s="463">
        <v>12.326732540000011</v>
      </c>
      <c r="H93" s="463">
        <v>28.718635230000011</v>
      </c>
      <c r="I93" s="463">
        <v>47.143044029999984</v>
      </c>
      <c r="J93" s="463">
        <v>1.633857E-2</v>
      </c>
    </row>
    <row r="94" spans="1:10" ht="14">
      <c r="A94" s="462" t="s">
        <v>1069</v>
      </c>
      <c r="B94" s="463">
        <v>1.26293E-2</v>
      </c>
      <c r="C94" s="463">
        <v>1.26293E-2</v>
      </c>
      <c r="D94" s="463">
        <v>7.6187520000000009E-2</v>
      </c>
      <c r="E94" s="463">
        <v>9.8177676200000015</v>
      </c>
      <c r="F94" s="463">
        <v>2.7180240000000001E-2</v>
      </c>
      <c r="G94" s="463">
        <v>8.3902614199999999</v>
      </c>
      <c r="H94" s="463">
        <v>9.0670126299999989</v>
      </c>
      <c r="I94" s="463">
        <v>23.330609850000052</v>
      </c>
      <c r="J94" s="463">
        <v>5.0575370000000001E-2</v>
      </c>
    </row>
    <row r="95" spans="1:10" ht="14">
      <c r="A95" s="462" t="s">
        <v>991</v>
      </c>
      <c r="B95" s="463">
        <v>1.2469360000000001E-2</v>
      </c>
      <c r="C95" s="463">
        <v>1.2469360000000001E-2</v>
      </c>
      <c r="D95" s="463">
        <v>0</v>
      </c>
      <c r="E95" s="463">
        <v>46.493569780000051</v>
      </c>
      <c r="F95" s="463">
        <v>0</v>
      </c>
      <c r="G95" s="463">
        <v>0.25000769</v>
      </c>
      <c r="H95" s="463">
        <v>0.75348190000000004</v>
      </c>
      <c r="I95" s="463">
        <v>0.73559055000000018</v>
      </c>
      <c r="J95" s="463">
        <v>0</v>
      </c>
    </row>
    <row r="96" spans="1:10" ht="14">
      <c r="A96" s="462" t="s">
        <v>1124</v>
      </c>
      <c r="B96" s="463">
        <v>0</v>
      </c>
      <c r="C96" s="463">
        <v>1.1608510000000001E-2</v>
      </c>
      <c r="D96" s="463">
        <v>4.7498649999999989E-2</v>
      </c>
      <c r="E96" s="463">
        <v>16.076102980000002</v>
      </c>
      <c r="F96" s="463">
        <v>1.17538619</v>
      </c>
      <c r="G96" s="463">
        <v>3.701419640000001</v>
      </c>
      <c r="H96" s="463">
        <v>5.3248195600000026</v>
      </c>
      <c r="I96" s="463">
        <v>10.312239019999991</v>
      </c>
      <c r="J96" s="463">
        <v>1.1608510000000001E-2</v>
      </c>
    </row>
    <row r="97" spans="1:10" ht="14">
      <c r="A97" s="462" t="s">
        <v>1040</v>
      </c>
      <c r="B97" s="463">
        <v>0</v>
      </c>
      <c r="C97" s="463">
        <v>1.1368350000000001E-2</v>
      </c>
      <c r="D97" s="463">
        <v>3.048271E-2</v>
      </c>
      <c r="E97" s="463">
        <v>3.9123782299999998</v>
      </c>
      <c r="F97" s="463">
        <v>4.0374593999999995</v>
      </c>
      <c r="G97" s="463">
        <v>4.5595371599999996</v>
      </c>
      <c r="H97" s="463">
        <v>3.46273484</v>
      </c>
      <c r="I97" s="463">
        <v>16.50825013</v>
      </c>
      <c r="J97" s="463">
        <v>0</v>
      </c>
    </row>
    <row r="98" spans="1:10" ht="14">
      <c r="A98" s="462" t="s">
        <v>1000</v>
      </c>
      <c r="B98" s="463">
        <v>0</v>
      </c>
      <c r="C98" s="463">
        <v>1.1126E-2</v>
      </c>
      <c r="D98" s="463">
        <v>0</v>
      </c>
      <c r="E98" s="463">
        <v>21.532283650000021</v>
      </c>
      <c r="F98" s="463">
        <v>0</v>
      </c>
      <c r="G98" s="463">
        <v>0.36999314000000016</v>
      </c>
      <c r="H98" s="463">
        <v>0.27866575999999998</v>
      </c>
      <c r="I98" s="463">
        <v>0.27866575999999998</v>
      </c>
      <c r="J98" s="463">
        <v>1.8435819999999999E-2</v>
      </c>
    </row>
    <row r="99" spans="1:10" ht="14">
      <c r="A99" s="462" t="s">
        <v>1047</v>
      </c>
      <c r="B99" s="463">
        <v>3.9150399999999998E-3</v>
      </c>
      <c r="C99" s="463">
        <v>1.0395399999999999E-2</v>
      </c>
      <c r="D99" s="463">
        <v>3.3837809999999999</v>
      </c>
      <c r="E99" s="463">
        <v>36.191725079999983</v>
      </c>
      <c r="F99" s="463">
        <v>0.26255718</v>
      </c>
      <c r="G99" s="463">
        <v>9.9716997100000011</v>
      </c>
      <c r="H99" s="463">
        <v>12.175289039999999</v>
      </c>
      <c r="I99" s="463">
        <v>15.443359300000001</v>
      </c>
      <c r="J99" s="463">
        <v>6.480360000000001E-3</v>
      </c>
    </row>
    <row r="100" spans="1:10" ht="14">
      <c r="A100" s="462" t="s">
        <v>1115</v>
      </c>
      <c r="B100" s="463">
        <v>8.8042199999999998E-3</v>
      </c>
      <c r="C100" s="463">
        <v>8.8042199999999998E-3</v>
      </c>
      <c r="D100" s="463">
        <v>0.38322953000000004</v>
      </c>
      <c r="E100" s="463">
        <v>93.278031089999899</v>
      </c>
      <c r="F100" s="463">
        <v>0.14787876999999999</v>
      </c>
      <c r="G100" s="463">
        <v>173.68825627999991</v>
      </c>
      <c r="H100" s="463">
        <v>9.088710530000002</v>
      </c>
      <c r="I100" s="463">
        <v>14.725927</v>
      </c>
      <c r="J100" s="463">
        <v>0</v>
      </c>
    </row>
    <row r="101" spans="1:10" ht="14">
      <c r="A101" s="462" t="s">
        <v>1097</v>
      </c>
      <c r="B101" s="463">
        <v>0</v>
      </c>
      <c r="C101" s="463">
        <v>8.7579400000000005E-3</v>
      </c>
      <c r="D101" s="463">
        <v>0</v>
      </c>
      <c r="E101" s="463">
        <v>97.919812729999919</v>
      </c>
      <c r="F101" s="463">
        <v>0</v>
      </c>
      <c r="G101" s="463">
        <v>3.77818611</v>
      </c>
      <c r="H101" s="463">
        <v>4.7956954100000004</v>
      </c>
      <c r="I101" s="463">
        <v>4.8011908099999996</v>
      </c>
      <c r="J101" s="463">
        <v>8.7579400000000005E-3</v>
      </c>
    </row>
    <row r="102" spans="1:10" ht="14">
      <c r="A102" s="462" t="s">
        <v>1149</v>
      </c>
      <c r="B102" s="463">
        <v>0</v>
      </c>
      <c r="C102" s="463">
        <v>8.444440000000001E-3</v>
      </c>
      <c r="D102" s="463">
        <v>0</v>
      </c>
      <c r="E102" s="463">
        <v>14.72789277</v>
      </c>
      <c r="F102" s="463">
        <v>0</v>
      </c>
      <c r="G102" s="463">
        <v>0.68176607</v>
      </c>
      <c r="H102" s="463">
        <v>69.280101340000002</v>
      </c>
      <c r="I102" s="463">
        <v>69.734187560000009</v>
      </c>
      <c r="J102" s="463">
        <v>8.444440000000001E-3</v>
      </c>
    </row>
    <row r="103" spans="1:10" ht="14">
      <c r="A103" s="462" t="s">
        <v>1045</v>
      </c>
      <c r="B103" s="463">
        <v>0</v>
      </c>
      <c r="C103" s="463">
        <v>7.6544999999999998E-3</v>
      </c>
      <c r="D103" s="463">
        <v>8.8905200000000007E-3</v>
      </c>
      <c r="E103" s="463">
        <v>29.209155570000011</v>
      </c>
      <c r="F103" s="463">
        <v>0</v>
      </c>
      <c r="G103" s="463">
        <v>0.37372179</v>
      </c>
      <c r="H103" s="463">
        <v>1.1608408100000001</v>
      </c>
      <c r="I103" s="463">
        <v>1.16624777</v>
      </c>
      <c r="J103" s="463">
        <v>1.01455E-2</v>
      </c>
    </row>
    <row r="104" spans="1:10" ht="14">
      <c r="A104" s="462" t="s">
        <v>1092</v>
      </c>
      <c r="B104" s="463">
        <v>0</v>
      </c>
      <c r="C104" s="463">
        <v>6.9240200000000003E-3</v>
      </c>
      <c r="D104" s="463">
        <v>13.732235880000001</v>
      </c>
      <c r="E104" s="463">
        <v>48.658701270000051</v>
      </c>
      <c r="F104" s="463">
        <v>2.5342759999999999E-2</v>
      </c>
      <c r="G104" s="463">
        <v>25.583211370000019</v>
      </c>
      <c r="H104" s="463">
        <v>4.7824086899999969</v>
      </c>
      <c r="I104" s="463">
        <v>6.5918451399999993</v>
      </c>
      <c r="J104" s="463">
        <v>6.9240200000000003E-3</v>
      </c>
    </row>
    <row r="105" spans="1:10" ht="14">
      <c r="A105" s="462" t="s">
        <v>967</v>
      </c>
      <c r="B105" s="463">
        <v>0</v>
      </c>
      <c r="C105" s="463">
        <v>5.8810099999999999E-3</v>
      </c>
      <c r="D105" s="463">
        <v>2.0045959199999999</v>
      </c>
      <c r="E105" s="463">
        <v>33.908146119999998</v>
      </c>
      <c r="F105" s="463">
        <v>0.40408259000000002</v>
      </c>
      <c r="G105" s="463">
        <v>3.1730886000000003</v>
      </c>
      <c r="H105" s="463">
        <v>9.5350071800000009</v>
      </c>
      <c r="I105" s="463">
        <v>9.9390897700000007</v>
      </c>
      <c r="J105" s="463">
        <v>5.8810099999999999E-3</v>
      </c>
    </row>
    <row r="106" spans="1:10" ht="14">
      <c r="A106" s="462" t="s">
        <v>1085</v>
      </c>
      <c r="B106" s="463">
        <v>4.7677099999999997E-3</v>
      </c>
      <c r="C106" s="463">
        <v>5.6117200000000006E-3</v>
      </c>
      <c r="D106" s="463">
        <v>1.3855200000000002E-2</v>
      </c>
      <c r="E106" s="463">
        <v>44.184864710000021</v>
      </c>
      <c r="F106" s="463">
        <v>0</v>
      </c>
      <c r="G106" s="463">
        <v>3.4166203599999978</v>
      </c>
      <c r="H106" s="463">
        <v>1.41340898</v>
      </c>
      <c r="I106" s="463">
        <v>1.6339059500000008</v>
      </c>
      <c r="J106" s="463">
        <v>0</v>
      </c>
    </row>
    <row r="107" spans="1:10" ht="14">
      <c r="A107" s="462" t="s">
        <v>1004</v>
      </c>
      <c r="B107" s="463">
        <v>0</v>
      </c>
      <c r="C107" s="463">
        <v>3.7061100000000003E-3</v>
      </c>
      <c r="D107" s="463">
        <v>0</v>
      </c>
      <c r="E107" s="463">
        <v>183.3070069000002</v>
      </c>
      <c r="F107" s="463">
        <v>0</v>
      </c>
      <c r="G107" s="463">
        <v>5.2655609999999999E-2</v>
      </c>
      <c r="H107" s="463">
        <v>14.35262822000001</v>
      </c>
      <c r="I107" s="463">
        <v>22.476557310000022</v>
      </c>
      <c r="J107" s="463">
        <v>4.3007399999999999E-3</v>
      </c>
    </row>
    <row r="108" spans="1:10" ht="14">
      <c r="A108" s="462" t="s">
        <v>1093</v>
      </c>
      <c r="B108" s="463">
        <v>0</v>
      </c>
      <c r="C108" s="463">
        <v>3.6644999999999998E-3</v>
      </c>
      <c r="D108" s="463">
        <v>0</v>
      </c>
      <c r="E108" s="463">
        <v>7.0135170199999957</v>
      </c>
      <c r="F108" s="463">
        <v>1.418502E-2</v>
      </c>
      <c r="G108" s="463">
        <v>0.88664288999999996</v>
      </c>
      <c r="H108" s="463">
        <v>0.99093176000000016</v>
      </c>
      <c r="I108" s="463">
        <v>1.335216199999999</v>
      </c>
      <c r="J108" s="463">
        <v>1.9999313300000001</v>
      </c>
    </row>
    <row r="109" spans="1:10" ht="14">
      <c r="A109" s="462" t="s">
        <v>1102</v>
      </c>
      <c r="B109" s="463">
        <v>1.38076E-3</v>
      </c>
      <c r="C109" s="463">
        <v>3.5827899999999998E-3</v>
      </c>
      <c r="D109" s="463">
        <v>0.10736859</v>
      </c>
      <c r="E109" s="463">
        <v>2.449468630000001</v>
      </c>
      <c r="F109" s="463">
        <v>1.3078979999999999E-2</v>
      </c>
      <c r="G109" s="463">
        <v>2.4323128399999998</v>
      </c>
      <c r="H109" s="463">
        <v>1.4308022600000001</v>
      </c>
      <c r="I109" s="463">
        <v>1.6427330300000009</v>
      </c>
      <c r="J109" s="463">
        <v>5.2777E-4</v>
      </c>
    </row>
    <row r="110" spans="1:10" ht="14">
      <c r="A110" s="462" t="s">
        <v>1166</v>
      </c>
      <c r="B110" s="463">
        <v>0</v>
      </c>
      <c r="C110" s="463">
        <v>3.2082299999999998E-3</v>
      </c>
      <c r="D110" s="463">
        <v>1.832551E-2</v>
      </c>
      <c r="E110" s="463">
        <v>8.2524553200000046</v>
      </c>
      <c r="F110" s="463">
        <v>9.7809999999999998E-4</v>
      </c>
      <c r="G110" s="463">
        <v>4.3819678800000048</v>
      </c>
      <c r="H110" s="463">
        <v>0.85735593999999993</v>
      </c>
      <c r="I110" s="463">
        <v>1.47142978</v>
      </c>
      <c r="J110" s="463">
        <v>3.2082299999999998E-3</v>
      </c>
    </row>
    <row r="111" spans="1:10" ht="14">
      <c r="A111" s="462" t="s">
        <v>1055</v>
      </c>
      <c r="B111" s="463">
        <v>0</v>
      </c>
      <c r="C111" s="463">
        <v>2.5753899999999999E-3</v>
      </c>
      <c r="D111" s="463">
        <v>0</v>
      </c>
      <c r="E111" s="463">
        <v>9.2693331899999958</v>
      </c>
      <c r="F111" s="463">
        <v>0</v>
      </c>
      <c r="G111" s="463">
        <v>24.144742910000002</v>
      </c>
      <c r="H111" s="463">
        <v>3.7452898399999999</v>
      </c>
      <c r="I111" s="463">
        <v>33.597548350000004</v>
      </c>
      <c r="J111" s="463">
        <v>2.5753899999999999E-3</v>
      </c>
    </row>
    <row r="112" spans="1:10" ht="14">
      <c r="A112" s="462" t="s">
        <v>1172</v>
      </c>
      <c r="B112" s="463">
        <v>7.3523999999999996E-4</v>
      </c>
      <c r="C112" s="463">
        <v>2.4667199999999999E-3</v>
      </c>
      <c r="D112" s="463">
        <v>0</v>
      </c>
      <c r="E112" s="463">
        <v>8.1465113000000038</v>
      </c>
      <c r="F112" s="463">
        <v>2.1502000000000001E-4</v>
      </c>
      <c r="G112" s="463">
        <v>2.839258719999997</v>
      </c>
      <c r="H112" s="463">
        <v>0.21404827999999992</v>
      </c>
      <c r="I112" s="463">
        <v>1.734996</v>
      </c>
      <c r="J112" s="463">
        <v>1.189634E-2</v>
      </c>
    </row>
    <row r="113" spans="1:10" ht="14">
      <c r="A113" s="462" t="s">
        <v>986</v>
      </c>
      <c r="B113" s="463">
        <v>0</v>
      </c>
      <c r="C113" s="463">
        <v>2.3000500000000001E-3</v>
      </c>
      <c r="D113" s="463">
        <v>0</v>
      </c>
      <c r="E113" s="463">
        <v>2.5992731299999989</v>
      </c>
      <c r="F113" s="463">
        <v>0</v>
      </c>
      <c r="G113" s="463">
        <v>4.9950000000000005E-4</v>
      </c>
      <c r="H113" s="463">
        <v>3.1472100000000001E-3</v>
      </c>
      <c r="I113" s="463">
        <v>3.1472100000000001E-3</v>
      </c>
      <c r="J113" s="463">
        <v>2.3000500000000001E-3</v>
      </c>
    </row>
    <row r="114" spans="1:10" ht="14">
      <c r="A114" s="462" t="s">
        <v>1169</v>
      </c>
      <c r="B114" s="463">
        <v>1.8104500000000001E-3</v>
      </c>
      <c r="C114" s="463">
        <v>1.8104500000000001E-3</v>
      </c>
      <c r="D114" s="463">
        <v>0</v>
      </c>
      <c r="E114" s="463">
        <v>21.585891350000061</v>
      </c>
      <c r="F114" s="463">
        <v>1.8739430000000001E-2</v>
      </c>
      <c r="G114" s="463">
        <v>1.83896981</v>
      </c>
      <c r="H114" s="463">
        <v>0.86855975999999979</v>
      </c>
      <c r="I114" s="463">
        <v>2.0891133699999989</v>
      </c>
      <c r="J114" s="463">
        <v>1.08807E-3</v>
      </c>
    </row>
    <row r="115" spans="1:10" ht="14">
      <c r="A115" s="462" t="s">
        <v>1074</v>
      </c>
      <c r="B115" s="463">
        <v>1.7472E-3</v>
      </c>
      <c r="C115" s="463">
        <v>1.7472E-3</v>
      </c>
      <c r="D115" s="463">
        <v>0</v>
      </c>
      <c r="E115" s="463">
        <v>0.84692364999999992</v>
      </c>
      <c r="F115" s="463">
        <v>1.0340000000000001E-4</v>
      </c>
      <c r="G115" s="463">
        <v>0.41083079</v>
      </c>
      <c r="H115" s="463">
        <v>6.9867350000000009E-2</v>
      </c>
      <c r="I115" s="463">
        <v>0.20110082999999998</v>
      </c>
      <c r="J115" s="463">
        <v>0</v>
      </c>
    </row>
    <row r="116" spans="1:10" ht="14">
      <c r="A116" s="462" t="s">
        <v>1086</v>
      </c>
      <c r="B116" s="463">
        <v>1.5315999999999999E-3</v>
      </c>
      <c r="C116" s="463">
        <v>1.6930299999999999E-3</v>
      </c>
      <c r="D116" s="463">
        <v>0</v>
      </c>
      <c r="E116" s="463">
        <v>2.2470695799999993</v>
      </c>
      <c r="F116" s="463">
        <v>0</v>
      </c>
      <c r="G116" s="463">
        <v>3.4612974399999938</v>
      </c>
      <c r="H116" s="463">
        <v>8.9209220000000006E-2</v>
      </c>
      <c r="I116" s="463">
        <v>0.10782432</v>
      </c>
      <c r="J116" s="463">
        <v>1.6143E-4</v>
      </c>
    </row>
    <row r="117" spans="1:10" ht="14">
      <c r="A117" s="462" t="s">
        <v>1173</v>
      </c>
      <c r="B117" s="463">
        <v>0</v>
      </c>
      <c r="C117" s="463">
        <v>1.5591600000000002E-3</v>
      </c>
      <c r="D117" s="463">
        <v>0</v>
      </c>
      <c r="E117" s="463">
        <v>0.13423409</v>
      </c>
      <c r="F117" s="463">
        <v>0.37145855</v>
      </c>
      <c r="G117" s="463">
        <v>4.5565980000000006E-2</v>
      </c>
      <c r="H117" s="463">
        <v>0.14366995999999999</v>
      </c>
      <c r="I117" s="463">
        <v>0.51851849999999999</v>
      </c>
      <c r="J117" s="463">
        <v>1.5591600000000002E-3</v>
      </c>
    </row>
    <row r="118" spans="1:10" ht="14">
      <c r="A118" s="462" t="s">
        <v>1127</v>
      </c>
      <c r="B118" s="463">
        <v>8.0954999999999992E-4</v>
      </c>
      <c r="C118" s="463">
        <v>1.3885499999999999E-3</v>
      </c>
      <c r="D118" s="463">
        <v>7.5713400000000002E-3</v>
      </c>
      <c r="E118" s="463">
        <v>2.664576900000001</v>
      </c>
      <c r="F118" s="463">
        <v>6.8961569999999986E-2</v>
      </c>
      <c r="G118" s="463">
        <v>3.1817857500000017</v>
      </c>
      <c r="H118" s="463">
        <v>4.5872380399999972</v>
      </c>
      <c r="I118" s="463">
        <v>8.2841058300000014</v>
      </c>
      <c r="J118" s="463">
        <v>5.7899999999999998E-4</v>
      </c>
    </row>
    <row r="119" spans="1:10" ht="14">
      <c r="A119" s="462" t="s">
        <v>1122</v>
      </c>
      <c r="B119" s="463">
        <v>0</v>
      </c>
      <c r="C119" s="463">
        <v>1.2985899999999999E-3</v>
      </c>
      <c r="D119" s="463">
        <v>3.3408E-4</v>
      </c>
      <c r="E119" s="463">
        <v>33.42554552</v>
      </c>
      <c r="F119" s="463">
        <v>7.8048329999999999E-2</v>
      </c>
      <c r="G119" s="463">
        <v>48.448377720000011</v>
      </c>
      <c r="H119" s="463">
        <v>28.357839760000001</v>
      </c>
      <c r="I119" s="463">
        <v>33.630939909999995</v>
      </c>
      <c r="J119" s="463">
        <v>1.2985899999999999E-3</v>
      </c>
    </row>
    <row r="120" spans="1:10" ht="14">
      <c r="A120" s="462" t="s">
        <v>1057</v>
      </c>
      <c r="B120" s="463">
        <v>0</v>
      </c>
      <c r="C120" s="463">
        <v>1.28622E-3</v>
      </c>
      <c r="D120" s="463">
        <v>6.8813999999999995E-4</v>
      </c>
      <c r="E120" s="463">
        <v>29.19650369999998</v>
      </c>
      <c r="F120" s="463">
        <v>3.2007389999999997E-2</v>
      </c>
      <c r="G120" s="463">
        <v>3.7229284700000012</v>
      </c>
      <c r="H120" s="463">
        <v>1.96580595</v>
      </c>
      <c r="I120" s="463">
        <v>2.3090175300000011</v>
      </c>
      <c r="J120" s="463">
        <v>1.28622E-3</v>
      </c>
    </row>
    <row r="121" spans="1:10" ht="14">
      <c r="A121" s="462" t="s">
        <v>1073</v>
      </c>
      <c r="B121" s="463">
        <v>1.1644700000000001E-3</v>
      </c>
      <c r="C121" s="463">
        <v>1.1644700000000001E-3</v>
      </c>
      <c r="D121" s="463">
        <v>2.5320509999999997E-2</v>
      </c>
      <c r="E121" s="463">
        <v>67.518563059999877</v>
      </c>
      <c r="F121" s="463">
        <v>0</v>
      </c>
      <c r="G121" s="463">
        <v>3.3029256000000009</v>
      </c>
      <c r="H121" s="463">
        <v>4.1236084299999991</v>
      </c>
      <c r="I121" s="463">
        <v>4.148339779999997</v>
      </c>
      <c r="J121" s="463">
        <v>2.533E-5</v>
      </c>
    </row>
    <row r="122" spans="1:10" ht="14">
      <c r="A122" s="462" t="s">
        <v>1084</v>
      </c>
      <c r="B122" s="463">
        <v>8.8719999999999988E-4</v>
      </c>
      <c r="C122" s="463">
        <v>8.8719999999999988E-4</v>
      </c>
      <c r="D122" s="463">
        <v>2.9253600000000001E-3</v>
      </c>
      <c r="E122" s="463">
        <v>10.12818220000001</v>
      </c>
      <c r="F122" s="463">
        <v>0</v>
      </c>
      <c r="G122" s="463">
        <v>3.261321559999999</v>
      </c>
      <c r="H122" s="463">
        <v>0.51676877999999993</v>
      </c>
      <c r="I122" s="463">
        <v>0.98408217000000031</v>
      </c>
      <c r="J122" s="463">
        <v>0</v>
      </c>
    </row>
    <row r="123" spans="1:10" ht="14">
      <c r="A123" s="462" t="s">
        <v>1114</v>
      </c>
      <c r="B123" s="463">
        <v>0</v>
      </c>
      <c r="C123" s="463">
        <v>8.7380999999999993E-4</v>
      </c>
      <c r="D123" s="463">
        <v>0</v>
      </c>
      <c r="E123" s="463">
        <v>6.254567129999999</v>
      </c>
      <c r="F123" s="463">
        <v>0.13622054</v>
      </c>
      <c r="G123" s="463">
        <v>0.5905348199999999</v>
      </c>
      <c r="H123" s="463">
        <v>3.7072686400000001</v>
      </c>
      <c r="I123" s="463">
        <v>3.7067052400000002</v>
      </c>
      <c r="J123" s="463">
        <v>8.7380999999999993E-4</v>
      </c>
    </row>
    <row r="124" spans="1:10" ht="14">
      <c r="A124" s="462" t="s">
        <v>984</v>
      </c>
      <c r="B124" s="463">
        <v>0</v>
      </c>
      <c r="C124" s="463">
        <v>6.8667000000000001E-4</v>
      </c>
      <c r="D124" s="463">
        <v>0</v>
      </c>
      <c r="E124" s="463">
        <v>10.883671839999991</v>
      </c>
      <c r="F124" s="463">
        <v>0</v>
      </c>
      <c r="G124" s="463">
        <v>1.5869798899999998</v>
      </c>
      <c r="H124" s="463">
        <v>5.7862319999999995E-2</v>
      </c>
      <c r="I124" s="463">
        <v>7.0621499999999997E-3</v>
      </c>
      <c r="J124" s="463">
        <v>6.8667000000000001E-4</v>
      </c>
    </row>
    <row r="125" spans="1:10" ht="14">
      <c r="A125" s="462" t="s">
        <v>1016</v>
      </c>
      <c r="B125" s="463">
        <v>6.1739999999999994E-4</v>
      </c>
      <c r="C125" s="463">
        <v>6.1739999999999994E-4</v>
      </c>
      <c r="D125" s="463">
        <v>0</v>
      </c>
      <c r="E125" s="463">
        <v>0.52755079000000005</v>
      </c>
      <c r="F125" s="463">
        <v>0</v>
      </c>
      <c r="G125" s="463">
        <v>0.2836377000000001</v>
      </c>
      <c r="H125" s="463">
        <v>2.8899339999999999E-2</v>
      </c>
      <c r="I125" s="463">
        <v>3.1136319999999999E-2</v>
      </c>
      <c r="J125" s="463">
        <v>9.5160999999999996E-3</v>
      </c>
    </row>
    <row r="126" spans="1:10" ht="14">
      <c r="A126" s="462" t="s">
        <v>1165</v>
      </c>
      <c r="B126" s="463">
        <v>0</v>
      </c>
      <c r="C126" s="463">
        <v>5.8226000000000003E-4</v>
      </c>
      <c r="D126" s="463">
        <v>0.39631240999999989</v>
      </c>
      <c r="E126" s="463">
        <v>11.487517930000012</v>
      </c>
      <c r="F126" s="463">
        <v>2.1037616099999989</v>
      </c>
      <c r="G126" s="463">
        <v>15.592153250000001</v>
      </c>
      <c r="H126" s="463">
        <v>16.910599649999998</v>
      </c>
      <c r="I126" s="463">
        <v>63.674305269999977</v>
      </c>
      <c r="J126" s="463">
        <v>5.8226000000000003E-4</v>
      </c>
    </row>
    <row r="127" spans="1:10" ht="14">
      <c r="A127" s="462" t="s">
        <v>1081</v>
      </c>
      <c r="B127" s="463">
        <v>0</v>
      </c>
      <c r="C127" s="463">
        <v>2.1425E-4</v>
      </c>
      <c r="D127" s="463">
        <v>0</v>
      </c>
      <c r="E127" s="463">
        <v>7.33527693</v>
      </c>
      <c r="F127" s="463">
        <v>0</v>
      </c>
      <c r="G127" s="463">
        <v>0.12583244999999998</v>
      </c>
      <c r="H127" s="463">
        <v>4.3444737599999996</v>
      </c>
      <c r="I127" s="463">
        <v>4.3539183399999999</v>
      </c>
      <c r="J127" s="463">
        <v>0.19069115</v>
      </c>
    </row>
    <row r="128" spans="1:10" ht="14">
      <c r="A128" s="462" t="s">
        <v>999</v>
      </c>
      <c r="B128" s="463">
        <v>1.8574000000000002E-4</v>
      </c>
      <c r="C128" s="463">
        <v>1.8574000000000002E-4</v>
      </c>
      <c r="D128" s="463">
        <v>0</v>
      </c>
      <c r="E128" s="463">
        <v>8.8656372399999945</v>
      </c>
      <c r="F128" s="463">
        <v>0</v>
      </c>
      <c r="G128" s="463">
        <v>0.22411732999999998</v>
      </c>
      <c r="H128" s="463">
        <v>0.51643335999999995</v>
      </c>
      <c r="I128" s="463">
        <v>0.65933017000000005</v>
      </c>
      <c r="J128" s="463">
        <v>0</v>
      </c>
    </row>
    <row r="129" spans="1:10" ht="14">
      <c r="A129" s="462" t="s">
        <v>979</v>
      </c>
      <c r="B129" s="463">
        <v>0</v>
      </c>
      <c r="C129" s="463">
        <v>1.4937000000000001E-4</v>
      </c>
      <c r="D129" s="463">
        <v>0</v>
      </c>
      <c r="E129" s="463">
        <v>1.4888525800000001</v>
      </c>
      <c r="F129" s="463">
        <v>0</v>
      </c>
      <c r="G129" s="463">
        <v>3.0611000000000001E-4</v>
      </c>
      <c r="H129" s="463">
        <v>0</v>
      </c>
      <c r="I129" s="463">
        <v>0</v>
      </c>
      <c r="J129" s="463">
        <v>1.872E-4</v>
      </c>
    </row>
    <row r="130" spans="1:10" ht="14">
      <c r="A130" s="462" t="s">
        <v>1185</v>
      </c>
      <c r="B130" s="463">
        <v>6.2420000000000002E-5</v>
      </c>
      <c r="C130" s="463">
        <v>6.2420000000000002E-5</v>
      </c>
      <c r="D130" s="463">
        <v>0</v>
      </c>
      <c r="E130" s="463">
        <v>1.6247569999999999E-2</v>
      </c>
      <c r="F130" s="463">
        <v>0</v>
      </c>
      <c r="G130" s="463">
        <v>1.1376999999999999E-4</v>
      </c>
      <c r="H130" s="463">
        <v>0</v>
      </c>
      <c r="I130" s="463">
        <v>0</v>
      </c>
      <c r="J130" s="463">
        <v>0</v>
      </c>
    </row>
    <row r="131" spans="1:10" ht="14">
      <c r="A131" s="462" t="s">
        <v>1147</v>
      </c>
      <c r="B131" s="463">
        <v>0</v>
      </c>
      <c r="C131" s="463">
        <v>5.2500000000000002E-5</v>
      </c>
      <c r="D131" s="463">
        <v>0</v>
      </c>
      <c r="E131" s="463">
        <v>67.464499189999998</v>
      </c>
      <c r="F131" s="463">
        <v>0</v>
      </c>
      <c r="G131" s="463">
        <v>10.966828470000001</v>
      </c>
      <c r="H131" s="463">
        <v>2.8621158500000021</v>
      </c>
      <c r="I131" s="463">
        <v>7.2084564500000088</v>
      </c>
      <c r="J131" s="463">
        <v>5.2500000000000002E-5</v>
      </c>
    </row>
    <row r="132" spans="1:10" ht="14">
      <c r="A132" s="462" t="s">
        <v>983</v>
      </c>
      <c r="B132" s="463">
        <v>0</v>
      </c>
      <c r="C132" s="463">
        <v>0</v>
      </c>
      <c r="D132" s="463">
        <v>0</v>
      </c>
      <c r="E132" s="463">
        <v>1.21576E-3</v>
      </c>
      <c r="F132" s="463">
        <v>0</v>
      </c>
      <c r="G132" s="463">
        <v>0</v>
      </c>
      <c r="H132" s="463">
        <v>108.09441799</v>
      </c>
      <c r="I132" s="463">
        <v>108.09441799</v>
      </c>
      <c r="J132" s="463">
        <v>0</v>
      </c>
    </row>
    <row r="133" spans="1:10" ht="14">
      <c r="A133" s="462" t="s">
        <v>1138</v>
      </c>
      <c r="B133" s="463">
        <v>0</v>
      </c>
      <c r="C133" s="463">
        <v>0</v>
      </c>
      <c r="D133" s="463">
        <v>0</v>
      </c>
      <c r="E133" s="463">
        <v>2.7800975600000002</v>
      </c>
      <c r="F133" s="463">
        <v>0.11153297999999999</v>
      </c>
      <c r="G133" s="463">
        <v>9.5922608399999998</v>
      </c>
      <c r="H133" s="463">
        <v>95.796935640000001</v>
      </c>
      <c r="I133" s="463">
        <v>106.97198362</v>
      </c>
      <c r="J133" s="463">
        <v>0</v>
      </c>
    </row>
    <row r="134" spans="1:10" ht="14">
      <c r="A134" s="462" t="s">
        <v>1110</v>
      </c>
      <c r="B134" s="463">
        <v>0</v>
      </c>
      <c r="C134" s="463">
        <v>0</v>
      </c>
      <c r="D134" s="463">
        <v>5.8154930000000001E-2</v>
      </c>
      <c r="E134" s="463">
        <v>20.67296073999999</v>
      </c>
      <c r="F134" s="463">
        <v>0.71131452000000006</v>
      </c>
      <c r="G134" s="463">
        <v>169.4757062800002</v>
      </c>
      <c r="H134" s="463">
        <v>90.85175301999999</v>
      </c>
      <c r="I134" s="463">
        <v>266.6193208100002</v>
      </c>
      <c r="J134" s="463">
        <v>0</v>
      </c>
    </row>
    <row r="135" spans="1:10" ht="14">
      <c r="A135" s="462" t="s">
        <v>1068</v>
      </c>
      <c r="B135" s="463">
        <v>0</v>
      </c>
      <c r="C135" s="463">
        <v>0</v>
      </c>
      <c r="D135" s="463">
        <v>1.49939084</v>
      </c>
      <c r="E135" s="463">
        <v>15.29523828999999</v>
      </c>
      <c r="F135" s="463">
        <v>0</v>
      </c>
      <c r="G135" s="463">
        <v>44.325620169999958</v>
      </c>
      <c r="H135" s="463">
        <v>45.050330669999958</v>
      </c>
      <c r="I135" s="463">
        <v>156.14929932999991</v>
      </c>
      <c r="J135" s="463">
        <v>0</v>
      </c>
    </row>
    <row r="136" spans="1:10" ht="14">
      <c r="A136" s="462" t="s">
        <v>1142</v>
      </c>
      <c r="B136" s="463">
        <v>0</v>
      </c>
      <c r="C136" s="463">
        <v>0</v>
      </c>
      <c r="D136" s="463">
        <v>0</v>
      </c>
      <c r="E136" s="463">
        <v>97.723498410000005</v>
      </c>
      <c r="F136" s="463">
        <v>0</v>
      </c>
      <c r="G136" s="463">
        <v>107.80202976999999</v>
      </c>
      <c r="H136" s="463">
        <v>42.636178080000022</v>
      </c>
      <c r="I136" s="463">
        <v>144.83572475999998</v>
      </c>
      <c r="J136" s="463">
        <v>0</v>
      </c>
    </row>
    <row r="137" spans="1:10" ht="14">
      <c r="A137" s="462" t="s">
        <v>1052</v>
      </c>
      <c r="B137" s="463">
        <v>0</v>
      </c>
      <c r="C137" s="463">
        <v>0</v>
      </c>
      <c r="D137" s="463">
        <v>0</v>
      </c>
      <c r="E137" s="463">
        <v>69.797451599999974</v>
      </c>
      <c r="F137" s="463">
        <v>0.17684935000000002</v>
      </c>
      <c r="G137" s="463">
        <v>55.023640360000002</v>
      </c>
      <c r="H137" s="463">
        <v>20.26316396</v>
      </c>
      <c r="I137" s="463">
        <v>0.54584502000000001</v>
      </c>
      <c r="J137" s="463">
        <v>0</v>
      </c>
    </row>
    <row r="138" spans="1:10" ht="14">
      <c r="A138" s="462" t="s">
        <v>1090</v>
      </c>
      <c r="B138" s="463">
        <v>0</v>
      </c>
      <c r="C138" s="463">
        <v>0</v>
      </c>
      <c r="D138" s="463">
        <v>0</v>
      </c>
      <c r="E138" s="463">
        <v>58.763214520000034</v>
      </c>
      <c r="F138" s="463">
        <v>0</v>
      </c>
      <c r="G138" s="463">
        <v>116.66031639000001</v>
      </c>
      <c r="H138" s="463">
        <v>9.1842948100000008</v>
      </c>
      <c r="I138" s="463">
        <v>9.2647354199999992</v>
      </c>
      <c r="J138" s="463">
        <v>0</v>
      </c>
    </row>
    <row r="139" spans="1:10" ht="14">
      <c r="A139" s="462" t="s">
        <v>1141</v>
      </c>
      <c r="B139" s="463">
        <v>0</v>
      </c>
      <c r="C139" s="463">
        <v>0</v>
      </c>
      <c r="D139" s="463">
        <v>0.42449482000000011</v>
      </c>
      <c r="E139" s="463">
        <v>42.478852890000056</v>
      </c>
      <c r="F139" s="463">
        <v>0.12371508000000001</v>
      </c>
      <c r="G139" s="463">
        <v>53.915156790000005</v>
      </c>
      <c r="H139" s="463">
        <v>9.1093067600000044</v>
      </c>
      <c r="I139" s="463">
        <v>24.038462780000032</v>
      </c>
      <c r="J139" s="463">
        <v>0</v>
      </c>
    </row>
    <row r="140" spans="1:10" ht="14">
      <c r="A140" s="462" t="s">
        <v>1108</v>
      </c>
      <c r="B140" s="463">
        <v>0</v>
      </c>
      <c r="C140" s="463">
        <v>0</v>
      </c>
      <c r="D140" s="463">
        <v>9.40299E-3</v>
      </c>
      <c r="E140" s="463">
        <v>3.0917938099999991</v>
      </c>
      <c r="F140" s="463">
        <v>0</v>
      </c>
      <c r="G140" s="463">
        <v>3.0218061200000013</v>
      </c>
      <c r="H140" s="463">
        <v>7.7136219800000001</v>
      </c>
      <c r="I140" s="463">
        <v>13.0758759</v>
      </c>
      <c r="J140" s="463">
        <v>0</v>
      </c>
    </row>
    <row r="141" spans="1:10" ht="14">
      <c r="A141" s="462" t="s">
        <v>1135</v>
      </c>
      <c r="B141" s="463">
        <v>0</v>
      </c>
      <c r="C141" s="463">
        <v>0</v>
      </c>
      <c r="D141" s="463">
        <v>4.447276E-2</v>
      </c>
      <c r="E141" s="463">
        <v>37.055083359999976</v>
      </c>
      <c r="F141" s="463">
        <v>3.2927999999999999E-2</v>
      </c>
      <c r="G141" s="463">
        <v>15.22094439000001</v>
      </c>
      <c r="H141" s="463">
        <v>6.2269450099999997</v>
      </c>
      <c r="I141" s="463">
        <v>8.0842521600000019</v>
      </c>
      <c r="J141" s="463">
        <v>0</v>
      </c>
    </row>
    <row r="142" spans="1:10" ht="14">
      <c r="A142" s="462" t="s">
        <v>1168</v>
      </c>
      <c r="B142" s="463">
        <v>0</v>
      </c>
      <c r="C142" s="463">
        <v>0</v>
      </c>
      <c r="D142" s="463">
        <v>0</v>
      </c>
      <c r="E142" s="463">
        <v>1.2508732499999999</v>
      </c>
      <c r="F142" s="463">
        <v>0.19386400000000001</v>
      </c>
      <c r="G142" s="463">
        <v>3.666524999999999E-2</v>
      </c>
      <c r="H142" s="463">
        <v>5.6567435599999989</v>
      </c>
      <c r="I142" s="463">
        <v>8.23733425</v>
      </c>
      <c r="J142" s="463">
        <v>0</v>
      </c>
    </row>
    <row r="143" spans="1:10" ht="14">
      <c r="A143" s="462" t="s">
        <v>1046</v>
      </c>
      <c r="B143" s="463">
        <v>0</v>
      </c>
      <c r="C143" s="463">
        <v>0</v>
      </c>
      <c r="D143" s="463">
        <v>0.36271426000000001</v>
      </c>
      <c r="E143" s="463">
        <v>23.487369519999998</v>
      </c>
      <c r="F143" s="463">
        <v>1.525874E-2</v>
      </c>
      <c r="G143" s="463">
        <v>3.3587544500000028</v>
      </c>
      <c r="H143" s="463">
        <v>4.9114448000000008</v>
      </c>
      <c r="I143" s="463">
        <v>7.459685550000005</v>
      </c>
      <c r="J143" s="463">
        <v>0</v>
      </c>
    </row>
    <row r="144" spans="1:10" ht="14">
      <c r="A144" s="462" t="s">
        <v>978</v>
      </c>
      <c r="B144" s="463">
        <v>0</v>
      </c>
      <c r="C144" s="463">
        <v>0</v>
      </c>
      <c r="D144" s="463">
        <v>0</v>
      </c>
      <c r="E144" s="463">
        <v>21.541200809999999</v>
      </c>
      <c r="F144" s="463">
        <v>0</v>
      </c>
      <c r="G144" s="463">
        <v>0</v>
      </c>
      <c r="H144" s="463">
        <v>4.3127965899999996</v>
      </c>
      <c r="I144" s="463">
        <v>4.3127965899999996</v>
      </c>
      <c r="J144" s="463">
        <v>1.424983E-2</v>
      </c>
    </row>
    <row r="145" spans="1:10" ht="14">
      <c r="A145" s="462" t="s">
        <v>1148</v>
      </c>
      <c r="B145" s="463">
        <v>0</v>
      </c>
      <c r="C145" s="463">
        <v>0</v>
      </c>
      <c r="D145" s="463">
        <v>0</v>
      </c>
      <c r="E145" s="463">
        <v>15.59265944</v>
      </c>
      <c r="F145" s="463">
        <v>0</v>
      </c>
      <c r="G145" s="463">
        <v>0.63639567000000008</v>
      </c>
      <c r="H145" s="463">
        <v>3.8275804399999998</v>
      </c>
      <c r="I145" s="463">
        <v>14.94510931000001</v>
      </c>
      <c r="J145" s="463">
        <v>0</v>
      </c>
    </row>
    <row r="146" spans="1:10" ht="14">
      <c r="A146" s="462" t="s">
        <v>1212</v>
      </c>
      <c r="B146" s="463">
        <v>0</v>
      </c>
      <c r="C146" s="463">
        <v>0</v>
      </c>
      <c r="D146" s="463">
        <v>0</v>
      </c>
      <c r="E146" s="463">
        <v>1.5154533799999999</v>
      </c>
      <c r="F146" s="463">
        <v>0</v>
      </c>
      <c r="G146" s="463">
        <v>1.96877401</v>
      </c>
      <c r="H146" s="463">
        <v>3.5299471600000003</v>
      </c>
      <c r="I146" s="463">
        <v>3.68287305</v>
      </c>
      <c r="J146" s="463">
        <v>0</v>
      </c>
    </row>
    <row r="147" spans="1:10" ht="14">
      <c r="A147" s="462" t="s">
        <v>976</v>
      </c>
      <c r="B147" s="463">
        <v>0</v>
      </c>
      <c r="C147" s="463">
        <v>0</v>
      </c>
      <c r="D147" s="463">
        <v>0</v>
      </c>
      <c r="E147" s="463">
        <v>43.44645647000003</v>
      </c>
      <c r="F147" s="463">
        <v>0</v>
      </c>
      <c r="G147" s="463">
        <v>0</v>
      </c>
      <c r="H147" s="463">
        <v>2.5603969100000001</v>
      </c>
      <c r="I147" s="463">
        <v>2.63598124</v>
      </c>
      <c r="J147" s="463">
        <v>3.2832500000000001E-3</v>
      </c>
    </row>
    <row r="148" spans="1:10" ht="14">
      <c r="A148" s="462" t="s">
        <v>1028</v>
      </c>
      <c r="B148" s="463">
        <v>0</v>
      </c>
      <c r="C148" s="463">
        <v>0</v>
      </c>
      <c r="D148" s="463">
        <v>0</v>
      </c>
      <c r="E148" s="463">
        <v>7.9457699999999996E-3</v>
      </c>
      <c r="F148" s="463">
        <v>0</v>
      </c>
      <c r="G148" s="463">
        <v>4.1567716400000005</v>
      </c>
      <c r="H148" s="463">
        <v>2.19030623</v>
      </c>
      <c r="I148" s="463">
        <v>3.5816683500000002</v>
      </c>
      <c r="J148" s="463">
        <v>4.5383000000000001E-4</v>
      </c>
    </row>
    <row r="149" spans="1:10" ht="14">
      <c r="A149" s="462" t="s">
        <v>1151</v>
      </c>
      <c r="B149" s="463">
        <v>0</v>
      </c>
      <c r="C149" s="463">
        <v>0</v>
      </c>
      <c r="D149" s="463">
        <v>0</v>
      </c>
      <c r="E149" s="463">
        <v>10.254518539999991</v>
      </c>
      <c r="F149" s="463">
        <v>0.10600571</v>
      </c>
      <c r="G149" s="463">
        <v>9.6866230000000009</v>
      </c>
      <c r="H149" s="463">
        <v>2.0540263700000003</v>
      </c>
      <c r="I149" s="463">
        <v>2.6896877099999998</v>
      </c>
      <c r="J149" s="463">
        <v>0</v>
      </c>
    </row>
    <row r="150" spans="1:10" ht="14">
      <c r="A150" s="462" t="s">
        <v>1089</v>
      </c>
      <c r="B150" s="463">
        <v>0</v>
      </c>
      <c r="C150" s="463">
        <v>0</v>
      </c>
      <c r="D150" s="463">
        <v>0</v>
      </c>
      <c r="E150" s="463">
        <v>18.98257787</v>
      </c>
      <c r="F150" s="463">
        <v>0</v>
      </c>
      <c r="G150" s="463">
        <v>7.5439599699999995</v>
      </c>
      <c r="H150" s="463">
        <v>1.8404616100000002</v>
      </c>
      <c r="I150" s="463">
        <v>1.8404616100000002</v>
      </c>
      <c r="J150" s="463">
        <v>0</v>
      </c>
    </row>
    <row r="151" spans="1:10" ht="14">
      <c r="A151" s="462" t="s">
        <v>1128</v>
      </c>
      <c r="B151" s="463">
        <v>0</v>
      </c>
      <c r="C151" s="463">
        <v>0</v>
      </c>
      <c r="D151" s="463">
        <v>0</v>
      </c>
      <c r="E151" s="463">
        <v>8.045273029999997</v>
      </c>
      <c r="F151" s="463">
        <v>3.0378700000000002E-2</v>
      </c>
      <c r="G151" s="463">
        <v>7.1930400500000031</v>
      </c>
      <c r="H151" s="463">
        <v>1.7826708600000001</v>
      </c>
      <c r="I151" s="463">
        <v>6.94401856</v>
      </c>
      <c r="J151" s="463">
        <v>0</v>
      </c>
    </row>
    <row r="152" spans="1:10" ht="14">
      <c r="A152" s="462" t="s">
        <v>1140</v>
      </c>
      <c r="B152" s="463">
        <v>0</v>
      </c>
      <c r="C152" s="463">
        <v>0</v>
      </c>
      <c r="D152" s="463">
        <v>0</v>
      </c>
      <c r="E152" s="463">
        <v>3.884416330000001</v>
      </c>
      <c r="F152" s="463">
        <v>0.30622043999999998</v>
      </c>
      <c r="G152" s="463">
        <v>48.383842959999996</v>
      </c>
      <c r="H152" s="463">
        <v>1.5962281899999999</v>
      </c>
      <c r="I152" s="463">
        <v>2.7909086099999998</v>
      </c>
      <c r="J152" s="463">
        <v>0</v>
      </c>
    </row>
    <row r="153" spans="1:10" ht="14">
      <c r="A153" s="462" t="s">
        <v>1034</v>
      </c>
      <c r="B153" s="463">
        <v>0</v>
      </c>
      <c r="C153" s="463">
        <v>0</v>
      </c>
      <c r="D153" s="463">
        <v>0</v>
      </c>
      <c r="E153" s="463">
        <v>100.35326387000001</v>
      </c>
      <c r="F153" s="463">
        <v>0</v>
      </c>
      <c r="G153" s="463">
        <v>8.6705800000000006E-3</v>
      </c>
      <c r="H153" s="463">
        <v>1.46367837</v>
      </c>
      <c r="I153" s="463">
        <v>1.46367837</v>
      </c>
      <c r="J153" s="463">
        <v>0</v>
      </c>
    </row>
    <row r="154" spans="1:10" ht="14">
      <c r="A154" s="462" t="s">
        <v>1067</v>
      </c>
      <c r="B154" s="463">
        <v>0</v>
      </c>
      <c r="C154" s="463">
        <v>0</v>
      </c>
      <c r="D154" s="463">
        <v>2.4547289999999999E-2</v>
      </c>
      <c r="E154" s="463">
        <v>15.340692289999989</v>
      </c>
      <c r="F154" s="463">
        <v>1.9205169999999997E-2</v>
      </c>
      <c r="G154" s="463">
        <v>3.5784754199999989</v>
      </c>
      <c r="H154" s="463">
        <v>1.3116013399999988</v>
      </c>
      <c r="I154" s="463">
        <v>3.1839358800000022</v>
      </c>
      <c r="J154" s="463">
        <v>0</v>
      </c>
    </row>
    <row r="155" spans="1:10" ht="14">
      <c r="A155" s="462" t="s">
        <v>1193</v>
      </c>
      <c r="B155" s="463">
        <v>0</v>
      </c>
      <c r="C155" s="463">
        <v>0</v>
      </c>
      <c r="D155" s="463">
        <v>0</v>
      </c>
      <c r="E155" s="463">
        <v>0.19736257000000001</v>
      </c>
      <c r="F155" s="463">
        <v>0</v>
      </c>
      <c r="G155" s="463">
        <v>0</v>
      </c>
      <c r="H155" s="463">
        <v>1.10374046</v>
      </c>
      <c r="I155" s="463">
        <v>1.10374046</v>
      </c>
      <c r="J155" s="463">
        <v>0</v>
      </c>
    </row>
    <row r="156" spans="1:10" ht="14">
      <c r="A156" s="462" t="s">
        <v>1112</v>
      </c>
      <c r="B156" s="463">
        <v>0</v>
      </c>
      <c r="C156" s="463">
        <v>0</v>
      </c>
      <c r="D156" s="463">
        <v>0</v>
      </c>
      <c r="E156" s="463">
        <v>3.10812E-2</v>
      </c>
      <c r="F156" s="463">
        <v>0</v>
      </c>
      <c r="G156" s="463">
        <v>0.18510052999999999</v>
      </c>
      <c r="H156" s="463">
        <v>0.92335553000000004</v>
      </c>
      <c r="I156" s="463">
        <v>0.96070482000000001</v>
      </c>
      <c r="J156" s="463">
        <v>0</v>
      </c>
    </row>
    <row r="157" spans="1:10" ht="14">
      <c r="A157" s="462" t="s">
        <v>1210</v>
      </c>
      <c r="B157" s="463">
        <v>0</v>
      </c>
      <c r="C157" s="463">
        <v>0</v>
      </c>
      <c r="D157" s="463">
        <v>0</v>
      </c>
      <c r="E157" s="463">
        <v>3.829714E-2</v>
      </c>
      <c r="F157" s="463">
        <v>0</v>
      </c>
      <c r="G157" s="463">
        <v>0.59409999999999996</v>
      </c>
      <c r="H157" s="463">
        <v>0.78764721999999998</v>
      </c>
      <c r="I157" s="463">
        <v>0.78764721999999998</v>
      </c>
      <c r="J157" s="463">
        <v>0</v>
      </c>
    </row>
    <row r="158" spans="1:10" ht="14">
      <c r="A158" s="462" t="s">
        <v>1146</v>
      </c>
      <c r="B158" s="463">
        <v>0</v>
      </c>
      <c r="C158" s="463">
        <v>0</v>
      </c>
      <c r="D158" s="463">
        <v>1.4069999999999998E-4</v>
      </c>
      <c r="E158" s="463">
        <v>2.9220300300000011</v>
      </c>
      <c r="F158" s="463">
        <v>1.5658709999999999E-2</v>
      </c>
      <c r="G158" s="463">
        <v>4.1404124199999988</v>
      </c>
      <c r="H158" s="463">
        <v>0.73432583000000007</v>
      </c>
      <c r="I158" s="463">
        <v>2.2855764900000004</v>
      </c>
      <c r="J158" s="463">
        <v>0</v>
      </c>
    </row>
    <row r="159" spans="1:10" ht="14">
      <c r="A159" s="462" t="s">
        <v>1162</v>
      </c>
      <c r="B159" s="463">
        <v>0</v>
      </c>
      <c r="C159" s="463">
        <v>0</v>
      </c>
      <c r="D159" s="463">
        <v>0</v>
      </c>
      <c r="E159" s="463">
        <v>0.64400002000000012</v>
      </c>
      <c r="F159" s="463">
        <v>0.66366409999999998</v>
      </c>
      <c r="G159" s="463">
        <v>0.49970914999999977</v>
      </c>
      <c r="H159" s="463">
        <v>0.53818865999999987</v>
      </c>
      <c r="I159" s="463">
        <v>2.0375425500000008</v>
      </c>
      <c r="J159" s="463">
        <v>0</v>
      </c>
    </row>
    <row r="160" spans="1:10" ht="14">
      <c r="A160" s="462" t="s">
        <v>1111</v>
      </c>
      <c r="B160" s="463">
        <v>0</v>
      </c>
      <c r="C160" s="463">
        <v>0</v>
      </c>
      <c r="D160" s="463">
        <v>0</v>
      </c>
      <c r="E160" s="463">
        <v>5.5218766300000004</v>
      </c>
      <c r="F160" s="463">
        <v>0</v>
      </c>
      <c r="G160" s="463">
        <v>2.5024016700000007</v>
      </c>
      <c r="H160" s="463">
        <v>0.50764102</v>
      </c>
      <c r="I160" s="463">
        <v>1.72238191</v>
      </c>
      <c r="J160" s="463">
        <v>0</v>
      </c>
    </row>
    <row r="161" spans="1:10" ht="14">
      <c r="A161" s="462" t="s">
        <v>977</v>
      </c>
      <c r="B161" s="463">
        <v>0</v>
      </c>
      <c r="C161" s="463">
        <v>0</v>
      </c>
      <c r="D161" s="463">
        <v>0</v>
      </c>
      <c r="E161" s="463">
        <v>5.3710193699999991</v>
      </c>
      <c r="F161" s="463">
        <v>0</v>
      </c>
      <c r="G161" s="463">
        <v>1.7271999999999999E-4</v>
      </c>
      <c r="H161" s="463">
        <v>0.44288179999999999</v>
      </c>
      <c r="I161" s="463">
        <v>0.44288179999999999</v>
      </c>
      <c r="J161" s="463">
        <v>5.3898699999999997E-3</v>
      </c>
    </row>
    <row r="162" spans="1:10" ht="14">
      <c r="A162" s="462" t="s">
        <v>1198</v>
      </c>
      <c r="B162" s="463">
        <v>0</v>
      </c>
      <c r="C162" s="463">
        <v>0</v>
      </c>
      <c r="D162" s="463">
        <v>0</v>
      </c>
      <c r="E162" s="463">
        <v>2.4652936400000001</v>
      </c>
      <c r="F162" s="463">
        <v>0</v>
      </c>
      <c r="G162" s="463">
        <v>6.9932919999999996E-2</v>
      </c>
      <c r="H162" s="463">
        <v>0.43882979</v>
      </c>
      <c r="I162" s="463">
        <v>0.44017874000000001</v>
      </c>
      <c r="J162" s="463">
        <v>0</v>
      </c>
    </row>
    <row r="163" spans="1:10" ht="14">
      <c r="A163" s="462" t="s">
        <v>1038</v>
      </c>
      <c r="B163" s="463">
        <v>0</v>
      </c>
      <c r="C163" s="463">
        <v>0</v>
      </c>
      <c r="D163" s="463">
        <v>0</v>
      </c>
      <c r="E163" s="463">
        <v>0.58154003000000021</v>
      </c>
      <c r="F163" s="463">
        <v>5.6727300000000001E-2</v>
      </c>
      <c r="G163" s="463">
        <v>0.35457824999999998</v>
      </c>
      <c r="H163" s="463">
        <v>0.34738041999999997</v>
      </c>
      <c r="I163" s="463">
        <v>0.43757126000000002</v>
      </c>
      <c r="J163" s="463">
        <v>0</v>
      </c>
    </row>
    <row r="164" spans="1:10" ht="14">
      <c r="A164" s="462" t="s">
        <v>1211</v>
      </c>
      <c r="B164" s="463">
        <v>0</v>
      </c>
      <c r="C164" s="463">
        <v>0</v>
      </c>
      <c r="D164" s="463">
        <v>0</v>
      </c>
      <c r="E164" s="463">
        <v>100.48781751</v>
      </c>
      <c r="F164" s="463">
        <v>0</v>
      </c>
      <c r="G164" s="463">
        <v>30.133494609999989</v>
      </c>
      <c r="H164" s="463">
        <v>0.34</v>
      </c>
      <c r="I164" s="463">
        <v>1.8416122099999999</v>
      </c>
      <c r="J164" s="463">
        <v>0</v>
      </c>
    </row>
    <row r="165" spans="1:10" ht="14">
      <c r="A165" s="462" t="s">
        <v>1005</v>
      </c>
      <c r="B165" s="463">
        <v>0</v>
      </c>
      <c r="C165" s="463">
        <v>0</v>
      </c>
      <c r="D165" s="463">
        <v>0</v>
      </c>
      <c r="E165" s="463">
        <v>51.317097079999989</v>
      </c>
      <c r="F165" s="463">
        <v>11.832888449999999</v>
      </c>
      <c r="G165" s="463">
        <v>7.7796489999999996E-2</v>
      </c>
      <c r="H165" s="463">
        <v>0.30578914000000001</v>
      </c>
      <c r="I165" s="463">
        <v>12.21402026999999</v>
      </c>
      <c r="J165" s="463">
        <v>0</v>
      </c>
    </row>
    <row r="166" spans="1:10" ht="14">
      <c r="A166" s="462" t="s">
        <v>1098</v>
      </c>
      <c r="B166" s="463">
        <v>0</v>
      </c>
      <c r="C166" s="463">
        <v>0</v>
      </c>
      <c r="D166" s="463">
        <v>0</v>
      </c>
      <c r="E166" s="463">
        <v>20.95636468999999</v>
      </c>
      <c r="F166" s="463">
        <v>0</v>
      </c>
      <c r="G166" s="463">
        <v>0.82025693000000011</v>
      </c>
      <c r="H166" s="463">
        <v>0.27746701000000001</v>
      </c>
      <c r="I166" s="463">
        <v>1.9745993899999998</v>
      </c>
      <c r="J166" s="463">
        <v>0</v>
      </c>
    </row>
    <row r="167" spans="1:10" ht="14">
      <c r="A167" s="462" t="s">
        <v>1117</v>
      </c>
      <c r="B167" s="463">
        <v>0</v>
      </c>
      <c r="C167" s="463">
        <v>0</v>
      </c>
      <c r="D167" s="463">
        <v>0</v>
      </c>
      <c r="E167" s="463">
        <v>2.62989161</v>
      </c>
      <c r="F167" s="463">
        <v>1.9718159999999998E-2</v>
      </c>
      <c r="G167" s="463">
        <v>3.8757000000000007E-2</v>
      </c>
      <c r="H167" s="463">
        <v>0.23055207</v>
      </c>
      <c r="I167" s="463">
        <v>0.37713057000000011</v>
      </c>
      <c r="J167" s="463">
        <v>0</v>
      </c>
    </row>
    <row r="168" spans="1:10" ht="14">
      <c r="A168" s="462" t="s">
        <v>1167</v>
      </c>
      <c r="B168" s="463">
        <v>0</v>
      </c>
      <c r="C168" s="463">
        <v>0</v>
      </c>
      <c r="D168" s="463">
        <v>0</v>
      </c>
      <c r="E168" s="463">
        <v>0.5549472700000001</v>
      </c>
      <c r="F168" s="463">
        <v>2.4817119999999998E-2</v>
      </c>
      <c r="G168" s="463">
        <v>2.8464490899999979</v>
      </c>
      <c r="H168" s="463">
        <v>0.22972079999999998</v>
      </c>
      <c r="I168" s="463">
        <v>0.4109729299999999</v>
      </c>
      <c r="J168" s="463">
        <v>7.5097E-4</v>
      </c>
    </row>
    <row r="169" spans="1:10" ht="14">
      <c r="A169" s="462" t="s">
        <v>1164</v>
      </c>
      <c r="B169" s="463">
        <v>0</v>
      </c>
      <c r="C169" s="463">
        <v>0</v>
      </c>
      <c r="D169" s="463">
        <v>0</v>
      </c>
      <c r="E169" s="463">
        <v>3.8491246400000003</v>
      </c>
      <c r="F169" s="463">
        <v>0</v>
      </c>
      <c r="G169" s="463">
        <v>2.8843895900000001</v>
      </c>
      <c r="H169" s="463">
        <v>0.22605975</v>
      </c>
      <c r="I169" s="463">
        <v>0.3463039</v>
      </c>
      <c r="J169" s="463">
        <v>0</v>
      </c>
    </row>
    <row r="170" spans="1:10" ht="14">
      <c r="A170" s="462" t="s">
        <v>1195</v>
      </c>
      <c r="B170" s="463">
        <v>0</v>
      </c>
      <c r="C170" s="463">
        <v>0</v>
      </c>
      <c r="D170" s="463">
        <v>0.10896868</v>
      </c>
      <c r="E170" s="463">
        <v>1.6418653600000002</v>
      </c>
      <c r="F170" s="463">
        <v>0</v>
      </c>
      <c r="G170" s="463">
        <v>3.6002279999999998E-2</v>
      </c>
      <c r="H170" s="463">
        <v>0.22273622000000001</v>
      </c>
      <c r="I170" s="463">
        <v>0.22768429999999998</v>
      </c>
      <c r="J170" s="463">
        <v>0</v>
      </c>
    </row>
    <row r="171" spans="1:10" ht="14">
      <c r="A171" s="462" t="s">
        <v>1042</v>
      </c>
      <c r="B171" s="463">
        <v>0</v>
      </c>
      <c r="C171" s="463">
        <v>0</v>
      </c>
      <c r="D171" s="463">
        <v>0</v>
      </c>
      <c r="E171" s="463">
        <v>0.60133793000000002</v>
      </c>
      <c r="F171" s="463">
        <v>0</v>
      </c>
      <c r="G171" s="463">
        <v>0.20010598999999998</v>
      </c>
      <c r="H171" s="463">
        <v>0.19343242999999999</v>
      </c>
      <c r="I171" s="463">
        <v>0.20246698000000002</v>
      </c>
      <c r="J171" s="463">
        <v>0</v>
      </c>
    </row>
    <row r="172" spans="1:10" ht="14">
      <c r="A172" s="462" t="s">
        <v>1194</v>
      </c>
      <c r="B172" s="463">
        <v>0</v>
      </c>
      <c r="C172" s="463">
        <v>0</v>
      </c>
      <c r="D172" s="463">
        <v>0</v>
      </c>
      <c r="E172" s="463">
        <v>0.21150289999999999</v>
      </c>
      <c r="F172" s="463">
        <v>0</v>
      </c>
      <c r="G172" s="463">
        <v>0</v>
      </c>
      <c r="H172" s="463">
        <v>0.18986049999999999</v>
      </c>
      <c r="I172" s="463">
        <v>0.18986049999999999</v>
      </c>
      <c r="J172" s="463">
        <v>0</v>
      </c>
    </row>
    <row r="173" spans="1:10" ht="14">
      <c r="A173" s="462" t="s">
        <v>1076</v>
      </c>
      <c r="B173" s="463">
        <v>0</v>
      </c>
      <c r="C173" s="463">
        <v>0</v>
      </c>
      <c r="D173" s="463">
        <v>0</v>
      </c>
      <c r="E173" s="463">
        <v>2.3509306599999977</v>
      </c>
      <c r="F173" s="463">
        <v>0</v>
      </c>
      <c r="G173" s="463">
        <v>0.59665194999999993</v>
      </c>
      <c r="H173" s="463">
        <v>0.17830662999999999</v>
      </c>
      <c r="I173" s="463">
        <v>0.22834014000000002</v>
      </c>
      <c r="J173" s="463">
        <v>0</v>
      </c>
    </row>
    <row r="174" spans="1:10" ht="14">
      <c r="A174" s="462" t="s">
        <v>1070</v>
      </c>
      <c r="B174" s="463">
        <v>0</v>
      </c>
      <c r="C174" s="463">
        <v>0</v>
      </c>
      <c r="D174" s="463">
        <v>0.10033147000000001</v>
      </c>
      <c r="E174" s="463">
        <v>25.633936200000011</v>
      </c>
      <c r="F174" s="463">
        <v>0</v>
      </c>
      <c r="G174" s="463">
        <v>1.5762396000000001</v>
      </c>
      <c r="H174" s="463">
        <v>0.17799693999999999</v>
      </c>
      <c r="I174" s="463">
        <v>0.23940902</v>
      </c>
      <c r="J174" s="463">
        <v>0</v>
      </c>
    </row>
    <row r="175" spans="1:10" ht="14">
      <c r="A175" s="462" t="s">
        <v>1180</v>
      </c>
      <c r="B175" s="463">
        <v>0</v>
      </c>
      <c r="C175" s="463">
        <v>0</v>
      </c>
      <c r="D175" s="463">
        <v>0</v>
      </c>
      <c r="E175" s="463">
        <v>20.199495099999989</v>
      </c>
      <c r="F175" s="463">
        <v>0</v>
      </c>
      <c r="G175" s="463">
        <v>0.32248803999999998</v>
      </c>
      <c r="H175" s="463">
        <v>0.17385779000000001</v>
      </c>
      <c r="I175" s="463">
        <v>0.17385779000000001</v>
      </c>
      <c r="J175" s="463">
        <v>1.1417E-3</v>
      </c>
    </row>
    <row r="176" spans="1:10" ht="14">
      <c r="A176" s="462" t="s">
        <v>1196</v>
      </c>
      <c r="B176" s="463">
        <v>0</v>
      </c>
      <c r="C176" s="463">
        <v>0</v>
      </c>
      <c r="D176" s="463">
        <v>0</v>
      </c>
      <c r="E176" s="463">
        <v>0.70034280999999998</v>
      </c>
      <c r="F176" s="463">
        <v>0</v>
      </c>
      <c r="G176" s="463">
        <v>8.1479999999999996E-4</v>
      </c>
      <c r="H176" s="463">
        <v>0.15403329000000002</v>
      </c>
      <c r="I176" s="463">
        <v>0.15403329000000002</v>
      </c>
      <c r="J176" s="463">
        <v>0</v>
      </c>
    </row>
    <row r="177" spans="1:10" ht="14">
      <c r="A177" s="462" t="s">
        <v>975</v>
      </c>
      <c r="B177" s="463">
        <v>0</v>
      </c>
      <c r="C177" s="463">
        <v>0</v>
      </c>
      <c r="D177" s="463">
        <v>0</v>
      </c>
      <c r="E177" s="463">
        <v>20.157042359999998</v>
      </c>
      <c r="F177" s="463">
        <v>0</v>
      </c>
      <c r="G177" s="463">
        <v>9.7342000000000012E-4</v>
      </c>
      <c r="H177" s="463">
        <v>0.14875576000000001</v>
      </c>
      <c r="I177" s="463">
        <v>0.11488898</v>
      </c>
      <c r="J177" s="463">
        <v>9.2357499999999992E-3</v>
      </c>
    </row>
    <row r="178" spans="1:10" ht="14">
      <c r="A178" s="462" t="s">
        <v>1059</v>
      </c>
      <c r="B178" s="463">
        <v>0</v>
      </c>
      <c r="C178" s="463">
        <v>0</v>
      </c>
      <c r="D178" s="463">
        <v>0.38418109</v>
      </c>
      <c r="E178" s="463">
        <v>31.306132370000018</v>
      </c>
      <c r="F178" s="463">
        <v>0</v>
      </c>
      <c r="G178" s="463">
        <v>0.64376238999999991</v>
      </c>
      <c r="H178" s="463">
        <v>0.13649926999999998</v>
      </c>
      <c r="I178" s="463">
        <v>0.70601981000000003</v>
      </c>
      <c r="J178" s="463">
        <v>0</v>
      </c>
    </row>
    <row r="179" spans="1:10" ht="14">
      <c r="A179" s="462" t="s">
        <v>1197</v>
      </c>
      <c r="B179" s="463">
        <v>0</v>
      </c>
      <c r="C179" s="463">
        <v>0</v>
      </c>
      <c r="D179" s="463">
        <v>0</v>
      </c>
      <c r="E179" s="463">
        <v>19.20515863</v>
      </c>
      <c r="F179" s="463">
        <v>0</v>
      </c>
      <c r="G179" s="463">
        <v>0.15957083</v>
      </c>
      <c r="H179" s="463">
        <v>0.13622865000000001</v>
      </c>
      <c r="I179" s="463">
        <v>21.307899370000001</v>
      </c>
      <c r="J179" s="463">
        <v>0</v>
      </c>
    </row>
    <row r="180" spans="1:10" ht="14">
      <c r="A180" s="462" t="s">
        <v>1130</v>
      </c>
      <c r="B180" s="463">
        <v>0</v>
      </c>
      <c r="C180" s="463">
        <v>0</v>
      </c>
      <c r="D180" s="463">
        <v>0</v>
      </c>
      <c r="E180" s="463">
        <v>0.82178684999999996</v>
      </c>
      <c r="F180" s="463">
        <v>0</v>
      </c>
      <c r="G180" s="463">
        <v>3.686567810000001</v>
      </c>
      <c r="H180" s="463">
        <v>0.13012082999999999</v>
      </c>
      <c r="I180" s="463">
        <v>1.7610470600000001</v>
      </c>
      <c r="J180" s="463">
        <v>0</v>
      </c>
    </row>
    <row r="181" spans="1:10" ht="14">
      <c r="A181" s="462" t="s">
        <v>1106</v>
      </c>
      <c r="B181" s="463">
        <v>0</v>
      </c>
      <c r="C181" s="463">
        <v>0</v>
      </c>
      <c r="D181" s="463">
        <v>0</v>
      </c>
      <c r="E181" s="463">
        <v>3.5651000000000002E-2</v>
      </c>
      <c r="F181" s="463">
        <v>0</v>
      </c>
      <c r="G181" s="463">
        <v>3.9975339999999998E-2</v>
      </c>
      <c r="H181" s="463">
        <v>0.12683109000000001</v>
      </c>
      <c r="I181" s="463">
        <v>19.626684319999999</v>
      </c>
      <c r="J181" s="463">
        <v>0</v>
      </c>
    </row>
    <row r="182" spans="1:10" ht="14">
      <c r="A182" s="462" t="s">
        <v>1201</v>
      </c>
      <c r="B182" s="463">
        <v>0</v>
      </c>
      <c r="C182" s="463">
        <v>0</v>
      </c>
      <c r="D182" s="463">
        <v>0</v>
      </c>
      <c r="E182" s="463">
        <v>1.3276729299999999</v>
      </c>
      <c r="F182" s="463">
        <v>0</v>
      </c>
      <c r="G182" s="463">
        <v>1.982036300000001</v>
      </c>
      <c r="H182" s="463">
        <v>0.12626853999999998</v>
      </c>
      <c r="I182" s="463">
        <v>0.13452517999999999</v>
      </c>
      <c r="J182" s="463">
        <v>0</v>
      </c>
    </row>
    <row r="183" spans="1:10" ht="14">
      <c r="A183" s="462" t="s">
        <v>1204</v>
      </c>
      <c r="B183" s="463">
        <v>0</v>
      </c>
      <c r="C183" s="463">
        <v>0</v>
      </c>
      <c r="D183" s="463">
        <v>0</v>
      </c>
      <c r="E183" s="463">
        <v>1.7211434699999999</v>
      </c>
      <c r="F183" s="463">
        <v>0</v>
      </c>
      <c r="G183" s="463">
        <v>1.1033764399999999</v>
      </c>
      <c r="H183" s="463">
        <v>0.10054272</v>
      </c>
      <c r="I183" s="463">
        <v>0.10054272</v>
      </c>
      <c r="J183" s="463">
        <v>0</v>
      </c>
    </row>
    <row r="184" spans="1:10" ht="14">
      <c r="A184" s="462" t="s">
        <v>1199</v>
      </c>
      <c r="B184" s="463">
        <v>0</v>
      </c>
      <c r="C184" s="463">
        <v>0</v>
      </c>
      <c r="D184" s="463">
        <v>1.76396E-3</v>
      </c>
      <c r="E184" s="463">
        <v>1.00260891</v>
      </c>
      <c r="F184" s="463">
        <v>0</v>
      </c>
      <c r="G184" s="463">
        <v>0.16484715999999988</v>
      </c>
      <c r="H184" s="463">
        <v>8.6846989999999999E-2</v>
      </c>
      <c r="I184" s="463">
        <v>0.10131936</v>
      </c>
      <c r="J184" s="463">
        <v>0</v>
      </c>
    </row>
    <row r="185" spans="1:10" ht="14">
      <c r="A185" s="462" t="s">
        <v>974</v>
      </c>
      <c r="B185" s="463">
        <v>0</v>
      </c>
      <c r="C185" s="463">
        <v>0</v>
      </c>
      <c r="D185" s="463">
        <v>0</v>
      </c>
      <c r="E185" s="463">
        <v>1.6114406100000001</v>
      </c>
      <c r="F185" s="463">
        <v>0</v>
      </c>
      <c r="G185" s="463">
        <v>0</v>
      </c>
      <c r="H185" s="463">
        <v>8.1701039999999989E-2</v>
      </c>
      <c r="I185" s="463">
        <v>8.1701039999999989E-2</v>
      </c>
      <c r="J185" s="463">
        <v>2.6005300000000002E-3</v>
      </c>
    </row>
    <row r="186" spans="1:10" ht="14">
      <c r="A186" s="462" t="s">
        <v>1030</v>
      </c>
      <c r="B186" s="463">
        <v>0</v>
      </c>
      <c r="C186" s="463">
        <v>0</v>
      </c>
      <c r="D186" s="463">
        <v>0</v>
      </c>
      <c r="E186" s="463">
        <v>0.3067761799999999</v>
      </c>
      <c r="F186" s="463">
        <v>0</v>
      </c>
      <c r="G186" s="463">
        <v>4.615826E-2</v>
      </c>
      <c r="H186" s="463">
        <v>8.0889679999999992E-2</v>
      </c>
      <c r="I186" s="463">
        <v>8.0889679999999992E-2</v>
      </c>
      <c r="J186" s="463">
        <v>0</v>
      </c>
    </row>
    <row r="187" spans="1:10" ht="14">
      <c r="A187" s="462" t="s">
        <v>1113</v>
      </c>
      <c r="B187" s="463">
        <v>0</v>
      </c>
      <c r="C187" s="463">
        <v>0</v>
      </c>
      <c r="D187" s="463">
        <v>0</v>
      </c>
      <c r="E187" s="463">
        <v>1.10100266</v>
      </c>
      <c r="F187" s="463">
        <v>0</v>
      </c>
      <c r="G187" s="463">
        <v>2.2732237000000013</v>
      </c>
      <c r="H187" s="463">
        <v>7.4887049999999997E-2</v>
      </c>
      <c r="I187" s="463">
        <v>1.2124063700000001</v>
      </c>
      <c r="J187" s="463">
        <v>0</v>
      </c>
    </row>
    <row r="188" spans="1:10" ht="14">
      <c r="A188" s="462" t="s">
        <v>1094</v>
      </c>
      <c r="B188" s="463">
        <v>0</v>
      </c>
      <c r="C188" s="463">
        <v>0</v>
      </c>
      <c r="D188" s="463">
        <v>0</v>
      </c>
      <c r="E188" s="463">
        <v>7.5259406799999971</v>
      </c>
      <c r="F188" s="463">
        <v>0</v>
      </c>
      <c r="G188" s="463">
        <v>12.8513479</v>
      </c>
      <c r="H188" s="463">
        <v>6.8935399999999994E-2</v>
      </c>
      <c r="I188" s="463">
        <v>7.8945809999999991E-2</v>
      </c>
      <c r="J188" s="463">
        <v>0</v>
      </c>
    </row>
    <row r="189" spans="1:10" ht="14">
      <c r="A189" s="462" t="s">
        <v>982</v>
      </c>
      <c r="B189" s="463">
        <v>0</v>
      </c>
      <c r="C189" s="463">
        <v>0</v>
      </c>
      <c r="D189" s="463">
        <v>0</v>
      </c>
      <c r="E189" s="463">
        <v>16.008707489999999</v>
      </c>
      <c r="F189" s="463">
        <v>0</v>
      </c>
      <c r="G189" s="463">
        <v>2.428099999999999E-2</v>
      </c>
      <c r="H189" s="463">
        <v>6.7681089999999999E-2</v>
      </c>
      <c r="I189" s="463">
        <v>6.7681089999999999E-2</v>
      </c>
      <c r="J189" s="463">
        <v>0</v>
      </c>
    </row>
    <row r="190" spans="1:10" ht="14">
      <c r="A190" s="462" t="s">
        <v>1118</v>
      </c>
      <c r="B190" s="463">
        <v>0</v>
      </c>
      <c r="C190" s="463">
        <v>0</v>
      </c>
      <c r="D190" s="463">
        <v>0</v>
      </c>
      <c r="E190" s="463">
        <v>1.9754919099999999</v>
      </c>
      <c r="F190" s="463">
        <v>0.19402004</v>
      </c>
      <c r="G190" s="463">
        <v>2.8553204699999979</v>
      </c>
      <c r="H190" s="463">
        <v>4.6929269999999995E-2</v>
      </c>
      <c r="I190" s="463">
        <v>0.37193517000000009</v>
      </c>
      <c r="J190" s="463">
        <v>0</v>
      </c>
    </row>
    <row r="191" spans="1:10" ht="14">
      <c r="A191" s="462" t="s">
        <v>1215</v>
      </c>
      <c r="B191" s="463">
        <v>0</v>
      </c>
      <c r="C191" s="463">
        <v>0</v>
      </c>
      <c r="D191" s="463">
        <v>0</v>
      </c>
      <c r="E191" s="463">
        <v>0.60988471999999994</v>
      </c>
      <c r="F191" s="463">
        <v>1.012006E-2</v>
      </c>
      <c r="G191" s="463">
        <v>0.37626578000000005</v>
      </c>
      <c r="H191" s="463">
        <v>4.6179100000000001E-2</v>
      </c>
      <c r="I191" s="463">
        <v>0.27670397999999996</v>
      </c>
      <c r="J191" s="463">
        <v>0</v>
      </c>
    </row>
    <row r="192" spans="1:10" ht="14">
      <c r="A192" s="462" t="s">
        <v>1035</v>
      </c>
      <c r="B192" s="463">
        <v>0</v>
      </c>
      <c r="C192" s="463">
        <v>0</v>
      </c>
      <c r="D192" s="463">
        <v>0</v>
      </c>
      <c r="E192" s="463">
        <v>6.5694210999999987</v>
      </c>
      <c r="F192" s="463">
        <v>0</v>
      </c>
      <c r="G192" s="463">
        <v>5.0821449999999997E-2</v>
      </c>
      <c r="H192" s="463">
        <v>4.128343000000001E-2</v>
      </c>
      <c r="I192" s="463">
        <v>4.430540000000001E-3</v>
      </c>
      <c r="J192" s="463">
        <v>1.1189699999999999E-3</v>
      </c>
    </row>
    <row r="193" spans="1:10" ht="14">
      <c r="A193" s="462" t="s">
        <v>1133</v>
      </c>
      <c r="B193" s="463">
        <v>0</v>
      </c>
      <c r="C193" s="463">
        <v>0</v>
      </c>
      <c r="D193" s="463">
        <v>0</v>
      </c>
      <c r="E193" s="463">
        <v>0.21132177999999999</v>
      </c>
      <c r="F193" s="463">
        <v>0</v>
      </c>
      <c r="G193" s="463">
        <v>0.80478418000000007</v>
      </c>
      <c r="H193" s="463">
        <v>4.0040309999999996E-2</v>
      </c>
      <c r="I193" s="463">
        <v>8.0501879999999984E-2</v>
      </c>
      <c r="J193" s="463">
        <v>0</v>
      </c>
    </row>
    <row r="194" spans="1:10" ht="14">
      <c r="A194" s="462" t="s">
        <v>1200</v>
      </c>
      <c r="B194" s="463">
        <v>0</v>
      </c>
      <c r="C194" s="463">
        <v>0</v>
      </c>
      <c r="D194" s="463">
        <v>0</v>
      </c>
      <c r="E194" s="463">
        <v>2.3736449999999999E-2</v>
      </c>
      <c r="F194" s="463">
        <v>0</v>
      </c>
      <c r="G194" s="463">
        <v>1.401966E-2</v>
      </c>
      <c r="H194" s="463">
        <v>3.965751E-2</v>
      </c>
      <c r="I194" s="463">
        <v>4.8229110000000006E-2</v>
      </c>
      <c r="J194" s="463">
        <v>0</v>
      </c>
    </row>
    <row r="195" spans="1:10" ht="14">
      <c r="A195" s="462" t="s">
        <v>1217</v>
      </c>
      <c r="B195" s="463">
        <v>0</v>
      </c>
      <c r="C195" s="463">
        <v>0</v>
      </c>
      <c r="D195" s="463">
        <v>0</v>
      </c>
      <c r="E195" s="463">
        <v>0</v>
      </c>
      <c r="F195" s="463">
        <v>0</v>
      </c>
      <c r="G195" s="463">
        <v>0</v>
      </c>
      <c r="H195" s="463">
        <v>3.7447480000000005E-2</v>
      </c>
      <c r="I195" s="463">
        <v>3.7447480000000005E-2</v>
      </c>
      <c r="J195" s="463">
        <v>0</v>
      </c>
    </row>
    <row r="196" spans="1:10" ht="14">
      <c r="A196" s="462" t="s">
        <v>1058</v>
      </c>
      <c r="B196" s="463">
        <v>0</v>
      </c>
      <c r="C196" s="463">
        <v>0</v>
      </c>
      <c r="D196" s="463">
        <v>0</v>
      </c>
      <c r="E196" s="463">
        <v>1.2924800000000001</v>
      </c>
      <c r="F196" s="463">
        <v>0</v>
      </c>
      <c r="G196" s="463">
        <v>0.28933334999999999</v>
      </c>
      <c r="H196" s="463">
        <v>3.5019839999999997E-2</v>
      </c>
      <c r="I196" s="463">
        <v>3.9208100000000017E-2</v>
      </c>
      <c r="J196" s="463">
        <v>0</v>
      </c>
    </row>
    <row r="197" spans="1:10" ht="14">
      <c r="A197" s="462" t="s">
        <v>988</v>
      </c>
      <c r="B197" s="463">
        <v>0</v>
      </c>
      <c r="C197" s="463">
        <v>0</v>
      </c>
      <c r="D197" s="463">
        <v>0</v>
      </c>
      <c r="E197" s="463">
        <v>2.4811195600000002</v>
      </c>
      <c r="F197" s="463">
        <v>0</v>
      </c>
      <c r="G197" s="463">
        <v>6.3613999999999999E-4</v>
      </c>
      <c r="H197" s="463">
        <v>2.9834200000000002E-2</v>
      </c>
      <c r="I197" s="463">
        <v>2.9834200000000002E-2</v>
      </c>
      <c r="J197" s="463">
        <v>0</v>
      </c>
    </row>
    <row r="198" spans="1:10" ht="14">
      <c r="A198" s="462" t="s">
        <v>1033</v>
      </c>
      <c r="B198" s="463">
        <v>0</v>
      </c>
      <c r="C198" s="463">
        <v>0</v>
      </c>
      <c r="D198" s="463">
        <v>0</v>
      </c>
      <c r="E198" s="463">
        <v>9.4418279900000002</v>
      </c>
      <c r="F198" s="463">
        <v>0</v>
      </c>
      <c r="G198" s="463">
        <v>4.436886000000001E-2</v>
      </c>
      <c r="H198" s="463">
        <v>2.719359E-2</v>
      </c>
      <c r="I198" s="463">
        <v>2.8194049999999998E-2</v>
      </c>
      <c r="J198" s="463">
        <v>0</v>
      </c>
    </row>
    <row r="199" spans="1:10" ht="14">
      <c r="A199" s="462" t="s">
        <v>1037</v>
      </c>
      <c r="B199" s="463">
        <v>0</v>
      </c>
      <c r="C199" s="463">
        <v>0</v>
      </c>
      <c r="D199" s="463">
        <v>0</v>
      </c>
      <c r="E199" s="463">
        <v>1.51775543</v>
      </c>
      <c r="F199" s="463">
        <v>0</v>
      </c>
      <c r="G199" s="463">
        <v>0.52731373999999998</v>
      </c>
      <c r="H199" s="463">
        <v>1.6995179999999999E-2</v>
      </c>
      <c r="I199" s="463">
        <v>17.507992190000003</v>
      </c>
      <c r="J199" s="463">
        <v>0</v>
      </c>
    </row>
    <row r="200" spans="1:10" ht="14">
      <c r="A200" s="462" t="s">
        <v>1191</v>
      </c>
      <c r="B200" s="463">
        <v>0</v>
      </c>
      <c r="C200" s="463">
        <v>0</v>
      </c>
      <c r="D200" s="463">
        <v>0</v>
      </c>
      <c r="E200" s="463">
        <v>17.551274829999997</v>
      </c>
      <c r="F200" s="463">
        <v>0</v>
      </c>
      <c r="G200" s="463">
        <v>3.2329499999999996E-3</v>
      </c>
      <c r="H200" s="463">
        <v>1.1663389999999999E-2</v>
      </c>
      <c r="I200" s="463">
        <v>1.1663389999999999E-2</v>
      </c>
      <c r="J200" s="463">
        <v>0</v>
      </c>
    </row>
    <row r="201" spans="1:10" ht="14">
      <c r="A201" s="462" t="s">
        <v>1182</v>
      </c>
      <c r="B201" s="463">
        <v>0</v>
      </c>
      <c r="C201" s="463">
        <v>0</v>
      </c>
      <c r="D201" s="463">
        <v>0</v>
      </c>
      <c r="E201" s="463">
        <v>0.13317381</v>
      </c>
      <c r="F201" s="463">
        <v>0</v>
      </c>
      <c r="G201" s="463">
        <v>0</v>
      </c>
      <c r="H201" s="463">
        <v>9.6039899999999997E-3</v>
      </c>
      <c r="I201" s="463">
        <v>9.6039899999999997E-3</v>
      </c>
      <c r="J201" s="463">
        <v>0</v>
      </c>
    </row>
    <row r="202" spans="1:10" ht="14">
      <c r="A202" s="462" t="s">
        <v>1214</v>
      </c>
      <c r="B202" s="463">
        <v>0</v>
      </c>
      <c r="C202" s="463">
        <v>0</v>
      </c>
      <c r="D202" s="463">
        <v>0</v>
      </c>
      <c r="E202" s="463">
        <v>0.19098545</v>
      </c>
      <c r="F202" s="463">
        <v>0</v>
      </c>
      <c r="G202" s="463">
        <v>5.1646301899999987</v>
      </c>
      <c r="H202" s="463">
        <v>6.1170900000000004E-3</v>
      </c>
      <c r="I202" s="463">
        <v>2.2638718</v>
      </c>
      <c r="J202" s="463">
        <v>0</v>
      </c>
    </row>
    <row r="203" spans="1:10" ht="14">
      <c r="A203" s="462" t="s">
        <v>1064</v>
      </c>
      <c r="B203" s="463">
        <v>0</v>
      </c>
      <c r="C203" s="463">
        <v>0</v>
      </c>
      <c r="D203" s="463">
        <v>0</v>
      </c>
      <c r="E203" s="463">
        <v>4.4493050000000006E-2</v>
      </c>
      <c r="F203" s="463">
        <v>0</v>
      </c>
      <c r="G203" s="463">
        <v>0</v>
      </c>
      <c r="H203" s="463">
        <v>6.0642999999999999E-3</v>
      </c>
      <c r="I203" s="463">
        <v>6.0642999999999999E-3</v>
      </c>
      <c r="J203" s="463">
        <v>0</v>
      </c>
    </row>
    <row r="204" spans="1:10" ht="14">
      <c r="A204" s="462" t="s">
        <v>1054</v>
      </c>
      <c r="B204" s="463">
        <v>0</v>
      </c>
      <c r="C204" s="463">
        <v>0</v>
      </c>
      <c r="D204" s="463">
        <v>0</v>
      </c>
      <c r="E204" s="463">
        <v>3.866432479999999</v>
      </c>
      <c r="F204" s="463">
        <v>0</v>
      </c>
      <c r="G204" s="463">
        <v>0.91163028000000002</v>
      </c>
      <c r="H204" s="463">
        <v>5.24349E-3</v>
      </c>
      <c r="I204" s="463">
        <v>0.20379298000000001</v>
      </c>
      <c r="J204" s="463">
        <v>0</v>
      </c>
    </row>
    <row r="205" spans="1:10" ht="14">
      <c r="A205" s="462" t="s">
        <v>1179</v>
      </c>
      <c r="B205" s="463">
        <v>0</v>
      </c>
      <c r="C205" s="463">
        <v>0</v>
      </c>
      <c r="D205" s="463">
        <v>0</v>
      </c>
      <c r="E205" s="463">
        <v>0.23983105999999998</v>
      </c>
      <c r="F205" s="463">
        <v>0</v>
      </c>
      <c r="G205" s="463">
        <v>1.0876000000000001E-4</v>
      </c>
      <c r="H205" s="463">
        <v>4.2698999999999992E-3</v>
      </c>
      <c r="I205" s="463">
        <v>4.2698999999999992E-3</v>
      </c>
      <c r="J205" s="463">
        <v>0</v>
      </c>
    </row>
    <row r="206" spans="1:10" ht="14">
      <c r="A206" s="462" t="s">
        <v>1091</v>
      </c>
      <c r="B206" s="463">
        <v>0</v>
      </c>
      <c r="C206" s="463">
        <v>0</v>
      </c>
      <c r="D206" s="463">
        <v>0</v>
      </c>
      <c r="E206" s="463">
        <v>13.464394550000002</v>
      </c>
      <c r="F206" s="463">
        <v>0</v>
      </c>
      <c r="G206" s="463">
        <v>1.2855911</v>
      </c>
      <c r="H206" s="463">
        <v>3.33578E-3</v>
      </c>
      <c r="I206" s="463">
        <v>1.2225729999999999E-2</v>
      </c>
      <c r="J206" s="463">
        <v>0</v>
      </c>
    </row>
    <row r="207" spans="1:10" ht="14">
      <c r="A207" s="462" t="s">
        <v>1216</v>
      </c>
      <c r="B207" s="463">
        <v>0</v>
      </c>
      <c r="C207" s="463">
        <v>0</v>
      </c>
      <c r="D207" s="463">
        <v>0</v>
      </c>
      <c r="E207" s="463">
        <v>0.21058523999999998</v>
      </c>
      <c r="F207" s="463">
        <v>4.7491650000000003E-2</v>
      </c>
      <c r="G207" s="463">
        <v>0.37064040999999998</v>
      </c>
      <c r="H207" s="463">
        <v>2.94261E-3</v>
      </c>
      <c r="I207" s="463">
        <v>0.10351993</v>
      </c>
      <c r="J207" s="463">
        <v>0</v>
      </c>
    </row>
    <row r="208" spans="1:10" ht="14">
      <c r="A208" s="462" t="s">
        <v>1205</v>
      </c>
      <c r="B208" s="463">
        <v>0</v>
      </c>
      <c r="C208" s="463">
        <v>0</v>
      </c>
      <c r="D208" s="463">
        <v>0</v>
      </c>
      <c r="E208" s="463">
        <v>0.85146458999999997</v>
      </c>
      <c r="F208" s="463">
        <v>0</v>
      </c>
      <c r="G208" s="463">
        <v>0.34741760999999999</v>
      </c>
      <c r="H208" s="463">
        <v>1.78316E-3</v>
      </c>
      <c r="I208" s="463">
        <v>2.2298499999999998E-3</v>
      </c>
      <c r="J208" s="463">
        <v>0</v>
      </c>
    </row>
    <row r="209" spans="1:10" ht="14">
      <c r="A209" s="462" t="s">
        <v>1209</v>
      </c>
      <c r="B209" s="463">
        <v>0</v>
      </c>
      <c r="C209" s="463">
        <v>0</v>
      </c>
      <c r="D209" s="463">
        <v>0</v>
      </c>
      <c r="E209" s="463">
        <v>2.2607550000000001E-2</v>
      </c>
      <c r="F209" s="463">
        <v>0</v>
      </c>
      <c r="G209" s="463">
        <v>6.8222060000000001E-2</v>
      </c>
      <c r="H209" s="463">
        <v>6.0293E-4</v>
      </c>
      <c r="I209" s="463">
        <v>1.403626E-2</v>
      </c>
      <c r="J209" s="463">
        <v>0</v>
      </c>
    </row>
    <row r="210" spans="1:10" ht="14">
      <c r="A210" s="462" t="s">
        <v>1132</v>
      </c>
      <c r="B210" s="463">
        <v>0</v>
      </c>
      <c r="C210" s="463">
        <v>0</v>
      </c>
      <c r="D210" s="463">
        <v>0</v>
      </c>
      <c r="E210" s="463">
        <v>1.2484287299999999</v>
      </c>
      <c r="F210" s="463">
        <v>0</v>
      </c>
      <c r="G210" s="463">
        <v>1.1102020100000001</v>
      </c>
      <c r="H210" s="463">
        <v>3.2169000000000002E-4</v>
      </c>
      <c r="I210" s="463">
        <v>6.9880919999999999E-2</v>
      </c>
      <c r="J210" s="463">
        <v>0</v>
      </c>
    </row>
    <row r="211" spans="1:10" ht="14">
      <c r="A211" s="462" t="s">
        <v>1036</v>
      </c>
      <c r="B211" s="463">
        <v>0</v>
      </c>
      <c r="C211" s="463">
        <v>0</v>
      </c>
      <c r="D211" s="463">
        <v>0</v>
      </c>
      <c r="E211" s="463">
        <v>0.68077084999999993</v>
      </c>
      <c r="F211" s="463">
        <v>0</v>
      </c>
      <c r="G211" s="463">
        <v>0</v>
      </c>
      <c r="H211" s="463">
        <v>2.8481999999999997E-4</v>
      </c>
      <c r="I211" s="463">
        <v>2.8481999999999997E-4</v>
      </c>
      <c r="J211" s="463">
        <v>0</v>
      </c>
    </row>
    <row r="212" spans="1:10" ht="14">
      <c r="A212" s="462" t="s">
        <v>1202</v>
      </c>
      <c r="B212" s="463">
        <v>0</v>
      </c>
      <c r="C212" s="463">
        <v>0</v>
      </c>
      <c r="D212" s="463">
        <v>0</v>
      </c>
      <c r="E212" s="463">
        <v>1.3884417099999999</v>
      </c>
      <c r="F212" s="463">
        <v>0</v>
      </c>
      <c r="G212" s="463">
        <v>0.24733193999999989</v>
      </c>
      <c r="H212" s="463">
        <v>7.9030000000000007E-5</v>
      </c>
      <c r="I212" s="463">
        <v>3.4896459999999997E-2</v>
      </c>
      <c r="J212" s="463">
        <v>0.32075935999999999</v>
      </c>
    </row>
    <row r="213" spans="1:10" ht="14">
      <c r="A213" s="462" t="s">
        <v>1015</v>
      </c>
      <c r="B213" s="463">
        <v>0</v>
      </c>
      <c r="C213" s="463">
        <v>0</v>
      </c>
      <c r="D213" s="463">
        <v>0</v>
      </c>
      <c r="E213" s="463">
        <v>2.765855E-2</v>
      </c>
      <c r="F213" s="463">
        <v>0</v>
      </c>
      <c r="G213" s="463">
        <v>4.3583759999999999E-2</v>
      </c>
      <c r="H213" s="463">
        <v>4.5770000000000004E-5</v>
      </c>
      <c r="I213" s="463">
        <v>1.1245999999999999E-4</v>
      </c>
      <c r="J213" s="463">
        <v>0</v>
      </c>
    </row>
    <row r="214" spans="1:10" ht="14">
      <c r="A214" s="462" t="s">
        <v>1032</v>
      </c>
      <c r="B214" s="463">
        <v>0</v>
      </c>
      <c r="C214" s="463">
        <v>0</v>
      </c>
      <c r="D214" s="463">
        <v>0</v>
      </c>
      <c r="E214" s="463">
        <v>26.989106259999989</v>
      </c>
      <c r="F214" s="463">
        <v>0</v>
      </c>
      <c r="G214" s="463">
        <v>4.8336099999999995E-3</v>
      </c>
      <c r="H214" s="463">
        <v>0</v>
      </c>
      <c r="I214" s="463">
        <v>0</v>
      </c>
      <c r="J214" s="463">
        <v>0</v>
      </c>
    </row>
    <row r="215" spans="1:10" ht="14">
      <c r="A215" s="462" t="s">
        <v>1187</v>
      </c>
      <c r="B215" s="463">
        <v>0</v>
      </c>
      <c r="C215" s="463">
        <v>0</v>
      </c>
      <c r="D215" s="463">
        <v>0</v>
      </c>
      <c r="E215" s="463">
        <v>25.563716920000019</v>
      </c>
      <c r="F215" s="463">
        <v>0</v>
      </c>
      <c r="G215" s="463">
        <v>7.9274999999999998E-2</v>
      </c>
      <c r="H215" s="463">
        <v>0</v>
      </c>
      <c r="I215" s="463">
        <v>0</v>
      </c>
      <c r="J215" s="463">
        <v>0</v>
      </c>
    </row>
    <row r="216" spans="1:10" ht="14">
      <c r="A216" s="462" t="s">
        <v>1144</v>
      </c>
      <c r="B216" s="463">
        <v>0</v>
      </c>
      <c r="C216" s="463">
        <v>0</v>
      </c>
      <c r="D216" s="463">
        <v>0</v>
      </c>
      <c r="E216" s="463">
        <v>20.511168999999999</v>
      </c>
      <c r="F216" s="463">
        <v>0</v>
      </c>
      <c r="G216" s="463">
        <v>3.6250602500000002</v>
      </c>
      <c r="H216" s="463">
        <v>0</v>
      </c>
      <c r="I216" s="463">
        <v>10.558038939999999</v>
      </c>
      <c r="J216" s="463">
        <v>0</v>
      </c>
    </row>
    <row r="217" spans="1:10" ht="14">
      <c r="A217" s="462" t="s">
        <v>1088</v>
      </c>
      <c r="B217" s="463">
        <v>0</v>
      </c>
      <c r="C217" s="463">
        <v>0</v>
      </c>
      <c r="D217" s="463">
        <v>0</v>
      </c>
      <c r="E217" s="463">
        <v>14.03900412</v>
      </c>
      <c r="F217" s="463">
        <v>0</v>
      </c>
      <c r="G217" s="463">
        <v>93.562612859999987</v>
      </c>
      <c r="H217" s="463">
        <v>0</v>
      </c>
      <c r="I217" s="463">
        <v>2.6069399999999999E-3</v>
      </c>
      <c r="J217" s="463">
        <v>0</v>
      </c>
    </row>
    <row r="218" spans="1:10" ht="14">
      <c r="A218" s="462" t="s">
        <v>1203</v>
      </c>
      <c r="B218" s="463">
        <v>0</v>
      </c>
      <c r="C218" s="463">
        <v>0</v>
      </c>
      <c r="D218" s="463">
        <v>0</v>
      </c>
      <c r="E218" s="463">
        <v>8.75991681</v>
      </c>
      <c r="F218" s="463">
        <v>0</v>
      </c>
      <c r="G218" s="463">
        <v>5.7054899999999997E-3</v>
      </c>
      <c r="H218" s="463">
        <v>0</v>
      </c>
      <c r="I218" s="463">
        <v>1.7955E-3</v>
      </c>
      <c r="J218" s="463">
        <v>0</v>
      </c>
    </row>
    <row r="219" spans="1:10" ht="14">
      <c r="A219" s="462" t="s">
        <v>1213</v>
      </c>
      <c r="B219" s="463">
        <v>0</v>
      </c>
      <c r="C219" s="463">
        <v>0</v>
      </c>
      <c r="D219" s="463">
        <v>0</v>
      </c>
      <c r="E219" s="463">
        <v>3.54448966</v>
      </c>
      <c r="F219" s="463">
        <v>0</v>
      </c>
      <c r="G219" s="463">
        <v>1.87484E-3</v>
      </c>
      <c r="H219" s="463">
        <v>0</v>
      </c>
      <c r="I219" s="463">
        <v>0</v>
      </c>
      <c r="J219" s="463">
        <v>0</v>
      </c>
    </row>
    <row r="220" spans="1:10" ht="14">
      <c r="A220" s="462" t="s">
        <v>1190</v>
      </c>
      <c r="B220" s="463">
        <v>0</v>
      </c>
      <c r="C220" s="463">
        <v>0</v>
      </c>
      <c r="D220" s="463">
        <v>0</v>
      </c>
      <c r="E220" s="463">
        <v>3.5261310299999997</v>
      </c>
      <c r="F220" s="463">
        <v>0</v>
      </c>
      <c r="G220" s="463">
        <v>2.46284E-3</v>
      </c>
      <c r="H220" s="463">
        <v>0</v>
      </c>
      <c r="I220" s="463">
        <v>0</v>
      </c>
      <c r="J220" s="463">
        <v>0</v>
      </c>
    </row>
    <row r="221" spans="1:10" ht="14">
      <c r="A221" s="462" t="s">
        <v>927</v>
      </c>
      <c r="B221" s="463">
        <v>0</v>
      </c>
      <c r="C221" s="463">
        <v>0</v>
      </c>
      <c r="D221" s="463">
        <v>0</v>
      </c>
      <c r="E221" s="463">
        <v>3.3675359500000011</v>
      </c>
      <c r="F221" s="463">
        <v>0</v>
      </c>
      <c r="G221" s="463">
        <v>0</v>
      </c>
      <c r="H221" s="463">
        <v>0</v>
      </c>
      <c r="I221" s="463">
        <v>1193.01666604</v>
      </c>
      <c r="J221" s="463">
        <v>0</v>
      </c>
    </row>
    <row r="222" spans="1:10" ht="14">
      <c r="A222" s="462" t="s">
        <v>1065</v>
      </c>
      <c r="B222" s="463">
        <v>0</v>
      </c>
      <c r="C222" s="463">
        <v>0</v>
      </c>
      <c r="D222" s="463">
        <v>0</v>
      </c>
      <c r="E222" s="463">
        <v>2.5301145200000001</v>
      </c>
      <c r="F222" s="463">
        <v>0</v>
      </c>
      <c r="G222" s="463">
        <v>1.4717700000000001E-3</v>
      </c>
      <c r="H222" s="463">
        <v>0</v>
      </c>
      <c r="I222" s="463">
        <v>0</v>
      </c>
      <c r="J222" s="463">
        <v>0</v>
      </c>
    </row>
    <row r="223" spans="1:10" ht="14">
      <c r="A223" s="462" t="s">
        <v>981</v>
      </c>
      <c r="B223" s="463">
        <v>0</v>
      </c>
      <c r="C223" s="463">
        <v>0</v>
      </c>
      <c r="D223" s="463">
        <v>0.76806678000000006</v>
      </c>
      <c r="E223" s="463">
        <v>2.1142162899999999</v>
      </c>
      <c r="F223" s="463">
        <v>0</v>
      </c>
      <c r="G223" s="463">
        <v>0.14841176</v>
      </c>
      <c r="H223" s="463">
        <v>0</v>
      </c>
      <c r="I223" s="463">
        <v>0</v>
      </c>
      <c r="J223" s="463">
        <v>0</v>
      </c>
    </row>
    <row r="224" spans="1:10" ht="14">
      <c r="A224" s="462" t="s">
        <v>1077</v>
      </c>
      <c r="B224" s="463">
        <v>0</v>
      </c>
      <c r="C224" s="463">
        <v>0</v>
      </c>
      <c r="D224" s="463">
        <v>0</v>
      </c>
      <c r="E224" s="463">
        <v>1.37241978</v>
      </c>
      <c r="F224" s="463">
        <v>0</v>
      </c>
      <c r="G224" s="463">
        <v>2.1650859100000002</v>
      </c>
      <c r="H224" s="463">
        <v>0</v>
      </c>
      <c r="I224" s="463">
        <v>2.5078429999999999E-2</v>
      </c>
      <c r="J224" s="463">
        <v>0</v>
      </c>
    </row>
    <row r="225" spans="1:10" ht="14">
      <c r="A225" s="462" t="s">
        <v>1010</v>
      </c>
      <c r="B225" s="463">
        <v>0</v>
      </c>
      <c r="C225" s="463">
        <v>0</v>
      </c>
      <c r="D225" s="463">
        <v>0</v>
      </c>
      <c r="E225" s="463">
        <v>0.99230208999999991</v>
      </c>
      <c r="F225" s="463">
        <v>0</v>
      </c>
      <c r="G225" s="463">
        <v>9.3924000000000004E-4</v>
      </c>
      <c r="H225" s="463">
        <v>0</v>
      </c>
      <c r="I225" s="463">
        <v>0</v>
      </c>
      <c r="J225" s="463">
        <v>0</v>
      </c>
    </row>
    <row r="226" spans="1:10" ht="14">
      <c r="A226" s="462" t="s">
        <v>1008</v>
      </c>
      <c r="B226" s="463">
        <v>0</v>
      </c>
      <c r="C226" s="463">
        <v>0</v>
      </c>
      <c r="D226" s="463">
        <v>0</v>
      </c>
      <c r="E226" s="463">
        <v>0.92111093999999993</v>
      </c>
      <c r="F226" s="463">
        <v>0</v>
      </c>
      <c r="G226" s="463">
        <v>0.34089228000000005</v>
      </c>
      <c r="H226" s="463">
        <v>0</v>
      </c>
      <c r="I226" s="463">
        <v>3.6163999999999999E-4</v>
      </c>
      <c r="J226" s="463">
        <v>0</v>
      </c>
    </row>
    <row r="227" spans="1:10" ht="14">
      <c r="A227" s="462" t="s">
        <v>1026</v>
      </c>
      <c r="B227" s="463">
        <v>0</v>
      </c>
      <c r="C227" s="463">
        <v>0</v>
      </c>
      <c r="D227" s="463">
        <v>0</v>
      </c>
      <c r="E227" s="463">
        <v>0.32008732000000001</v>
      </c>
      <c r="F227" s="463">
        <v>0</v>
      </c>
      <c r="G227" s="463">
        <v>0</v>
      </c>
      <c r="H227" s="463">
        <v>0</v>
      </c>
      <c r="I227" s="463">
        <v>0</v>
      </c>
      <c r="J227" s="463">
        <v>0</v>
      </c>
    </row>
    <row r="228" spans="1:10" ht="14">
      <c r="A228" s="462" t="s">
        <v>1017</v>
      </c>
      <c r="B228" s="463">
        <v>0</v>
      </c>
      <c r="C228" s="463">
        <v>0</v>
      </c>
      <c r="D228" s="463">
        <v>0</v>
      </c>
      <c r="E228" s="463">
        <v>0.30737049999999999</v>
      </c>
      <c r="F228" s="463">
        <v>0</v>
      </c>
      <c r="G228" s="463">
        <v>1.54269E-3</v>
      </c>
      <c r="H228" s="463">
        <v>0</v>
      </c>
      <c r="I228" s="463">
        <v>0</v>
      </c>
      <c r="J228" s="463">
        <v>0</v>
      </c>
    </row>
    <row r="229" spans="1:10" ht="14">
      <c r="A229" s="462" t="s">
        <v>987</v>
      </c>
      <c r="B229" s="463">
        <v>0</v>
      </c>
      <c r="C229" s="463">
        <v>0</v>
      </c>
      <c r="D229" s="463">
        <v>0</v>
      </c>
      <c r="E229" s="463">
        <v>0.27638369000000002</v>
      </c>
      <c r="F229" s="463">
        <v>0</v>
      </c>
      <c r="G229" s="463">
        <v>1.771147E-2</v>
      </c>
      <c r="H229" s="463">
        <v>0</v>
      </c>
      <c r="I229" s="463">
        <v>0</v>
      </c>
      <c r="J229" s="463">
        <v>0</v>
      </c>
    </row>
    <row r="230" spans="1:10" ht="14">
      <c r="A230" s="462" t="s">
        <v>980</v>
      </c>
      <c r="B230" s="463">
        <v>0</v>
      </c>
      <c r="C230" s="463">
        <v>0</v>
      </c>
      <c r="D230" s="463">
        <v>0</v>
      </c>
      <c r="E230" s="463">
        <v>0.23064987999999989</v>
      </c>
      <c r="F230" s="463">
        <v>0</v>
      </c>
      <c r="G230" s="463">
        <v>1.8479999999999999E-5</v>
      </c>
      <c r="H230" s="463">
        <v>0</v>
      </c>
      <c r="I230" s="463">
        <v>0</v>
      </c>
      <c r="J230" s="463">
        <v>0</v>
      </c>
    </row>
    <row r="231" spans="1:10" ht="14">
      <c r="A231" s="462" t="s">
        <v>1053</v>
      </c>
      <c r="B231" s="463">
        <v>0</v>
      </c>
      <c r="C231" s="463">
        <v>0</v>
      </c>
      <c r="D231" s="463">
        <v>0</v>
      </c>
      <c r="E231" s="463">
        <v>0.14014198999999999</v>
      </c>
      <c r="F231" s="463">
        <v>0</v>
      </c>
      <c r="G231" s="463">
        <v>2.0126893300000002</v>
      </c>
      <c r="H231" s="463">
        <v>0</v>
      </c>
      <c r="I231" s="463">
        <v>0</v>
      </c>
      <c r="J231" s="463">
        <v>0</v>
      </c>
    </row>
    <row r="232" spans="1:10" ht="14">
      <c r="A232" s="462" t="s">
        <v>1087</v>
      </c>
      <c r="B232" s="463">
        <v>0</v>
      </c>
      <c r="C232" s="463">
        <v>0</v>
      </c>
      <c r="D232" s="463">
        <v>0</v>
      </c>
      <c r="E232" s="463">
        <v>0.12490244</v>
      </c>
      <c r="F232" s="463">
        <v>0</v>
      </c>
      <c r="G232" s="463">
        <v>0</v>
      </c>
      <c r="H232" s="463">
        <v>0</v>
      </c>
      <c r="I232" s="463">
        <v>0</v>
      </c>
      <c r="J232" s="463">
        <v>0</v>
      </c>
    </row>
    <row r="233" spans="1:10" ht="14">
      <c r="A233" s="462" t="s">
        <v>1183</v>
      </c>
      <c r="B233" s="463">
        <v>0</v>
      </c>
      <c r="C233" s="463">
        <v>0</v>
      </c>
      <c r="D233" s="463">
        <v>0</v>
      </c>
      <c r="E233" s="463">
        <v>5.4791120000000006E-2</v>
      </c>
      <c r="F233" s="463">
        <v>0</v>
      </c>
      <c r="G233" s="463">
        <v>0</v>
      </c>
      <c r="H233" s="463">
        <v>0</v>
      </c>
      <c r="I233" s="463">
        <v>0</v>
      </c>
      <c r="J233" s="463">
        <v>0</v>
      </c>
    </row>
    <row r="234" spans="1:10" ht="14">
      <c r="A234" s="462" t="s">
        <v>1206</v>
      </c>
      <c r="B234" s="463">
        <v>0</v>
      </c>
      <c r="C234" s="463">
        <v>0</v>
      </c>
      <c r="D234" s="463">
        <v>0</v>
      </c>
      <c r="E234" s="463">
        <v>2.1629789999999999E-2</v>
      </c>
      <c r="F234" s="463">
        <v>0</v>
      </c>
      <c r="G234" s="463">
        <v>5.8791580000000003E-2</v>
      </c>
      <c r="H234" s="463">
        <v>0</v>
      </c>
      <c r="I234" s="463">
        <v>0.14552155999999999</v>
      </c>
      <c r="J234" s="463">
        <v>0</v>
      </c>
    </row>
    <row r="235" spans="1:10" ht="14">
      <c r="A235" s="462" t="s">
        <v>1027</v>
      </c>
      <c r="B235" s="463">
        <v>0</v>
      </c>
      <c r="C235" s="463">
        <v>0</v>
      </c>
      <c r="D235" s="463">
        <v>0</v>
      </c>
      <c r="E235" s="463">
        <v>2.1551650000000002E-2</v>
      </c>
      <c r="F235" s="463">
        <v>0</v>
      </c>
      <c r="G235" s="463">
        <v>0</v>
      </c>
      <c r="H235" s="463">
        <v>0</v>
      </c>
      <c r="I235" s="463">
        <v>0</v>
      </c>
      <c r="J235" s="463">
        <v>0</v>
      </c>
    </row>
    <row r="236" spans="1:10" ht="14">
      <c r="A236" s="462" t="s">
        <v>972</v>
      </c>
      <c r="B236" s="463">
        <v>0</v>
      </c>
      <c r="C236" s="463">
        <v>0</v>
      </c>
      <c r="D236" s="463">
        <v>0</v>
      </c>
      <c r="E236" s="463">
        <v>2.1468599999999997E-2</v>
      </c>
      <c r="F236" s="463">
        <v>0</v>
      </c>
      <c r="G236" s="463">
        <v>0</v>
      </c>
      <c r="H236" s="463">
        <v>0</v>
      </c>
      <c r="I236" s="463">
        <v>0</v>
      </c>
      <c r="J236" s="463">
        <v>0</v>
      </c>
    </row>
    <row r="237" spans="1:10" ht="14">
      <c r="A237" s="462" t="s">
        <v>1192</v>
      </c>
      <c r="B237" s="463">
        <v>0</v>
      </c>
      <c r="C237" s="463">
        <v>0</v>
      </c>
      <c r="D237" s="463">
        <v>0</v>
      </c>
      <c r="E237" s="463">
        <v>1.7124900000000002E-2</v>
      </c>
      <c r="F237" s="463">
        <v>0</v>
      </c>
      <c r="G237" s="463">
        <v>0</v>
      </c>
      <c r="H237" s="463">
        <v>0</v>
      </c>
      <c r="I237" s="463">
        <v>0</v>
      </c>
      <c r="J237" s="463">
        <v>0</v>
      </c>
    </row>
    <row r="238" spans="1:10" ht="14">
      <c r="A238" s="462" t="s">
        <v>1006</v>
      </c>
      <c r="B238" s="463">
        <v>0</v>
      </c>
      <c r="C238" s="463">
        <v>0</v>
      </c>
      <c r="D238" s="463">
        <v>0</v>
      </c>
      <c r="E238" s="463">
        <v>1.461285E-2</v>
      </c>
      <c r="F238" s="463">
        <v>0</v>
      </c>
      <c r="G238" s="463">
        <v>0</v>
      </c>
      <c r="H238" s="463">
        <v>0</v>
      </c>
      <c r="I238" s="463">
        <v>0</v>
      </c>
      <c r="J238" s="463">
        <v>0</v>
      </c>
    </row>
    <row r="239" spans="1:10" ht="14">
      <c r="A239" s="462" t="s">
        <v>1184</v>
      </c>
      <c r="B239" s="463">
        <v>0</v>
      </c>
      <c r="C239" s="463">
        <v>0</v>
      </c>
      <c r="D239" s="463">
        <v>0</v>
      </c>
      <c r="E239" s="463">
        <v>1.3427399999999999E-2</v>
      </c>
      <c r="F239" s="463">
        <v>0</v>
      </c>
      <c r="G239" s="463">
        <v>8.2708299999999981E-3</v>
      </c>
      <c r="H239" s="463">
        <v>0</v>
      </c>
      <c r="I239" s="463">
        <v>0</v>
      </c>
      <c r="J239" s="463">
        <v>0</v>
      </c>
    </row>
    <row r="240" spans="1:10" ht="14">
      <c r="A240" s="462" t="s">
        <v>1207</v>
      </c>
      <c r="B240" s="463">
        <v>0</v>
      </c>
      <c r="C240" s="463">
        <v>0</v>
      </c>
      <c r="D240" s="463">
        <v>0</v>
      </c>
      <c r="E240" s="463">
        <v>9.0910000000000001E-3</v>
      </c>
      <c r="F240" s="463">
        <v>0</v>
      </c>
      <c r="G240" s="463">
        <v>0</v>
      </c>
      <c r="H240" s="463">
        <v>0</v>
      </c>
      <c r="I240" s="463">
        <v>0</v>
      </c>
      <c r="J240" s="463">
        <v>0</v>
      </c>
    </row>
    <row r="241" spans="1:10" ht="14">
      <c r="A241" s="462" t="s">
        <v>1019</v>
      </c>
      <c r="B241" s="463">
        <v>0</v>
      </c>
      <c r="C241" s="463">
        <v>0</v>
      </c>
      <c r="D241" s="463">
        <v>0</v>
      </c>
      <c r="E241" s="463">
        <v>4.6477000000000011E-3</v>
      </c>
      <c r="F241" s="463">
        <v>0</v>
      </c>
      <c r="G241" s="463">
        <v>1.476851E-2</v>
      </c>
      <c r="H241" s="463">
        <v>0</v>
      </c>
      <c r="I241" s="463">
        <v>1.683E-3</v>
      </c>
      <c r="J241" s="463">
        <v>0</v>
      </c>
    </row>
    <row r="242" spans="1:10" ht="14">
      <c r="A242" s="462" t="s">
        <v>1023</v>
      </c>
      <c r="B242" s="463">
        <v>0</v>
      </c>
      <c r="C242" s="463">
        <v>0</v>
      </c>
      <c r="D242" s="463">
        <v>0</v>
      </c>
      <c r="E242" s="463">
        <v>4.62817E-3</v>
      </c>
      <c r="F242" s="463">
        <v>0</v>
      </c>
      <c r="G242" s="463">
        <v>0</v>
      </c>
      <c r="H242" s="463">
        <v>0</v>
      </c>
      <c r="I242" s="463">
        <v>0</v>
      </c>
      <c r="J242" s="463">
        <v>0</v>
      </c>
    </row>
    <row r="243" spans="1:10" ht="14">
      <c r="A243" s="462" t="s">
        <v>1178</v>
      </c>
      <c r="B243" s="463">
        <v>0</v>
      </c>
      <c r="C243" s="463">
        <v>0</v>
      </c>
      <c r="D243" s="463">
        <v>0</v>
      </c>
      <c r="E243" s="463">
        <v>4.2609300000000004E-3</v>
      </c>
      <c r="F243" s="463">
        <v>0</v>
      </c>
      <c r="G243" s="463">
        <v>0</v>
      </c>
      <c r="H243" s="463">
        <v>0</v>
      </c>
      <c r="I243" s="463">
        <v>0</v>
      </c>
      <c r="J243" s="463">
        <v>0</v>
      </c>
    </row>
    <row r="244" spans="1:10" ht="14">
      <c r="A244" s="462" t="s">
        <v>965</v>
      </c>
      <c r="B244" s="463">
        <v>0</v>
      </c>
      <c r="C244" s="463">
        <v>0</v>
      </c>
      <c r="D244" s="463">
        <v>0</v>
      </c>
      <c r="E244" s="463">
        <v>4.2235100000000006E-3</v>
      </c>
      <c r="F244" s="463">
        <v>0</v>
      </c>
      <c r="G244" s="463">
        <v>0</v>
      </c>
      <c r="H244" s="463">
        <v>0</v>
      </c>
      <c r="I244" s="463">
        <v>0</v>
      </c>
      <c r="J244" s="463">
        <v>0</v>
      </c>
    </row>
    <row r="245" spans="1:10" ht="14">
      <c r="A245" s="462" t="s">
        <v>1095</v>
      </c>
      <c r="B245" s="463">
        <v>0</v>
      </c>
      <c r="C245" s="463">
        <v>0</v>
      </c>
      <c r="D245" s="463">
        <v>0</v>
      </c>
      <c r="E245" s="463">
        <v>3.6398800000000003E-3</v>
      </c>
      <c r="F245" s="463">
        <v>0</v>
      </c>
      <c r="G245" s="463">
        <v>0.13572722000000001</v>
      </c>
      <c r="H245" s="463">
        <v>0</v>
      </c>
      <c r="I245" s="463">
        <v>0</v>
      </c>
      <c r="J245" s="463">
        <v>0</v>
      </c>
    </row>
    <row r="246" spans="1:10" ht="14">
      <c r="A246" s="462" t="s">
        <v>1066</v>
      </c>
      <c r="B246" s="463">
        <v>0</v>
      </c>
      <c r="C246" s="463">
        <v>0</v>
      </c>
      <c r="D246" s="463">
        <v>0</v>
      </c>
      <c r="E246" s="463">
        <v>2.7079000000000001E-3</v>
      </c>
      <c r="F246" s="463">
        <v>0</v>
      </c>
      <c r="G246" s="463">
        <v>0</v>
      </c>
      <c r="H246" s="463">
        <v>0</v>
      </c>
      <c r="I246" s="463">
        <v>0</v>
      </c>
      <c r="J246" s="463">
        <v>0</v>
      </c>
    </row>
    <row r="247" spans="1:10" ht="14">
      <c r="A247" s="462" t="s">
        <v>1189</v>
      </c>
      <c r="B247" s="463">
        <v>0</v>
      </c>
      <c r="C247" s="463">
        <v>0</v>
      </c>
      <c r="D247" s="463">
        <v>0</v>
      </c>
      <c r="E247" s="463">
        <v>1.47259E-3</v>
      </c>
      <c r="F247" s="463">
        <v>0</v>
      </c>
      <c r="G247" s="463">
        <v>0</v>
      </c>
      <c r="H247" s="463">
        <v>0</v>
      </c>
      <c r="I247" s="463">
        <v>0</v>
      </c>
      <c r="J247" s="463">
        <v>0</v>
      </c>
    </row>
    <row r="248" spans="1:10" ht="14">
      <c r="A248" s="462" t="s">
        <v>1021</v>
      </c>
      <c r="B248" s="463">
        <v>0</v>
      </c>
      <c r="C248" s="463">
        <v>0</v>
      </c>
      <c r="D248" s="463">
        <v>0</v>
      </c>
      <c r="E248" s="463">
        <v>1.1425E-4</v>
      </c>
      <c r="F248" s="463">
        <v>0</v>
      </c>
      <c r="G248" s="463">
        <v>0</v>
      </c>
      <c r="H248" s="463">
        <v>0</v>
      </c>
      <c r="I248" s="463">
        <v>0</v>
      </c>
      <c r="J248" s="463">
        <v>0</v>
      </c>
    </row>
    <row r="249" spans="1:10" ht="14">
      <c r="A249" s="462" t="s">
        <v>1013</v>
      </c>
      <c r="B249" s="463">
        <v>0</v>
      </c>
      <c r="C249" s="463">
        <v>0</v>
      </c>
      <c r="D249" s="463">
        <v>0</v>
      </c>
      <c r="E249" s="463">
        <v>0</v>
      </c>
      <c r="F249" s="463">
        <v>0</v>
      </c>
      <c r="G249" s="463">
        <v>3.84880157</v>
      </c>
      <c r="H249" s="463">
        <v>0</v>
      </c>
      <c r="I249" s="463">
        <v>0</v>
      </c>
      <c r="J249" s="463">
        <v>0</v>
      </c>
    </row>
    <row r="250" spans="1:10" ht="14">
      <c r="A250" s="462" t="s">
        <v>1014</v>
      </c>
      <c r="B250" s="463">
        <v>0</v>
      </c>
      <c r="C250" s="463">
        <v>0</v>
      </c>
      <c r="D250" s="463">
        <v>0</v>
      </c>
      <c r="E250" s="463">
        <v>0</v>
      </c>
      <c r="F250" s="463">
        <v>0</v>
      </c>
      <c r="G250" s="463">
        <v>0.31149925000000001</v>
      </c>
      <c r="H250" s="463">
        <v>0</v>
      </c>
      <c r="I250" s="463">
        <v>0</v>
      </c>
      <c r="J250" s="463">
        <v>0</v>
      </c>
    </row>
    <row r="251" spans="1:10" ht="14">
      <c r="A251" s="462" t="s">
        <v>1186</v>
      </c>
      <c r="B251" s="463">
        <v>0</v>
      </c>
      <c r="C251" s="463">
        <v>0</v>
      </c>
      <c r="D251" s="463">
        <v>0</v>
      </c>
      <c r="E251" s="463">
        <v>0</v>
      </c>
      <c r="F251" s="463">
        <v>0</v>
      </c>
      <c r="G251" s="463">
        <v>1.2496E-2</v>
      </c>
      <c r="H251" s="463">
        <v>0</v>
      </c>
      <c r="I251" s="463">
        <v>0</v>
      </c>
      <c r="J251" s="463">
        <v>0</v>
      </c>
    </row>
    <row r="252" spans="1:10" ht="14">
      <c r="A252" s="462" t="s">
        <v>1208</v>
      </c>
      <c r="B252" s="463">
        <v>0</v>
      </c>
      <c r="C252" s="463">
        <v>0</v>
      </c>
      <c r="D252" s="463">
        <v>0</v>
      </c>
      <c r="E252" s="463">
        <v>0</v>
      </c>
      <c r="F252" s="463">
        <v>0</v>
      </c>
      <c r="G252" s="463">
        <v>5.816E-3</v>
      </c>
      <c r="H252" s="463">
        <v>0</v>
      </c>
      <c r="I252" s="463">
        <v>0</v>
      </c>
      <c r="J252" s="463">
        <v>0</v>
      </c>
    </row>
    <row r="253" spans="1:10" ht="14">
      <c r="A253" s="464" t="s">
        <v>1022</v>
      </c>
      <c r="B253" s="465">
        <v>0</v>
      </c>
      <c r="C253" s="465">
        <v>0</v>
      </c>
      <c r="D253" s="465">
        <v>0</v>
      </c>
      <c r="E253" s="465">
        <v>0</v>
      </c>
      <c r="F253" s="465">
        <v>0</v>
      </c>
      <c r="G253" s="465">
        <v>0</v>
      </c>
      <c r="H253" s="465">
        <v>0</v>
      </c>
      <c r="I253" s="465">
        <v>0</v>
      </c>
      <c r="J253" s="465">
        <v>0</v>
      </c>
    </row>
    <row r="254" spans="1:10">
      <c r="A254" s="98" t="s">
        <v>217</v>
      </c>
      <c r="B254" s="99">
        <f>SUBTOTAL(109,Table1218[Column2])</f>
        <v>10.957692080000003</v>
      </c>
      <c r="C254" s="99">
        <f>SUBTOTAL(109,Table1218[Column3])</f>
        <v>1434.2843802000002</v>
      </c>
      <c r="D254" s="99">
        <f>SUBTOTAL(109,Table1218[Column4])</f>
        <v>116.35797637000005</v>
      </c>
      <c r="E254" s="99">
        <f>SUBTOTAL(109,Table1218[Column5])</f>
        <v>5333.0182144800028</v>
      </c>
      <c r="F254" s="99">
        <f>SUBTOTAL(109,Table1218[Column6])</f>
        <v>57.424009989999966</v>
      </c>
      <c r="G254" s="99">
        <f>SUBTOTAL(109,Table1218[Column7])</f>
        <v>2773.2793112799995</v>
      </c>
      <c r="H254" s="99">
        <f>SUBTOTAL(109,Table1218[Column8])</f>
        <v>1706.6840176599994</v>
      </c>
      <c r="I254" s="99">
        <f>SUBTOTAL(109,Table1218[Column9])</f>
        <v>5832.7919847995936</v>
      </c>
      <c r="J254" s="99">
        <f>SUBTOTAL(109,Table1218[Column10])</f>
        <v>1402.1776927499996</v>
      </c>
    </row>
  </sheetData>
  <mergeCells count="1">
    <mergeCell ref="L1:M1"/>
  </mergeCells>
  <hyperlinks>
    <hyperlink ref="L1" location="'Table of Content'!A1" display="Table of Content" xr:uid="{E27346E8-2D5E-4F73-9584-82AE55FA5310}"/>
  </hyperlinks>
  <pageMargins left="0.7" right="0.7" top="0.75" bottom="0.75" header="0.3" footer="0.3"/>
  <pageSetup scale="48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85D3-5428-48B0-A681-F52B06C850BF}">
  <dimension ref="A1:T32"/>
  <sheetViews>
    <sheetView zoomScaleNormal="100" workbookViewId="0">
      <selection activeCell="K1" sqref="K1:L1"/>
    </sheetView>
  </sheetViews>
  <sheetFormatPr defaultColWidth="9.1796875" defaultRowHeight="12.5"/>
  <cols>
    <col min="1" max="1" width="13.81640625" style="224" customWidth="1"/>
    <col min="2" max="2" width="12.54296875" style="4" customWidth="1"/>
    <col min="3" max="3" width="7.54296875" style="14" bestFit="1" customWidth="1"/>
    <col min="4" max="4" width="11.54296875" style="4" customWidth="1"/>
    <col min="5" max="5" width="10.26953125" style="14" bestFit="1" customWidth="1"/>
    <col min="6" max="6" width="11.1796875" style="4" bestFit="1" customWidth="1"/>
    <col min="7" max="7" width="10.453125" style="14" bestFit="1" customWidth="1"/>
    <col min="8" max="10" width="9.26953125" style="224" bestFit="1" customWidth="1"/>
    <col min="11" max="11" width="9.453125" style="1" bestFit="1" customWidth="1"/>
    <col min="12" max="12" width="12.81640625" style="1" customWidth="1"/>
    <col min="13" max="13" width="9.26953125" style="224" bestFit="1" customWidth="1"/>
    <col min="14" max="16384" width="9.1796875" style="224"/>
  </cols>
  <sheetData>
    <row r="1" spans="1:20" ht="13">
      <c r="A1" s="11" t="s">
        <v>1236</v>
      </c>
      <c r="K1" s="627" t="s">
        <v>239</v>
      </c>
      <c r="L1" s="627"/>
    </row>
    <row r="2" spans="1:20" s="225" customFormat="1" ht="14.5" customHeight="1">
      <c r="A2" s="635" t="s">
        <v>368</v>
      </c>
      <c r="B2" s="632">
        <v>45809</v>
      </c>
      <c r="C2" s="632"/>
      <c r="D2" s="632">
        <v>46146</v>
      </c>
      <c r="E2" s="632"/>
      <c r="F2" s="632">
        <v>46174</v>
      </c>
      <c r="G2" s="632"/>
      <c r="H2" s="637" t="s">
        <v>241</v>
      </c>
      <c r="I2" s="637" t="s">
        <v>367</v>
      </c>
      <c r="M2" s="3"/>
      <c r="Q2" s="224"/>
    </row>
    <row r="3" spans="1:20" s="225" customFormat="1" ht="13">
      <c r="A3" s="636"/>
      <c r="B3" s="302" t="s">
        <v>296</v>
      </c>
      <c r="C3" s="303" t="s">
        <v>234</v>
      </c>
      <c r="D3" s="302" t="s">
        <v>296</v>
      </c>
      <c r="E3" s="303" t="s">
        <v>234</v>
      </c>
      <c r="F3" s="302" t="s">
        <v>296</v>
      </c>
      <c r="G3" s="303" t="s">
        <v>234</v>
      </c>
      <c r="H3" s="638"/>
      <c r="I3" s="638"/>
      <c r="M3" s="3"/>
      <c r="O3" s="224"/>
      <c r="P3" s="4"/>
      <c r="Q3" s="4"/>
      <c r="R3" s="4"/>
    </row>
    <row r="4" spans="1:20" ht="13">
      <c r="A4" s="478" t="s">
        <v>366</v>
      </c>
      <c r="B4" s="479">
        <v>6528.4176655300089</v>
      </c>
      <c r="C4" s="472">
        <f>(B4/$B$8)*100</f>
        <v>54.535818842335146</v>
      </c>
      <c r="D4" s="480">
        <v>6423.8262476800155</v>
      </c>
      <c r="E4" s="472">
        <f>(D4/$D$8)*100</f>
        <v>50.479865823556445</v>
      </c>
      <c r="F4" s="479">
        <v>6894.7284656200263</v>
      </c>
      <c r="G4" s="472">
        <f>(F4/$F$8)*100</f>
        <v>53.55239571367909</v>
      </c>
      <c r="H4" s="479">
        <f>((F4/D4)-1)*100</f>
        <v>7.3305565839374642</v>
      </c>
      <c r="I4" s="479">
        <f>((F4/B4)-1)*100</f>
        <v>5.6110196812948265</v>
      </c>
      <c r="K4" s="228"/>
      <c r="L4" s="70"/>
      <c r="M4" s="17"/>
      <c r="N4" s="70"/>
      <c r="P4" s="4"/>
      <c r="Q4" s="4"/>
      <c r="R4" s="4"/>
    </row>
    <row r="5" spans="1:20" ht="13">
      <c r="A5" s="481" t="s">
        <v>365</v>
      </c>
      <c r="B5" s="482">
        <v>2522.4034907999894</v>
      </c>
      <c r="C5" s="473">
        <f t="shared" ref="C5:C7" si="0">(B5/$B$8)*100</f>
        <v>21.071161017755458</v>
      </c>
      <c r="D5" s="483">
        <v>3575.7043974000089</v>
      </c>
      <c r="E5" s="473">
        <f t="shared" ref="E5:E7" si="1">(D5/$D$8)*100</f>
        <v>28.098686241808256</v>
      </c>
      <c r="F5" s="482">
        <v>3069.792005850009</v>
      </c>
      <c r="G5" s="473">
        <f>(F5/$F$8)*100</f>
        <v>23.843537432359891</v>
      </c>
      <c r="H5" s="482">
        <f>((F5/D5)-1)*100</f>
        <v>-14.148607807677349</v>
      </c>
      <c r="I5" s="482">
        <f>((F5/B5)-1)*100</f>
        <v>21.701068724592254</v>
      </c>
      <c r="K5" s="228"/>
      <c r="L5" s="70"/>
      <c r="M5" s="17"/>
      <c r="N5" s="70"/>
      <c r="P5" s="4"/>
      <c r="Q5" s="4"/>
      <c r="R5" s="4"/>
    </row>
    <row r="6" spans="1:20" ht="13">
      <c r="A6" s="484" t="s">
        <v>364</v>
      </c>
      <c r="B6" s="485">
        <v>2919.9094703900009</v>
      </c>
      <c r="C6" s="474">
        <f t="shared" si="0"/>
        <v>24.391768736548812</v>
      </c>
      <c r="D6" s="486">
        <v>2725.99099187</v>
      </c>
      <c r="E6" s="474">
        <f t="shared" si="1"/>
        <v>21.42144793463531</v>
      </c>
      <c r="F6" s="485">
        <v>2910.2134666399988</v>
      </c>
      <c r="G6" s="474">
        <f>(F6/$F$8)*100</f>
        <v>22.604066853961005</v>
      </c>
      <c r="H6" s="485">
        <f>((F6/D6)-1)*100</f>
        <v>6.7580001298399139</v>
      </c>
      <c r="I6" s="485">
        <f>((F6/B6)-1)*100</f>
        <v>-0.33206521805989597</v>
      </c>
      <c r="K6" s="228"/>
      <c r="L6" s="70"/>
      <c r="M6" s="17"/>
      <c r="N6" s="70"/>
      <c r="P6" s="4"/>
      <c r="Q6" s="4"/>
      <c r="R6" s="4"/>
    </row>
    <row r="7" spans="1:20">
      <c r="A7" s="487" t="s">
        <v>363</v>
      </c>
      <c r="B7" s="488">
        <v>0.14980399999999999</v>
      </c>
      <c r="C7" s="475">
        <f t="shared" si="0"/>
        <v>1.2514033605712817E-3</v>
      </c>
      <c r="D7" s="483">
        <v>0</v>
      </c>
      <c r="E7" s="473">
        <f t="shared" si="1"/>
        <v>0</v>
      </c>
      <c r="F7" s="482">
        <v>0</v>
      </c>
      <c r="G7" s="475">
        <f>(F7/$F$8)*100</f>
        <v>0</v>
      </c>
      <c r="H7" s="488" t="s">
        <v>240</v>
      </c>
      <c r="I7" s="488" t="s">
        <v>240</v>
      </c>
      <c r="K7" s="228"/>
      <c r="L7" s="224"/>
      <c r="M7" s="1"/>
      <c r="R7" s="4"/>
      <c r="S7" s="4"/>
      <c r="T7" s="4"/>
    </row>
    <row r="8" spans="1:20" s="61" customFormat="1" ht="13">
      <c r="A8" s="476" t="s">
        <v>217</v>
      </c>
      <c r="B8" s="477">
        <f t="shared" ref="B8:G8" si="2">SUM(B4:B7)</f>
        <v>11970.880430720001</v>
      </c>
      <c r="C8" s="476">
        <f t="shared" si="2"/>
        <v>99.999999999999986</v>
      </c>
      <c r="D8" s="477">
        <f t="shared" si="2"/>
        <v>12725.521636950023</v>
      </c>
      <c r="E8" s="476">
        <f t="shared" si="2"/>
        <v>100.00000000000001</v>
      </c>
      <c r="F8" s="477">
        <f t="shared" si="2"/>
        <v>12874.733938110036</v>
      </c>
      <c r="G8" s="476">
        <f t="shared" si="2"/>
        <v>99.999999999999986</v>
      </c>
      <c r="H8" s="476">
        <f>((F8/D8)-1)*100</f>
        <v>1.1725436914645337</v>
      </c>
      <c r="I8" s="476">
        <f>((F8/B8)-1)*100</f>
        <v>7.5504346787270693</v>
      </c>
      <c r="Q8" s="224"/>
      <c r="R8" s="4"/>
      <c r="S8" s="4"/>
      <c r="T8" s="4"/>
    </row>
    <row r="9" spans="1:20">
      <c r="H9" s="8"/>
      <c r="I9" s="8"/>
      <c r="R9" s="4"/>
      <c r="S9" s="4"/>
      <c r="T9" s="4"/>
    </row>
    <row r="10" spans="1:20">
      <c r="H10" s="8"/>
      <c r="I10" s="8"/>
      <c r="N10" s="4"/>
    </row>
    <row r="11" spans="1:20">
      <c r="H11" s="8"/>
      <c r="I11" s="8"/>
      <c r="N11" s="4"/>
    </row>
    <row r="12" spans="1:20">
      <c r="A12" s="4"/>
      <c r="H12" s="4"/>
      <c r="I12" s="4"/>
      <c r="J12" s="4"/>
      <c r="K12" s="4"/>
      <c r="L12" s="4"/>
      <c r="M12" s="4"/>
      <c r="N12" s="4"/>
    </row>
    <row r="13" spans="1:20">
      <c r="N13" s="4"/>
    </row>
    <row r="14" spans="1:20">
      <c r="K14" s="224"/>
      <c r="L14" s="224"/>
    </row>
    <row r="15" spans="1:20">
      <c r="K15" s="224"/>
      <c r="L15" s="224"/>
    </row>
    <row r="16" spans="1:20">
      <c r="H16" s="639"/>
      <c r="I16" s="639"/>
      <c r="K16" s="224"/>
      <c r="L16" s="224"/>
    </row>
    <row r="17" spans="1:12">
      <c r="I17" s="1"/>
      <c r="K17" s="224"/>
      <c r="L17" s="224"/>
    </row>
    <row r="18" spans="1:12">
      <c r="I18" s="62"/>
      <c r="K18" s="224"/>
      <c r="L18" s="224"/>
    </row>
    <row r="19" spans="1:12">
      <c r="I19" s="62"/>
      <c r="K19" s="224"/>
      <c r="L19" s="224"/>
    </row>
    <row r="20" spans="1:12">
      <c r="I20" s="62"/>
      <c r="K20" s="224"/>
      <c r="L20" s="224"/>
    </row>
    <row r="21" spans="1:12">
      <c r="H21" s="62"/>
      <c r="I21" s="62"/>
      <c r="K21" s="224"/>
      <c r="L21" s="224"/>
    </row>
    <row r="22" spans="1:12">
      <c r="H22" s="62"/>
      <c r="I22" s="62"/>
      <c r="K22" s="224"/>
      <c r="L22" s="224"/>
    </row>
    <row r="23" spans="1:12">
      <c r="H23" s="62"/>
      <c r="I23" s="62"/>
      <c r="K23" s="224"/>
      <c r="L23" s="224"/>
    </row>
    <row r="24" spans="1:12">
      <c r="K24" s="224"/>
      <c r="L24" s="224"/>
    </row>
    <row r="25" spans="1:12">
      <c r="K25" s="224"/>
      <c r="L25" s="224"/>
    </row>
    <row r="26" spans="1:12">
      <c r="A26" s="1"/>
      <c r="K26" s="224"/>
      <c r="L26" s="224"/>
    </row>
    <row r="27" spans="1:12">
      <c r="A27" s="1"/>
      <c r="K27" s="224"/>
      <c r="L27" s="224"/>
    </row>
    <row r="28" spans="1:12">
      <c r="A28" s="1"/>
      <c r="K28" s="224"/>
      <c r="L28" s="224"/>
    </row>
    <row r="29" spans="1:12">
      <c r="A29" s="1"/>
      <c r="K29" s="224"/>
      <c r="L29" s="224"/>
    </row>
    <row r="30" spans="1:12">
      <c r="A30" s="1"/>
      <c r="K30" s="224"/>
      <c r="L30" s="224"/>
    </row>
    <row r="31" spans="1:12">
      <c r="A31" s="1"/>
      <c r="K31" s="224"/>
      <c r="L31" s="224"/>
    </row>
    <row r="32" spans="1:12">
      <c r="A32" s="1"/>
      <c r="K32" s="224"/>
      <c r="L32" s="224"/>
    </row>
  </sheetData>
  <mergeCells count="8">
    <mergeCell ref="H16:I16"/>
    <mergeCell ref="D2:E2"/>
    <mergeCell ref="F2:G2"/>
    <mergeCell ref="A2:A3"/>
    <mergeCell ref="H2:H3"/>
    <mergeCell ref="I2:I3"/>
    <mergeCell ref="K1:L1"/>
    <mergeCell ref="B2:C2"/>
  </mergeCells>
  <hyperlinks>
    <hyperlink ref="K1" location="'Table of Content'!A1" display="Table of Content" xr:uid="{DDEA9F13-DA85-444B-BFAA-1A5B1F41A6E2}"/>
  </hyperlink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4CDA-1F2B-45C0-A2A3-63A85644BF7D}">
  <dimension ref="A1:X244"/>
  <sheetViews>
    <sheetView topLeftCell="B1" zoomScaleNormal="100" workbookViewId="0">
      <selection activeCell="J13" sqref="J13"/>
    </sheetView>
  </sheetViews>
  <sheetFormatPr defaultColWidth="8.81640625" defaultRowHeight="14.5"/>
  <cols>
    <col min="1" max="1" width="21.453125" style="19" customWidth="1"/>
    <col min="2" max="4" width="10.1796875" style="17" bestFit="1" customWidth="1"/>
    <col min="5" max="5" width="8.81640625" style="17"/>
    <col min="6" max="6" width="20.7265625" style="17" customWidth="1"/>
    <col min="7" max="9" width="10.1796875" style="17" bestFit="1" customWidth="1"/>
    <col min="10" max="10" width="8.81640625" style="17"/>
    <col min="11" max="11" width="27.453125" style="17" customWidth="1"/>
    <col min="12" max="14" width="10.1796875" style="17" bestFit="1" customWidth="1"/>
    <col min="15" max="16" width="8.81640625" style="19"/>
    <col min="17" max="18" width="9.1796875" style="19" bestFit="1" customWidth="1"/>
    <col min="19" max="19" width="8.81640625" style="222"/>
    <col min="20" max="20" width="9.1796875" style="222" bestFit="1" customWidth="1"/>
    <col min="25" max="25" width="8.81640625" style="19" bestFit="1" customWidth="1"/>
    <col min="26" max="16384" width="8.81640625" style="19"/>
  </cols>
  <sheetData>
    <row r="1" spans="1:20">
      <c r="A1" s="641" t="s">
        <v>1237</v>
      </c>
      <c r="B1" s="641"/>
      <c r="C1" s="641"/>
      <c r="D1" s="641"/>
      <c r="E1" s="641"/>
      <c r="F1" s="641"/>
      <c r="G1" s="641"/>
      <c r="P1" s="640" t="s">
        <v>239</v>
      </c>
      <c r="Q1" s="640"/>
    </row>
    <row r="2" spans="1:20">
      <c r="A2" s="591" t="s">
        <v>366</v>
      </c>
      <c r="B2" s="593"/>
      <c r="C2" s="593"/>
      <c r="D2" s="592"/>
      <c r="E2" s="286"/>
      <c r="F2" s="642" t="s">
        <v>365</v>
      </c>
      <c r="G2" s="643"/>
      <c r="H2" s="643"/>
      <c r="I2" s="644"/>
      <c r="J2" s="310"/>
      <c r="K2" s="642" t="s">
        <v>364</v>
      </c>
      <c r="L2" s="643"/>
      <c r="M2" s="643"/>
      <c r="N2" s="644"/>
      <c r="S2" s="19"/>
    </row>
    <row r="3" spans="1:20" s="229" customFormat="1" ht="14.5" customHeight="1">
      <c r="A3" s="311" t="s">
        <v>370</v>
      </c>
      <c r="B3" s="498">
        <v>2025</v>
      </c>
      <c r="C3" s="674">
        <v>2026</v>
      </c>
      <c r="D3" s="651"/>
      <c r="E3" s="312"/>
      <c r="F3" s="313" t="s">
        <v>370</v>
      </c>
      <c r="G3" s="498">
        <v>2025</v>
      </c>
      <c r="H3" s="674">
        <v>2026</v>
      </c>
      <c r="I3" s="651"/>
      <c r="J3" s="312"/>
      <c r="K3" s="313" t="s">
        <v>370</v>
      </c>
      <c r="L3" s="498">
        <v>2025</v>
      </c>
      <c r="M3" s="674">
        <v>2026</v>
      </c>
      <c r="N3" s="651"/>
    </row>
    <row r="4" spans="1:20" s="11" customFormat="1" ht="14.5" customHeight="1">
      <c r="A4" s="289" t="s">
        <v>220</v>
      </c>
      <c r="B4" s="112">
        <v>45809</v>
      </c>
      <c r="C4" s="112">
        <v>46143</v>
      </c>
      <c r="D4" s="112">
        <v>46174</v>
      </c>
      <c r="E4" s="314"/>
      <c r="F4" s="173" t="s">
        <v>220</v>
      </c>
      <c r="G4" s="112">
        <v>45809</v>
      </c>
      <c r="H4" s="112">
        <v>46143</v>
      </c>
      <c r="I4" s="112">
        <v>46174</v>
      </c>
      <c r="J4" s="314"/>
      <c r="K4" s="173" t="s">
        <v>220</v>
      </c>
      <c r="L4" s="112">
        <v>45809</v>
      </c>
      <c r="M4" s="112">
        <v>46143</v>
      </c>
      <c r="N4" s="112">
        <v>46174</v>
      </c>
      <c r="T4" s="229"/>
    </row>
    <row r="5" spans="1:20" s="11" customFormat="1" ht="13">
      <c r="A5" s="490" t="s">
        <v>964</v>
      </c>
      <c r="B5" s="262">
        <v>3102.8361583699998</v>
      </c>
      <c r="C5" s="262">
        <v>2768.7212591799998</v>
      </c>
      <c r="D5" s="262">
        <v>2875.0264043500001</v>
      </c>
      <c r="E5" s="262"/>
      <c r="F5" s="490" t="s">
        <v>1031</v>
      </c>
      <c r="G5" s="262">
        <v>297.4340608199999</v>
      </c>
      <c r="H5" s="262">
        <v>910.76698440000087</v>
      </c>
      <c r="I5" s="262">
        <v>579.16888816000039</v>
      </c>
      <c r="J5" s="262"/>
      <c r="K5" s="490" t="s">
        <v>965</v>
      </c>
      <c r="L5" s="262">
        <v>1828.038483</v>
      </c>
      <c r="M5" s="262">
        <v>1337.56108898</v>
      </c>
      <c r="N5" s="262">
        <v>1524.18377887</v>
      </c>
      <c r="P5" s="19"/>
      <c r="S5" s="19"/>
    </row>
    <row r="6" spans="1:20">
      <c r="A6" s="20" t="s">
        <v>1024</v>
      </c>
      <c r="B6" s="44">
        <v>474.40904895999978</v>
      </c>
      <c r="C6" s="44">
        <v>952.0822567299989</v>
      </c>
      <c r="D6" s="44">
        <v>1320.224566359999</v>
      </c>
      <c r="E6" s="44"/>
      <c r="F6" s="20" t="s">
        <v>967</v>
      </c>
      <c r="G6" s="44">
        <v>516.31955086000005</v>
      </c>
      <c r="H6" s="44">
        <v>504.90918173000006</v>
      </c>
      <c r="I6" s="44">
        <v>522.23785204000058</v>
      </c>
      <c r="J6" s="44"/>
      <c r="K6" s="20" t="s">
        <v>966</v>
      </c>
      <c r="L6" s="44">
        <v>1025.63762092</v>
      </c>
      <c r="M6" s="44">
        <v>1341.8005001400002</v>
      </c>
      <c r="N6" s="44">
        <v>1319.2215424799999</v>
      </c>
      <c r="S6" s="19"/>
    </row>
    <row r="7" spans="1:20">
      <c r="A7" s="270" t="s">
        <v>967</v>
      </c>
      <c r="B7" s="263">
        <v>907.13724388999924</v>
      </c>
      <c r="C7" s="263">
        <v>984.15836131999936</v>
      </c>
      <c r="D7" s="263">
        <v>849.07372577000103</v>
      </c>
      <c r="E7" s="263"/>
      <c r="F7" s="270" t="s">
        <v>927</v>
      </c>
      <c r="G7" s="263">
        <v>169.8118896899999</v>
      </c>
      <c r="H7" s="263">
        <v>300.04798924000011</v>
      </c>
      <c r="I7" s="263">
        <v>301.50887005999999</v>
      </c>
      <c r="J7" s="263"/>
      <c r="K7" s="270" t="s">
        <v>967</v>
      </c>
      <c r="L7" s="263">
        <v>8.0955712200000001</v>
      </c>
      <c r="M7" s="263">
        <v>9.4922459999999997</v>
      </c>
      <c r="N7" s="263">
        <v>13.36550435</v>
      </c>
      <c r="S7" s="19"/>
    </row>
    <row r="8" spans="1:20">
      <c r="A8" s="20" t="s">
        <v>1025</v>
      </c>
      <c r="B8" s="44">
        <v>602.06832602999953</v>
      </c>
      <c r="C8" s="44">
        <v>846.1754206400002</v>
      </c>
      <c r="D8" s="44">
        <v>521.48298319000025</v>
      </c>
      <c r="E8" s="44"/>
      <c r="F8" s="20" t="s">
        <v>971</v>
      </c>
      <c r="G8" s="44">
        <v>121.02669729</v>
      </c>
      <c r="H8" s="44">
        <v>170.93547899999999</v>
      </c>
      <c r="I8" s="44">
        <v>248.7375197499999</v>
      </c>
      <c r="J8" s="44"/>
      <c r="K8" s="20" t="s">
        <v>1148</v>
      </c>
      <c r="L8" s="44">
        <v>6.7950217100000003</v>
      </c>
      <c r="M8" s="44">
        <v>3.1058266099999998</v>
      </c>
      <c r="N8" s="44">
        <v>7.9566839499999986</v>
      </c>
      <c r="S8" s="19"/>
    </row>
    <row r="9" spans="1:20">
      <c r="A9" s="270" t="s">
        <v>1020</v>
      </c>
      <c r="B9" s="263">
        <v>19.13132062</v>
      </c>
      <c r="C9" s="263">
        <v>53.280758750000004</v>
      </c>
      <c r="D9" s="263">
        <v>330.88232177000026</v>
      </c>
      <c r="E9" s="263"/>
      <c r="F9" s="270" t="s">
        <v>1068</v>
      </c>
      <c r="G9" s="263">
        <v>138.55371201</v>
      </c>
      <c r="H9" s="263">
        <v>110.8158330699999</v>
      </c>
      <c r="I9" s="263">
        <v>129.74984692000001</v>
      </c>
      <c r="J9" s="263"/>
      <c r="K9" s="270" t="s">
        <v>1173</v>
      </c>
      <c r="L9" s="263">
        <v>5.3109160900000001</v>
      </c>
      <c r="M9" s="263">
        <v>5.1119783099999996</v>
      </c>
      <c r="N9" s="263">
        <v>7.1448171599999961</v>
      </c>
      <c r="S9" s="19"/>
    </row>
    <row r="10" spans="1:20">
      <c r="A10" s="20" t="s">
        <v>972</v>
      </c>
      <c r="B10" s="44">
        <v>202.02725237999991</v>
      </c>
      <c r="C10" s="44">
        <v>227.87626082</v>
      </c>
      <c r="D10" s="44">
        <v>242.49421183999999</v>
      </c>
      <c r="E10" s="44"/>
      <c r="F10" s="20" t="s">
        <v>972</v>
      </c>
      <c r="G10" s="44">
        <v>2.98818115</v>
      </c>
      <c r="H10" s="44">
        <v>146.27559318000002</v>
      </c>
      <c r="I10" s="44">
        <v>121.7518752</v>
      </c>
      <c r="J10" s="44"/>
      <c r="K10" s="20" t="s">
        <v>1163</v>
      </c>
      <c r="L10" s="44">
        <v>0.37682221000000005</v>
      </c>
      <c r="M10" s="44">
        <v>4.0136265699999996</v>
      </c>
      <c r="N10" s="44">
        <v>5.0185479199999996</v>
      </c>
      <c r="S10" s="19"/>
    </row>
    <row r="11" spans="1:20">
      <c r="A11" s="270" t="s">
        <v>1018</v>
      </c>
      <c r="B11" s="263">
        <v>91.653763509999962</v>
      </c>
      <c r="C11" s="263">
        <v>146.44637302999999</v>
      </c>
      <c r="D11" s="263">
        <v>139.07704929999989</v>
      </c>
      <c r="E11" s="263"/>
      <c r="F11" s="270" t="s">
        <v>1052</v>
      </c>
      <c r="G11" s="263">
        <v>66.042245449999939</v>
      </c>
      <c r="H11" s="263">
        <v>161.56403876999951</v>
      </c>
      <c r="I11" s="263">
        <v>112.75646981</v>
      </c>
      <c r="J11" s="263"/>
      <c r="K11" s="270" t="s">
        <v>981</v>
      </c>
      <c r="L11" s="263">
        <v>3.7601902000000003</v>
      </c>
      <c r="M11" s="263">
        <v>3.5129999899999986</v>
      </c>
      <c r="N11" s="263">
        <v>3.9187758800000001</v>
      </c>
      <c r="S11" s="19"/>
    </row>
    <row r="12" spans="1:20">
      <c r="A12" s="20" t="s">
        <v>1009</v>
      </c>
      <c r="B12" s="44">
        <v>121.11075348999999</v>
      </c>
      <c r="C12" s="44">
        <v>128.8482165500001</v>
      </c>
      <c r="D12" s="44">
        <v>114.78371722</v>
      </c>
      <c r="E12" s="44"/>
      <c r="F12" s="20" t="s">
        <v>1063</v>
      </c>
      <c r="G12" s="44">
        <v>125.2454353</v>
      </c>
      <c r="H12" s="44">
        <v>172.58748022999998</v>
      </c>
      <c r="I12" s="44">
        <v>78.650762420000021</v>
      </c>
      <c r="J12" s="44"/>
      <c r="K12" s="20" t="s">
        <v>1134</v>
      </c>
      <c r="L12" s="44">
        <v>1.7016503799999998</v>
      </c>
      <c r="M12" s="44">
        <v>0.48939836999999986</v>
      </c>
      <c r="N12" s="44">
        <v>3.5563602000000003</v>
      </c>
      <c r="S12" s="19"/>
    </row>
    <row r="13" spans="1:20">
      <c r="A13" s="270" t="s">
        <v>1165</v>
      </c>
      <c r="B13" s="263">
        <v>6.8623791100000009</v>
      </c>
      <c r="C13" s="263">
        <v>0.65757227000000029</v>
      </c>
      <c r="D13" s="263">
        <v>74.976453469999996</v>
      </c>
      <c r="E13" s="263"/>
      <c r="F13" s="270" t="s">
        <v>983</v>
      </c>
      <c r="G13" s="263">
        <v>1.6000000000000001E-4</v>
      </c>
      <c r="H13" s="263">
        <v>23.090612749999998</v>
      </c>
      <c r="I13" s="263">
        <v>77.133482210000011</v>
      </c>
      <c r="J13" s="263"/>
      <c r="K13" s="270" t="s">
        <v>971</v>
      </c>
      <c r="L13" s="263">
        <v>0</v>
      </c>
      <c r="M13" s="263">
        <v>8.4851399999999987E-3</v>
      </c>
      <c r="N13" s="263">
        <v>2.6445979999999998</v>
      </c>
      <c r="S13" s="19"/>
    </row>
    <row r="14" spans="1:20">
      <c r="A14" s="20" t="s">
        <v>1104</v>
      </c>
      <c r="B14" s="44">
        <v>3.0484929800000011</v>
      </c>
      <c r="C14" s="44">
        <v>1.2600397400000001</v>
      </c>
      <c r="D14" s="44">
        <v>57.111376959999994</v>
      </c>
      <c r="E14" s="44"/>
      <c r="F14" s="20" t="s">
        <v>1143</v>
      </c>
      <c r="G14" s="44">
        <v>59.307741489999955</v>
      </c>
      <c r="H14" s="44">
        <v>43.077939920000006</v>
      </c>
      <c r="I14" s="44">
        <v>47.02861550999998</v>
      </c>
      <c r="J14" s="44"/>
      <c r="K14" s="20" t="s">
        <v>1028</v>
      </c>
      <c r="L14" s="44">
        <v>1.39098272</v>
      </c>
      <c r="M14" s="44">
        <v>1.03260646</v>
      </c>
      <c r="N14" s="44">
        <v>2.4755507600000013</v>
      </c>
      <c r="S14" s="19"/>
    </row>
    <row r="15" spans="1:20">
      <c r="A15" s="270" t="s">
        <v>1115</v>
      </c>
      <c r="B15" s="263">
        <v>3.701144E-2</v>
      </c>
      <c r="C15" s="263">
        <v>0.21675539000000002</v>
      </c>
      <c r="D15" s="263">
        <v>45.563313799999996</v>
      </c>
      <c r="E15" s="263"/>
      <c r="F15" s="270" t="s">
        <v>973</v>
      </c>
      <c r="G15" s="263">
        <v>39.232152949999985</v>
      </c>
      <c r="H15" s="263">
        <v>95.190105189999983</v>
      </c>
      <c r="I15" s="263">
        <v>43.373046549999984</v>
      </c>
      <c r="J15" s="263"/>
      <c r="K15" s="270" t="s">
        <v>1101</v>
      </c>
      <c r="L15" s="263">
        <v>2.4879778900000002</v>
      </c>
      <c r="M15" s="263">
        <v>0.17289426000000002</v>
      </c>
      <c r="N15" s="263">
        <v>1.55228469</v>
      </c>
      <c r="S15" s="19"/>
    </row>
    <row r="16" spans="1:20">
      <c r="A16" s="20" t="s">
        <v>981</v>
      </c>
      <c r="B16" s="44">
        <v>40.56401675</v>
      </c>
      <c r="C16" s="44">
        <v>56.418842209999994</v>
      </c>
      <c r="D16" s="44">
        <v>45.302396549999997</v>
      </c>
      <c r="E16" s="44"/>
      <c r="F16" s="20" t="s">
        <v>992</v>
      </c>
      <c r="G16" s="44">
        <v>25.3053363</v>
      </c>
      <c r="H16" s="44">
        <v>61.791912799999999</v>
      </c>
      <c r="I16" s="44">
        <v>43.305387649999993</v>
      </c>
      <c r="J16" s="44"/>
      <c r="K16" s="20" t="s">
        <v>1066</v>
      </c>
      <c r="L16" s="44">
        <v>2.0968797100000001</v>
      </c>
      <c r="M16" s="44">
        <v>1.19567242</v>
      </c>
      <c r="N16" s="44">
        <v>1.4695966399999998</v>
      </c>
      <c r="S16" s="19"/>
    </row>
    <row r="17" spans="1:19">
      <c r="A17" s="270" t="s">
        <v>1001</v>
      </c>
      <c r="B17" s="263">
        <v>5.9234984600000002</v>
      </c>
      <c r="C17" s="263">
        <v>7.6372581799999999</v>
      </c>
      <c r="D17" s="263">
        <v>27.97480861</v>
      </c>
      <c r="E17" s="263"/>
      <c r="F17" s="270" t="s">
        <v>1055</v>
      </c>
      <c r="G17" s="263">
        <v>9.7084517099999985</v>
      </c>
      <c r="H17" s="263">
        <v>38.940884359999991</v>
      </c>
      <c r="I17" s="263">
        <v>39.627606909999997</v>
      </c>
      <c r="J17" s="263"/>
      <c r="K17" s="270" t="s">
        <v>982</v>
      </c>
      <c r="L17" s="263">
        <v>2.9945889999999999</v>
      </c>
      <c r="M17" s="263">
        <v>0.84175</v>
      </c>
      <c r="N17" s="263">
        <v>1.445065</v>
      </c>
      <c r="S17" s="19"/>
    </row>
    <row r="18" spans="1:19">
      <c r="A18" s="20" t="s">
        <v>1031</v>
      </c>
      <c r="B18" s="44">
        <v>37.731843000000005</v>
      </c>
      <c r="C18" s="44">
        <v>26.847683420000003</v>
      </c>
      <c r="D18" s="44">
        <v>26.93526227000001</v>
      </c>
      <c r="E18" s="44"/>
      <c r="F18" s="20" t="s">
        <v>1051</v>
      </c>
      <c r="G18" s="44">
        <v>30.817384249999989</v>
      </c>
      <c r="H18" s="44">
        <v>15.95504805</v>
      </c>
      <c r="I18" s="44">
        <v>38.965411930000002</v>
      </c>
      <c r="J18" s="44"/>
      <c r="K18" s="20" t="s">
        <v>973</v>
      </c>
      <c r="L18" s="44">
        <v>0</v>
      </c>
      <c r="M18" s="44">
        <v>1.3291074599999999</v>
      </c>
      <c r="N18" s="44">
        <v>1.37492131</v>
      </c>
      <c r="S18" s="19"/>
    </row>
    <row r="19" spans="1:19">
      <c r="A19" s="270" t="s">
        <v>1081</v>
      </c>
      <c r="B19" s="263">
        <v>28.685834460000002</v>
      </c>
      <c r="C19" s="263">
        <v>37.03722805999999</v>
      </c>
      <c r="D19" s="263">
        <v>24.61078436</v>
      </c>
      <c r="E19" s="263"/>
      <c r="F19" s="270" t="s">
        <v>1110</v>
      </c>
      <c r="G19" s="263">
        <v>86.750347790000021</v>
      </c>
      <c r="H19" s="263">
        <v>31.65183064</v>
      </c>
      <c r="I19" s="263">
        <v>38.38044510000001</v>
      </c>
      <c r="J19" s="263"/>
      <c r="K19" s="270" t="s">
        <v>1006</v>
      </c>
      <c r="L19" s="263">
        <v>0.47054021000000001</v>
      </c>
      <c r="M19" s="263">
        <v>0.44269546000000004</v>
      </c>
      <c r="N19" s="263">
        <v>1.20116724</v>
      </c>
      <c r="S19" s="19"/>
    </row>
    <row r="20" spans="1:19">
      <c r="A20" s="20" t="s">
        <v>1022</v>
      </c>
      <c r="B20" s="44">
        <v>28.590995100000008</v>
      </c>
      <c r="C20" s="44">
        <v>24.475391219999999</v>
      </c>
      <c r="D20" s="44">
        <v>24.474189899999999</v>
      </c>
      <c r="E20" s="44"/>
      <c r="F20" s="20" t="s">
        <v>990</v>
      </c>
      <c r="G20" s="44">
        <v>26.163658779999992</v>
      </c>
      <c r="H20" s="44">
        <v>10.32936387</v>
      </c>
      <c r="I20" s="44">
        <v>37.640950869999998</v>
      </c>
      <c r="J20" s="44"/>
      <c r="K20" s="20" t="s">
        <v>1035</v>
      </c>
      <c r="L20" s="44">
        <v>0.55971729000000003</v>
      </c>
      <c r="M20" s="44">
        <v>0.78249253000000007</v>
      </c>
      <c r="N20" s="44">
        <v>1.0180694699999999</v>
      </c>
      <c r="S20" s="19"/>
    </row>
    <row r="21" spans="1:19">
      <c r="A21" s="270" t="s">
        <v>1023</v>
      </c>
      <c r="B21" s="263">
        <v>4.0574380000000003</v>
      </c>
      <c r="C21" s="263">
        <v>20.932795309999999</v>
      </c>
      <c r="D21" s="263">
        <v>22.15226139</v>
      </c>
      <c r="E21" s="263"/>
      <c r="F21" s="270" t="s">
        <v>1081</v>
      </c>
      <c r="G21" s="263">
        <v>30.81599705</v>
      </c>
      <c r="H21" s="263">
        <v>34.151760850000009</v>
      </c>
      <c r="I21" s="263">
        <v>36.74114405000001</v>
      </c>
      <c r="J21" s="263"/>
      <c r="K21" s="270" t="s">
        <v>1120</v>
      </c>
      <c r="L21" s="263">
        <v>2.4901095899999999</v>
      </c>
      <c r="M21" s="263">
        <v>7.1450119999999992E-2</v>
      </c>
      <c r="N21" s="263">
        <v>0.97110542999999994</v>
      </c>
      <c r="S21" s="19"/>
    </row>
    <row r="22" spans="1:19">
      <c r="A22" s="20" t="s">
        <v>1096</v>
      </c>
      <c r="B22" s="44">
        <v>0</v>
      </c>
      <c r="C22" s="44">
        <v>0</v>
      </c>
      <c r="D22" s="44">
        <v>16.520630860000001</v>
      </c>
      <c r="E22" s="44"/>
      <c r="F22" s="20" t="s">
        <v>1004</v>
      </c>
      <c r="G22" s="44">
        <v>94.082736789999998</v>
      </c>
      <c r="H22" s="44">
        <v>62.018366600000014</v>
      </c>
      <c r="I22" s="44">
        <v>32.745147289999991</v>
      </c>
      <c r="J22" s="44"/>
      <c r="K22" s="20" t="s">
        <v>1065</v>
      </c>
      <c r="L22" s="44">
        <v>0.36082321000000001</v>
      </c>
      <c r="M22" s="44">
        <v>0.37703089000000001</v>
      </c>
      <c r="N22" s="44">
        <v>0.91691592000000011</v>
      </c>
      <c r="S22" s="19"/>
    </row>
    <row r="23" spans="1:19">
      <c r="A23" s="270" t="s">
        <v>1177</v>
      </c>
      <c r="B23" s="263">
        <v>14.069880099999999</v>
      </c>
      <c r="C23" s="263">
        <v>11.82341124</v>
      </c>
      <c r="D23" s="263">
        <v>11.50216343</v>
      </c>
      <c r="E23" s="263"/>
      <c r="F23" s="270" t="s">
        <v>1002</v>
      </c>
      <c r="G23" s="263">
        <v>34.150805499999997</v>
      </c>
      <c r="H23" s="263">
        <v>36.654356079999985</v>
      </c>
      <c r="I23" s="263">
        <v>32.601880299999998</v>
      </c>
      <c r="J23" s="263"/>
      <c r="K23" s="270" t="s">
        <v>972</v>
      </c>
      <c r="L23" s="263">
        <v>0</v>
      </c>
      <c r="M23" s="263">
        <v>0.50081171999999996</v>
      </c>
      <c r="N23" s="263">
        <v>0.82846407000000011</v>
      </c>
      <c r="S23" s="19"/>
    </row>
    <row r="24" spans="1:19">
      <c r="A24" s="20" t="s">
        <v>1125</v>
      </c>
      <c r="B24" s="44">
        <v>1.3024263700000001</v>
      </c>
      <c r="C24" s="44">
        <v>10.62220211</v>
      </c>
      <c r="D24" s="44">
        <v>9.8012722300000021</v>
      </c>
      <c r="E24" s="44"/>
      <c r="F24" s="20" t="s">
        <v>1026</v>
      </c>
      <c r="G24" s="44">
        <v>25.223811250000001</v>
      </c>
      <c r="H24" s="44">
        <v>29.105739230000001</v>
      </c>
      <c r="I24" s="44">
        <v>32.334661000000011</v>
      </c>
      <c r="J24" s="44"/>
      <c r="K24" s="20" t="s">
        <v>1129</v>
      </c>
      <c r="L24" s="44">
        <v>0.63278521999999993</v>
      </c>
      <c r="M24" s="44">
        <v>0.15231213000000002</v>
      </c>
      <c r="N24" s="44">
        <v>0.8026393300000001</v>
      </c>
      <c r="S24" s="19"/>
    </row>
    <row r="25" spans="1:19">
      <c r="A25" s="270" t="s">
        <v>1134</v>
      </c>
      <c r="B25" s="263">
        <v>1.17184088</v>
      </c>
      <c r="C25" s="263">
        <v>4.0405300000000005E-3</v>
      </c>
      <c r="D25" s="263">
        <v>7.9130867799999995</v>
      </c>
      <c r="E25" s="263"/>
      <c r="F25" s="270" t="s">
        <v>1020</v>
      </c>
      <c r="G25" s="263">
        <v>43.610612850000052</v>
      </c>
      <c r="H25" s="263">
        <v>58.724323480000017</v>
      </c>
      <c r="I25" s="263">
        <v>29.261037660000017</v>
      </c>
      <c r="J25" s="263"/>
      <c r="K25" s="270" t="s">
        <v>1174</v>
      </c>
      <c r="L25" s="263">
        <v>8.6729500000000001E-2</v>
      </c>
      <c r="M25" s="263">
        <v>7.4173000000000003E-2</v>
      </c>
      <c r="N25" s="263">
        <v>0.75697773999999995</v>
      </c>
      <c r="S25" s="19"/>
    </row>
    <row r="26" spans="1:19">
      <c r="A26" s="20" t="s">
        <v>973</v>
      </c>
      <c r="B26" s="44">
        <v>3.46627851</v>
      </c>
      <c r="C26" s="44">
        <v>9.10997229</v>
      </c>
      <c r="D26" s="44">
        <v>6.8624640600000015</v>
      </c>
      <c r="E26" s="44"/>
      <c r="F26" s="20" t="s">
        <v>1009</v>
      </c>
      <c r="G26" s="44">
        <v>25.469909399999999</v>
      </c>
      <c r="H26" s="44">
        <v>26.133819759999991</v>
      </c>
      <c r="I26" s="44">
        <v>27.21453648</v>
      </c>
      <c r="J26" s="44"/>
      <c r="K26" s="20" t="s">
        <v>1047</v>
      </c>
      <c r="L26" s="44">
        <v>0.15188441</v>
      </c>
      <c r="M26" s="44">
        <v>2.0134220000000001E-2</v>
      </c>
      <c r="N26" s="44">
        <v>0.7166254700000001</v>
      </c>
      <c r="S26" s="19"/>
    </row>
    <row r="27" spans="1:19">
      <c r="A27" s="270" t="s">
        <v>980</v>
      </c>
      <c r="B27" s="263">
        <v>7.1993444399999982</v>
      </c>
      <c r="C27" s="263">
        <v>9.827049139999998</v>
      </c>
      <c r="D27" s="263">
        <v>6.2452574699999994</v>
      </c>
      <c r="E27" s="263"/>
      <c r="F27" s="270" t="s">
        <v>1170</v>
      </c>
      <c r="G27" s="263">
        <v>18.215657540000009</v>
      </c>
      <c r="H27" s="263">
        <v>13.98783512999999</v>
      </c>
      <c r="I27" s="263">
        <v>25.901906520000001</v>
      </c>
      <c r="J27" s="263"/>
      <c r="K27" s="270" t="s">
        <v>1124</v>
      </c>
      <c r="L27" s="263">
        <v>2.7249080000000002E-2</v>
      </c>
      <c r="M27" s="263">
        <v>0.12319526</v>
      </c>
      <c r="N27" s="263">
        <v>0.69640263999999996</v>
      </c>
      <c r="S27" s="19"/>
    </row>
    <row r="28" spans="1:19">
      <c r="A28" s="20" t="s">
        <v>1026</v>
      </c>
      <c r="B28" s="44">
        <v>2.2280546400000003</v>
      </c>
      <c r="C28" s="44">
        <v>4.9718550099999996</v>
      </c>
      <c r="D28" s="44">
        <v>6.1943611400000007</v>
      </c>
      <c r="E28" s="44"/>
      <c r="F28" s="20" t="s">
        <v>1090</v>
      </c>
      <c r="G28" s="44">
        <v>68.381537310000027</v>
      </c>
      <c r="H28" s="44">
        <v>35.74938170999998</v>
      </c>
      <c r="I28" s="44">
        <v>25.436039799999989</v>
      </c>
      <c r="J28" s="44"/>
      <c r="K28" s="20" t="s">
        <v>1165</v>
      </c>
      <c r="L28" s="44">
        <v>5.9280054099999999</v>
      </c>
      <c r="M28" s="44">
        <v>4.0964567599999997</v>
      </c>
      <c r="N28" s="44">
        <v>0.65309477000000005</v>
      </c>
      <c r="S28" s="19"/>
    </row>
    <row r="29" spans="1:19">
      <c r="A29" s="270" t="s">
        <v>1151</v>
      </c>
      <c r="B29" s="263">
        <v>0.40175211</v>
      </c>
      <c r="C29" s="263">
        <v>1.9602959999999999E-2</v>
      </c>
      <c r="D29" s="263">
        <v>6.1920751199999993</v>
      </c>
      <c r="E29" s="263"/>
      <c r="F29" s="270" t="s">
        <v>1104</v>
      </c>
      <c r="G29" s="263">
        <v>25.276984170000009</v>
      </c>
      <c r="H29" s="263">
        <v>45.42010719000001</v>
      </c>
      <c r="I29" s="263">
        <v>21.589573470000008</v>
      </c>
      <c r="J29" s="263"/>
      <c r="K29" s="270" t="s">
        <v>1115</v>
      </c>
      <c r="L29" s="263">
        <v>0.72156944999999995</v>
      </c>
      <c r="M29" s="263">
        <v>1.19642479</v>
      </c>
      <c r="N29" s="263">
        <v>0.54788576</v>
      </c>
      <c r="S29" s="19"/>
    </row>
    <row r="30" spans="1:19">
      <c r="A30" s="20" t="s">
        <v>1147</v>
      </c>
      <c r="B30" s="44">
        <v>0</v>
      </c>
      <c r="C30" s="44">
        <v>2.139079E-2</v>
      </c>
      <c r="D30" s="44">
        <v>6.0556245199999994</v>
      </c>
      <c r="E30" s="44"/>
      <c r="F30" s="20" t="s">
        <v>989</v>
      </c>
      <c r="G30" s="44">
        <v>29.192473590000009</v>
      </c>
      <c r="H30" s="44">
        <v>18.482344819999987</v>
      </c>
      <c r="I30" s="44">
        <v>20.775821780000001</v>
      </c>
      <c r="J30" s="44"/>
      <c r="K30" s="20" t="s">
        <v>975</v>
      </c>
      <c r="L30" s="44">
        <v>0</v>
      </c>
      <c r="M30" s="44">
        <v>0</v>
      </c>
      <c r="N30" s="44">
        <v>0.54751709999999998</v>
      </c>
      <c r="S30" s="19"/>
    </row>
    <row r="31" spans="1:19">
      <c r="A31" s="270" t="s">
        <v>1004</v>
      </c>
      <c r="B31" s="263">
        <v>0.46371000000000001</v>
      </c>
      <c r="C31" s="263">
        <v>7.1467023199999984</v>
      </c>
      <c r="D31" s="263">
        <v>5.3165777800000003</v>
      </c>
      <c r="E31" s="263"/>
      <c r="F31" s="270" t="s">
        <v>1044</v>
      </c>
      <c r="G31" s="263">
        <v>1.1449729399999999</v>
      </c>
      <c r="H31" s="263">
        <v>3.392576140000001</v>
      </c>
      <c r="I31" s="263">
        <v>18.150829429999998</v>
      </c>
      <c r="J31" s="263"/>
      <c r="K31" s="270" t="s">
        <v>1136</v>
      </c>
      <c r="L31" s="263">
        <v>0.47698436</v>
      </c>
      <c r="M31" s="263">
        <v>0.21804785999999998</v>
      </c>
      <c r="N31" s="263">
        <v>0.47600315000000004</v>
      </c>
      <c r="S31" s="19"/>
    </row>
    <row r="32" spans="1:19">
      <c r="A32" s="20" t="s">
        <v>1141</v>
      </c>
      <c r="B32" s="44">
        <v>8.6020755499999986</v>
      </c>
      <c r="C32" s="44">
        <v>0.15372627999999999</v>
      </c>
      <c r="D32" s="44">
        <v>4.94932471</v>
      </c>
      <c r="E32" s="44"/>
      <c r="F32" s="20" t="s">
        <v>1037</v>
      </c>
      <c r="G32" s="44">
        <v>3.4336246800000003</v>
      </c>
      <c r="H32" s="44">
        <v>4.7657160300000001</v>
      </c>
      <c r="I32" s="44">
        <v>17.85498187</v>
      </c>
      <c r="J32" s="44"/>
      <c r="K32" s="20" t="s">
        <v>1110</v>
      </c>
      <c r="L32" s="44">
        <v>0.50236804999999995</v>
      </c>
      <c r="M32" s="44">
        <v>0.30292959000000003</v>
      </c>
      <c r="N32" s="44">
        <v>0.41951740000000004</v>
      </c>
      <c r="S32" s="19"/>
    </row>
    <row r="33" spans="1:19">
      <c r="A33" s="270" t="s">
        <v>1093</v>
      </c>
      <c r="B33" s="263">
        <v>694.20074510000006</v>
      </c>
      <c r="C33" s="263">
        <v>1.75683E-3</v>
      </c>
      <c r="D33" s="263">
        <v>4.85222</v>
      </c>
      <c r="E33" s="263"/>
      <c r="F33" s="270" t="s">
        <v>1065</v>
      </c>
      <c r="G33" s="263">
        <v>11.229960869999999</v>
      </c>
      <c r="H33" s="263">
        <v>22.701824640000002</v>
      </c>
      <c r="I33" s="263">
        <v>16.23471601</v>
      </c>
      <c r="J33" s="263"/>
      <c r="K33" s="270" t="s">
        <v>1049</v>
      </c>
      <c r="L33" s="263">
        <v>3.5064999999999999E-2</v>
      </c>
      <c r="M33" s="263">
        <v>6.0801790000000001E-2</v>
      </c>
      <c r="N33" s="263">
        <v>0.31010751000000003</v>
      </c>
      <c r="S33" s="19"/>
    </row>
    <row r="34" spans="1:19">
      <c r="A34" s="20" t="s">
        <v>1069</v>
      </c>
      <c r="B34" s="44">
        <v>1.28241505</v>
      </c>
      <c r="C34" s="44">
        <v>2.6162150199999998</v>
      </c>
      <c r="D34" s="44">
        <v>4.7459813199999994</v>
      </c>
      <c r="E34" s="44"/>
      <c r="F34" s="20" t="s">
        <v>1134</v>
      </c>
      <c r="G34" s="44">
        <v>5.3795221499999997</v>
      </c>
      <c r="H34" s="44">
        <v>0.27412256000000002</v>
      </c>
      <c r="I34" s="44">
        <v>15.502271800000001</v>
      </c>
      <c r="J34" s="44"/>
      <c r="K34" s="20" t="s">
        <v>1105</v>
      </c>
      <c r="L34" s="44">
        <v>1.4293082500000001</v>
      </c>
      <c r="M34" s="44">
        <v>0.11347356</v>
      </c>
      <c r="N34" s="44">
        <v>0.23396082999999998</v>
      </c>
      <c r="S34" s="19"/>
    </row>
    <row r="35" spans="1:19">
      <c r="A35" s="270" t="s">
        <v>1105</v>
      </c>
      <c r="B35" s="263">
        <v>0.65692351999999998</v>
      </c>
      <c r="C35" s="263">
        <v>1.04713002</v>
      </c>
      <c r="D35" s="263">
        <v>4.4733193</v>
      </c>
      <c r="E35" s="263"/>
      <c r="F35" s="270" t="s">
        <v>1043</v>
      </c>
      <c r="G35" s="263">
        <v>0.32448152000000002</v>
      </c>
      <c r="H35" s="263">
        <v>0.22775899999999999</v>
      </c>
      <c r="I35" s="263">
        <v>15.480926269999999</v>
      </c>
      <c r="J35" s="263"/>
      <c r="K35" s="270" t="s">
        <v>1141</v>
      </c>
      <c r="L35" s="263">
        <v>3.0040049999999999E-2</v>
      </c>
      <c r="M35" s="263">
        <v>9.8600800000000002E-3</v>
      </c>
      <c r="N35" s="263">
        <v>0.21814064000000002</v>
      </c>
      <c r="S35" s="19"/>
    </row>
    <row r="36" spans="1:19">
      <c r="A36" s="20" t="s">
        <v>1108</v>
      </c>
      <c r="B36" s="44">
        <v>0.40700205999999989</v>
      </c>
      <c r="C36" s="44">
        <v>2.2327737499999998</v>
      </c>
      <c r="D36" s="44">
        <v>3.6685770499999997</v>
      </c>
      <c r="E36" s="44"/>
      <c r="F36" s="20" t="s">
        <v>1105</v>
      </c>
      <c r="G36" s="44">
        <v>1.1658776799999999</v>
      </c>
      <c r="H36" s="44">
        <v>5.3490476300000003</v>
      </c>
      <c r="I36" s="44">
        <v>13.946031619999999</v>
      </c>
      <c r="J36" s="44"/>
      <c r="K36" s="20" t="s">
        <v>1088</v>
      </c>
      <c r="L36" s="44">
        <v>0</v>
      </c>
      <c r="M36" s="44">
        <v>0</v>
      </c>
      <c r="N36" s="44">
        <v>0.21707257999999999</v>
      </c>
      <c r="S36" s="19"/>
    </row>
    <row r="37" spans="1:19">
      <c r="A37" s="270" t="s">
        <v>1017</v>
      </c>
      <c r="B37" s="263">
        <v>0</v>
      </c>
      <c r="C37" s="263">
        <v>1.5361311299999998</v>
      </c>
      <c r="D37" s="263">
        <v>3.527860529999999</v>
      </c>
      <c r="E37" s="263"/>
      <c r="F37" s="270" t="s">
        <v>1107</v>
      </c>
      <c r="G37" s="263">
        <v>6.6222959999999997E-2</v>
      </c>
      <c r="H37" s="263">
        <v>14.468879300000001</v>
      </c>
      <c r="I37" s="263">
        <v>13.357877369999999</v>
      </c>
      <c r="J37" s="263"/>
      <c r="K37" s="270" t="s">
        <v>1125</v>
      </c>
      <c r="L37" s="263">
        <v>3.1978468799999997</v>
      </c>
      <c r="M37" s="263">
        <v>0.24542485999999999</v>
      </c>
      <c r="N37" s="263">
        <v>0.21096758999999998</v>
      </c>
      <c r="S37" s="19"/>
    </row>
    <row r="38" spans="1:19">
      <c r="A38" s="20" t="s">
        <v>1135</v>
      </c>
      <c r="B38" s="44">
        <v>0.10233892999999999</v>
      </c>
      <c r="C38" s="44">
        <v>5.1046299999999998E-3</v>
      </c>
      <c r="D38" s="44">
        <v>3.4123680599999999</v>
      </c>
      <c r="E38" s="44"/>
      <c r="F38" s="20" t="s">
        <v>1165</v>
      </c>
      <c r="G38" s="44">
        <v>0.87742597999999994</v>
      </c>
      <c r="H38" s="44">
        <v>2.2788029999999999</v>
      </c>
      <c r="I38" s="44">
        <v>12.708788140000001</v>
      </c>
      <c r="J38" s="44"/>
      <c r="K38" s="20" t="s">
        <v>1050</v>
      </c>
      <c r="L38" s="44">
        <v>0.588059</v>
      </c>
      <c r="M38" s="44">
        <v>0.26913066999999996</v>
      </c>
      <c r="N38" s="44">
        <v>0.16814548999999998</v>
      </c>
      <c r="S38" s="19"/>
    </row>
    <row r="39" spans="1:19">
      <c r="A39" s="270" t="s">
        <v>966</v>
      </c>
      <c r="B39" s="263">
        <v>4.3939905000000001</v>
      </c>
      <c r="C39" s="263">
        <v>2.8952610000000001</v>
      </c>
      <c r="D39" s="263">
        <v>3.2703428100000003</v>
      </c>
      <c r="E39" s="263"/>
      <c r="F39" s="270" t="s">
        <v>1088</v>
      </c>
      <c r="G39" s="263">
        <v>0.10246219000000001</v>
      </c>
      <c r="H39" s="263">
        <v>1.01293265</v>
      </c>
      <c r="I39" s="263">
        <v>12.447070009999999</v>
      </c>
      <c r="J39" s="263"/>
      <c r="K39" s="270" t="s">
        <v>1130</v>
      </c>
      <c r="L39" s="263">
        <v>0.36364702000000004</v>
      </c>
      <c r="M39" s="263">
        <v>0.19888170999999999</v>
      </c>
      <c r="N39" s="263">
        <v>0.15695820000000002</v>
      </c>
      <c r="S39" s="19"/>
    </row>
    <row r="40" spans="1:19">
      <c r="A40" s="20" t="s">
        <v>1137</v>
      </c>
      <c r="B40" s="44">
        <v>0.60461204000000002</v>
      </c>
      <c r="C40" s="44">
        <v>4.7081739999999997E-2</v>
      </c>
      <c r="D40" s="44">
        <v>2.7694337099999999</v>
      </c>
      <c r="E40" s="44"/>
      <c r="F40" s="20" t="s">
        <v>1140</v>
      </c>
      <c r="G40" s="44">
        <v>34.225307009999995</v>
      </c>
      <c r="H40" s="44">
        <v>26.767537960000002</v>
      </c>
      <c r="I40" s="44">
        <v>11.33884707</v>
      </c>
      <c r="J40" s="44"/>
      <c r="K40" s="20" t="s">
        <v>1020</v>
      </c>
      <c r="L40" s="44">
        <v>1.4175246699999999</v>
      </c>
      <c r="M40" s="44">
        <v>0.1513814</v>
      </c>
      <c r="N40" s="44">
        <v>0.15032875000000001</v>
      </c>
      <c r="S40" s="19"/>
    </row>
    <row r="41" spans="1:19">
      <c r="A41" s="270" t="s">
        <v>1062</v>
      </c>
      <c r="B41" s="263">
        <v>1.9392198700000001</v>
      </c>
      <c r="C41" s="263">
        <v>1.24975882</v>
      </c>
      <c r="D41" s="263">
        <v>2.3512801200000002</v>
      </c>
      <c r="E41" s="263"/>
      <c r="F41" s="270" t="s">
        <v>1007</v>
      </c>
      <c r="G41" s="263">
        <v>12.428000000000001</v>
      </c>
      <c r="H41" s="263">
        <v>10.391999999999999</v>
      </c>
      <c r="I41" s="263">
        <v>10.948499999999999</v>
      </c>
      <c r="J41" s="263"/>
      <c r="K41" s="270" t="s">
        <v>1176</v>
      </c>
      <c r="L41" s="263">
        <v>0.48091913999999991</v>
      </c>
      <c r="M41" s="263">
        <v>0.40896640000000001</v>
      </c>
      <c r="N41" s="263">
        <v>0.15013454999999998</v>
      </c>
      <c r="S41" s="19"/>
    </row>
    <row r="42" spans="1:19">
      <c r="A42" s="20" t="s">
        <v>1126</v>
      </c>
      <c r="B42" s="44">
        <v>3.250142729999999</v>
      </c>
      <c r="C42" s="44">
        <v>2.1173822400000004</v>
      </c>
      <c r="D42" s="44">
        <v>1.8473944799999999</v>
      </c>
      <c r="E42" s="44"/>
      <c r="F42" s="20" t="s">
        <v>982</v>
      </c>
      <c r="G42" s="44">
        <v>7.5156046900000018</v>
      </c>
      <c r="H42" s="44">
        <v>20.91318828</v>
      </c>
      <c r="I42" s="44">
        <v>10.677550029999999</v>
      </c>
      <c r="J42" s="44"/>
      <c r="K42" s="20" t="s">
        <v>1161</v>
      </c>
      <c r="L42" s="44">
        <v>7.4197510000000008E-2</v>
      </c>
      <c r="M42" s="44">
        <v>1.050835E-2</v>
      </c>
      <c r="N42" s="44">
        <v>0.14736572000000001</v>
      </c>
      <c r="S42" s="19"/>
    </row>
    <row r="43" spans="1:19">
      <c r="A43" s="270" t="s">
        <v>1127</v>
      </c>
      <c r="B43" s="263">
        <v>0.46142159000000005</v>
      </c>
      <c r="C43" s="263">
        <v>0.38835915999999998</v>
      </c>
      <c r="D43" s="263">
        <v>1.7882493799999999</v>
      </c>
      <c r="E43" s="263"/>
      <c r="F43" s="270" t="s">
        <v>981</v>
      </c>
      <c r="G43" s="263">
        <v>7.0821507299999986</v>
      </c>
      <c r="H43" s="263">
        <v>7.6982295800000005</v>
      </c>
      <c r="I43" s="263">
        <v>8.0398382899999987</v>
      </c>
      <c r="J43" s="263"/>
      <c r="K43" s="270" t="s">
        <v>1080</v>
      </c>
      <c r="L43" s="263">
        <v>0.14563510000000002</v>
      </c>
      <c r="M43" s="263">
        <v>0.12079764</v>
      </c>
      <c r="N43" s="263">
        <v>0.1370874</v>
      </c>
      <c r="S43" s="19"/>
    </row>
    <row r="44" spans="1:19">
      <c r="A44" s="20" t="s">
        <v>1029</v>
      </c>
      <c r="B44" s="44">
        <v>4.5701910000000003</v>
      </c>
      <c r="C44" s="44">
        <v>11.08429821</v>
      </c>
      <c r="D44" s="44">
        <v>1.7756844899999999</v>
      </c>
      <c r="E44" s="44"/>
      <c r="F44" s="20" t="s">
        <v>1047</v>
      </c>
      <c r="G44" s="44">
        <v>6.7307956100000004</v>
      </c>
      <c r="H44" s="44">
        <v>9.3166465799999987</v>
      </c>
      <c r="I44" s="44">
        <v>8.0062176700000016</v>
      </c>
      <c r="J44" s="44"/>
      <c r="K44" s="20" t="s">
        <v>1166</v>
      </c>
      <c r="L44" s="44">
        <v>0.34465128</v>
      </c>
      <c r="M44" s="44">
        <v>2.9584889999999999E-2</v>
      </c>
      <c r="N44" s="44">
        <v>0.13368739999999998</v>
      </c>
      <c r="S44" s="19"/>
    </row>
    <row r="45" spans="1:19">
      <c r="A45" s="270" t="s">
        <v>1051</v>
      </c>
      <c r="B45" s="263">
        <v>1.2030772599999999</v>
      </c>
      <c r="C45" s="263">
        <v>1.29172789</v>
      </c>
      <c r="D45" s="263">
        <v>1.7498262600000001</v>
      </c>
      <c r="E45" s="263"/>
      <c r="F45" s="270" t="s">
        <v>1013</v>
      </c>
      <c r="G45" s="263">
        <v>2.0487090000000001</v>
      </c>
      <c r="H45" s="263">
        <v>16.56720099999999</v>
      </c>
      <c r="I45" s="263">
        <v>7.9226293800000001</v>
      </c>
      <c r="J45" s="263"/>
      <c r="K45" s="270" t="s">
        <v>1121</v>
      </c>
      <c r="L45" s="263">
        <v>1.0676692700000001</v>
      </c>
      <c r="M45" s="263">
        <v>6.7945989999999984E-2</v>
      </c>
      <c r="N45" s="263">
        <v>0.13348492000000001</v>
      </c>
      <c r="S45" s="19"/>
    </row>
    <row r="46" spans="1:19">
      <c r="A46" s="20" t="s">
        <v>1129</v>
      </c>
      <c r="B46" s="44">
        <v>0</v>
      </c>
      <c r="C46" s="44">
        <v>8.9605000000000001E-4</v>
      </c>
      <c r="D46" s="44">
        <v>1.72826594</v>
      </c>
      <c r="E46" s="44"/>
      <c r="F46" s="20" t="s">
        <v>1001</v>
      </c>
      <c r="G46" s="44">
        <v>12.28419152</v>
      </c>
      <c r="H46" s="44">
        <v>10.57445353</v>
      </c>
      <c r="I46" s="44">
        <v>7.5444793400000014</v>
      </c>
      <c r="J46" s="44"/>
      <c r="K46" s="20" t="s">
        <v>1138</v>
      </c>
      <c r="L46" s="44">
        <v>5.9723999999999992E-3</v>
      </c>
      <c r="M46" s="44">
        <v>0</v>
      </c>
      <c r="N46" s="44">
        <v>0.11878900000000001</v>
      </c>
      <c r="S46" s="19"/>
    </row>
    <row r="47" spans="1:19">
      <c r="A47" s="270" t="s">
        <v>1170</v>
      </c>
      <c r="B47" s="263">
        <v>0.91861100999999978</v>
      </c>
      <c r="C47" s="263">
        <v>0.35305160000000019</v>
      </c>
      <c r="D47" s="263">
        <v>1.6294552099999999</v>
      </c>
      <c r="E47" s="263"/>
      <c r="F47" s="270" t="s">
        <v>1083</v>
      </c>
      <c r="G47" s="263">
        <v>3.512845959999999</v>
      </c>
      <c r="H47" s="263">
        <v>9.5240570399999989</v>
      </c>
      <c r="I47" s="263">
        <v>7.0876789399999982</v>
      </c>
      <c r="J47" s="263"/>
      <c r="K47" s="270" t="s">
        <v>1170</v>
      </c>
      <c r="L47" s="263">
        <v>0.20076413000000001</v>
      </c>
      <c r="M47" s="263">
        <v>0.16610390999999999</v>
      </c>
      <c r="N47" s="263">
        <v>0.11348046000000001</v>
      </c>
      <c r="S47" s="19"/>
    </row>
    <row r="48" spans="1:19">
      <c r="A48" s="20" t="s">
        <v>1065</v>
      </c>
      <c r="B48" s="44">
        <v>4.51120739</v>
      </c>
      <c r="C48" s="44">
        <v>1.7765754899999999</v>
      </c>
      <c r="D48" s="44">
        <v>1.4325532700000001</v>
      </c>
      <c r="E48" s="44"/>
      <c r="F48" s="20" t="s">
        <v>1018</v>
      </c>
      <c r="G48" s="44">
        <v>6.9508473200000003</v>
      </c>
      <c r="H48" s="44">
        <v>5.423887569999998</v>
      </c>
      <c r="I48" s="44">
        <v>6.5014461999999975</v>
      </c>
      <c r="J48" s="44"/>
      <c r="K48" s="20" t="s">
        <v>1177</v>
      </c>
      <c r="L48" s="44">
        <v>0.79477018999999993</v>
      </c>
      <c r="M48" s="44">
        <v>0.11606855000000001</v>
      </c>
      <c r="N48" s="44">
        <v>0.11115377999999999</v>
      </c>
      <c r="S48" s="19"/>
    </row>
    <row r="49" spans="1:19">
      <c r="A49" s="270" t="s">
        <v>988</v>
      </c>
      <c r="B49" s="263">
        <v>1.7407275</v>
      </c>
      <c r="C49" s="263">
        <v>1.68318411</v>
      </c>
      <c r="D49" s="263">
        <v>1.4199823600000001</v>
      </c>
      <c r="E49" s="263"/>
      <c r="F49" s="270" t="s">
        <v>1145</v>
      </c>
      <c r="G49" s="263">
        <v>3.770484380000001</v>
      </c>
      <c r="H49" s="263">
        <v>3.7247970000000001</v>
      </c>
      <c r="I49" s="263">
        <v>6.052409400000001</v>
      </c>
      <c r="J49" s="263"/>
      <c r="K49" s="270" t="s">
        <v>1004</v>
      </c>
      <c r="L49" s="263">
        <v>0.82696059</v>
      </c>
      <c r="M49" s="263">
        <v>5.4148339999999996E-2</v>
      </c>
      <c r="N49" s="263">
        <v>0.10549842</v>
      </c>
      <c r="S49" s="19"/>
    </row>
    <row r="50" spans="1:19">
      <c r="A50" s="20" t="s">
        <v>1173</v>
      </c>
      <c r="B50" s="44">
        <v>3.7257831299999991</v>
      </c>
      <c r="C50" s="44">
        <v>7.42512741</v>
      </c>
      <c r="D50" s="44">
        <v>1.3124497800000001</v>
      </c>
      <c r="E50" s="44"/>
      <c r="F50" s="20" t="s">
        <v>1071</v>
      </c>
      <c r="G50" s="44">
        <v>5.0858819100000003</v>
      </c>
      <c r="H50" s="44">
        <v>4.3551664600000013</v>
      </c>
      <c r="I50" s="44">
        <v>4.929911670000001</v>
      </c>
      <c r="J50" s="44"/>
      <c r="K50" s="20" t="s">
        <v>1034</v>
      </c>
      <c r="L50" s="44">
        <v>0.72075186999999996</v>
      </c>
      <c r="M50" s="44">
        <v>0</v>
      </c>
      <c r="N50" s="44">
        <v>9.8070759999999993E-2</v>
      </c>
      <c r="S50" s="19"/>
    </row>
    <row r="51" spans="1:19">
      <c r="A51" s="270" t="s">
        <v>1136</v>
      </c>
      <c r="B51" s="263">
        <v>0.79221073999999991</v>
      </c>
      <c r="C51" s="263">
        <v>5.2432720000000002E-2</v>
      </c>
      <c r="D51" s="263">
        <v>1.1828269</v>
      </c>
      <c r="E51" s="263"/>
      <c r="F51" s="270" t="s">
        <v>993</v>
      </c>
      <c r="G51" s="263">
        <v>3.3999495</v>
      </c>
      <c r="H51" s="263">
        <v>2.4809273700000003</v>
      </c>
      <c r="I51" s="263">
        <v>4.8583221899999982</v>
      </c>
      <c r="J51" s="263"/>
      <c r="K51" s="270" t="s">
        <v>1137</v>
      </c>
      <c r="L51" s="263">
        <v>1.733382E-2</v>
      </c>
      <c r="M51" s="263">
        <v>2.847827E-2</v>
      </c>
      <c r="N51" s="263">
        <v>9.0891949999999999E-2</v>
      </c>
      <c r="S51" s="19"/>
    </row>
    <row r="52" spans="1:19">
      <c r="A52" s="20" t="s">
        <v>1063</v>
      </c>
      <c r="B52" s="44">
        <v>0.25950844000000001</v>
      </c>
      <c r="C52" s="44">
        <v>11.14457161</v>
      </c>
      <c r="D52" s="44">
        <v>1.1781420900000001</v>
      </c>
      <c r="E52" s="44"/>
      <c r="F52" s="20" t="s">
        <v>1115</v>
      </c>
      <c r="G52" s="44">
        <v>19.209737799999999</v>
      </c>
      <c r="H52" s="44">
        <v>3.2734649399999998</v>
      </c>
      <c r="I52" s="44">
        <v>4.4742771599999998</v>
      </c>
      <c r="J52" s="44"/>
      <c r="K52" s="20" t="s">
        <v>1063</v>
      </c>
      <c r="L52" s="44">
        <v>0.50365731000000002</v>
      </c>
      <c r="M52" s="44">
        <v>4.5830999999999997E-3</v>
      </c>
      <c r="N52" s="44">
        <v>8.3689019999999989E-2</v>
      </c>
      <c r="S52" s="19"/>
    </row>
    <row r="53" spans="1:19">
      <c r="A53" s="270" t="s">
        <v>1100</v>
      </c>
      <c r="B53" s="263">
        <v>1.671216869999999</v>
      </c>
      <c r="C53" s="263">
        <v>0.34130694999999989</v>
      </c>
      <c r="D53" s="263">
        <v>1.0358474100000001</v>
      </c>
      <c r="E53" s="263"/>
      <c r="F53" s="270" t="s">
        <v>1054</v>
      </c>
      <c r="G53" s="263">
        <v>1.3648210000000001</v>
      </c>
      <c r="H53" s="263">
        <v>1.19797332</v>
      </c>
      <c r="I53" s="263">
        <v>4.4160049600000013</v>
      </c>
      <c r="J53" s="263"/>
      <c r="K53" s="270" t="s">
        <v>1092</v>
      </c>
      <c r="L53" s="263">
        <v>2.25705227</v>
      </c>
      <c r="M53" s="263">
        <v>0.24175329000000001</v>
      </c>
      <c r="N53" s="263">
        <v>7.9373019999999989E-2</v>
      </c>
      <c r="S53" s="19"/>
    </row>
    <row r="54" spans="1:19">
      <c r="A54" s="20" t="s">
        <v>1124</v>
      </c>
      <c r="B54" s="44">
        <v>1.9382678799999991</v>
      </c>
      <c r="C54" s="44">
        <v>2.6848944100000001</v>
      </c>
      <c r="D54" s="44">
        <v>1.0318262900000001</v>
      </c>
      <c r="E54" s="44"/>
      <c r="F54" s="20" t="s">
        <v>1147</v>
      </c>
      <c r="G54" s="44">
        <v>1.8067703700000002</v>
      </c>
      <c r="H54" s="44">
        <v>1.2634863000000001</v>
      </c>
      <c r="I54" s="44">
        <v>4.3523050100000011</v>
      </c>
      <c r="J54" s="44"/>
      <c r="K54" s="20" t="s">
        <v>1152</v>
      </c>
      <c r="L54" s="44">
        <v>2.9574830000000003E-2</v>
      </c>
      <c r="M54" s="44">
        <v>1.1180000000000001E-2</v>
      </c>
      <c r="N54" s="44">
        <v>7.4404960000000006E-2</v>
      </c>
      <c r="S54" s="19"/>
    </row>
    <row r="55" spans="1:19">
      <c r="A55" s="270" t="s">
        <v>1046</v>
      </c>
      <c r="B55" s="263">
        <v>1.45851267</v>
      </c>
      <c r="C55" s="263">
        <v>3.5713444000000001</v>
      </c>
      <c r="D55" s="263">
        <v>0.91918700999999992</v>
      </c>
      <c r="E55" s="263"/>
      <c r="F55" s="270" t="s">
        <v>1079</v>
      </c>
      <c r="G55" s="263">
        <v>7.1865255499999989</v>
      </c>
      <c r="H55" s="263">
        <v>2.421826300000002</v>
      </c>
      <c r="I55" s="263">
        <v>3.954895870000013</v>
      </c>
      <c r="J55" s="263"/>
      <c r="K55" s="270" t="s">
        <v>1067</v>
      </c>
      <c r="L55" s="263">
        <v>4.0120719999999999E-2</v>
      </c>
      <c r="M55" s="263">
        <v>1.0168E-4</v>
      </c>
      <c r="N55" s="263">
        <v>7.0923049999999987E-2</v>
      </c>
      <c r="S55" s="19"/>
    </row>
    <row r="56" spans="1:19">
      <c r="A56" s="20" t="s">
        <v>1088</v>
      </c>
      <c r="B56" s="44">
        <v>1.3840659999999999E-2</v>
      </c>
      <c r="C56" s="44">
        <v>1.2435629799999999</v>
      </c>
      <c r="D56" s="44">
        <v>0.89214228000000007</v>
      </c>
      <c r="E56" s="44"/>
      <c r="F56" s="20" t="s">
        <v>1101</v>
      </c>
      <c r="G56" s="44">
        <v>26.131366499999999</v>
      </c>
      <c r="H56" s="44">
        <v>12.84506111</v>
      </c>
      <c r="I56" s="44">
        <v>3.9385300199999991</v>
      </c>
      <c r="J56" s="44"/>
      <c r="K56" s="20" t="s">
        <v>1103</v>
      </c>
      <c r="L56" s="44">
        <v>2.2053330000000003E-2</v>
      </c>
      <c r="M56" s="44">
        <v>5.5999999999999999E-3</v>
      </c>
      <c r="N56" s="44">
        <v>6.9187790000000013E-2</v>
      </c>
      <c r="S56" s="19"/>
    </row>
    <row r="57" spans="1:19">
      <c r="A57" s="270" t="s">
        <v>1011</v>
      </c>
      <c r="B57" s="263">
        <v>3.4654132899999999</v>
      </c>
      <c r="C57" s="263">
        <v>1.65465134</v>
      </c>
      <c r="D57" s="263">
        <v>0.88576191000000004</v>
      </c>
      <c r="E57" s="263"/>
      <c r="F57" s="270" t="s">
        <v>1120</v>
      </c>
      <c r="G57" s="263">
        <v>0.44359139000000003</v>
      </c>
      <c r="H57" s="263">
        <v>5.847011730000002</v>
      </c>
      <c r="I57" s="263">
        <v>3.8469503500000011</v>
      </c>
      <c r="J57" s="263"/>
      <c r="K57" s="270" t="s">
        <v>1104</v>
      </c>
      <c r="L57" s="263">
        <v>0.26946367999999998</v>
      </c>
      <c r="M57" s="263">
        <v>0.40437224999999988</v>
      </c>
      <c r="N57" s="263">
        <v>6.605438000000001E-2</v>
      </c>
      <c r="S57" s="19"/>
    </row>
    <row r="58" spans="1:19">
      <c r="A58" s="20" t="s">
        <v>1140</v>
      </c>
      <c r="B58" s="44">
        <v>0</v>
      </c>
      <c r="C58" s="44">
        <v>0.9388856000000001</v>
      </c>
      <c r="D58" s="44">
        <v>0.73537474000000003</v>
      </c>
      <c r="E58" s="44"/>
      <c r="F58" s="20" t="s">
        <v>1152</v>
      </c>
      <c r="G58" s="44">
        <v>1.3753328799999989</v>
      </c>
      <c r="H58" s="44">
        <v>3.4409617999999953</v>
      </c>
      <c r="I58" s="44">
        <v>3.8365915500000023</v>
      </c>
      <c r="J58" s="44"/>
      <c r="K58" s="20" t="s">
        <v>1005</v>
      </c>
      <c r="L58" s="44">
        <v>0.223552</v>
      </c>
      <c r="M58" s="44">
        <v>0.124268</v>
      </c>
      <c r="N58" s="44">
        <v>6.0435999999999997E-2</v>
      </c>
      <c r="S58" s="19"/>
    </row>
    <row r="59" spans="1:19">
      <c r="A59" s="270" t="s">
        <v>1110</v>
      </c>
      <c r="B59" s="263">
        <v>0.58309338999999993</v>
      </c>
      <c r="C59" s="263">
        <v>0.52198924999999985</v>
      </c>
      <c r="D59" s="263">
        <v>0.71362661999999999</v>
      </c>
      <c r="E59" s="263"/>
      <c r="F59" s="270" t="s">
        <v>1108</v>
      </c>
      <c r="G59" s="263">
        <v>0.41089383000000002</v>
      </c>
      <c r="H59" s="263">
        <v>0.92897198999999986</v>
      </c>
      <c r="I59" s="263">
        <v>3.3711573999999991</v>
      </c>
      <c r="J59" s="263"/>
      <c r="K59" s="270" t="s">
        <v>1139</v>
      </c>
      <c r="L59" s="263">
        <v>9.4904699999999991E-3</v>
      </c>
      <c r="M59" s="263">
        <v>2.4739599999999999E-3</v>
      </c>
      <c r="N59" s="263">
        <v>5.850064E-2</v>
      </c>
      <c r="S59" s="19"/>
    </row>
    <row r="60" spans="1:19">
      <c r="A60" s="20" t="s">
        <v>1071</v>
      </c>
      <c r="B60" s="44">
        <v>6.6036000000000003E-4</v>
      </c>
      <c r="C60" s="44">
        <v>0.12159408000000001</v>
      </c>
      <c r="D60" s="44">
        <v>0.66990088999999997</v>
      </c>
      <c r="E60" s="44"/>
      <c r="F60" s="20" t="s">
        <v>1057</v>
      </c>
      <c r="G60" s="44">
        <v>0.6774744100000003</v>
      </c>
      <c r="H60" s="44">
        <v>1.3988607300000009</v>
      </c>
      <c r="I60" s="44">
        <v>3.0746435299999999</v>
      </c>
      <c r="J60" s="44"/>
      <c r="K60" s="20" t="s">
        <v>1069</v>
      </c>
      <c r="L60" s="44">
        <v>0.31361740000000005</v>
      </c>
      <c r="M60" s="44">
        <v>0.11728480000000001</v>
      </c>
      <c r="N60" s="44">
        <v>5.4858810000000001E-2</v>
      </c>
      <c r="S60" s="19"/>
    </row>
    <row r="61" spans="1:19">
      <c r="A61" s="270" t="s">
        <v>1099</v>
      </c>
      <c r="B61" s="263">
        <v>1.6361921499999998</v>
      </c>
      <c r="C61" s="263">
        <v>0.99396253000000001</v>
      </c>
      <c r="D61" s="263">
        <v>0.64232810000000007</v>
      </c>
      <c r="E61" s="263"/>
      <c r="F61" s="270" t="s">
        <v>1049</v>
      </c>
      <c r="G61" s="263">
        <v>0.11293</v>
      </c>
      <c r="H61" s="263">
        <v>3.3193503999999998</v>
      </c>
      <c r="I61" s="263">
        <v>2.9335269199999998</v>
      </c>
      <c r="J61" s="263"/>
      <c r="K61" s="270" t="s">
        <v>1175</v>
      </c>
      <c r="L61" s="263">
        <v>2.6199799999999999E-2</v>
      </c>
      <c r="M61" s="263">
        <v>2.3029999999999999E-3</v>
      </c>
      <c r="N61" s="263">
        <v>5.4835339999999996E-2</v>
      </c>
      <c r="S61" s="19"/>
    </row>
    <row r="62" spans="1:19">
      <c r="A62" s="20" t="s">
        <v>1123</v>
      </c>
      <c r="B62" s="44">
        <v>0.19242167000000002</v>
      </c>
      <c r="C62" s="44">
        <v>0.34231075999999999</v>
      </c>
      <c r="D62" s="44">
        <v>0.61441561</v>
      </c>
      <c r="E62" s="44"/>
      <c r="F62" s="20" t="s">
        <v>1141</v>
      </c>
      <c r="G62" s="44">
        <v>0.35596274999999988</v>
      </c>
      <c r="H62" s="44">
        <v>0.44917296000000001</v>
      </c>
      <c r="I62" s="44">
        <v>2.7795599200000001</v>
      </c>
      <c r="J62" s="44"/>
      <c r="K62" s="20" t="s">
        <v>1100</v>
      </c>
      <c r="L62" s="44">
        <v>0.31208008000000004</v>
      </c>
      <c r="M62" s="44">
        <v>0.10081992999999999</v>
      </c>
      <c r="N62" s="44">
        <v>5.2589769999999994E-2</v>
      </c>
      <c r="S62" s="19"/>
    </row>
    <row r="63" spans="1:19">
      <c r="A63" s="270" t="s">
        <v>1122</v>
      </c>
      <c r="B63" s="263">
        <v>2.885573589999999</v>
      </c>
      <c r="C63" s="263">
        <v>5.0253100000000007E-3</v>
      </c>
      <c r="D63" s="263">
        <v>0.56154459999999995</v>
      </c>
      <c r="E63" s="263"/>
      <c r="F63" s="270" t="s">
        <v>1032</v>
      </c>
      <c r="G63" s="263">
        <v>9.6475153000000056</v>
      </c>
      <c r="H63" s="263">
        <v>3.2341324399999998</v>
      </c>
      <c r="I63" s="263">
        <v>2.7723128099999998</v>
      </c>
      <c r="J63" s="263"/>
      <c r="K63" s="270" t="s">
        <v>1107</v>
      </c>
      <c r="L63" s="263">
        <v>6.2500000000000003E-3</v>
      </c>
      <c r="M63" s="263">
        <v>3.7621199999999999E-3</v>
      </c>
      <c r="N63" s="263">
        <v>4.6287089999999996E-2</v>
      </c>
      <c r="S63" s="19"/>
    </row>
    <row r="64" spans="1:19">
      <c r="A64" s="20" t="s">
        <v>1131</v>
      </c>
      <c r="B64" s="44">
        <v>0.32992642999999999</v>
      </c>
      <c r="C64" s="44">
        <v>0</v>
      </c>
      <c r="D64" s="44">
        <v>0.47754229999999998</v>
      </c>
      <c r="E64" s="44"/>
      <c r="F64" s="20" t="s">
        <v>1011</v>
      </c>
      <c r="G64" s="44">
        <v>2.3864228199999999</v>
      </c>
      <c r="H64" s="44">
        <v>2.6707389500000001</v>
      </c>
      <c r="I64" s="44">
        <v>2.6811707299999998</v>
      </c>
      <c r="J64" s="44"/>
      <c r="K64" s="20" t="s">
        <v>1135</v>
      </c>
      <c r="L64" s="44">
        <v>4.8391629999999998E-2</v>
      </c>
      <c r="M64" s="44">
        <v>4.0424800000000002E-3</v>
      </c>
      <c r="N64" s="44">
        <v>3.3330449999999998E-2</v>
      </c>
      <c r="S64" s="19"/>
    </row>
    <row r="65" spans="1:19">
      <c r="A65" s="270" t="s">
        <v>1121</v>
      </c>
      <c r="B65" s="263">
        <v>0.91636126999999978</v>
      </c>
      <c r="C65" s="263">
        <v>0.14572452999999999</v>
      </c>
      <c r="D65" s="263">
        <v>0.44444729999999999</v>
      </c>
      <c r="E65" s="263"/>
      <c r="F65" s="270" t="s">
        <v>1176</v>
      </c>
      <c r="G65" s="263">
        <v>1.2631390600000001</v>
      </c>
      <c r="H65" s="263">
        <v>0.19893980999999999</v>
      </c>
      <c r="I65" s="263">
        <v>2.5358210899999998</v>
      </c>
      <c r="J65" s="263"/>
      <c r="K65" s="270" t="s">
        <v>1111</v>
      </c>
      <c r="L65" s="263">
        <v>5.4999999999999997E-3</v>
      </c>
      <c r="M65" s="263">
        <v>0</v>
      </c>
      <c r="N65" s="263">
        <v>3.2376000000000002E-2</v>
      </c>
      <c r="S65" s="19"/>
    </row>
    <row r="66" spans="1:19">
      <c r="A66" s="20" t="s">
        <v>1120</v>
      </c>
      <c r="B66" s="44">
        <v>0.22188529999999998</v>
      </c>
      <c r="C66" s="44">
        <v>0.1112378</v>
      </c>
      <c r="D66" s="44">
        <v>0.43710963000000003</v>
      </c>
      <c r="E66" s="44"/>
      <c r="F66" s="20" t="s">
        <v>1097</v>
      </c>
      <c r="G66" s="44">
        <v>1.6183538899999999</v>
      </c>
      <c r="H66" s="44">
        <v>19.917684980000011</v>
      </c>
      <c r="I66" s="44">
        <v>2.4518086000000001</v>
      </c>
      <c r="J66" s="44"/>
      <c r="K66" s="20" t="s">
        <v>1071</v>
      </c>
      <c r="L66" s="44">
        <v>0.17234870999999999</v>
      </c>
      <c r="M66" s="44">
        <v>9.6898999999999996E-3</v>
      </c>
      <c r="N66" s="44">
        <v>3.2115570000000003E-2</v>
      </c>
      <c r="S66" s="19"/>
    </row>
    <row r="67" spans="1:19">
      <c r="A67" s="270" t="s">
        <v>1092</v>
      </c>
      <c r="B67" s="263">
        <v>6.7367551999999993</v>
      </c>
      <c r="C67" s="263">
        <v>2.36262902</v>
      </c>
      <c r="D67" s="263">
        <v>0.40748646999999999</v>
      </c>
      <c r="E67" s="263"/>
      <c r="F67" s="270" t="s">
        <v>1048</v>
      </c>
      <c r="G67" s="263">
        <v>1.7865145600000001</v>
      </c>
      <c r="H67" s="263">
        <v>2.3253777499999999</v>
      </c>
      <c r="I67" s="263">
        <v>2.3041842200000002</v>
      </c>
      <c r="J67" s="263"/>
      <c r="K67" s="270" t="s">
        <v>1031</v>
      </c>
      <c r="L67" s="263">
        <v>8.6619100000000018E-3</v>
      </c>
      <c r="M67" s="263">
        <v>3.5395909999999989E-2</v>
      </c>
      <c r="N67" s="263">
        <v>2.823376E-2</v>
      </c>
      <c r="S67" s="19"/>
    </row>
    <row r="68" spans="1:19">
      <c r="A68" s="20" t="s">
        <v>1012</v>
      </c>
      <c r="B68" s="44">
        <v>0</v>
      </c>
      <c r="C68" s="44">
        <v>0.29149842999999998</v>
      </c>
      <c r="D68" s="44">
        <v>0.38347227</v>
      </c>
      <c r="E68" s="44"/>
      <c r="F68" s="20" t="s">
        <v>1029</v>
      </c>
      <c r="G68" s="44">
        <v>1.2547671499999999</v>
      </c>
      <c r="H68" s="44">
        <v>2.1365880699999997</v>
      </c>
      <c r="I68" s="44">
        <v>2.2419077999999999</v>
      </c>
      <c r="J68" s="44"/>
      <c r="K68" s="20" t="s">
        <v>1158</v>
      </c>
      <c r="L68" s="44">
        <v>0.4819493700000001</v>
      </c>
      <c r="M68" s="44">
        <v>9.3779999999999992E-3</v>
      </c>
      <c r="N68" s="44">
        <v>2.6991619999999997E-2</v>
      </c>
      <c r="S68" s="19"/>
    </row>
    <row r="69" spans="1:19">
      <c r="A69" s="270" t="s">
        <v>1056</v>
      </c>
      <c r="B69" s="263">
        <v>0.48870059000000005</v>
      </c>
      <c r="C69" s="263">
        <v>2.679405E-2</v>
      </c>
      <c r="D69" s="263">
        <v>0.37866252</v>
      </c>
      <c r="E69" s="263"/>
      <c r="F69" s="270" t="s">
        <v>1084</v>
      </c>
      <c r="G69" s="263">
        <v>0.71317565999999999</v>
      </c>
      <c r="H69" s="263">
        <v>1.4110006799999999</v>
      </c>
      <c r="I69" s="263">
        <v>2.2405584499999986</v>
      </c>
      <c r="J69" s="263"/>
      <c r="K69" s="270" t="s">
        <v>1131</v>
      </c>
      <c r="L69" s="263">
        <v>2.372196E-2</v>
      </c>
      <c r="M69" s="263">
        <v>0</v>
      </c>
      <c r="N69" s="263">
        <v>2.660349E-2</v>
      </c>
      <c r="S69" s="19"/>
    </row>
    <row r="70" spans="1:19">
      <c r="A70" s="20" t="s">
        <v>1097</v>
      </c>
      <c r="B70" s="44">
        <v>0.16505598000000002</v>
      </c>
      <c r="C70" s="44">
        <v>0.82397733000000006</v>
      </c>
      <c r="D70" s="44">
        <v>0.32243031999999999</v>
      </c>
      <c r="E70" s="44"/>
      <c r="F70" s="20" t="s">
        <v>1163</v>
      </c>
      <c r="G70" s="44">
        <v>0.14071047</v>
      </c>
      <c r="H70" s="44">
        <v>0.17957734</v>
      </c>
      <c r="I70" s="44">
        <v>1.6792547799999999</v>
      </c>
      <c r="J70" s="44"/>
      <c r="K70" s="20" t="s">
        <v>1123</v>
      </c>
      <c r="L70" s="44">
        <v>1.2097620000000002E-2</v>
      </c>
      <c r="M70" s="44">
        <v>1.9630300000000002E-3</v>
      </c>
      <c r="N70" s="44">
        <v>2.6504549999999998E-2</v>
      </c>
      <c r="S70" s="19"/>
    </row>
    <row r="71" spans="1:19">
      <c r="A71" s="270" t="s">
        <v>983</v>
      </c>
      <c r="B71" s="263">
        <v>0</v>
      </c>
      <c r="C71" s="263">
        <v>0</v>
      </c>
      <c r="D71" s="263">
        <v>0.24735061999999999</v>
      </c>
      <c r="E71" s="263"/>
      <c r="F71" s="270" t="s">
        <v>1126</v>
      </c>
      <c r="G71" s="263">
        <v>1.0517434099999998</v>
      </c>
      <c r="H71" s="263">
        <v>1.5884448100000002</v>
      </c>
      <c r="I71" s="263">
        <v>1.6357381599999998</v>
      </c>
      <c r="J71" s="263"/>
      <c r="K71" s="270" t="s">
        <v>1155</v>
      </c>
      <c r="L71" s="263">
        <v>2.0633009999999997E-2</v>
      </c>
      <c r="M71" s="263">
        <v>4.45E-3</v>
      </c>
      <c r="N71" s="263">
        <v>2.131626E-2</v>
      </c>
      <c r="S71" s="19"/>
    </row>
    <row r="72" spans="1:19">
      <c r="A72" s="20" t="s">
        <v>1101</v>
      </c>
      <c r="B72" s="44">
        <v>8.2186367100000002</v>
      </c>
      <c r="C72" s="44">
        <v>1.650533</v>
      </c>
      <c r="D72" s="44">
        <v>0.21217710999999997</v>
      </c>
      <c r="E72" s="44"/>
      <c r="F72" s="20" t="s">
        <v>1122</v>
      </c>
      <c r="G72" s="44">
        <v>1.0070929399999999</v>
      </c>
      <c r="H72" s="44">
        <v>0.67419485999999995</v>
      </c>
      <c r="I72" s="44">
        <v>1.4716757199999999</v>
      </c>
      <c r="J72" s="44"/>
      <c r="K72" s="20" t="s">
        <v>989</v>
      </c>
      <c r="L72" s="44">
        <v>6.9999999999999994E-5</v>
      </c>
      <c r="M72" s="44">
        <v>3.6020679999999999E-2</v>
      </c>
      <c r="N72" s="44">
        <v>2.056123E-2</v>
      </c>
      <c r="S72" s="19"/>
    </row>
    <row r="73" spans="1:19">
      <c r="A73" s="270" t="s">
        <v>1005</v>
      </c>
      <c r="B73" s="263">
        <v>2.0466700000000001E-2</v>
      </c>
      <c r="C73" s="263">
        <v>0.15194142999999999</v>
      </c>
      <c r="D73" s="263">
        <v>0.2096211</v>
      </c>
      <c r="E73" s="263"/>
      <c r="F73" s="270" t="s">
        <v>1139</v>
      </c>
      <c r="G73" s="263">
        <v>1.341597919999999</v>
      </c>
      <c r="H73" s="263">
        <v>1.52698545</v>
      </c>
      <c r="I73" s="263">
        <v>1.3775065000000009</v>
      </c>
      <c r="J73" s="263"/>
      <c r="K73" s="270" t="s">
        <v>998</v>
      </c>
      <c r="L73" s="263">
        <v>1.976E-2</v>
      </c>
      <c r="M73" s="263">
        <v>8.6612090000000017E-2</v>
      </c>
      <c r="N73" s="263">
        <v>1.9249330000000002E-2</v>
      </c>
      <c r="S73" s="19"/>
    </row>
    <row r="74" spans="1:19">
      <c r="A74" s="20" t="s">
        <v>1045</v>
      </c>
      <c r="B74" s="44">
        <v>1.95758455</v>
      </c>
      <c r="C74" s="44">
        <v>0.63359180999999998</v>
      </c>
      <c r="D74" s="44">
        <v>0.19990357</v>
      </c>
      <c r="E74" s="44"/>
      <c r="F74" s="20" t="s">
        <v>1119</v>
      </c>
      <c r="G74" s="44">
        <v>2.3539871000000012</v>
      </c>
      <c r="H74" s="44">
        <v>15.86552593</v>
      </c>
      <c r="I74" s="44">
        <v>1.3073397</v>
      </c>
      <c r="J74" s="44"/>
      <c r="K74" s="20" t="s">
        <v>1098</v>
      </c>
      <c r="L74" s="44">
        <v>7.2823929999999995E-2</v>
      </c>
      <c r="M74" s="44">
        <v>1.417267E-2</v>
      </c>
      <c r="N74" s="44">
        <v>1.8981950000000001E-2</v>
      </c>
      <c r="S74" s="19"/>
    </row>
    <row r="75" spans="1:19">
      <c r="A75" s="270" t="s">
        <v>1107</v>
      </c>
      <c r="B75" s="263">
        <v>3.6837899199999997</v>
      </c>
      <c r="C75" s="263">
        <v>6.6249600000000006E-2</v>
      </c>
      <c r="D75" s="263">
        <v>0.18145995000000001</v>
      </c>
      <c r="E75" s="263"/>
      <c r="F75" s="270" t="s">
        <v>1125</v>
      </c>
      <c r="G75" s="263">
        <v>12.64403029</v>
      </c>
      <c r="H75" s="263">
        <v>0.94183908999999999</v>
      </c>
      <c r="I75" s="263">
        <v>1.26651107</v>
      </c>
      <c r="J75" s="263"/>
      <c r="K75" s="270" t="s">
        <v>1159</v>
      </c>
      <c r="L75" s="263">
        <v>8.98295E-3</v>
      </c>
      <c r="M75" s="263">
        <v>4.0000000000000002E-4</v>
      </c>
      <c r="N75" s="263">
        <v>1.8865E-2</v>
      </c>
      <c r="S75" s="19"/>
    </row>
    <row r="76" spans="1:19">
      <c r="A76" s="20" t="s">
        <v>1158</v>
      </c>
      <c r="B76" s="44">
        <v>2.8171310000000001E-2</v>
      </c>
      <c r="C76" s="44">
        <v>1.606492E-2</v>
      </c>
      <c r="D76" s="44">
        <v>0.16311735999999999</v>
      </c>
      <c r="E76" s="44"/>
      <c r="F76" s="20" t="s">
        <v>1121</v>
      </c>
      <c r="G76" s="44">
        <v>112.34261045999999</v>
      </c>
      <c r="H76" s="44">
        <v>5.0904257399999997</v>
      </c>
      <c r="I76" s="44">
        <v>1.1762792399999999</v>
      </c>
      <c r="J76" s="44"/>
      <c r="K76" s="20" t="s">
        <v>1089</v>
      </c>
      <c r="L76" s="44">
        <v>0</v>
      </c>
      <c r="M76" s="44">
        <v>0</v>
      </c>
      <c r="N76" s="44">
        <v>1.885332E-2</v>
      </c>
      <c r="S76" s="19"/>
    </row>
    <row r="77" spans="1:19">
      <c r="A77" s="270" t="s">
        <v>1037</v>
      </c>
      <c r="B77" s="263">
        <v>3.6043080000000005E-2</v>
      </c>
      <c r="C77" s="263">
        <v>1.4999999999999999E-2</v>
      </c>
      <c r="D77" s="263">
        <v>0.154</v>
      </c>
      <c r="E77" s="263"/>
      <c r="F77" s="270" t="s">
        <v>1098</v>
      </c>
      <c r="G77" s="263">
        <v>0.36142109</v>
      </c>
      <c r="H77" s="263">
        <v>0.2374492</v>
      </c>
      <c r="I77" s="263">
        <v>1.15590802</v>
      </c>
      <c r="J77" s="263"/>
      <c r="K77" s="270" t="s">
        <v>1169</v>
      </c>
      <c r="L77" s="263">
        <v>6.0575489999999989E-2</v>
      </c>
      <c r="M77" s="263">
        <v>1.6118E-2</v>
      </c>
      <c r="N77" s="263">
        <v>1.6841999999999999E-2</v>
      </c>
      <c r="S77" s="19"/>
    </row>
    <row r="78" spans="1:19">
      <c r="A78" s="20" t="s">
        <v>1079</v>
      </c>
      <c r="B78" s="44">
        <v>0.3208788099999999</v>
      </c>
      <c r="C78" s="44">
        <v>0.12458961</v>
      </c>
      <c r="D78" s="44">
        <v>0.15158651000000001</v>
      </c>
      <c r="E78" s="44"/>
      <c r="F78" s="20" t="s">
        <v>980</v>
      </c>
      <c r="G78" s="44">
        <v>6.5357177799999997</v>
      </c>
      <c r="H78" s="44">
        <v>4.3711538599999997</v>
      </c>
      <c r="I78" s="44">
        <v>1.1477635900000001</v>
      </c>
      <c r="J78" s="44"/>
      <c r="K78" s="20" t="s">
        <v>1079</v>
      </c>
      <c r="L78" s="44">
        <v>8.8482300000000003E-3</v>
      </c>
      <c r="M78" s="44">
        <v>1.892E-3</v>
      </c>
      <c r="N78" s="44">
        <v>1.6302729999999998E-2</v>
      </c>
      <c r="S78" s="19"/>
    </row>
    <row r="79" spans="1:19">
      <c r="A79" s="270" t="s">
        <v>1048</v>
      </c>
      <c r="B79" s="263">
        <v>1.19064283</v>
      </c>
      <c r="C79" s="263">
        <v>0.13013341</v>
      </c>
      <c r="D79" s="263">
        <v>0.13214320999999998</v>
      </c>
      <c r="E79" s="263"/>
      <c r="F79" s="270" t="s">
        <v>1085</v>
      </c>
      <c r="G79" s="263">
        <v>0.51397267999999996</v>
      </c>
      <c r="H79" s="263">
        <v>0.62619967000000021</v>
      </c>
      <c r="I79" s="263">
        <v>1.13549477</v>
      </c>
      <c r="J79" s="263"/>
      <c r="K79" s="270" t="s">
        <v>1127</v>
      </c>
      <c r="L79" s="263">
        <v>4.3920290000000001E-2</v>
      </c>
      <c r="M79" s="263">
        <v>9.0890350000000009E-2</v>
      </c>
      <c r="N79" s="263">
        <v>1.4936389999999999E-2</v>
      </c>
      <c r="S79" s="19"/>
    </row>
    <row r="80" spans="1:19">
      <c r="A80" s="20" t="s">
        <v>1106</v>
      </c>
      <c r="B80" s="44">
        <v>0</v>
      </c>
      <c r="C80" s="44">
        <v>5.5736099999999997E-2</v>
      </c>
      <c r="D80" s="44">
        <v>0.12662111000000001</v>
      </c>
      <c r="E80" s="44"/>
      <c r="F80" s="20" t="s">
        <v>1148</v>
      </c>
      <c r="G80" s="44">
        <v>2.5264999999999999E-2</v>
      </c>
      <c r="H80" s="44">
        <v>2.2008546899999999</v>
      </c>
      <c r="I80" s="44">
        <v>1.1173597800000001</v>
      </c>
      <c r="J80" s="44"/>
      <c r="K80" s="20" t="s">
        <v>1048</v>
      </c>
      <c r="L80" s="44">
        <v>0.58014023999999997</v>
      </c>
      <c r="M80" s="44">
        <v>0.13707374999999999</v>
      </c>
      <c r="N80" s="44">
        <v>1.3906999999999999E-2</v>
      </c>
      <c r="S80" s="19"/>
    </row>
    <row r="81" spans="1:19">
      <c r="A81" s="270" t="s">
        <v>975</v>
      </c>
      <c r="B81" s="263">
        <v>0</v>
      </c>
      <c r="C81" s="263">
        <v>9.5600000000000004E-4</v>
      </c>
      <c r="D81" s="263">
        <v>0.11783553999999999</v>
      </c>
      <c r="E81" s="263"/>
      <c r="F81" s="270" t="s">
        <v>1136</v>
      </c>
      <c r="G81" s="263">
        <v>1.3258751000000002</v>
      </c>
      <c r="H81" s="263">
        <v>1.3414016499999999</v>
      </c>
      <c r="I81" s="263">
        <v>1.0879356200000001</v>
      </c>
      <c r="J81" s="263"/>
      <c r="K81" s="270" t="s">
        <v>1108</v>
      </c>
      <c r="L81" s="263">
        <v>0</v>
      </c>
      <c r="M81" s="263">
        <v>3.4131439999999999E-2</v>
      </c>
      <c r="N81" s="263">
        <v>1.272649E-2</v>
      </c>
      <c r="S81" s="19"/>
    </row>
    <row r="82" spans="1:19">
      <c r="A82" s="20" t="s">
        <v>1043</v>
      </c>
      <c r="B82" s="44">
        <v>8.1924639999999993E-2</v>
      </c>
      <c r="C82" s="44">
        <v>0.12498686000000001</v>
      </c>
      <c r="D82" s="44">
        <v>9.3517790000000003E-2</v>
      </c>
      <c r="E82" s="44"/>
      <c r="F82" s="20" t="s">
        <v>1012</v>
      </c>
      <c r="G82" s="44">
        <v>0</v>
      </c>
      <c r="H82" s="44">
        <v>0</v>
      </c>
      <c r="I82" s="44">
        <v>1.02212159</v>
      </c>
      <c r="J82" s="44"/>
      <c r="K82" s="20" t="s">
        <v>1025</v>
      </c>
      <c r="L82" s="44">
        <v>7.4208E-3</v>
      </c>
      <c r="M82" s="44">
        <v>5.8199999999999997E-3</v>
      </c>
      <c r="N82" s="44">
        <v>1.2151879999999999E-2</v>
      </c>
      <c r="S82" s="19"/>
    </row>
    <row r="83" spans="1:19">
      <c r="A83" s="270" t="s">
        <v>1068</v>
      </c>
      <c r="B83" s="263">
        <v>2.76E-2</v>
      </c>
      <c r="C83" s="263">
        <v>0.14854706000000001</v>
      </c>
      <c r="D83" s="263">
        <v>8.3082700000000009E-2</v>
      </c>
      <c r="E83" s="263"/>
      <c r="F83" s="270" t="s">
        <v>975</v>
      </c>
      <c r="G83" s="263">
        <v>5.9290889</v>
      </c>
      <c r="H83" s="263">
        <v>0.39385999999999999</v>
      </c>
      <c r="I83" s="263">
        <v>0.99784799999999996</v>
      </c>
      <c r="J83" s="263"/>
      <c r="K83" s="270" t="s">
        <v>1160</v>
      </c>
      <c r="L83" s="263">
        <v>8.3255300000000011E-3</v>
      </c>
      <c r="M83" s="263">
        <v>2.9458999999999999E-2</v>
      </c>
      <c r="N83" s="263">
        <v>1.1953950000000001E-2</v>
      </c>
      <c r="S83" s="19"/>
    </row>
    <row r="84" spans="1:19">
      <c r="A84" s="20" t="s">
        <v>1128</v>
      </c>
      <c r="B84" s="44">
        <v>5.0000000000000001E-4</v>
      </c>
      <c r="C84" s="44">
        <v>1.203385E-2</v>
      </c>
      <c r="D84" s="44">
        <v>8.1624520000000006E-2</v>
      </c>
      <c r="E84" s="44"/>
      <c r="F84" s="20" t="s">
        <v>1053</v>
      </c>
      <c r="G84" s="44">
        <v>0</v>
      </c>
      <c r="H84" s="44">
        <v>0</v>
      </c>
      <c r="I84" s="44">
        <v>0.98406041</v>
      </c>
      <c r="J84" s="44"/>
      <c r="K84" s="20" t="s">
        <v>1153</v>
      </c>
      <c r="L84" s="44">
        <v>2.5048479999999998E-2</v>
      </c>
      <c r="M84" s="44">
        <v>8.0374400000000016E-3</v>
      </c>
      <c r="N84" s="44">
        <v>1.1721540000000001E-2</v>
      </c>
      <c r="S84" s="19"/>
    </row>
    <row r="85" spans="1:19">
      <c r="A85" s="270" t="s">
        <v>1054</v>
      </c>
      <c r="B85" s="263">
        <v>0</v>
      </c>
      <c r="C85" s="263">
        <v>2.9889999999999999E-3</v>
      </c>
      <c r="D85" s="263">
        <v>7.5765919999999987E-2</v>
      </c>
      <c r="E85" s="263"/>
      <c r="F85" s="270" t="s">
        <v>1093</v>
      </c>
      <c r="G85" s="263">
        <v>6.5179009999999996E-2</v>
      </c>
      <c r="H85" s="263">
        <v>83.427101800000003</v>
      </c>
      <c r="I85" s="263">
        <v>0.95759676999999999</v>
      </c>
      <c r="J85" s="263"/>
      <c r="K85" s="270" t="s">
        <v>964</v>
      </c>
      <c r="L85" s="263">
        <v>0</v>
      </c>
      <c r="M85" s="263">
        <v>0</v>
      </c>
      <c r="N85" s="263">
        <v>1.033689E-2</v>
      </c>
      <c r="S85" s="19"/>
    </row>
    <row r="86" spans="1:19">
      <c r="A86" s="20" t="s">
        <v>1003</v>
      </c>
      <c r="B86" s="44">
        <v>3.14723E-3</v>
      </c>
      <c r="C86" s="44">
        <v>3.0000500000000002E-3</v>
      </c>
      <c r="D86" s="44">
        <v>6.8280270000000004E-2</v>
      </c>
      <c r="E86" s="44"/>
      <c r="F86" s="20" t="s">
        <v>1070</v>
      </c>
      <c r="G86" s="44">
        <v>2.2405077000000002</v>
      </c>
      <c r="H86" s="44">
        <v>0.41759299999999999</v>
      </c>
      <c r="I86" s="44">
        <v>0.93707992000000007</v>
      </c>
      <c r="J86" s="44"/>
      <c r="K86" s="20" t="s">
        <v>1167</v>
      </c>
      <c r="L86" s="44">
        <v>0.20236399999999999</v>
      </c>
      <c r="M86" s="44">
        <v>0</v>
      </c>
      <c r="N86" s="44">
        <v>9.9323999999999992E-3</v>
      </c>
      <c r="S86" s="19"/>
    </row>
    <row r="87" spans="1:19">
      <c r="A87" s="270" t="s">
        <v>1066</v>
      </c>
      <c r="B87" s="263">
        <v>0.15262457999999998</v>
      </c>
      <c r="C87" s="263">
        <v>0.60622229999999988</v>
      </c>
      <c r="D87" s="263">
        <v>6.6622139999999996E-2</v>
      </c>
      <c r="E87" s="263"/>
      <c r="F87" s="270" t="s">
        <v>1092</v>
      </c>
      <c r="G87" s="263">
        <v>0.68526308999999996</v>
      </c>
      <c r="H87" s="263">
        <v>2.8819785900000006</v>
      </c>
      <c r="I87" s="263">
        <v>0.92308186999999997</v>
      </c>
      <c r="J87" s="263"/>
      <c r="K87" s="270" t="s">
        <v>1023</v>
      </c>
      <c r="L87" s="263">
        <v>1.4956489999999999E-2</v>
      </c>
      <c r="M87" s="263">
        <v>9.1077199999999997E-3</v>
      </c>
      <c r="N87" s="263">
        <v>8.3313499999999978E-3</v>
      </c>
      <c r="S87" s="19"/>
    </row>
    <row r="88" spans="1:19">
      <c r="A88" s="20" t="s">
        <v>1080</v>
      </c>
      <c r="B88" s="44">
        <v>0</v>
      </c>
      <c r="C88" s="44">
        <v>1.0925899999999998E-3</v>
      </c>
      <c r="D88" s="44">
        <v>6.1216160000000006E-2</v>
      </c>
      <c r="E88" s="44"/>
      <c r="F88" s="20" t="s">
        <v>1022</v>
      </c>
      <c r="G88" s="44">
        <v>1.5871460100000001</v>
      </c>
      <c r="H88" s="44">
        <v>1.2390894099999998</v>
      </c>
      <c r="I88" s="44">
        <v>0.75351468999999982</v>
      </c>
      <c r="J88" s="44"/>
      <c r="K88" s="20" t="s">
        <v>993</v>
      </c>
      <c r="L88" s="44">
        <v>0</v>
      </c>
      <c r="M88" s="44">
        <v>1.2785649999999999E-2</v>
      </c>
      <c r="N88" s="44">
        <v>8.1204799999999994E-3</v>
      </c>
      <c r="S88" s="19"/>
    </row>
    <row r="89" spans="1:19">
      <c r="A89" s="270" t="s">
        <v>1000</v>
      </c>
      <c r="B89" s="263">
        <v>0</v>
      </c>
      <c r="C89" s="263">
        <v>0</v>
      </c>
      <c r="D89" s="263">
        <v>5.8109000000000001E-2</v>
      </c>
      <c r="E89" s="263"/>
      <c r="F89" s="270" t="s">
        <v>1177</v>
      </c>
      <c r="G89" s="263">
        <v>2.6029004500000004</v>
      </c>
      <c r="H89" s="263">
        <v>0.45666834000000001</v>
      </c>
      <c r="I89" s="263">
        <v>0.74835528000000007</v>
      </c>
      <c r="J89" s="263"/>
      <c r="K89" s="270" t="s">
        <v>1164</v>
      </c>
      <c r="L89" s="263">
        <v>0</v>
      </c>
      <c r="M89" s="263">
        <v>1.0000000000000001E-5</v>
      </c>
      <c r="N89" s="263">
        <v>7.6819999999999996E-3</v>
      </c>
      <c r="S89" s="19"/>
    </row>
    <row r="90" spans="1:19">
      <c r="A90" s="20" t="s">
        <v>1152</v>
      </c>
      <c r="B90" s="44">
        <v>1.7138061499999999</v>
      </c>
      <c r="C90" s="44">
        <v>0.11105182000000001</v>
      </c>
      <c r="D90" s="44">
        <v>5.3331389999999999E-2</v>
      </c>
      <c r="E90" s="44"/>
      <c r="F90" s="20" t="s">
        <v>1103</v>
      </c>
      <c r="G90" s="44">
        <v>0.38846118000000002</v>
      </c>
      <c r="H90" s="44">
        <v>0.37298692999999999</v>
      </c>
      <c r="I90" s="44">
        <v>0.70952152999999984</v>
      </c>
      <c r="J90" s="44"/>
      <c r="K90" s="20" t="s">
        <v>1054</v>
      </c>
      <c r="L90" s="44">
        <v>0</v>
      </c>
      <c r="M90" s="44">
        <v>0</v>
      </c>
      <c r="N90" s="44">
        <v>6.0806200000000001E-3</v>
      </c>
      <c r="S90" s="19"/>
    </row>
    <row r="91" spans="1:19">
      <c r="A91" s="270" t="s">
        <v>1057</v>
      </c>
      <c r="B91" s="263">
        <v>7.4187939999999994E-2</v>
      </c>
      <c r="C91" s="263">
        <v>4.3380959999999996E-2</v>
      </c>
      <c r="D91" s="263">
        <v>4.7208879999999995E-2</v>
      </c>
      <c r="E91" s="263"/>
      <c r="F91" s="270" t="s">
        <v>1030</v>
      </c>
      <c r="G91" s="263">
        <v>0.32480935</v>
      </c>
      <c r="H91" s="263">
        <v>0.18564485</v>
      </c>
      <c r="I91" s="263">
        <v>0.59741303000000001</v>
      </c>
      <c r="J91" s="263"/>
      <c r="K91" s="270" t="s">
        <v>1128</v>
      </c>
      <c r="L91" s="263">
        <v>0.20535518999999999</v>
      </c>
      <c r="M91" s="263">
        <v>2.95547E-3</v>
      </c>
      <c r="N91" s="263">
        <v>5.1846499999999998E-3</v>
      </c>
      <c r="S91" s="19"/>
    </row>
    <row r="92" spans="1:19">
      <c r="A92" s="20" t="s">
        <v>1016</v>
      </c>
      <c r="B92" s="44">
        <v>1.21558689</v>
      </c>
      <c r="C92" s="44">
        <v>0.10432960000000001</v>
      </c>
      <c r="D92" s="44">
        <v>4.4111259999999999E-2</v>
      </c>
      <c r="E92" s="44"/>
      <c r="F92" s="20" t="s">
        <v>1149</v>
      </c>
      <c r="G92" s="44">
        <v>6.5341269999999993E-2</v>
      </c>
      <c r="H92" s="44">
        <v>0.38121463999999999</v>
      </c>
      <c r="I92" s="44">
        <v>0.58123943999999994</v>
      </c>
      <c r="J92" s="44"/>
      <c r="K92" s="20" t="s">
        <v>1122</v>
      </c>
      <c r="L92" s="44">
        <v>0.22310685999999999</v>
      </c>
      <c r="M92" s="44">
        <v>5.3416519999999995E-2</v>
      </c>
      <c r="N92" s="44">
        <v>5.0000000000000001E-3</v>
      </c>
      <c r="S92" s="19"/>
    </row>
    <row r="93" spans="1:19">
      <c r="A93" s="270" t="s">
        <v>1047</v>
      </c>
      <c r="B93" s="263">
        <v>2.710688E-2</v>
      </c>
      <c r="C93" s="263">
        <v>1.5768850000000001E-2</v>
      </c>
      <c r="D93" s="263">
        <v>4.1007149999999999E-2</v>
      </c>
      <c r="E93" s="263"/>
      <c r="F93" s="270" t="s">
        <v>1129</v>
      </c>
      <c r="G93" s="263">
        <v>9.2460500000000001E-2</v>
      </c>
      <c r="H93" s="263">
        <v>0.17400529000000001</v>
      </c>
      <c r="I93" s="263">
        <v>0.57318907000000008</v>
      </c>
      <c r="J93" s="263"/>
      <c r="K93" s="270" t="s">
        <v>1060</v>
      </c>
      <c r="L93" s="263">
        <v>6.8428999999999994E-4</v>
      </c>
      <c r="M93" s="263">
        <v>2.8979E-4</v>
      </c>
      <c r="N93" s="263">
        <v>4.1678100000000001E-3</v>
      </c>
      <c r="S93" s="19"/>
    </row>
    <row r="94" spans="1:19">
      <c r="A94" s="20" t="s">
        <v>990</v>
      </c>
      <c r="B94" s="44">
        <v>0</v>
      </c>
      <c r="C94" s="44">
        <v>4.0179999999999999E-3</v>
      </c>
      <c r="D94" s="44">
        <v>4.0916920000000009E-2</v>
      </c>
      <c r="E94" s="44"/>
      <c r="F94" s="20" t="s">
        <v>1072</v>
      </c>
      <c r="G94" s="44">
        <v>2.9737231099999999</v>
      </c>
      <c r="H94" s="44">
        <v>0.59325794999999992</v>
      </c>
      <c r="I94" s="44">
        <v>0.53693299999999999</v>
      </c>
      <c r="J94" s="44"/>
      <c r="K94" s="20" t="s">
        <v>996</v>
      </c>
      <c r="L94" s="44">
        <v>1.35E-4</v>
      </c>
      <c r="M94" s="44">
        <v>1.7432619999999999E-2</v>
      </c>
      <c r="N94" s="44">
        <v>3.9888800000000002E-3</v>
      </c>
      <c r="S94" s="19"/>
    </row>
    <row r="95" spans="1:19">
      <c r="A95" s="270" t="s">
        <v>1060</v>
      </c>
      <c r="B95" s="263">
        <v>0.11543858999999999</v>
      </c>
      <c r="C95" s="263">
        <v>5.5344690000000002E-2</v>
      </c>
      <c r="D95" s="263">
        <v>3.660733E-2</v>
      </c>
      <c r="E95" s="263"/>
      <c r="F95" s="270" t="s">
        <v>1046</v>
      </c>
      <c r="G95" s="263">
        <v>0.33159028000000002</v>
      </c>
      <c r="H95" s="263">
        <v>0.79516825999999996</v>
      </c>
      <c r="I95" s="263">
        <v>0.50838464000000005</v>
      </c>
      <c r="J95" s="263"/>
      <c r="K95" s="270" t="s">
        <v>1000</v>
      </c>
      <c r="L95" s="263">
        <v>2.5999999999999998E-4</v>
      </c>
      <c r="M95" s="263">
        <v>0</v>
      </c>
      <c r="N95" s="263">
        <v>3.6129999999999999E-3</v>
      </c>
      <c r="S95" s="19"/>
    </row>
    <row r="96" spans="1:19">
      <c r="A96" s="20" t="s">
        <v>982</v>
      </c>
      <c r="B96" s="44">
        <v>0.79454318999999995</v>
      </c>
      <c r="C96" s="44">
        <v>0</v>
      </c>
      <c r="D96" s="44">
        <v>2.965462E-2</v>
      </c>
      <c r="E96" s="44"/>
      <c r="F96" s="20" t="s">
        <v>1144</v>
      </c>
      <c r="G96" s="44">
        <v>0.08</v>
      </c>
      <c r="H96" s="44">
        <v>0</v>
      </c>
      <c r="I96" s="44">
        <v>0.5</v>
      </c>
      <c r="J96" s="44"/>
      <c r="K96" s="20" t="s">
        <v>1172</v>
      </c>
      <c r="L96" s="44">
        <v>9.9200000000000004E-4</v>
      </c>
      <c r="M96" s="44">
        <v>7.06853E-3</v>
      </c>
      <c r="N96" s="44">
        <v>3.5731999999999999E-3</v>
      </c>
      <c r="S96" s="19"/>
    </row>
    <row r="97" spans="1:19">
      <c r="A97" s="270" t="s">
        <v>984</v>
      </c>
      <c r="B97" s="263">
        <v>0</v>
      </c>
      <c r="C97" s="263">
        <v>0</v>
      </c>
      <c r="D97" s="263">
        <v>2.887236E-2</v>
      </c>
      <c r="E97" s="263"/>
      <c r="F97" s="270" t="s">
        <v>1109</v>
      </c>
      <c r="G97" s="263">
        <v>5.7098999999999997E-2</v>
      </c>
      <c r="H97" s="263">
        <v>0.39741111000000001</v>
      </c>
      <c r="I97" s="263">
        <v>0.47842359000000007</v>
      </c>
      <c r="J97" s="263"/>
      <c r="K97" s="270" t="s">
        <v>997</v>
      </c>
      <c r="L97" s="263">
        <v>0</v>
      </c>
      <c r="M97" s="263">
        <v>8.9999999999999998E-4</v>
      </c>
      <c r="N97" s="263">
        <v>3.2239999999999999E-3</v>
      </c>
      <c r="S97" s="19"/>
    </row>
    <row r="98" spans="1:19">
      <c r="A98" s="20" t="s">
        <v>1061</v>
      </c>
      <c r="B98" s="44">
        <v>5.2313370000000005E-2</v>
      </c>
      <c r="C98" s="44">
        <v>7.9515490000000008E-2</v>
      </c>
      <c r="D98" s="44">
        <v>2.8614220000000003E-2</v>
      </c>
      <c r="E98" s="44"/>
      <c r="F98" s="20" t="s">
        <v>1050</v>
      </c>
      <c r="G98" s="44">
        <v>0.59763688000000004</v>
      </c>
      <c r="H98" s="44">
        <v>1.07804598</v>
      </c>
      <c r="I98" s="44">
        <v>0.47342176000000002</v>
      </c>
      <c r="J98" s="44"/>
      <c r="K98" s="20" t="s">
        <v>1086</v>
      </c>
      <c r="L98" s="44">
        <v>3.6200000000000002E-4</v>
      </c>
      <c r="M98" s="44">
        <v>0</v>
      </c>
      <c r="N98" s="44">
        <v>2.9719999999999998E-3</v>
      </c>
      <c r="S98" s="19"/>
    </row>
    <row r="99" spans="1:19">
      <c r="A99" s="270" t="s">
        <v>1149</v>
      </c>
      <c r="B99" s="263">
        <v>0.18902794000000001</v>
      </c>
      <c r="C99" s="263">
        <v>0.30628215000000003</v>
      </c>
      <c r="D99" s="263">
        <v>2.75E-2</v>
      </c>
      <c r="E99" s="263"/>
      <c r="F99" s="270" t="s">
        <v>1073</v>
      </c>
      <c r="G99" s="263">
        <v>0.40038008000000003</v>
      </c>
      <c r="H99" s="263">
        <v>0.31926905999999999</v>
      </c>
      <c r="I99" s="263">
        <v>0.44096262000000014</v>
      </c>
      <c r="J99" s="263"/>
      <c r="K99" s="270" t="s">
        <v>1085</v>
      </c>
      <c r="L99" s="263">
        <v>2.0823200000000004E-3</v>
      </c>
      <c r="M99" s="263">
        <v>5.0000000000000002E-5</v>
      </c>
      <c r="N99" s="263">
        <v>2.5609999999999999E-3</v>
      </c>
      <c r="S99" s="19"/>
    </row>
    <row r="100" spans="1:19">
      <c r="A100" s="20" t="s">
        <v>1169</v>
      </c>
      <c r="B100" s="44">
        <v>0.11941464</v>
      </c>
      <c r="C100" s="44">
        <v>0.12289841</v>
      </c>
      <c r="D100" s="44">
        <v>2.738927E-2</v>
      </c>
      <c r="E100" s="44"/>
      <c r="F100" s="20" t="s">
        <v>1142</v>
      </c>
      <c r="G100" s="44">
        <v>0.72790969999999999</v>
      </c>
      <c r="H100" s="44">
        <v>1.7459131299999999</v>
      </c>
      <c r="I100" s="44">
        <v>0.43457440000000003</v>
      </c>
      <c r="J100" s="44"/>
      <c r="K100" s="20" t="s">
        <v>1002</v>
      </c>
      <c r="L100" s="44">
        <v>4.7524200000000003E-3</v>
      </c>
      <c r="M100" s="44">
        <v>1.519179E-2</v>
      </c>
      <c r="N100" s="44">
        <v>2.5219999999999999E-3</v>
      </c>
      <c r="S100" s="19"/>
    </row>
    <row r="101" spans="1:19">
      <c r="A101" s="270" t="s">
        <v>1073</v>
      </c>
      <c r="B101" s="263">
        <v>4.7905469999999999E-2</v>
      </c>
      <c r="C101" s="263">
        <v>3.4850809999999996E-2</v>
      </c>
      <c r="D101" s="263">
        <v>2.5858630000000001E-2</v>
      </c>
      <c r="E101" s="263"/>
      <c r="F101" s="270" t="s">
        <v>966</v>
      </c>
      <c r="G101" s="263">
        <v>1.16845</v>
      </c>
      <c r="H101" s="263">
        <v>0.69264999999999999</v>
      </c>
      <c r="I101" s="263">
        <v>0.40965000000000001</v>
      </c>
      <c r="J101" s="263"/>
      <c r="K101" s="270" t="s">
        <v>1151</v>
      </c>
      <c r="L101" s="263">
        <v>2.6991540000000001E-2</v>
      </c>
      <c r="M101" s="263">
        <v>0</v>
      </c>
      <c r="N101" s="263">
        <v>2.32E-3</v>
      </c>
      <c r="S101" s="19"/>
    </row>
    <row r="102" spans="1:19">
      <c r="A102" s="20" t="s">
        <v>1163</v>
      </c>
      <c r="B102" s="44">
        <v>5.7708260000000004E-2</v>
      </c>
      <c r="C102" s="44">
        <v>0</v>
      </c>
      <c r="D102" s="44">
        <v>2.5186080000000003E-2</v>
      </c>
      <c r="E102" s="44"/>
      <c r="F102" s="20" t="s">
        <v>1128</v>
      </c>
      <c r="G102" s="44">
        <v>2.7779520000000002E-2</v>
      </c>
      <c r="H102" s="44">
        <v>0.54731893000000009</v>
      </c>
      <c r="I102" s="44">
        <v>0.399057</v>
      </c>
      <c r="J102" s="44"/>
      <c r="K102" s="20" t="s">
        <v>1157</v>
      </c>
      <c r="L102" s="44">
        <v>9.9861599999999991E-3</v>
      </c>
      <c r="M102" s="44">
        <v>2.0377860000000001E-2</v>
      </c>
      <c r="N102" s="44">
        <v>2.2499999999999998E-3</v>
      </c>
      <c r="S102" s="19"/>
    </row>
    <row r="103" spans="1:19">
      <c r="A103" s="270" t="s">
        <v>1070</v>
      </c>
      <c r="B103" s="263">
        <v>6.685961E-2</v>
      </c>
      <c r="C103" s="263">
        <v>0</v>
      </c>
      <c r="D103" s="263">
        <v>2.354875E-2</v>
      </c>
      <c r="E103" s="263"/>
      <c r="F103" s="270" t="s">
        <v>1100</v>
      </c>
      <c r="G103" s="263">
        <v>0.51354964000000003</v>
      </c>
      <c r="H103" s="263">
        <v>2.3728776000000011</v>
      </c>
      <c r="I103" s="263">
        <v>0.37956593999999988</v>
      </c>
      <c r="J103" s="263"/>
      <c r="K103" s="270" t="s">
        <v>1094</v>
      </c>
      <c r="L103" s="263">
        <v>5.3056019999999995E-2</v>
      </c>
      <c r="M103" s="263">
        <v>0</v>
      </c>
      <c r="N103" s="263">
        <v>2.0680500000000001E-3</v>
      </c>
      <c r="S103" s="19"/>
    </row>
    <row r="104" spans="1:19">
      <c r="A104" s="20" t="s">
        <v>1103</v>
      </c>
      <c r="B104" s="44">
        <v>9.7439599999999994E-3</v>
      </c>
      <c r="C104" s="44">
        <v>2.1459249999999999E-2</v>
      </c>
      <c r="D104" s="44">
        <v>2.2905680000000001E-2</v>
      </c>
      <c r="E104" s="44"/>
      <c r="F104" s="20" t="s">
        <v>976</v>
      </c>
      <c r="G104" s="44">
        <v>0.2388721</v>
      </c>
      <c r="H104" s="44">
        <v>0.34297727</v>
      </c>
      <c r="I104" s="44">
        <v>0.36366312000000001</v>
      </c>
      <c r="J104" s="44"/>
      <c r="K104" s="20" t="s">
        <v>1140</v>
      </c>
      <c r="L104" s="44">
        <v>8.9865179999999989E-2</v>
      </c>
      <c r="M104" s="44">
        <v>0</v>
      </c>
      <c r="N104" s="44">
        <v>2.02097E-3</v>
      </c>
      <c r="S104" s="19"/>
    </row>
    <row r="105" spans="1:19">
      <c r="A105" s="270" t="s">
        <v>1174</v>
      </c>
      <c r="B105" s="263">
        <v>1.2165E-4</v>
      </c>
      <c r="C105" s="263">
        <v>0.28491309999999997</v>
      </c>
      <c r="D105" s="263">
        <v>2.2206029999999998E-2</v>
      </c>
      <c r="E105" s="263"/>
      <c r="F105" s="270" t="s">
        <v>1010</v>
      </c>
      <c r="G105" s="263">
        <v>9.4049999999999995E-2</v>
      </c>
      <c r="H105" s="263">
        <v>3.39E-4</v>
      </c>
      <c r="I105" s="263">
        <v>0.36230800000000002</v>
      </c>
      <c r="J105" s="263"/>
      <c r="K105" s="270" t="s">
        <v>999</v>
      </c>
      <c r="L105" s="263">
        <v>0</v>
      </c>
      <c r="M105" s="263">
        <v>0</v>
      </c>
      <c r="N105" s="263">
        <v>1.817E-3</v>
      </c>
      <c r="S105" s="19"/>
    </row>
    <row r="106" spans="1:19">
      <c r="A106" s="20" t="s">
        <v>1078</v>
      </c>
      <c r="B106" s="44">
        <v>0.76191044999999979</v>
      </c>
      <c r="C106" s="44">
        <v>0.28708122999999997</v>
      </c>
      <c r="D106" s="44">
        <v>2.1796679999999999E-2</v>
      </c>
      <c r="E106" s="44"/>
      <c r="F106" s="20" t="s">
        <v>1078</v>
      </c>
      <c r="G106" s="44">
        <v>0.69147060999999987</v>
      </c>
      <c r="H106" s="44">
        <v>0.34293015999999998</v>
      </c>
      <c r="I106" s="44">
        <v>0.35778687999999986</v>
      </c>
      <c r="J106" s="44"/>
      <c r="K106" s="20" t="s">
        <v>1019</v>
      </c>
      <c r="L106" s="44">
        <v>2.336E-3</v>
      </c>
      <c r="M106" s="44">
        <v>3.3900799999999997E-3</v>
      </c>
      <c r="N106" s="44">
        <v>1.7477E-3</v>
      </c>
      <c r="S106" s="19"/>
    </row>
    <row r="107" spans="1:19">
      <c r="A107" s="270" t="s">
        <v>1176</v>
      </c>
      <c r="B107" s="263">
        <v>0.22133264999999999</v>
      </c>
      <c r="C107" s="263">
        <v>0.14467450000000001</v>
      </c>
      <c r="D107" s="263">
        <v>2.167264E-2</v>
      </c>
      <c r="E107" s="263"/>
      <c r="F107" s="270" t="s">
        <v>1069</v>
      </c>
      <c r="G107" s="263">
        <v>0.7891004300000003</v>
      </c>
      <c r="H107" s="263">
        <v>0.28603605999999998</v>
      </c>
      <c r="I107" s="263">
        <v>0.3542786899999999</v>
      </c>
      <c r="J107" s="263"/>
      <c r="K107" s="270" t="s">
        <v>1003</v>
      </c>
      <c r="L107" s="263">
        <v>2.2269999999999998E-3</v>
      </c>
      <c r="M107" s="263">
        <v>6.3004000000000001E-4</v>
      </c>
      <c r="N107" s="263">
        <v>1.601E-3</v>
      </c>
      <c r="S107" s="19"/>
    </row>
    <row r="108" spans="1:19">
      <c r="A108" s="20" t="s">
        <v>1028</v>
      </c>
      <c r="B108" s="44">
        <v>0.10121136999999999</v>
      </c>
      <c r="C108" s="44">
        <v>3.1456200000000004E-2</v>
      </c>
      <c r="D108" s="44">
        <v>1.979384E-2</v>
      </c>
      <c r="E108" s="44"/>
      <c r="F108" s="20" t="s">
        <v>1116</v>
      </c>
      <c r="G108" s="44">
        <v>3.0599999999999999E-2</v>
      </c>
      <c r="H108" s="44">
        <v>1.5134589599999999</v>
      </c>
      <c r="I108" s="44">
        <v>0.32565</v>
      </c>
      <c r="J108" s="44"/>
      <c r="K108" s="20" t="s">
        <v>1056</v>
      </c>
      <c r="L108" s="44">
        <v>0</v>
      </c>
      <c r="M108" s="44">
        <v>6.4353099999999988E-3</v>
      </c>
      <c r="N108" s="44">
        <v>1.5988900000000002E-3</v>
      </c>
      <c r="S108" s="19"/>
    </row>
    <row r="109" spans="1:19">
      <c r="A109" s="270" t="s">
        <v>1160</v>
      </c>
      <c r="B109" s="263">
        <v>0.22426225</v>
      </c>
      <c r="C109" s="263">
        <v>9.2484600000000014E-2</v>
      </c>
      <c r="D109" s="263">
        <v>1.9748540000000002E-2</v>
      </c>
      <c r="E109" s="263"/>
      <c r="F109" s="270" t="s">
        <v>1137</v>
      </c>
      <c r="G109" s="263">
        <v>1.4010199699999999</v>
      </c>
      <c r="H109" s="263">
        <v>0.54062420999999994</v>
      </c>
      <c r="I109" s="263">
        <v>0.31591029999999998</v>
      </c>
      <c r="J109" s="263"/>
      <c r="K109" s="270" t="s">
        <v>1156</v>
      </c>
      <c r="L109" s="263">
        <v>1E-3</v>
      </c>
      <c r="M109" s="263">
        <v>1.583E-3</v>
      </c>
      <c r="N109" s="263">
        <v>1.5200000000000001E-3</v>
      </c>
      <c r="S109" s="19"/>
    </row>
    <row r="110" spans="1:19">
      <c r="A110" s="20" t="s">
        <v>1171</v>
      </c>
      <c r="B110" s="44">
        <v>0.14158479999999998</v>
      </c>
      <c r="C110" s="44">
        <v>6.0633220000000002E-2</v>
      </c>
      <c r="D110" s="44">
        <v>1.9643650000000002E-2</v>
      </c>
      <c r="E110" s="44"/>
      <c r="F110" s="20" t="s">
        <v>1017</v>
      </c>
      <c r="G110" s="44">
        <v>0.44295561</v>
      </c>
      <c r="H110" s="44">
        <v>0.21812300000000001</v>
      </c>
      <c r="I110" s="44">
        <v>0.30721100000000001</v>
      </c>
      <c r="J110" s="44"/>
      <c r="K110" s="20" t="s">
        <v>1016</v>
      </c>
      <c r="L110" s="44">
        <v>0</v>
      </c>
      <c r="M110" s="44">
        <v>0</v>
      </c>
      <c r="N110" s="44">
        <v>1.50406E-3</v>
      </c>
      <c r="S110" s="19"/>
    </row>
    <row r="111" spans="1:19">
      <c r="A111" s="270" t="s">
        <v>1067</v>
      </c>
      <c r="B111" s="263">
        <v>0.57405432000000012</v>
      </c>
      <c r="C111" s="263">
        <v>0.14314680999999999</v>
      </c>
      <c r="D111" s="263">
        <v>1.9207499999999999E-2</v>
      </c>
      <c r="E111" s="263"/>
      <c r="F111" s="270" t="s">
        <v>977</v>
      </c>
      <c r="G111" s="263">
        <v>0.41847675000000001</v>
      </c>
      <c r="H111" s="263">
        <v>0.44474369000000014</v>
      </c>
      <c r="I111" s="263">
        <v>0.30709254999999996</v>
      </c>
      <c r="J111" s="263"/>
      <c r="K111" s="270" t="s">
        <v>1057</v>
      </c>
      <c r="L111" s="263">
        <v>2.0000000000000001E-4</v>
      </c>
      <c r="M111" s="263">
        <v>3.4758200000000001E-3</v>
      </c>
      <c r="N111" s="263">
        <v>1.33559E-3</v>
      </c>
      <c r="S111" s="19"/>
    </row>
    <row r="112" spans="1:19">
      <c r="A112" s="20" t="s">
        <v>1087</v>
      </c>
      <c r="B112" s="44">
        <v>0</v>
      </c>
      <c r="C112" s="44">
        <v>0</v>
      </c>
      <c r="D112" s="44">
        <v>1.8795080000000002E-2</v>
      </c>
      <c r="E112" s="44"/>
      <c r="F112" s="20" t="s">
        <v>1151</v>
      </c>
      <c r="G112" s="44">
        <v>2.81608E-2</v>
      </c>
      <c r="H112" s="44">
        <v>0.53077190000000007</v>
      </c>
      <c r="I112" s="44">
        <v>0.27000447</v>
      </c>
      <c r="J112" s="44"/>
      <c r="K112" s="20" t="s">
        <v>1076</v>
      </c>
      <c r="L112" s="44">
        <v>7.829200000000001E-4</v>
      </c>
      <c r="M112" s="44">
        <v>0</v>
      </c>
      <c r="N112" s="44">
        <v>1.2800000000000001E-3</v>
      </c>
      <c r="S112" s="19"/>
    </row>
    <row r="113" spans="1:19">
      <c r="A113" s="270" t="s">
        <v>992</v>
      </c>
      <c r="B113" s="263">
        <v>0</v>
      </c>
      <c r="C113" s="263">
        <v>4.927E-3</v>
      </c>
      <c r="D113" s="263">
        <v>1.8543240000000002E-2</v>
      </c>
      <c r="E113" s="263"/>
      <c r="F113" s="270" t="s">
        <v>1036</v>
      </c>
      <c r="G113" s="263">
        <v>0.19635</v>
      </c>
      <c r="H113" s="263">
        <v>0.35249999999999998</v>
      </c>
      <c r="I113" s="263">
        <v>0.2379</v>
      </c>
      <c r="J113" s="263"/>
      <c r="K113" s="270" t="s">
        <v>991</v>
      </c>
      <c r="L113" s="263">
        <v>2.9999999999999997E-4</v>
      </c>
      <c r="M113" s="263">
        <v>0</v>
      </c>
      <c r="N113" s="263">
        <v>1.1756E-3</v>
      </c>
      <c r="S113" s="19"/>
    </row>
    <row r="114" spans="1:19">
      <c r="A114" s="20" t="s">
        <v>1083</v>
      </c>
      <c r="B114" s="44">
        <v>0.11951708999999999</v>
      </c>
      <c r="C114" s="44">
        <v>6.9698960000000004E-2</v>
      </c>
      <c r="D114" s="44">
        <v>1.6136270000000001E-2</v>
      </c>
      <c r="E114" s="44"/>
      <c r="F114" s="20" t="s">
        <v>994</v>
      </c>
      <c r="G114" s="44">
        <v>4.7304799999999996E-3</v>
      </c>
      <c r="H114" s="44">
        <v>0.71244959000000008</v>
      </c>
      <c r="I114" s="44">
        <v>0.23747752</v>
      </c>
      <c r="J114" s="44"/>
      <c r="K114" s="20" t="s">
        <v>1018</v>
      </c>
      <c r="L114" s="44">
        <v>1E-3</v>
      </c>
      <c r="M114" s="44">
        <v>2.1599999999999999E-4</v>
      </c>
      <c r="N114" s="44">
        <v>1.1688E-3</v>
      </c>
      <c r="S114" s="19"/>
    </row>
    <row r="115" spans="1:19">
      <c r="A115" s="270" t="s">
        <v>1130</v>
      </c>
      <c r="B115" s="263">
        <v>0.36470000000000002</v>
      </c>
      <c r="C115" s="263">
        <v>0</v>
      </c>
      <c r="D115" s="263">
        <v>1.5819610000000001E-2</v>
      </c>
      <c r="E115" s="263"/>
      <c r="F115" s="270" t="s">
        <v>1123</v>
      </c>
      <c r="G115" s="263">
        <v>0.38249274999999988</v>
      </c>
      <c r="H115" s="263">
        <v>0.21224020000000002</v>
      </c>
      <c r="I115" s="263">
        <v>0.21805382999999998</v>
      </c>
      <c r="J115" s="263"/>
      <c r="K115" s="270" t="s">
        <v>1146</v>
      </c>
      <c r="L115" s="263">
        <v>0</v>
      </c>
      <c r="M115" s="263">
        <v>0</v>
      </c>
      <c r="N115" s="263">
        <v>1.065E-3</v>
      </c>
      <c r="S115" s="19"/>
    </row>
    <row r="116" spans="1:19">
      <c r="A116" s="20" t="s">
        <v>1044</v>
      </c>
      <c r="B116" s="44">
        <v>1.5870639999999998E-2</v>
      </c>
      <c r="C116" s="44">
        <v>8.9513926000000019</v>
      </c>
      <c r="D116" s="44">
        <v>1.42308E-2</v>
      </c>
      <c r="E116" s="44"/>
      <c r="F116" s="20" t="s">
        <v>1099</v>
      </c>
      <c r="G116" s="44">
        <v>0.13842868999999999</v>
      </c>
      <c r="H116" s="44">
        <v>0.19618735000000001</v>
      </c>
      <c r="I116" s="44">
        <v>0.19773252999999999</v>
      </c>
      <c r="J116" s="44"/>
      <c r="K116" s="20" t="s">
        <v>1162</v>
      </c>
      <c r="L116" s="44">
        <v>5.94E-3</v>
      </c>
      <c r="M116" s="44">
        <v>0</v>
      </c>
      <c r="N116" s="44">
        <v>1E-3</v>
      </c>
      <c r="S116" s="19"/>
    </row>
    <row r="117" spans="1:19">
      <c r="A117" s="270" t="s">
        <v>1072</v>
      </c>
      <c r="B117" s="263">
        <v>7.1017220000000006E-2</v>
      </c>
      <c r="C117" s="263">
        <v>1.2747100000000001E-2</v>
      </c>
      <c r="D117" s="263">
        <v>1.3766499999999999E-2</v>
      </c>
      <c r="E117" s="263"/>
      <c r="F117" s="270" t="s">
        <v>1080</v>
      </c>
      <c r="G117" s="263">
        <v>3.109164E-2</v>
      </c>
      <c r="H117" s="263">
        <v>6.2342889999999998E-2</v>
      </c>
      <c r="I117" s="263">
        <v>0.18685891000000002</v>
      </c>
      <c r="J117" s="263"/>
      <c r="K117" s="270" t="s">
        <v>1116</v>
      </c>
      <c r="L117" s="263">
        <v>8.3551999999999997E-4</v>
      </c>
      <c r="M117" s="263">
        <v>2.6500999999999999E-3</v>
      </c>
      <c r="N117" s="263">
        <v>9.3975000000000005E-4</v>
      </c>
      <c r="S117" s="19"/>
    </row>
    <row r="118" spans="1:19">
      <c r="A118" s="20" t="s">
        <v>1145</v>
      </c>
      <c r="B118" s="44">
        <v>3.5824269999999998E-2</v>
      </c>
      <c r="C118" s="44">
        <v>0.84656761999999997</v>
      </c>
      <c r="D118" s="44">
        <v>1.2500000000000001E-2</v>
      </c>
      <c r="E118" s="44"/>
      <c r="F118" s="20" t="s">
        <v>1155</v>
      </c>
      <c r="G118" s="44">
        <v>3.5019999999999999E-3</v>
      </c>
      <c r="H118" s="44">
        <v>2.056697E-2</v>
      </c>
      <c r="I118" s="44">
        <v>0.17450735000000001</v>
      </c>
      <c r="J118" s="44"/>
      <c r="K118" s="20" t="s">
        <v>1171</v>
      </c>
      <c r="L118" s="44">
        <v>2.0173730000000001E-2</v>
      </c>
      <c r="M118" s="44">
        <v>3.1849999999999999E-3</v>
      </c>
      <c r="N118" s="44">
        <v>8.1099999999999998E-4</v>
      </c>
      <c r="S118" s="19"/>
    </row>
    <row r="119" spans="1:19">
      <c r="A119" s="270" t="s">
        <v>1014</v>
      </c>
      <c r="B119" s="263">
        <v>0</v>
      </c>
      <c r="C119" s="263">
        <v>0</v>
      </c>
      <c r="D119" s="263">
        <v>1.2350760000000001E-2</v>
      </c>
      <c r="E119" s="263"/>
      <c r="F119" s="270" t="s">
        <v>1171</v>
      </c>
      <c r="G119" s="263">
        <v>0.16118170000000001</v>
      </c>
      <c r="H119" s="263">
        <v>0.15288066</v>
      </c>
      <c r="I119" s="263">
        <v>0.16347008999999998</v>
      </c>
      <c r="J119" s="263"/>
      <c r="K119" s="270" t="s">
        <v>1044</v>
      </c>
      <c r="L119" s="263">
        <v>9.6000000000000002E-4</v>
      </c>
      <c r="M119" s="263">
        <v>1.7569200000000001E-3</v>
      </c>
      <c r="N119" s="263">
        <v>8.0000000000000004E-4</v>
      </c>
      <c r="S119" s="19"/>
    </row>
    <row r="120" spans="1:19">
      <c r="A120" s="20" t="s">
        <v>1154</v>
      </c>
      <c r="B120" s="44">
        <v>1.3329699999999999E-3</v>
      </c>
      <c r="C120" s="44">
        <v>8.5877800000000015E-3</v>
      </c>
      <c r="D120" s="44">
        <v>1.021995E-2</v>
      </c>
      <c r="E120" s="44"/>
      <c r="F120" s="20" t="s">
        <v>1135</v>
      </c>
      <c r="G120" s="44">
        <v>1.1294553200000002</v>
      </c>
      <c r="H120" s="44">
        <v>2.3542901400000003</v>
      </c>
      <c r="I120" s="44">
        <v>0.16258589000000001</v>
      </c>
      <c r="J120" s="44"/>
      <c r="K120" s="20" t="s">
        <v>1073</v>
      </c>
      <c r="L120" s="44">
        <v>1.9118E-3</v>
      </c>
      <c r="M120" s="44">
        <v>9.8399999999999998E-3</v>
      </c>
      <c r="N120" s="44">
        <v>7.9799999999999999E-4</v>
      </c>
      <c r="S120" s="19"/>
    </row>
    <row r="121" spans="1:19">
      <c r="A121" s="270" t="s">
        <v>1050</v>
      </c>
      <c r="B121" s="263">
        <v>8.0135000000000004E-4</v>
      </c>
      <c r="C121" s="263">
        <v>1.3476199999999999E-3</v>
      </c>
      <c r="D121" s="263">
        <v>9.374819999999999E-3</v>
      </c>
      <c r="E121" s="263"/>
      <c r="F121" s="270" t="s">
        <v>974</v>
      </c>
      <c r="G121" s="263">
        <v>0.43613800000000003</v>
      </c>
      <c r="H121" s="263">
        <v>6.4213000000000004E-3</v>
      </c>
      <c r="I121" s="263">
        <v>0.153757</v>
      </c>
      <c r="J121" s="263"/>
      <c r="K121" s="270" t="s">
        <v>1084</v>
      </c>
      <c r="L121" s="263">
        <v>4.7997000000000003E-4</v>
      </c>
      <c r="M121" s="263">
        <v>4.7092000000000002E-3</v>
      </c>
      <c r="N121" s="263">
        <v>7.7800999999999999E-4</v>
      </c>
      <c r="S121" s="19"/>
    </row>
    <row r="122" spans="1:19">
      <c r="A122" s="20" t="s">
        <v>1119</v>
      </c>
      <c r="B122" s="44">
        <v>5.5991039999999999E-2</v>
      </c>
      <c r="C122" s="44">
        <v>1.015508E-2</v>
      </c>
      <c r="D122" s="44">
        <v>9.374819999999999E-3</v>
      </c>
      <c r="E122" s="44"/>
      <c r="F122" s="20" t="s">
        <v>1021</v>
      </c>
      <c r="G122" s="44">
        <v>9.0551999999999994E-2</v>
      </c>
      <c r="H122" s="44">
        <v>9.1049000000000005E-2</v>
      </c>
      <c r="I122" s="44">
        <v>0.14266120000000002</v>
      </c>
      <c r="J122" s="44"/>
      <c r="K122" s="20" t="s">
        <v>1062</v>
      </c>
      <c r="L122" s="44">
        <v>0.13163052</v>
      </c>
      <c r="M122" s="44">
        <v>2.0722959999999999E-2</v>
      </c>
      <c r="N122" s="44">
        <v>7.1387999999999996E-4</v>
      </c>
      <c r="S122" s="19"/>
    </row>
    <row r="123" spans="1:19">
      <c r="A123" s="270" t="s">
        <v>1159</v>
      </c>
      <c r="B123" s="263">
        <v>3.2954370000000004E-2</v>
      </c>
      <c r="C123" s="263">
        <v>2.2711139999999998E-2</v>
      </c>
      <c r="D123" s="263">
        <v>7.8223400000000005E-3</v>
      </c>
      <c r="E123" s="263"/>
      <c r="F123" s="270" t="s">
        <v>1006</v>
      </c>
      <c r="G123" s="263">
        <v>0.22600000000000001</v>
      </c>
      <c r="H123" s="263">
        <v>0.13914000000000001</v>
      </c>
      <c r="I123" s="263">
        <v>0.13200000000000001</v>
      </c>
      <c r="J123" s="263"/>
      <c r="K123" s="270" t="s">
        <v>1001</v>
      </c>
      <c r="L123" s="263">
        <v>1.634E-3</v>
      </c>
      <c r="M123" s="263">
        <v>5.1400000000000003E-4</v>
      </c>
      <c r="N123" s="263">
        <v>7.0399999999999998E-4</v>
      </c>
      <c r="S123" s="19"/>
    </row>
    <row r="124" spans="1:19">
      <c r="A124" s="20" t="s">
        <v>1006</v>
      </c>
      <c r="B124" s="44">
        <v>5.0442879999999995E-2</v>
      </c>
      <c r="C124" s="44">
        <v>0.23300201999999998</v>
      </c>
      <c r="D124" s="44">
        <v>7.351110000000001E-3</v>
      </c>
      <c r="E124" s="44"/>
      <c r="F124" s="20" t="s">
        <v>1158</v>
      </c>
      <c r="G124" s="44">
        <v>0.58656711000000006</v>
      </c>
      <c r="H124" s="44">
        <v>0.17025597000000001</v>
      </c>
      <c r="I124" s="44">
        <v>0.1314401</v>
      </c>
      <c r="J124" s="44"/>
      <c r="K124" s="20" t="s">
        <v>1145</v>
      </c>
      <c r="L124" s="44">
        <v>3.0990000000000002E-3</v>
      </c>
      <c r="M124" s="44">
        <v>7.6161499999999995E-3</v>
      </c>
      <c r="N124" s="44">
        <v>6.2248999999999996E-4</v>
      </c>
      <c r="S124" s="19"/>
    </row>
    <row r="125" spans="1:19">
      <c r="A125" s="270" t="s">
        <v>979</v>
      </c>
      <c r="B125" s="263">
        <v>0</v>
      </c>
      <c r="C125" s="263">
        <v>1.281E-3</v>
      </c>
      <c r="D125" s="263">
        <v>7.31754E-3</v>
      </c>
      <c r="E125" s="263"/>
      <c r="F125" s="270" t="s">
        <v>1169</v>
      </c>
      <c r="G125" s="263">
        <v>0.91992431000000008</v>
      </c>
      <c r="H125" s="263">
        <v>0.67910618999999994</v>
      </c>
      <c r="I125" s="263">
        <v>0.12921458</v>
      </c>
      <c r="J125" s="263"/>
      <c r="K125" s="270" t="s">
        <v>1119</v>
      </c>
      <c r="L125" s="263">
        <v>0.21533307000000002</v>
      </c>
      <c r="M125" s="263">
        <v>2.9445500000000002E-3</v>
      </c>
      <c r="N125" s="263">
        <v>6.2E-4</v>
      </c>
      <c r="S125" s="19"/>
    </row>
    <row r="126" spans="1:19">
      <c r="A126" s="20" t="s">
        <v>1055</v>
      </c>
      <c r="B126" s="44">
        <v>4.5530889199999995</v>
      </c>
      <c r="C126" s="44">
        <v>1.250679E-2</v>
      </c>
      <c r="D126" s="44">
        <v>7.2412700000000002E-3</v>
      </c>
      <c r="E126" s="44"/>
      <c r="F126" s="20" t="s">
        <v>1045</v>
      </c>
      <c r="G126" s="44">
        <v>3.0444930000000002E-2</v>
      </c>
      <c r="H126" s="44">
        <v>8.4214359999999988E-2</v>
      </c>
      <c r="I126" s="44">
        <v>0.11379306</v>
      </c>
      <c r="J126" s="44"/>
      <c r="K126" s="20" t="s">
        <v>1027</v>
      </c>
      <c r="L126" s="44">
        <v>0</v>
      </c>
      <c r="M126" s="44">
        <v>3.279E-2</v>
      </c>
      <c r="N126" s="44">
        <v>5.1999999999999995E-4</v>
      </c>
      <c r="S126" s="19"/>
    </row>
    <row r="127" spans="1:19">
      <c r="A127" s="270" t="s">
        <v>1161</v>
      </c>
      <c r="B127" s="263">
        <v>2.8033000000000003E-3</v>
      </c>
      <c r="C127" s="263">
        <v>4.0954899999999994E-3</v>
      </c>
      <c r="D127" s="263">
        <v>6.8401699999999996E-3</v>
      </c>
      <c r="E127" s="263"/>
      <c r="F127" s="270" t="s">
        <v>1161</v>
      </c>
      <c r="G127" s="263">
        <v>5.3448000000000002E-2</v>
      </c>
      <c r="H127" s="263">
        <v>0.10057018</v>
      </c>
      <c r="I127" s="263">
        <v>0.11051433000000001</v>
      </c>
      <c r="J127" s="263"/>
      <c r="K127" s="270" t="s">
        <v>1051</v>
      </c>
      <c r="L127" s="263">
        <v>9.992850000000001E-3</v>
      </c>
      <c r="M127" s="263">
        <v>4.2000000000000002E-4</v>
      </c>
      <c r="N127" s="263">
        <v>3.1199999999999999E-4</v>
      </c>
      <c r="S127" s="19"/>
    </row>
    <row r="128" spans="1:19">
      <c r="A128" s="20" t="s">
        <v>1094</v>
      </c>
      <c r="B128" s="44">
        <v>9.074436000000001E-2</v>
      </c>
      <c r="C128" s="44">
        <v>3.8879800000000001E-3</v>
      </c>
      <c r="D128" s="44">
        <v>6.1974899999999999E-3</v>
      </c>
      <c r="E128" s="44"/>
      <c r="F128" s="20" t="s">
        <v>1067</v>
      </c>
      <c r="G128" s="44">
        <v>0.1533959</v>
      </c>
      <c r="H128" s="44">
        <v>0.57206108999999994</v>
      </c>
      <c r="I128" s="44">
        <v>0.10691721000000001</v>
      </c>
      <c r="J128" s="44"/>
      <c r="K128" s="20" t="s">
        <v>1029</v>
      </c>
      <c r="L128" s="44">
        <v>6.0010000000000003E-3</v>
      </c>
      <c r="M128" s="44">
        <v>1.3968999999999999E-4</v>
      </c>
      <c r="N128" s="44">
        <v>3.0775000000000003E-4</v>
      </c>
      <c r="S128" s="19"/>
    </row>
    <row r="129" spans="1:19">
      <c r="A129" s="270" t="s">
        <v>991</v>
      </c>
      <c r="B129" s="263">
        <v>0</v>
      </c>
      <c r="C129" s="263">
        <v>0</v>
      </c>
      <c r="D129" s="263">
        <v>3.9022800000000002E-3</v>
      </c>
      <c r="E129" s="263"/>
      <c r="F129" s="270" t="s">
        <v>1131</v>
      </c>
      <c r="G129" s="263">
        <v>0.19374805999999992</v>
      </c>
      <c r="H129" s="263">
        <v>0.16335784</v>
      </c>
      <c r="I129" s="263">
        <v>0.10465426</v>
      </c>
      <c r="J129" s="263"/>
      <c r="K129" s="270" t="s">
        <v>1017</v>
      </c>
      <c r="L129" s="263">
        <v>3.0000000000000001E-5</v>
      </c>
      <c r="M129" s="263">
        <v>0</v>
      </c>
      <c r="N129" s="263">
        <v>2.5000000000000001E-4</v>
      </c>
      <c r="S129" s="19"/>
    </row>
    <row r="130" spans="1:19">
      <c r="A130" s="20" t="s">
        <v>987</v>
      </c>
      <c r="B130" s="44">
        <v>0</v>
      </c>
      <c r="C130" s="44">
        <v>0</v>
      </c>
      <c r="D130" s="44">
        <v>3.8808000000000002E-3</v>
      </c>
      <c r="E130" s="44"/>
      <c r="F130" s="20" t="s">
        <v>986</v>
      </c>
      <c r="G130" s="44">
        <v>0</v>
      </c>
      <c r="H130" s="44">
        <v>0</v>
      </c>
      <c r="I130" s="44">
        <v>0.1001736</v>
      </c>
      <c r="J130" s="44"/>
      <c r="K130" s="20" t="s">
        <v>1075</v>
      </c>
      <c r="L130" s="44">
        <v>0</v>
      </c>
      <c r="M130" s="44">
        <v>0</v>
      </c>
      <c r="N130" s="44">
        <v>2.5000000000000001E-4</v>
      </c>
      <c r="S130" s="19"/>
    </row>
    <row r="131" spans="1:19">
      <c r="A131" s="270" t="s">
        <v>1090</v>
      </c>
      <c r="B131" s="263">
        <v>0.12896660000000001</v>
      </c>
      <c r="C131" s="263">
        <v>0.39094812000000001</v>
      </c>
      <c r="D131" s="263">
        <v>3.8300000000000001E-3</v>
      </c>
      <c r="E131" s="263"/>
      <c r="F131" s="270" t="s">
        <v>1166</v>
      </c>
      <c r="G131" s="263">
        <v>6.5099999999999999E-4</v>
      </c>
      <c r="H131" s="263">
        <v>2.212362E-2</v>
      </c>
      <c r="I131" s="263">
        <v>9.354672E-2</v>
      </c>
      <c r="J131" s="263"/>
      <c r="K131" s="270" t="s">
        <v>1126</v>
      </c>
      <c r="L131" s="263">
        <v>7.7510190000000007E-2</v>
      </c>
      <c r="M131" s="263">
        <v>0.24273463000000001</v>
      </c>
      <c r="N131" s="263">
        <v>2.0000000000000001E-4</v>
      </c>
      <c r="S131" s="19"/>
    </row>
    <row r="132" spans="1:19">
      <c r="A132" s="20" t="s">
        <v>1084</v>
      </c>
      <c r="B132" s="44">
        <v>8.1669829999999999E-2</v>
      </c>
      <c r="C132" s="44">
        <v>1.127208E-2</v>
      </c>
      <c r="D132" s="44">
        <v>3.3839999999999999E-3</v>
      </c>
      <c r="E132" s="44"/>
      <c r="F132" s="20" t="s">
        <v>1113</v>
      </c>
      <c r="G132" s="44">
        <v>1.671827E-2</v>
      </c>
      <c r="H132" s="44">
        <v>5.9255120000000008E-2</v>
      </c>
      <c r="I132" s="44">
        <v>9.1861649999999989E-2</v>
      </c>
      <c r="J132" s="44"/>
      <c r="K132" s="20" t="s">
        <v>1055</v>
      </c>
      <c r="L132" s="44">
        <v>0</v>
      </c>
      <c r="M132" s="44">
        <v>0</v>
      </c>
      <c r="N132" s="44">
        <v>1.8223E-4</v>
      </c>
      <c r="S132" s="19"/>
    </row>
    <row r="133" spans="1:19">
      <c r="A133" s="270" t="s">
        <v>1040</v>
      </c>
      <c r="B133" s="263">
        <v>0.25862145000000003</v>
      </c>
      <c r="C133" s="263">
        <v>0</v>
      </c>
      <c r="D133" s="263">
        <v>3.2719299999999997E-3</v>
      </c>
      <c r="E133" s="263"/>
      <c r="F133" s="270" t="s">
        <v>1124</v>
      </c>
      <c r="G133" s="263">
        <v>0.13523095999999998</v>
      </c>
      <c r="H133" s="263">
        <v>7.7799349999999989E-2</v>
      </c>
      <c r="I133" s="263">
        <v>7.8829740000000009E-2</v>
      </c>
      <c r="J133" s="263"/>
      <c r="K133" s="270" t="s">
        <v>974</v>
      </c>
      <c r="L133" s="263">
        <v>0</v>
      </c>
      <c r="M133" s="263">
        <v>0.28422491999999999</v>
      </c>
      <c r="N133" s="263">
        <v>1.3300000000000001E-4</v>
      </c>
      <c r="S133" s="19"/>
    </row>
    <row r="134" spans="1:19">
      <c r="A134" s="20" t="s">
        <v>974</v>
      </c>
      <c r="B134" s="44">
        <v>0</v>
      </c>
      <c r="C134" s="44">
        <v>0</v>
      </c>
      <c r="D134" s="44">
        <v>2.5953E-3</v>
      </c>
      <c r="E134" s="44"/>
      <c r="F134" s="20" t="s">
        <v>1160</v>
      </c>
      <c r="G134" s="44">
        <v>3.4118999999999997E-2</v>
      </c>
      <c r="H134" s="44">
        <v>1.9588950000000001E-2</v>
      </c>
      <c r="I134" s="44">
        <v>7.6108610000000007E-2</v>
      </c>
      <c r="J134" s="44"/>
      <c r="K134" s="20" t="s">
        <v>1042</v>
      </c>
      <c r="L134" s="44">
        <v>2.4834999999999999E-4</v>
      </c>
      <c r="M134" s="44">
        <v>0</v>
      </c>
      <c r="N134" s="44">
        <v>1.1281999999999999E-4</v>
      </c>
      <c r="S134" s="19"/>
    </row>
    <row r="135" spans="1:19">
      <c r="A135" s="270" t="s">
        <v>1095</v>
      </c>
      <c r="B135" s="263">
        <v>0</v>
      </c>
      <c r="C135" s="263">
        <v>0</v>
      </c>
      <c r="D135" s="263">
        <v>2.5612500000000002E-3</v>
      </c>
      <c r="E135" s="263"/>
      <c r="F135" s="270" t="s">
        <v>1086</v>
      </c>
      <c r="G135" s="263">
        <v>5.6194550000000003E-2</v>
      </c>
      <c r="H135" s="263">
        <v>3.65867E-2</v>
      </c>
      <c r="I135" s="263">
        <v>7.3237680000000013E-2</v>
      </c>
      <c r="J135" s="263"/>
      <c r="K135" s="270" t="s">
        <v>1015</v>
      </c>
      <c r="L135" s="263">
        <v>1.6000000000000001E-4</v>
      </c>
      <c r="M135" s="263">
        <v>5.0000000000000002E-5</v>
      </c>
      <c r="N135" s="263">
        <v>1E-4</v>
      </c>
      <c r="S135" s="19"/>
    </row>
    <row r="136" spans="1:19">
      <c r="A136" s="20" t="s">
        <v>1002</v>
      </c>
      <c r="B136" s="44">
        <v>0.57477562999999998</v>
      </c>
      <c r="C136" s="44">
        <v>7.6693710000000012E-2</v>
      </c>
      <c r="D136" s="44">
        <v>2.30095E-3</v>
      </c>
      <c r="E136" s="44"/>
      <c r="F136" s="20" t="s">
        <v>1034</v>
      </c>
      <c r="G136" s="44">
        <v>0.40171303999999997</v>
      </c>
      <c r="H136" s="44">
        <v>2.2138914300000003</v>
      </c>
      <c r="I136" s="44">
        <v>7.1266949999999996E-2</v>
      </c>
      <c r="J136" s="44"/>
      <c r="K136" s="20" t="s">
        <v>990</v>
      </c>
      <c r="L136" s="44">
        <v>2.0000000000000001E-4</v>
      </c>
      <c r="M136" s="44">
        <v>0</v>
      </c>
      <c r="N136" s="44">
        <v>6.0000000000000002E-5</v>
      </c>
      <c r="S136" s="19"/>
    </row>
    <row r="137" spans="1:19">
      <c r="A137" s="270" t="s">
        <v>1039</v>
      </c>
      <c r="B137" s="263">
        <v>4.3857899999999997E-3</v>
      </c>
      <c r="C137" s="263">
        <v>2.2177399999999997E-3</v>
      </c>
      <c r="D137" s="263">
        <v>1.9465000000000001E-3</v>
      </c>
      <c r="E137" s="263"/>
      <c r="F137" s="270" t="s">
        <v>1114</v>
      </c>
      <c r="G137" s="263">
        <v>3.2654700000000002E-2</v>
      </c>
      <c r="H137" s="263">
        <v>0.21491252999999999</v>
      </c>
      <c r="I137" s="263">
        <v>6.9743559999999996E-2</v>
      </c>
      <c r="J137" s="263"/>
      <c r="K137" s="270" t="s">
        <v>1102</v>
      </c>
      <c r="L137" s="263">
        <v>0</v>
      </c>
      <c r="M137" s="263">
        <v>0</v>
      </c>
      <c r="N137" s="263">
        <v>3.7740000000000001E-5</v>
      </c>
      <c r="S137" s="19"/>
    </row>
    <row r="138" spans="1:19">
      <c r="A138" s="20" t="s">
        <v>1172</v>
      </c>
      <c r="B138" s="44">
        <v>3.3448390000000001E-2</v>
      </c>
      <c r="C138" s="44">
        <v>9.6864779999999998E-2</v>
      </c>
      <c r="D138" s="44">
        <v>1.6800000000000001E-3</v>
      </c>
      <c r="E138" s="44"/>
      <c r="F138" s="20" t="s">
        <v>1127</v>
      </c>
      <c r="G138" s="44">
        <v>3.0750619999999999E-2</v>
      </c>
      <c r="H138" s="44">
        <v>8.4896039999999992E-2</v>
      </c>
      <c r="I138" s="44">
        <v>6.8763379999999999E-2</v>
      </c>
      <c r="J138" s="44"/>
      <c r="K138" s="20" t="s">
        <v>1154</v>
      </c>
      <c r="L138" s="44">
        <v>1.4077639999999999E-2</v>
      </c>
      <c r="M138" s="44">
        <v>4.0741199999999997E-3</v>
      </c>
      <c r="N138" s="44">
        <v>3.6000000000000001E-5</v>
      </c>
      <c r="S138" s="19"/>
    </row>
    <row r="139" spans="1:19">
      <c r="A139" s="270" t="s">
        <v>1041</v>
      </c>
      <c r="B139" s="263">
        <v>3.6819199999999996E-2</v>
      </c>
      <c r="C139" s="263">
        <v>0</v>
      </c>
      <c r="D139" s="263">
        <v>1.56982E-3</v>
      </c>
      <c r="E139" s="263"/>
      <c r="F139" s="270" t="s">
        <v>1150</v>
      </c>
      <c r="G139" s="263">
        <v>7.8875910000000007E-2</v>
      </c>
      <c r="H139" s="263">
        <v>0.16141392000000002</v>
      </c>
      <c r="I139" s="263">
        <v>6.6694390000000006E-2</v>
      </c>
      <c r="J139" s="263"/>
      <c r="K139" s="270" t="s">
        <v>992</v>
      </c>
      <c r="L139" s="263">
        <v>1.5920799999999998E-3</v>
      </c>
      <c r="M139" s="263">
        <v>0</v>
      </c>
      <c r="N139" s="263">
        <v>1.2E-5</v>
      </c>
      <c r="S139" s="19"/>
    </row>
    <row r="140" spans="1:19">
      <c r="A140" s="20" t="s">
        <v>1008</v>
      </c>
      <c r="B140" s="44">
        <v>5.2653700000000001E-3</v>
      </c>
      <c r="C140" s="44">
        <v>3.3251920000000011E-2</v>
      </c>
      <c r="D140" s="44">
        <v>1.4701400000000002E-3</v>
      </c>
      <c r="E140" s="44"/>
      <c r="F140" s="20" t="s">
        <v>1173</v>
      </c>
      <c r="G140" s="44">
        <v>0.12115414999999999</v>
      </c>
      <c r="H140" s="44">
        <v>3.0000000000000001E-3</v>
      </c>
      <c r="I140" s="44">
        <v>4.8910000000000002E-2</v>
      </c>
      <c r="J140" s="44"/>
      <c r="K140" s="20" t="s">
        <v>976</v>
      </c>
      <c r="L140" s="44">
        <v>0</v>
      </c>
      <c r="M140" s="44">
        <v>0</v>
      </c>
      <c r="N140" s="44">
        <v>0</v>
      </c>
      <c r="S140" s="19"/>
    </row>
    <row r="141" spans="1:19">
      <c r="A141" s="270" t="s">
        <v>1042</v>
      </c>
      <c r="B141" s="263">
        <v>0</v>
      </c>
      <c r="C141" s="263">
        <v>6.2480000000000001E-4</v>
      </c>
      <c r="D141" s="263">
        <v>1.19206E-3</v>
      </c>
      <c r="E141" s="263"/>
      <c r="F141" s="270" t="s">
        <v>995</v>
      </c>
      <c r="G141" s="263">
        <v>6.7436889999999999E-2</v>
      </c>
      <c r="H141" s="263">
        <v>6.2548980000000004E-2</v>
      </c>
      <c r="I141" s="263">
        <v>4.8866900000000005E-2</v>
      </c>
      <c r="J141" s="263"/>
      <c r="K141" s="270" t="s">
        <v>977</v>
      </c>
      <c r="L141" s="263">
        <v>0</v>
      </c>
      <c r="M141" s="263">
        <v>0</v>
      </c>
      <c r="N141" s="263">
        <v>0</v>
      </c>
      <c r="S141" s="19"/>
    </row>
    <row r="142" spans="1:19">
      <c r="A142" s="20" t="s">
        <v>989</v>
      </c>
      <c r="B142" s="44">
        <v>0.13519877</v>
      </c>
      <c r="C142" s="44">
        <v>0.44814046999999996</v>
      </c>
      <c r="D142" s="44">
        <v>6.8999999999999997E-4</v>
      </c>
      <c r="E142" s="44"/>
      <c r="F142" s="20" t="s">
        <v>1016</v>
      </c>
      <c r="G142" s="44">
        <v>0</v>
      </c>
      <c r="H142" s="44">
        <v>1.65E-4</v>
      </c>
      <c r="I142" s="44">
        <v>4.6084559999999997E-2</v>
      </c>
      <c r="J142" s="44"/>
      <c r="K142" s="20" t="s">
        <v>978</v>
      </c>
      <c r="L142" s="44">
        <v>0</v>
      </c>
      <c r="M142" s="44">
        <v>0</v>
      </c>
      <c r="N142" s="44">
        <v>0</v>
      </c>
      <c r="S142" s="19"/>
    </row>
    <row r="143" spans="1:19">
      <c r="A143" s="270" t="s">
        <v>978</v>
      </c>
      <c r="B143" s="263">
        <v>0</v>
      </c>
      <c r="C143" s="263">
        <v>0</v>
      </c>
      <c r="D143" s="263">
        <v>6.5099999999999999E-4</v>
      </c>
      <c r="E143" s="263"/>
      <c r="F143" s="270" t="s">
        <v>1168</v>
      </c>
      <c r="G143" s="263">
        <v>2.3390000000000001E-2</v>
      </c>
      <c r="H143" s="263">
        <v>0</v>
      </c>
      <c r="I143" s="263">
        <v>4.4093430000000003E-2</v>
      </c>
      <c r="J143" s="263"/>
      <c r="K143" s="270" t="s">
        <v>979</v>
      </c>
      <c r="L143" s="263">
        <v>0</v>
      </c>
      <c r="M143" s="263">
        <v>0</v>
      </c>
      <c r="N143" s="263">
        <v>0</v>
      </c>
      <c r="S143" s="19"/>
    </row>
    <row r="144" spans="1:19">
      <c r="A144" s="20" t="s">
        <v>1153</v>
      </c>
      <c r="B144" s="44">
        <v>0</v>
      </c>
      <c r="C144" s="44">
        <v>0.13479835999999998</v>
      </c>
      <c r="D144" s="44">
        <v>5.6236999999999997E-4</v>
      </c>
      <c r="E144" s="44"/>
      <c r="F144" s="20" t="s">
        <v>1172</v>
      </c>
      <c r="G144" s="44">
        <v>6.42167E-3</v>
      </c>
      <c r="H144" s="44">
        <v>5.3715500000000001E-3</v>
      </c>
      <c r="I144" s="44">
        <v>4.3573940000000005E-2</v>
      </c>
      <c r="J144" s="44"/>
      <c r="K144" s="20" t="s">
        <v>980</v>
      </c>
      <c r="L144" s="44">
        <v>0</v>
      </c>
      <c r="M144" s="44">
        <v>0.21608639999999998</v>
      </c>
      <c r="N144" s="44">
        <v>0</v>
      </c>
      <c r="S144" s="19"/>
    </row>
    <row r="145" spans="1:19">
      <c r="A145" s="270" t="s">
        <v>1033</v>
      </c>
      <c r="B145" s="263">
        <v>0</v>
      </c>
      <c r="C145" s="263">
        <v>1.7139100000000001E-3</v>
      </c>
      <c r="D145" s="263">
        <v>1.3650000000000001E-4</v>
      </c>
      <c r="E145" s="263"/>
      <c r="F145" s="270" t="s">
        <v>1000</v>
      </c>
      <c r="G145" s="263">
        <v>5.1477050000000003E-2</v>
      </c>
      <c r="H145" s="263">
        <v>3.4205279999999998E-2</v>
      </c>
      <c r="I145" s="263">
        <v>4.2421440000000005E-2</v>
      </c>
      <c r="J145" s="263"/>
      <c r="K145" s="270" t="s">
        <v>983</v>
      </c>
      <c r="L145" s="263">
        <v>0</v>
      </c>
      <c r="M145" s="263">
        <v>0</v>
      </c>
      <c r="N145" s="263">
        <v>0</v>
      </c>
      <c r="S145" s="19"/>
    </row>
    <row r="146" spans="1:19">
      <c r="A146" s="20" t="s">
        <v>1059</v>
      </c>
      <c r="B146" s="44">
        <v>5.9702499999999999E-3</v>
      </c>
      <c r="C146" s="44">
        <v>1.5386800000000002E-3</v>
      </c>
      <c r="D146" s="44">
        <v>9.6459999999999995E-5</v>
      </c>
      <c r="E146" s="44"/>
      <c r="F146" s="20" t="s">
        <v>1175</v>
      </c>
      <c r="G146" s="44">
        <v>7.9673699999999997E-3</v>
      </c>
      <c r="H146" s="44">
        <v>8.8148499999999991E-3</v>
      </c>
      <c r="I146" s="44">
        <v>3.9679690000000004E-2</v>
      </c>
      <c r="J146" s="44"/>
      <c r="K146" s="20" t="s">
        <v>984</v>
      </c>
      <c r="L146" s="44">
        <v>0</v>
      </c>
      <c r="M146" s="44">
        <v>0</v>
      </c>
      <c r="N146" s="44">
        <v>0</v>
      </c>
      <c r="S146" s="19"/>
    </row>
    <row r="147" spans="1:19">
      <c r="A147" s="270" t="s">
        <v>1102</v>
      </c>
      <c r="B147" s="263">
        <v>1.604674E-2</v>
      </c>
      <c r="C147" s="263">
        <v>9.0854299999999985E-3</v>
      </c>
      <c r="D147" s="263">
        <v>6.1950000000000001E-5</v>
      </c>
      <c r="E147" s="263"/>
      <c r="F147" s="270" t="s">
        <v>1102</v>
      </c>
      <c r="G147" s="263">
        <v>5.7941670000000015E-2</v>
      </c>
      <c r="H147" s="263">
        <v>3.8069829999999999E-2</v>
      </c>
      <c r="I147" s="263">
        <v>3.8385000000000002E-2</v>
      </c>
      <c r="J147" s="263"/>
      <c r="K147" s="270" t="s">
        <v>985</v>
      </c>
      <c r="L147" s="263">
        <v>0</v>
      </c>
      <c r="M147" s="263">
        <v>0</v>
      </c>
      <c r="N147" s="263">
        <v>0</v>
      </c>
      <c r="S147" s="19"/>
    </row>
    <row r="148" spans="1:19">
      <c r="A148" s="20" t="s">
        <v>971</v>
      </c>
      <c r="B148" s="44">
        <v>0</v>
      </c>
      <c r="C148" s="44">
        <v>0</v>
      </c>
      <c r="D148" s="44">
        <v>0</v>
      </c>
      <c r="E148" s="44"/>
      <c r="F148" s="20" t="s">
        <v>1159</v>
      </c>
      <c r="G148" s="44">
        <v>3.98067E-2</v>
      </c>
      <c r="H148" s="44">
        <v>3.796033E-2</v>
      </c>
      <c r="I148" s="44">
        <v>3.7167570000000004E-2</v>
      </c>
      <c r="J148" s="44"/>
      <c r="K148" s="20" t="s">
        <v>986</v>
      </c>
      <c r="L148" s="44">
        <v>0</v>
      </c>
      <c r="M148" s="44">
        <v>0</v>
      </c>
      <c r="N148" s="44">
        <v>0</v>
      </c>
      <c r="S148" s="19"/>
    </row>
    <row r="149" spans="1:19">
      <c r="A149" s="270" t="s">
        <v>976</v>
      </c>
      <c r="B149" s="263">
        <v>0</v>
      </c>
      <c r="C149" s="263">
        <v>1.0499999999999999E-3</v>
      </c>
      <c r="D149" s="263">
        <v>0</v>
      </c>
      <c r="E149" s="263"/>
      <c r="F149" s="270" t="s">
        <v>1146</v>
      </c>
      <c r="G149" s="263">
        <v>0.33934738000000003</v>
      </c>
      <c r="H149" s="263">
        <v>0.18282471</v>
      </c>
      <c r="I149" s="263">
        <v>3.6961809999999998E-2</v>
      </c>
      <c r="J149" s="263"/>
      <c r="K149" s="270" t="s">
        <v>987</v>
      </c>
      <c r="L149" s="263">
        <v>0</v>
      </c>
      <c r="M149" s="263">
        <v>0</v>
      </c>
      <c r="N149" s="263">
        <v>0</v>
      </c>
      <c r="S149" s="19"/>
    </row>
    <row r="150" spans="1:19">
      <c r="A150" s="20" t="s">
        <v>977</v>
      </c>
      <c r="B150" s="44">
        <v>0</v>
      </c>
      <c r="C150" s="44">
        <v>0</v>
      </c>
      <c r="D150" s="44">
        <v>0</v>
      </c>
      <c r="E150" s="44"/>
      <c r="F150" s="20" t="s">
        <v>1005</v>
      </c>
      <c r="G150" s="44">
        <v>0.28072265999999996</v>
      </c>
      <c r="H150" s="44">
        <v>0.1420845</v>
      </c>
      <c r="I150" s="44">
        <v>3.6470870000000002E-2</v>
      </c>
      <c r="J150" s="44"/>
      <c r="K150" s="20" t="s">
        <v>988</v>
      </c>
      <c r="L150" s="44">
        <v>0</v>
      </c>
      <c r="M150" s="44">
        <v>0</v>
      </c>
      <c r="N150" s="44">
        <v>0</v>
      </c>
      <c r="S150" s="19"/>
    </row>
    <row r="151" spans="1:19">
      <c r="A151" s="270" t="s">
        <v>985</v>
      </c>
      <c r="B151" s="263">
        <v>0</v>
      </c>
      <c r="C151" s="263">
        <v>0</v>
      </c>
      <c r="D151" s="263">
        <v>0</v>
      </c>
      <c r="E151" s="263"/>
      <c r="F151" s="270" t="s">
        <v>1089</v>
      </c>
      <c r="G151" s="263">
        <v>0</v>
      </c>
      <c r="H151" s="263">
        <v>1.7222519999999999</v>
      </c>
      <c r="I151" s="263">
        <v>3.6461210000000008E-2</v>
      </c>
      <c r="J151" s="263"/>
      <c r="K151" s="270" t="s">
        <v>994</v>
      </c>
      <c r="L151" s="263">
        <v>2.4181199999999997E-3</v>
      </c>
      <c r="M151" s="263">
        <v>0</v>
      </c>
      <c r="N151" s="263">
        <v>0</v>
      </c>
      <c r="S151" s="19"/>
    </row>
    <row r="152" spans="1:19">
      <c r="A152" s="20" t="s">
        <v>986</v>
      </c>
      <c r="B152" s="44">
        <v>0</v>
      </c>
      <c r="C152" s="44">
        <v>0</v>
      </c>
      <c r="D152" s="44">
        <v>0</v>
      </c>
      <c r="E152" s="44"/>
      <c r="F152" s="20" t="s">
        <v>1060</v>
      </c>
      <c r="G152" s="44">
        <v>4.0186140000000002E-2</v>
      </c>
      <c r="H152" s="44">
        <v>1.5582370000000002E-2</v>
      </c>
      <c r="I152" s="44">
        <v>3.6436449999999995E-2</v>
      </c>
      <c r="J152" s="44"/>
      <c r="K152" s="20" t="s">
        <v>995</v>
      </c>
      <c r="L152" s="44">
        <v>0</v>
      </c>
      <c r="M152" s="44">
        <v>0</v>
      </c>
      <c r="N152" s="44">
        <v>0</v>
      </c>
      <c r="S152" s="19"/>
    </row>
    <row r="153" spans="1:19">
      <c r="A153" s="270" t="s">
        <v>993</v>
      </c>
      <c r="B153" s="263">
        <v>0</v>
      </c>
      <c r="C153" s="263">
        <v>0</v>
      </c>
      <c r="D153" s="263">
        <v>0</v>
      </c>
      <c r="E153" s="263"/>
      <c r="F153" s="270" t="s">
        <v>1062</v>
      </c>
      <c r="G153" s="263">
        <v>0.72081042999999989</v>
      </c>
      <c r="H153" s="263">
        <v>0.84072706000000008</v>
      </c>
      <c r="I153" s="263">
        <v>3.5941059999999997E-2</v>
      </c>
      <c r="J153" s="263"/>
      <c r="K153" s="270" t="s">
        <v>1179</v>
      </c>
      <c r="L153" s="263">
        <v>0</v>
      </c>
      <c r="M153" s="263">
        <v>3.7039799999999999E-3</v>
      </c>
      <c r="N153" s="263">
        <v>0</v>
      </c>
      <c r="S153" s="19"/>
    </row>
    <row r="154" spans="1:19">
      <c r="A154" s="20" t="s">
        <v>994</v>
      </c>
      <c r="B154" s="44">
        <v>0</v>
      </c>
      <c r="C154" s="44">
        <v>1.32E-3</v>
      </c>
      <c r="D154" s="44">
        <v>0</v>
      </c>
      <c r="E154" s="44"/>
      <c r="F154" s="20" t="s">
        <v>1056</v>
      </c>
      <c r="G154" s="44">
        <v>6.1041407100000002</v>
      </c>
      <c r="H154" s="44">
        <v>1.5268058</v>
      </c>
      <c r="I154" s="44">
        <v>3.5154769999999995E-2</v>
      </c>
      <c r="J154" s="44"/>
      <c r="K154" s="20" t="s">
        <v>1180</v>
      </c>
      <c r="L154" s="44">
        <v>0</v>
      </c>
      <c r="M154" s="44">
        <v>0</v>
      </c>
      <c r="N154" s="44">
        <v>0</v>
      </c>
      <c r="S154" s="19"/>
    </row>
    <row r="155" spans="1:19">
      <c r="A155" s="270" t="s">
        <v>995</v>
      </c>
      <c r="B155" s="263">
        <v>0</v>
      </c>
      <c r="C155" s="263">
        <v>0</v>
      </c>
      <c r="D155" s="263">
        <v>0</v>
      </c>
      <c r="E155" s="263"/>
      <c r="F155" s="270" t="s">
        <v>1074</v>
      </c>
      <c r="G155" s="263">
        <v>6.1955700000000001E-3</v>
      </c>
      <c r="H155" s="263">
        <v>6.9242360000000003E-2</v>
      </c>
      <c r="I155" s="263">
        <v>3.476599000000001E-2</v>
      </c>
      <c r="J155" s="263"/>
      <c r="K155" s="270" t="s">
        <v>1007</v>
      </c>
      <c r="L155" s="263">
        <v>0</v>
      </c>
      <c r="M155" s="263">
        <v>0</v>
      </c>
      <c r="N155" s="263">
        <v>0</v>
      </c>
      <c r="S155" s="19"/>
    </row>
    <row r="156" spans="1:19">
      <c r="A156" s="20" t="s">
        <v>996</v>
      </c>
      <c r="B156" s="44">
        <v>0</v>
      </c>
      <c r="C156" s="44">
        <v>0</v>
      </c>
      <c r="D156" s="44">
        <v>0</v>
      </c>
      <c r="E156" s="44"/>
      <c r="F156" s="20" t="s">
        <v>984</v>
      </c>
      <c r="G156" s="44">
        <v>0</v>
      </c>
      <c r="H156" s="44">
        <v>6.3179999999999996E-4</v>
      </c>
      <c r="I156" s="44">
        <v>3.3700000000000001E-2</v>
      </c>
      <c r="J156" s="44"/>
      <c r="K156" s="20" t="s">
        <v>1182</v>
      </c>
      <c r="L156" s="44">
        <v>0</v>
      </c>
      <c r="M156" s="44">
        <v>7.7258000000000003E-4</v>
      </c>
      <c r="N156" s="44">
        <v>0</v>
      </c>
      <c r="S156" s="19"/>
    </row>
    <row r="157" spans="1:19">
      <c r="A157" s="270" t="s">
        <v>997</v>
      </c>
      <c r="B157" s="263">
        <v>0</v>
      </c>
      <c r="C157" s="263">
        <v>3.5399999999999999E-4</v>
      </c>
      <c r="D157" s="263">
        <v>0</v>
      </c>
      <c r="E157" s="263"/>
      <c r="F157" s="270" t="s">
        <v>1059</v>
      </c>
      <c r="G157" s="263">
        <v>0.3905651</v>
      </c>
      <c r="H157" s="263">
        <v>8.9999999999999998E-4</v>
      </c>
      <c r="I157" s="263">
        <v>2.6496740000000001E-2</v>
      </c>
      <c r="J157" s="263"/>
      <c r="K157" s="270" t="s">
        <v>1008</v>
      </c>
      <c r="L157" s="263">
        <v>0</v>
      </c>
      <c r="M157" s="263">
        <v>0</v>
      </c>
      <c r="N157" s="263">
        <v>0</v>
      </c>
      <c r="S157" s="19"/>
    </row>
    <row r="158" spans="1:19">
      <c r="A158" s="20" t="s">
        <v>1179</v>
      </c>
      <c r="B158" s="44">
        <v>0</v>
      </c>
      <c r="C158" s="44">
        <v>0</v>
      </c>
      <c r="D158" s="44">
        <v>0</v>
      </c>
      <c r="E158" s="44"/>
      <c r="F158" s="20" t="s">
        <v>1118</v>
      </c>
      <c r="G158" s="44">
        <v>4.0000000000000001E-3</v>
      </c>
      <c r="H158" s="44">
        <v>1.4E-3</v>
      </c>
      <c r="I158" s="44">
        <v>2.6084759999999999E-2</v>
      </c>
      <c r="J158" s="44"/>
      <c r="K158" s="20" t="s">
        <v>1009</v>
      </c>
      <c r="L158" s="44">
        <v>0</v>
      </c>
      <c r="M158" s="44">
        <v>5.4447999999999996E-4</v>
      </c>
      <c r="N158" s="44">
        <v>0</v>
      </c>
      <c r="S158" s="19"/>
    </row>
    <row r="159" spans="1:19">
      <c r="A159" s="270" t="s">
        <v>998</v>
      </c>
      <c r="B159" s="263">
        <v>0</v>
      </c>
      <c r="C159" s="263">
        <v>7.0799999999999997E-4</v>
      </c>
      <c r="D159" s="263">
        <v>0</v>
      </c>
      <c r="E159" s="263"/>
      <c r="F159" s="270" t="s">
        <v>1156</v>
      </c>
      <c r="G159" s="263">
        <v>0.86435499999999998</v>
      </c>
      <c r="H159" s="263">
        <v>6.9241320000000009E-2</v>
      </c>
      <c r="I159" s="263">
        <v>2.44744E-2</v>
      </c>
      <c r="J159" s="263"/>
      <c r="K159" s="270" t="s">
        <v>1010</v>
      </c>
      <c r="L159" s="263">
        <v>0</v>
      </c>
      <c r="M159" s="263">
        <v>0</v>
      </c>
      <c r="N159" s="263">
        <v>0</v>
      </c>
      <c r="S159" s="19"/>
    </row>
    <row r="160" spans="1:19">
      <c r="A160" s="20" t="s">
        <v>999</v>
      </c>
      <c r="B160" s="44">
        <v>0</v>
      </c>
      <c r="C160" s="44">
        <v>0</v>
      </c>
      <c r="D160" s="44">
        <v>0</v>
      </c>
      <c r="E160" s="44"/>
      <c r="F160" s="20" t="s">
        <v>988</v>
      </c>
      <c r="G160" s="44">
        <v>0.22316754</v>
      </c>
      <c r="H160" s="44">
        <v>1.5911540000000002E-2</v>
      </c>
      <c r="I160" s="44">
        <v>2.2608159999999999E-2</v>
      </c>
      <c r="J160" s="44"/>
      <c r="K160" s="20" t="s">
        <v>1011</v>
      </c>
      <c r="L160" s="44">
        <v>0</v>
      </c>
      <c r="M160" s="44">
        <v>0</v>
      </c>
      <c r="N160" s="44">
        <v>0</v>
      </c>
      <c r="S160" s="19"/>
    </row>
    <row r="161" spans="1:19">
      <c r="A161" s="270" t="s">
        <v>1180</v>
      </c>
      <c r="B161" s="263">
        <v>0</v>
      </c>
      <c r="C161" s="263">
        <v>0</v>
      </c>
      <c r="D161" s="263">
        <v>0</v>
      </c>
      <c r="E161" s="263"/>
      <c r="F161" s="270" t="s">
        <v>1003</v>
      </c>
      <c r="G161" s="263">
        <v>0.45196065000000002</v>
      </c>
      <c r="H161" s="263">
        <v>0.31189148999999999</v>
      </c>
      <c r="I161" s="263">
        <v>1.94088E-2</v>
      </c>
      <c r="J161" s="263"/>
      <c r="K161" s="270" t="s">
        <v>1012</v>
      </c>
      <c r="L161" s="263">
        <v>0</v>
      </c>
      <c r="M161" s="263">
        <v>0</v>
      </c>
      <c r="N161" s="263">
        <v>0</v>
      </c>
      <c r="S161" s="19"/>
    </row>
    <row r="162" spans="1:19">
      <c r="A162" s="20" t="s">
        <v>1007</v>
      </c>
      <c r="B162" s="44">
        <v>0</v>
      </c>
      <c r="C162" s="44">
        <v>0</v>
      </c>
      <c r="D162" s="44">
        <v>0</v>
      </c>
      <c r="E162" s="44"/>
      <c r="F162" s="20" t="s">
        <v>1091</v>
      </c>
      <c r="G162" s="44">
        <v>8.0185939999999997E-2</v>
      </c>
      <c r="H162" s="44">
        <v>0.49098540000000002</v>
      </c>
      <c r="I162" s="44">
        <v>1.803182E-2</v>
      </c>
      <c r="J162" s="44"/>
      <c r="K162" s="20" t="s">
        <v>1013</v>
      </c>
      <c r="L162" s="44">
        <v>0</v>
      </c>
      <c r="M162" s="44">
        <v>0</v>
      </c>
      <c r="N162" s="44">
        <v>0</v>
      </c>
      <c r="S162" s="19"/>
    </row>
    <row r="163" spans="1:19">
      <c r="A163" s="270" t="s">
        <v>1182</v>
      </c>
      <c r="B163" s="263">
        <v>7.5967500000000002E-3</v>
      </c>
      <c r="C163" s="263">
        <v>1.377012E-2</v>
      </c>
      <c r="D163" s="263">
        <v>0</v>
      </c>
      <c r="E163" s="263"/>
      <c r="F163" s="270" t="s">
        <v>1154</v>
      </c>
      <c r="G163" s="263">
        <v>0.12311416999999999</v>
      </c>
      <c r="H163" s="263">
        <v>2.272354E-2</v>
      </c>
      <c r="I163" s="263">
        <v>1.7328029999999998E-2</v>
      </c>
      <c r="J163" s="263"/>
      <c r="K163" s="270" t="s">
        <v>1184</v>
      </c>
      <c r="L163" s="263">
        <v>0</v>
      </c>
      <c r="M163" s="263">
        <v>0</v>
      </c>
      <c r="N163" s="263">
        <v>0</v>
      </c>
      <c r="S163" s="19"/>
    </row>
    <row r="164" spans="1:19">
      <c r="A164" s="20" t="s">
        <v>1010</v>
      </c>
      <c r="B164" s="44">
        <v>0</v>
      </c>
      <c r="C164" s="44">
        <v>0</v>
      </c>
      <c r="D164" s="44">
        <v>0</v>
      </c>
      <c r="E164" s="44"/>
      <c r="F164" s="20" t="s">
        <v>1096</v>
      </c>
      <c r="G164" s="44">
        <v>4.8143000000000003E-4</v>
      </c>
      <c r="H164" s="44">
        <v>0</v>
      </c>
      <c r="I164" s="44">
        <v>1.7299999999999999E-2</v>
      </c>
      <c r="J164" s="44"/>
      <c r="K164" s="20" t="s">
        <v>1185</v>
      </c>
      <c r="L164" s="44">
        <v>0</v>
      </c>
      <c r="M164" s="44">
        <v>0</v>
      </c>
      <c r="N164" s="44">
        <v>0</v>
      </c>
      <c r="S164" s="19"/>
    </row>
    <row r="165" spans="1:19">
      <c r="A165" s="270" t="s">
        <v>1013</v>
      </c>
      <c r="B165" s="263">
        <v>0</v>
      </c>
      <c r="C165" s="263">
        <v>0</v>
      </c>
      <c r="D165" s="263">
        <v>0</v>
      </c>
      <c r="E165" s="263"/>
      <c r="F165" s="270" t="s">
        <v>1167</v>
      </c>
      <c r="G165" s="263">
        <v>0</v>
      </c>
      <c r="H165" s="263">
        <v>7.8808000000000003E-3</v>
      </c>
      <c r="I165" s="263">
        <v>1.659948E-2</v>
      </c>
      <c r="J165" s="263"/>
      <c r="K165" s="270" t="s">
        <v>1014</v>
      </c>
      <c r="L165" s="263">
        <v>0</v>
      </c>
      <c r="M165" s="263">
        <v>0</v>
      </c>
      <c r="N165" s="263">
        <v>0</v>
      </c>
      <c r="S165" s="19"/>
    </row>
    <row r="166" spans="1:19">
      <c r="A166" s="20" t="s">
        <v>1184</v>
      </c>
      <c r="B166" s="44">
        <v>0</v>
      </c>
      <c r="C166" s="44">
        <v>0</v>
      </c>
      <c r="D166" s="44">
        <v>0</v>
      </c>
      <c r="E166" s="44"/>
      <c r="F166" s="20" t="s">
        <v>1174</v>
      </c>
      <c r="G166" s="44">
        <v>1.0215E-2</v>
      </c>
      <c r="H166" s="44">
        <v>2.7479E-2</v>
      </c>
      <c r="I166" s="44">
        <v>1.469844E-2</v>
      </c>
      <c r="J166" s="44"/>
      <c r="K166" s="20" t="s">
        <v>927</v>
      </c>
      <c r="L166" s="44">
        <v>0</v>
      </c>
      <c r="M166" s="44">
        <v>0</v>
      </c>
      <c r="N166" s="44">
        <v>0</v>
      </c>
      <c r="S166" s="19"/>
    </row>
    <row r="167" spans="1:19">
      <c r="A167" s="270" t="s">
        <v>1185</v>
      </c>
      <c r="B167" s="263">
        <v>0</v>
      </c>
      <c r="C167" s="263">
        <v>0</v>
      </c>
      <c r="D167" s="263">
        <v>0</v>
      </c>
      <c r="E167" s="263"/>
      <c r="F167" s="270" t="s">
        <v>1042</v>
      </c>
      <c r="G167" s="263">
        <v>3.4267803900000002</v>
      </c>
      <c r="H167" s="263">
        <v>0.31442364</v>
      </c>
      <c r="I167" s="263">
        <v>1.4265430000000001E-2</v>
      </c>
      <c r="J167" s="263"/>
      <c r="K167" s="270" t="s">
        <v>1021</v>
      </c>
      <c r="L167" s="263">
        <v>0</v>
      </c>
      <c r="M167" s="263">
        <v>0</v>
      </c>
      <c r="N167" s="263">
        <v>0</v>
      </c>
      <c r="S167" s="19"/>
    </row>
    <row r="168" spans="1:19">
      <c r="A168" s="20" t="s">
        <v>1015</v>
      </c>
      <c r="B168" s="44">
        <v>0</v>
      </c>
      <c r="C168" s="44">
        <v>0</v>
      </c>
      <c r="D168" s="44">
        <v>0</v>
      </c>
      <c r="E168" s="44"/>
      <c r="F168" s="20" t="s">
        <v>1064</v>
      </c>
      <c r="G168" s="44">
        <v>0</v>
      </c>
      <c r="H168" s="44">
        <v>0</v>
      </c>
      <c r="I168" s="44">
        <v>1.2012399999999999E-2</v>
      </c>
      <c r="J168" s="44"/>
      <c r="K168" s="20" t="s">
        <v>1022</v>
      </c>
      <c r="L168" s="44">
        <v>0</v>
      </c>
      <c r="M168" s="44">
        <v>0</v>
      </c>
      <c r="N168" s="44">
        <v>0</v>
      </c>
      <c r="S168" s="19"/>
    </row>
    <row r="169" spans="1:19">
      <c r="A169" s="270" t="s">
        <v>927</v>
      </c>
      <c r="B169" s="263">
        <v>0</v>
      </c>
      <c r="C169" s="263">
        <v>0.65055103000000003</v>
      </c>
      <c r="D169" s="263">
        <v>0</v>
      </c>
      <c r="E169" s="263"/>
      <c r="F169" s="270" t="s">
        <v>1130</v>
      </c>
      <c r="G169" s="263">
        <v>0.11299160000000001</v>
      </c>
      <c r="H169" s="263">
        <v>8.0530520000000008E-2</v>
      </c>
      <c r="I169" s="263">
        <v>1.1228999999999999E-2</v>
      </c>
      <c r="J169" s="263"/>
      <c r="K169" s="270" t="s">
        <v>1024</v>
      </c>
      <c r="L169" s="263">
        <v>4.0000000000000002E-4</v>
      </c>
      <c r="M169" s="263">
        <v>0</v>
      </c>
      <c r="N169" s="263">
        <v>0</v>
      </c>
      <c r="S169" s="19"/>
    </row>
    <row r="170" spans="1:19">
      <c r="A170" s="20" t="s">
        <v>1019</v>
      </c>
      <c r="B170" s="44">
        <v>0</v>
      </c>
      <c r="C170" s="44">
        <v>0</v>
      </c>
      <c r="D170" s="44">
        <v>0</v>
      </c>
      <c r="E170" s="44"/>
      <c r="F170" s="20" t="s">
        <v>997</v>
      </c>
      <c r="G170" s="44">
        <v>2.5891000000000001E-2</v>
      </c>
      <c r="H170" s="44">
        <v>1.508641E-2</v>
      </c>
      <c r="I170" s="44">
        <v>1.0031E-2</v>
      </c>
      <c r="J170" s="44"/>
      <c r="K170" s="20" t="s">
        <v>1026</v>
      </c>
      <c r="L170" s="44">
        <v>1.0000000000000001E-5</v>
      </c>
      <c r="M170" s="44">
        <v>0</v>
      </c>
      <c r="N170" s="44">
        <v>0</v>
      </c>
      <c r="S170" s="19"/>
    </row>
    <row r="171" spans="1:19">
      <c r="A171" s="270" t="s">
        <v>1021</v>
      </c>
      <c r="B171" s="263">
        <v>0</v>
      </c>
      <c r="C171" s="263">
        <v>0</v>
      </c>
      <c r="D171" s="263">
        <v>0</v>
      </c>
      <c r="E171" s="263"/>
      <c r="F171" s="270" t="s">
        <v>1077</v>
      </c>
      <c r="G171" s="263">
        <v>1.008E-2</v>
      </c>
      <c r="H171" s="263">
        <v>3.248E-3</v>
      </c>
      <c r="I171" s="263">
        <v>9.9000000000000008E-3</v>
      </c>
      <c r="J171" s="263"/>
      <c r="K171" s="270" t="s">
        <v>1030</v>
      </c>
      <c r="L171" s="263">
        <v>0</v>
      </c>
      <c r="M171" s="263">
        <v>0</v>
      </c>
      <c r="N171" s="263">
        <v>0</v>
      </c>
      <c r="S171" s="19"/>
    </row>
    <row r="172" spans="1:19">
      <c r="A172" s="20" t="s">
        <v>1027</v>
      </c>
      <c r="B172" s="44">
        <v>0</v>
      </c>
      <c r="C172" s="44">
        <v>0</v>
      </c>
      <c r="D172" s="44">
        <v>0</v>
      </c>
      <c r="E172" s="44"/>
      <c r="F172" s="20" t="s">
        <v>978</v>
      </c>
      <c r="G172" s="44">
        <v>0</v>
      </c>
      <c r="H172" s="44">
        <v>2.0741399999999999E-3</v>
      </c>
      <c r="I172" s="44">
        <v>9.0891100000000009E-3</v>
      </c>
      <c r="J172" s="44"/>
      <c r="K172" s="20" t="s">
        <v>1189</v>
      </c>
      <c r="L172" s="44">
        <v>0</v>
      </c>
      <c r="M172" s="44">
        <v>0</v>
      </c>
      <c r="N172" s="44">
        <v>0</v>
      </c>
      <c r="S172" s="19"/>
    </row>
    <row r="173" spans="1:19">
      <c r="A173" s="270" t="s">
        <v>1030</v>
      </c>
      <c r="B173" s="263">
        <v>0</v>
      </c>
      <c r="C173" s="263">
        <v>0</v>
      </c>
      <c r="D173" s="263">
        <v>0</v>
      </c>
      <c r="E173" s="263"/>
      <c r="F173" s="270" t="s">
        <v>985</v>
      </c>
      <c r="G173" s="263">
        <v>3.4E-5</v>
      </c>
      <c r="H173" s="263">
        <v>7.3600489999999991E-2</v>
      </c>
      <c r="I173" s="263">
        <v>8.59475E-3</v>
      </c>
      <c r="J173" s="263"/>
      <c r="K173" s="270" t="s">
        <v>1032</v>
      </c>
      <c r="L173" s="263">
        <v>0</v>
      </c>
      <c r="M173" s="263">
        <v>0</v>
      </c>
      <c r="N173" s="263">
        <v>0</v>
      </c>
      <c r="S173" s="19"/>
    </row>
    <row r="174" spans="1:19">
      <c r="A174" s="20" t="s">
        <v>1189</v>
      </c>
      <c r="B174" s="44">
        <v>2.6807250000000001E-2</v>
      </c>
      <c r="C174" s="44">
        <v>3.887558E-2</v>
      </c>
      <c r="D174" s="44">
        <v>0</v>
      </c>
      <c r="E174" s="44"/>
      <c r="F174" s="20" t="s">
        <v>987</v>
      </c>
      <c r="G174" s="44">
        <v>8.0631999999999995E-3</v>
      </c>
      <c r="H174" s="44">
        <v>5.8500000000000002E-4</v>
      </c>
      <c r="I174" s="44">
        <v>7.1183999999999996E-3</v>
      </c>
      <c r="J174" s="44"/>
      <c r="K174" s="20" t="s">
        <v>1033</v>
      </c>
      <c r="L174" s="44">
        <v>0</v>
      </c>
      <c r="M174" s="44">
        <v>0</v>
      </c>
      <c r="N174" s="44">
        <v>0</v>
      </c>
      <c r="S174" s="19"/>
    </row>
    <row r="175" spans="1:19">
      <c r="A175" s="270" t="s">
        <v>1032</v>
      </c>
      <c r="B175" s="263">
        <v>0</v>
      </c>
      <c r="C175" s="263">
        <v>0</v>
      </c>
      <c r="D175" s="263">
        <v>0</v>
      </c>
      <c r="E175" s="263"/>
      <c r="F175" s="270" t="s">
        <v>1094</v>
      </c>
      <c r="G175" s="263">
        <v>0</v>
      </c>
      <c r="H175" s="263">
        <v>0</v>
      </c>
      <c r="I175" s="263">
        <v>7.1086600000000002E-3</v>
      </c>
      <c r="J175" s="263"/>
      <c r="K175" s="270" t="s">
        <v>1190</v>
      </c>
      <c r="L175" s="263">
        <v>0</v>
      </c>
      <c r="M175" s="263">
        <v>0</v>
      </c>
      <c r="N175" s="263">
        <v>0</v>
      </c>
      <c r="S175" s="19"/>
    </row>
    <row r="176" spans="1:19">
      <c r="A176" s="20" t="s">
        <v>1190</v>
      </c>
      <c r="B176" s="44">
        <v>0</v>
      </c>
      <c r="C176" s="44">
        <v>0</v>
      </c>
      <c r="D176" s="44">
        <v>0</v>
      </c>
      <c r="E176" s="44"/>
      <c r="F176" s="20" t="s">
        <v>996</v>
      </c>
      <c r="G176" s="44">
        <v>2.5769899999999999E-3</v>
      </c>
      <c r="H176" s="44">
        <v>3.6963019999999999E-2</v>
      </c>
      <c r="I176" s="44">
        <v>5.5719999999999997E-3</v>
      </c>
      <c r="J176" s="44"/>
      <c r="K176" s="20" t="s">
        <v>1193</v>
      </c>
      <c r="L176" s="44">
        <v>0</v>
      </c>
      <c r="M176" s="44">
        <v>0</v>
      </c>
      <c r="N176" s="44">
        <v>0</v>
      </c>
      <c r="S176" s="19"/>
    </row>
    <row r="177" spans="1:19">
      <c r="A177" s="270" t="s">
        <v>1193</v>
      </c>
      <c r="B177" s="263">
        <v>0</v>
      </c>
      <c r="C177" s="263">
        <v>0</v>
      </c>
      <c r="D177" s="263">
        <v>0</v>
      </c>
      <c r="E177" s="263"/>
      <c r="F177" s="270" t="s">
        <v>1111</v>
      </c>
      <c r="G177" s="263">
        <v>2.4375669999999999E-2</v>
      </c>
      <c r="H177" s="263">
        <v>4.6287189999999999E-2</v>
      </c>
      <c r="I177" s="263">
        <v>5.0000000000000001E-3</v>
      </c>
      <c r="J177" s="263"/>
      <c r="K177" s="270" t="s">
        <v>1036</v>
      </c>
      <c r="L177" s="263">
        <v>0</v>
      </c>
      <c r="M177" s="263">
        <v>0</v>
      </c>
      <c r="N177" s="263">
        <v>0</v>
      </c>
      <c r="S177" s="19"/>
    </row>
    <row r="178" spans="1:19">
      <c r="A178" s="20" t="s">
        <v>1034</v>
      </c>
      <c r="B178" s="44">
        <v>0</v>
      </c>
      <c r="C178" s="44">
        <v>2.1384612799999996</v>
      </c>
      <c r="D178" s="44">
        <v>0</v>
      </c>
      <c r="E178" s="44"/>
      <c r="F178" s="20" t="s">
        <v>1008</v>
      </c>
      <c r="G178" s="44">
        <v>1.50176E-3</v>
      </c>
      <c r="H178" s="44">
        <v>8.0800000000000002E-4</v>
      </c>
      <c r="I178" s="44">
        <v>4.1473100000000004E-3</v>
      </c>
      <c r="J178" s="44"/>
      <c r="K178" s="20" t="s">
        <v>1037</v>
      </c>
      <c r="L178" s="44">
        <v>0</v>
      </c>
      <c r="M178" s="44">
        <v>1.31492E-3</v>
      </c>
      <c r="N178" s="44">
        <v>0</v>
      </c>
      <c r="S178" s="19"/>
    </row>
    <row r="179" spans="1:19">
      <c r="A179" s="270" t="s">
        <v>1035</v>
      </c>
      <c r="B179" s="263">
        <v>0</v>
      </c>
      <c r="C179" s="263">
        <v>0</v>
      </c>
      <c r="D179" s="263">
        <v>0</v>
      </c>
      <c r="E179" s="263"/>
      <c r="F179" s="270" t="s">
        <v>1076</v>
      </c>
      <c r="G179" s="263">
        <v>1.7565049999999999E-2</v>
      </c>
      <c r="H179" s="263">
        <v>8.0000000000000004E-4</v>
      </c>
      <c r="I179" s="263">
        <v>3.7000000000000002E-3</v>
      </c>
      <c r="J179" s="263"/>
      <c r="K179" s="270" t="s">
        <v>1038</v>
      </c>
      <c r="L179" s="263">
        <v>0</v>
      </c>
      <c r="M179" s="263">
        <v>0</v>
      </c>
      <c r="N179" s="263">
        <v>0</v>
      </c>
      <c r="S179" s="19"/>
    </row>
    <row r="180" spans="1:19">
      <c r="A180" s="20" t="s">
        <v>1036</v>
      </c>
      <c r="B180" s="44">
        <v>0</v>
      </c>
      <c r="C180" s="44">
        <v>0</v>
      </c>
      <c r="D180" s="44">
        <v>0</v>
      </c>
      <c r="E180" s="44"/>
      <c r="F180" s="20" t="s">
        <v>1087</v>
      </c>
      <c r="G180" s="44">
        <v>0</v>
      </c>
      <c r="H180" s="44">
        <v>0</v>
      </c>
      <c r="I180" s="44">
        <v>3.6969299999999997E-3</v>
      </c>
      <c r="J180" s="44"/>
      <c r="K180" s="20" t="s">
        <v>1039</v>
      </c>
      <c r="L180" s="44">
        <v>0</v>
      </c>
      <c r="M180" s="44">
        <v>0</v>
      </c>
      <c r="N180" s="44">
        <v>0</v>
      </c>
      <c r="S180" s="19"/>
    </row>
    <row r="181" spans="1:19">
      <c r="A181" s="270" t="s">
        <v>1038</v>
      </c>
      <c r="B181" s="263">
        <v>0</v>
      </c>
      <c r="C181" s="263">
        <v>0</v>
      </c>
      <c r="D181" s="263">
        <v>0</v>
      </c>
      <c r="E181" s="263"/>
      <c r="F181" s="270" t="s">
        <v>1153</v>
      </c>
      <c r="G181" s="263">
        <v>1.44381E-3</v>
      </c>
      <c r="H181" s="263">
        <v>0.10985799</v>
      </c>
      <c r="I181" s="263">
        <v>3.3449699999999996E-3</v>
      </c>
      <c r="J181" s="263"/>
      <c r="K181" s="270" t="s">
        <v>1040</v>
      </c>
      <c r="L181" s="263">
        <v>0</v>
      </c>
      <c r="M181" s="263">
        <v>0</v>
      </c>
      <c r="N181" s="263">
        <v>0</v>
      </c>
      <c r="S181" s="19"/>
    </row>
    <row r="182" spans="1:19">
      <c r="A182" s="20" t="s">
        <v>1194</v>
      </c>
      <c r="B182" s="44">
        <v>1.3573718700000001</v>
      </c>
      <c r="C182" s="44">
        <v>0</v>
      </c>
      <c r="D182" s="44">
        <v>0</v>
      </c>
      <c r="E182" s="44"/>
      <c r="F182" s="20" t="s">
        <v>1162</v>
      </c>
      <c r="G182" s="44">
        <v>0</v>
      </c>
      <c r="H182" s="44">
        <v>1.737588E-2</v>
      </c>
      <c r="I182" s="44">
        <v>3.2499999999999999E-3</v>
      </c>
      <c r="J182" s="44"/>
      <c r="K182" s="20" t="s">
        <v>1041</v>
      </c>
      <c r="L182" s="44">
        <v>0</v>
      </c>
      <c r="M182" s="44">
        <v>6.6000000000000005E-5</v>
      </c>
      <c r="N182" s="44">
        <v>0</v>
      </c>
      <c r="S182" s="19"/>
    </row>
    <row r="183" spans="1:19">
      <c r="A183" s="270" t="s">
        <v>1195</v>
      </c>
      <c r="B183" s="263">
        <v>0</v>
      </c>
      <c r="C183" s="263">
        <v>0</v>
      </c>
      <c r="D183" s="263">
        <v>0</v>
      </c>
      <c r="E183" s="263"/>
      <c r="F183" s="270" t="s">
        <v>1038</v>
      </c>
      <c r="G183" s="263">
        <v>0.4661555</v>
      </c>
      <c r="H183" s="263">
        <v>0</v>
      </c>
      <c r="I183" s="263">
        <v>2.3249999999999998E-3</v>
      </c>
      <c r="J183" s="263"/>
      <c r="K183" s="270" t="s">
        <v>1043</v>
      </c>
      <c r="L183" s="263">
        <v>0</v>
      </c>
      <c r="M183" s="263">
        <v>1.5339999999999999E-2</v>
      </c>
      <c r="N183" s="263">
        <v>0</v>
      </c>
      <c r="S183" s="19"/>
    </row>
    <row r="184" spans="1:19">
      <c r="A184" s="20" t="s">
        <v>1196</v>
      </c>
      <c r="B184" s="44">
        <v>2.7200000000000002E-3</v>
      </c>
      <c r="C184" s="44">
        <v>0</v>
      </c>
      <c r="D184" s="44">
        <v>0</v>
      </c>
      <c r="E184" s="44"/>
      <c r="F184" s="20" t="s">
        <v>1157</v>
      </c>
      <c r="G184" s="44">
        <v>1.2801E-2</v>
      </c>
      <c r="H184" s="44">
        <v>7.0499999999999998E-3</v>
      </c>
      <c r="I184" s="44">
        <v>2.2269999999999998E-3</v>
      </c>
      <c r="J184" s="44"/>
      <c r="K184" s="20" t="s">
        <v>1045</v>
      </c>
      <c r="L184" s="44">
        <v>0</v>
      </c>
      <c r="M184" s="44">
        <v>1.2959459999999999E-2</v>
      </c>
      <c r="N184" s="44">
        <v>0</v>
      </c>
      <c r="S184" s="19"/>
    </row>
    <row r="185" spans="1:19">
      <c r="A185" s="270" t="s">
        <v>1049</v>
      </c>
      <c r="B185" s="263">
        <v>0</v>
      </c>
      <c r="C185" s="263">
        <v>0</v>
      </c>
      <c r="D185" s="263">
        <v>0</v>
      </c>
      <c r="E185" s="263"/>
      <c r="F185" s="270" t="s">
        <v>1028</v>
      </c>
      <c r="G185" s="263">
        <v>0.2162451</v>
      </c>
      <c r="H185" s="263">
        <v>1.8E-3</v>
      </c>
      <c r="I185" s="263">
        <v>2.15E-3</v>
      </c>
      <c r="J185" s="263"/>
      <c r="K185" s="270" t="s">
        <v>1194</v>
      </c>
      <c r="L185" s="263">
        <v>0</v>
      </c>
      <c r="M185" s="263">
        <v>0</v>
      </c>
      <c r="N185" s="263">
        <v>0</v>
      </c>
      <c r="S185" s="19"/>
    </row>
    <row r="186" spans="1:19">
      <c r="A186" s="20" t="s">
        <v>1052</v>
      </c>
      <c r="B186" s="44">
        <v>0</v>
      </c>
      <c r="C186" s="44">
        <v>1.54782782</v>
      </c>
      <c r="D186" s="44">
        <v>0</v>
      </c>
      <c r="E186" s="44"/>
      <c r="F186" s="20" t="s">
        <v>1040</v>
      </c>
      <c r="G186" s="44">
        <v>7.7999999999999996E-3</v>
      </c>
      <c r="H186" s="44">
        <v>0</v>
      </c>
      <c r="I186" s="44">
        <v>1.8079700000000001E-3</v>
      </c>
      <c r="J186" s="44"/>
      <c r="K186" s="20" t="s">
        <v>1195</v>
      </c>
      <c r="L186" s="44">
        <v>0</v>
      </c>
      <c r="M186" s="44">
        <v>0</v>
      </c>
      <c r="N186" s="44">
        <v>0</v>
      </c>
      <c r="S186" s="19"/>
    </row>
    <row r="187" spans="1:19">
      <c r="A187" s="270" t="s">
        <v>1197</v>
      </c>
      <c r="B187" s="263">
        <v>0</v>
      </c>
      <c r="C187" s="263">
        <v>0</v>
      </c>
      <c r="D187" s="263">
        <v>0</v>
      </c>
      <c r="E187" s="263"/>
      <c r="F187" s="270" t="s">
        <v>1082</v>
      </c>
      <c r="G187" s="263">
        <v>9.432150000000002E-3</v>
      </c>
      <c r="H187" s="263">
        <v>5.3467749999999994E-2</v>
      </c>
      <c r="I187" s="263">
        <v>1.5E-3</v>
      </c>
      <c r="J187" s="263"/>
      <c r="K187" s="270" t="s">
        <v>1196</v>
      </c>
      <c r="L187" s="263">
        <v>0</v>
      </c>
      <c r="M187" s="263">
        <v>0</v>
      </c>
      <c r="N187" s="263">
        <v>0</v>
      </c>
      <c r="S187" s="19"/>
    </row>
    <row r="188" spans="1:19">
      <c r="A188" s="20" t="s">
        <v>1053</v>
      </c>
      <c r="B188" s="44">
        <v>0</v>
      </c>
      <c r="C188" s="44">
        <v>0</v>
      </c>
      <c r="D188" s="44">
        <v>0</v>
      </c>
      <c r="E188" s="44"/>
      <c r="F188" s="20" t="s">
        <v>1133</v>
      </c>
      <c r="G188" s="44">
        <v>1.218208E-2</v>
      </c>
      <c r="H188" s="44">
        <v>3.6540000000000001E-3</v>
      </c>
      <c r="I188" s="44">
        <v>1.3500000000000001E-3</v>
      </c>
      <c r="J188" s="44"/>
      <c r="K188" s="20" t="s">
        <v>1046</v>
      </c>
      <c r="L188" s="44">
        <v>4.8878300000000001E-3</v>
      </c>
      <c r="M188" s="44">
        <v>3.0427909999999999E-2</v>
      </c>
      <c r="N188" s="44">
        <v>0</v>
      </c>
      <c r="S188" s="19"/>
    </row>
    <row r="189" spans="1:19">
      <c r="A189" s="270" t="s">
        <v>1198</v>
      </c>
      <c r="B189" s="263">
        <v>1.085E-2</v>
      </c>
      <c r="C189" s="263">
        <v>0</v>
      </c>
      <c r="D189" s="263">
        <v>0</v>
      </c>
      <c r="E189" s="263"/>
      <c r="F189" s="270" t="s">
        <v>1117</v>
      </c>
      <c r="G189" s="263">
        <v>1E-3</v>
      </c>
      <c r="H189" s="263">
        <v>5.0230800000000001E-3</v>
      </c>
      <c r="I189" s="263">
        <v>1.0399999999999999E-3</v>
      </c>
      <c r="J189" s="263"/>
      <c r="K189" s="270" t="s">
        <v>1052</v>
      </c>
      <c r="L189" s="263">
        <v>0</v>
      </c>
      <c r="M189" s="263">
        <v>0</v>
      </c>
      <c r="N189" s="263">
        <v>0</v>
      </c>
      <c r="S189" s="19"/>
    </row>
    <row r="190" spans="1:19">
      <c r="A190" s="20" t="s">
        <v>1058</v>
      </c>
      <c r="B190" s="44">
        <v>0</v>
      </c>
      <c r="C190" s="44">
        <v>0</v>
      </c>
      <c r="D190" s="44">
        <v>0</v>
      </c>
      <c r="E190" s="44"/>
      <c r="F190" s="20" t="s">
        <v>1112</v>
      </c>
      <c r="G190" s="44">
        <v>6.4999999999999997E-4</v>
      </c>
      <c r="H190" s="44">
        <v>0</v>
      </c>
      <c r="I190" s="44">
        <v>8.3872999999999999E-4</v>
      </c>
      <c r="J190" s="44"/>
      <c r="K190" s="20" t="s">
        <v>1197</v>
      </c>
      <c r="L190" s="44">
        <v>0</v>
      </c>
      <c r="M190" s="44">
        <v>0</v>
      </c>
      <c r="N190" s="44">
        <v>0</v>
      </c>
      <c r="S190" s="19"/>
    </row>
    <row r="191" spans="1:19">
      <c r="A191" s="270" t="s">
        <v>1064</v>
      </c>
      <c r="B191" s="263">
        <v>0</v>
      </c>
      <c r="C191" s="263">
        <v>1.065E-3</v>
      </c>
      <c r="D191" s="263">
        <v>0</v>
      </c>
      <c r="E191" s="263"/>
      <c r="F191" s="270" t="s">
        <v>1132</v>
      </c>
      <c r="G191" s="263">
        <v>8.5300000000000003E-4</v>
      </c>
      <c r="H191" s="263">
        <v>1.7361000000000001E-2</v>
      </c>
      <c r="I191" s="263">
        <v>8.0000000000000004E-4</v>
      </c>
      <c r="J191" s="263"/>
      <c r="K191" s="270" t="s">
        <v>1053</v>
      </c>
      <c r="L191" s="263">
        <v>0</v>
      </c>
      <c r="M191" s="263">
        <v>0</v>
      </c>
      <c r="N191" s="263">
        <v>0</v>
      </c>
      <c r="S191" s="19"/>
    </row>
    <row r="192" spans="1:19">
      <c r="A192" s="20" t="s">
        <v>1199</v>
      </c>
      <c r="B192" s="44">
        <v>0</v>
      </c>
      <c r="C192" s="44">
        <v>0</v>
      </c>
      <c r="D192" s="44">
        <v>0</v>
      </c>
      <c r="E192" s="44"/>
      <c r="F192" s="20" t="s">
        <v>1106</v>
      </c>
      <c r="G192" s="44">
        <v>2.72972313</v>
      </c>
      <c r="H192" s="44">
        <v>0</v>
      </c>
      <c r="I192" s="44">
        <v>7.5000000000000002E-4</v>
      </c>
      <c r="J192" s="44"/>
      <c r="K192" s="20" t="s">
        <v>1198</v>
      </c>
      <c r="L192" s="44">
        <v>0</v>
      </c>
      <c r="M192" s="44">
        <v>0</v>
      </c>
      <c r="N192" s="44">
        <v>0</v>
      </c>
      <c r="S192" s="19"/>
    </row>
    <row r="193" spans="1:19">
      <c r="A193" s="270" t="s">
        <v>1200</v>
      </c>
      <c r="B193" s="263">
        <v>0</v>
      </c>
      <c r="C193" s="263">
        <v>4.0266E-3</v>
      </c>
      <c r="D193" s="263">
        <v>0</v>
      </c>
      <c r="E193" s="263"/>
      <c r="F193" s="270" t="s">
        <v>991</v>
      </c>
      <c r="G193" s="263">
        <v>0</v>
      </c>
      <c r="H193" s="263">
        <v>9.5340000000000008E-3</v>
      </c>
      <c r="I193" s="263">
        <v>5.5564999999999998E-4</v>
      </c>
      <c r="J193" s="263"/>
      <c r="K193" s="270" t="s">
        <v>1058</v>
      </c>
      <c r="L193" s="263">
        <v>0</v>
      </c>
      <c r="M193" s="263">
        <v>0</v>
      </c>
      <c r="N193" s="263">
        <v>0</v>
      </c>
      <c r="S193" s="19"/>
    </row>
    <row r="194" spans="1:19">
      <c r="A194" s="20" t="s">
        <v>1074</v>
      </c>
      <c r="B194" s="44">
        <v>0</v>
      </c>
      <c r="C194" s="44">
        <v>0</v>
      </c>
      <c r="D194" s="44">
        <v>0</v>
      </c>
      <c r="E194" s="44"/>
      <c r="F194" s="20" t="s">
        <v>1033</v>
      </c>
      <c r="G194" s="44">
        <v>0</v>
      </c>
      <c r="H194" s="44">
        <v>0</v>
      </c>
      <c r="I194" s="44">
        <v>5.3703999999999991E-4</v>
      </c>
      <c r="J194" s="44"/>
      <c r="K194" s="20" t="s">
        <v>1059</v>
      </c>
      <c r="L194" s="44">
        <v>0</v>
      </c>
      <c r="M194" s="44">
        <v>0</v>
      </c>
      <c r="N194" s="44">
        <v>0</v>
      </c>
      <c r="S194" s="19"/>
    </row>
    <row r="195" spans="1:19">
      <c r="A195" s="270" t="s">
        <v>1075</v>
      </c>
      <c r="B195" s="263">
        <v>0</v>
      </c>
      <c r="C195" s="263">
        <v>0</v>
      </c>
      <c r="D195" s="263">
        <v>0</v>
      </c>
      <c r="E195" s="263"/>
      <c r="F195" s="270" t="s">
        <v>1058</v>
      </c>
      <c r="G195" s="263">
        <v>0</v>
      </c>
      <c r="H195" s="263">
        <v>1.3069569999999999E-2</v>
      </c>
      <c r="I195" s="263">
        <v>5.0000000000000001E-4</v>
      </c>
      <c r="J195" s="263"/>
      <c r="K195" s="270" t="s">
        <v>1061</v>
      </c>
      <c r="L195" s="263">
        <v>0</v>
      </c>
      <c r="M195" s="263">
        <v>0</v>
      </c>
      <c r="N195" s="263">
        <v>0</v>
      </c>
      <c r="S195" s="19"/>
    </row>
    <row r="196" spans="1:19">
      <c r="A196" s="20" t="s">
        <v>1201</v>
      </c>
      <c r="B196" s="44">
        <v>0</v>
      </c>
      <c r="C196" s="44">
        <v>0</v>
      </c>
      <c r="D196" s="44">
        <v>0</v>
      </c>
      <c r="E196" s="44"/>
      <c r="F196" s="20" t="s">
        <v>964</v>
      </c>
      <c r="G196" s="44">
        <v>0</v>
      </c>
      <c r="H196" s="44">
        <v>7.7999999999999999E-4</v>
      </c>
      <c r="I196" s="44">
        <v>4.2000000000000002E-4</v>
      </c>
      <c r="J196" s="44"/>
      <c r="K196" s="20" t="s">
        <v>1064</v>
      </c>
      <c r="L196" s="44">
        <v>0</v>
      </c>
      <c r="M196" s="44">
        <v>0</v>
      </c>
      <c r="N196" s="44">
        <v>0</v>
      </c>
      <c r="S196" s="19"/>
    </row>
    <row r="197" spans="1:19">
      <c r="A197" s="270" t="s">
        <v>1076</v>
      </c>
      <c r="B197" s="263">
        <v>0</v>
      </c>
      <c r="C197" s="263">
        <v>0</v>
      </c>
      <c r="D197" s="263">
        <v>0</v>
      </c>
      <c r="E197" s="263"/>
      <c r="F197" s="270" t="s">
        <v>1025</v>
      </c>
      <c r="G197" s="263">
        <v>1.7000000000000001E-4</v>
      </c>
      <c r="H197" s="263">
        <v>2.0000000000000001E-4</v>
      </c>
      <c r="I197" s="263">
        <v>2.9999999999999997E-4</v>
      </c>
      <c r="J197" s="263"/>
      <c r="K197" s="270" t="s">
        <v>1199</v>
      </c>
      <c r="L197" s="263">
        <v>0</v>
      </c>
      <c r="M197" s="263">
        <v>3.5000000000000001E-3</v>
      </c>
      <c r="N197" s="263">
        <v>0</v>
      </c>
      <c r="S197" s="19"/>
    </row>
    <row r="198" spans="1:19">
      <c r="A198" s="20" t="s">
        <v>1077</v>
      </c>
      <c r="B198" s="44">
        <v>0</v>
      </c>
      <c r="C198" s="44">
        <v>0</v>
      </c>
      <c r="D198" s="44">
        <v>0</v>
      </c>
      <c r="E198" s="44"/>
      <c r="F198" s="20" t="s">
        <v>979</v>
      </c>
      <c r="G198" s="44">
        <v>0</v>
      </c>
      <c r="H198" s="44">
        <v>0</v>
      </c>
      <c r="I198" s="44">
        <v>0</v>
      </c>
      <c r="J198" s="44"/>
      <c r="K198" s="20" t="s">
        <v>1068</v>
      </c>
      <c r="L198" s="44">
        <v>4.9149819999999997E-2</v>
      </c>
      <c r="M198" s="44">
        <v>0</v>
      </c>
      <c r="N198" s="44">
        <v>0</v>
      </c>
      <c r="S198" s="19"/>
    </row>
    <row r="199" spans="1:19">
      <c r="A199" s="270" t="s">
        <v>1202</v>
      </c>
      <c r="B199" s="263">
        <v>0</v>
      </c>
      <c r="C199" s="263">
        <v>0</v>
      </c>
      <c r="D199" s="263">
        <v>0</v>
      </c>
      <c r="E199" s="263"/>
      <c r="F199" s="270" t="s">
        <v>1179</v>
      </c>
      <c r="G199" s="263">
        <v>0</v>
      </c>
      <c r="H199" s="263">
        <v>0</v>
      </c>
      <c r="I199" s="263">
        <v>0</v>
      </c>
      <c r="J199" s="263"/>
      <c r="K199" s="270" t="s">
        <v>1200</v>
      </c>
      <c r="L199" s="263">
        <v>0</v>
      </c>
      <c r="M199" s="263">
        <v>0</v>
      </c>
      <c r="N199" s="263">
        <v>0</v>
      </c>
      <c r="S199" s="19"/>
    </row>
    <row r="200" spans="1:19">
      <c r="A200" s="20" t="s">
        <v>1082</v>
      </c>
      <c r="B200" s="44">
        <v>0</v>
      </c>
      <c r="C200" s="44">
        <v>8.7394899999999998E-2</v>
      </c>
      <c r="D200" s="44">
        <v>0</v>
      </c>
      <c r="E200" s="44"/>
      <c r="F200" s="20" t="s">
        <v>998</v>
      </c>
      <c r="G200" s="44">
        <v>7.5633999999999996E-3</v>
      </c>
      <c r="H200" s="44">
        <v>0.11351688</v>
      </c>
      <c r="I200" s="44">
        <v>0</v>
      </c>
      <c r="J200" s="44"/>
      <c r="K200" s="20" t="s">
        <v>1070</v>
      </c>
      <c r="L200" s="44">
        <v>0</v>
      </c>
      <c r="M200" s="44">
        <v>0</v>
      </c>
      <c r="N200" s="44">
        <v>0</v>
      </c>
      <c r="S200" s="19"/>
    </row>
    <row r="201" spans="1:19">
      <c r="A201" s="270" t="s">
        <v>1085</v>
      </c>
      <c r="B201" s="263">
        <v>1.6836199999999998E-3</v>
      </c>
      <c r="C201" s="263">
        <v>2.2931599999999998E-3</v>
      </c>
      <c r="D201" s="263">
        <v>0</v>
      </c>
      <c r="E201" s="263"/>
      <c r="F201" s="270" t="s">
        <v>999</v>
      </c>
      <c r="G201" s="263">
        <v>2.8800000000000002E-3</v>
      </c>
      <c r="H201" s="263">
        <v>0</v>
      </c>
      <c r="I201" s="263">
        <v>0</v>
      </c>
      <c r="J201" s="263"/>
      <c r="K201" s="270" t="s">
        <v>1072</v>
      </c>
      <c r="L201" s="263">
        <v>1.4363999999999997E-4</v>
      </c>
      <c r="M201" s="263">
        <v>2.5760000000000002E-3</v>
      </c>
      <c r="N201" s="263">
        <v>0</v>
      </c>
      <c r="S201" s="19"/>
    </row>
    <row r="202" spans="1:19">
      <c r="A202" s="20" t="s">
        <v>1086</v>
      </c>
      <c r="B202" s="44">
        <v>0</v>
      </c>
      <c r="C202" s="44">
        <v>1.3127100000000001E-3</v>
      </c>
      <c r="D202" s="44">
        <v>0</v>
      </c>
      <c r="E202" s="44"/>
      <c r="F202" s="20" t="s">
        <v>1180</v>
      </c>
      <c r="G202" s="44">
        <v>0</v>
      </c>
      <c r="H202" s="44">
        <v>0</v>
      </c>
      <c r="I202" s="44">
        <v>0</v>
      </c>
      <c r="J202" s="44"/>
      <c r="K202" s="20" t="s">
        <v>1074</v>
      </c>
      <c r="L202" s="44">
        <v>5.0000000000000002E-5</v>
      </c>
      <c r="M202" s="44">
        <v>0</v>
      </c>
      <c r="N202" s="44">
        <v>0</v>
      </c>
      <c r="S202" s="19"/>
    </row>
    <row r="203" spans="1:19">
      <c r="A203" s="270" t="s">
        <v>1203</v>
      </c>
      <c r="B203" s="263">
        <v>7.0808800000000003E-3</v>
      </c>
      <c r="C203" s="263">
        <v>0</v>
      </c>
      <c r="D203" s="263">
        <v>0</v>
      </c>
      <c r="E203" s="263"/>
      <c r="F203" s="270" t="s">
        <v>1182</v>
      </c>
      <c r="G203" s="263">
        <v>0</v>
      </c>
      <c r="H203" s="263">
        <v>0</v>
      </c>
      <c r="I203" s="263">
        <v>0</v>
      </c>
      <c r="J203" s="263"/>
      <c r="K203" s="270" t="s">
        <v>1201</v>
      </c>
      <c r="L203" s="263">
        <v>0</v>
      </c>
      <c r="M203" s="263">
        <v>0</v>
      </c>
      <c r="N203" s="263">
        <v>0</v>
      </c>
      <c r="S203" s="19"/>
    </row>
    <row r="204" spans="1:19">
      <c r="A204" s="20" t="s">
        <v>1089</v>
      </c>
      <c r="B204" s="44">
        <v>6.2809190000000001E-2</v>
      </c>
      <c r="C204" s="44">
        <v>0</v>
      </c>
      <c r="D204" s="44">
        <v>0</v>
      </c>
      <c r="E204" s="44"/>
      <c r="F204" s="20" t="s">
        <v>1184</v>
      </c>
      <c r="G204" s="44">
        <v>0</v>
      </c>
      <c r="H204" s="44">
        <v>0</v>
      </c>
      <c r="I204" s="44">
        <v>0</v>
      </c>
      <c r="J204" s="44"/>
      <c r="K204" s="20" t="s">
        <v>1077</v>
      </c>
      <c r="L204" s="44">
        <v>0</v>
      </c>
      <c r="M204" s="44">
        <v>0</v>
      </c>
      <c r="N204" s="44">
        <v>0</v>
      </c>
      <c r="S204" s="19"/>
    </row>
    <row r="205" spans="1:19">
      <c r="A205" s="270" t="s">
        <v>1204</v>
      </c>
      <c r="B205" s="263">
        <v>0</v>
      </c>
      <c r="C205" s="263">
        <v>0</v>
      </c>
      <c r="D205" s="263">
        <v>0</v>
      </c>
      <c r="E205" s="263"/>
      <c r="F205" s="270" t="s">
        <v>1185</v>
      </c>
      <c r="G205" s="263">
        <v>9.8220000000000005E-5</v>
      </c>
      <c r="H205" s="263">
        <v>0</v>
      </c>
      <c r="I205" s="263">
        <v>0</v>
      </c>
      <c r="J205" s="263"/>
      <c r="K205" s="270" t="s">
        <v>1202</v>
      </c>
      <c r="L205" s="263">
        <v>0</v>
      </c>
      <c r="M205" s="263">
        <v>1.0000000000000001E-5</v>
      </c>
      <c r="N205" s="263">
        <v>0</v>
      </c>
      <c r="S205" s="19"/>
    </row>
    <row r="206" spans="1:19">
      <c r="A206" s="20" t="s">
        <v>1091</v>
      </c>
      <c r="B206" s="44">
        <v>0</v>
      </c>
      <c r="C206" s="44">
        <v>5.2221799999999999E-3</v>
      </c>
      <c r="D206" s="44">
        <v>0</v>
      </c>
      <c r="E206" s="44"/>
      <c r="F206" s="20" t="s">
        <v>1014</v>
      </c>
      <c r="G206" s="44">
        <v>0</v>
      </c>
      <c r="H206" s="44">
        <v>0</v>
      </c>
      <c r="I206" s="44">
        <v>0</v>
      </c>
      <c r="J206" s="44"/>
      <c r="K206" s="20" t="s">
        <v>1078</v>
      </c>
      <c r="L206" s="44">
        <v>3.0578790000000002E-2</v>
      </c>
      <c r="M206" s="44">
        <v>7.1378400000000003E-3</v>
      </c>
      <c r="N206" s="44">
        <v>0</v>
      </c>
      <c r="S206" s="19"/>
    </row>
    <row r="207" spans="1:19">
      <c r="A207" s="270" t="s">
        <v>1218</v>
      </c>
      <c r="B207" s="263">
        <v>0</v>
      </c>
      <c r="C207" s="263">
        <v>0</v>
      </c>
      <c r="D207" s="263">
        <v>0</v>
      </c>
      <c r="E207" s="263"/>
      <c r="F207" s="270" t="s">
        <v>1015</v>
      </c>
      <c r="G207" s="263">
        <v>1E-4</v>
      </c>
      <c r="H207" s="263">
        <v>0</v>
      </c>
      <c r="I207" s="263">
        <v>0</v>
      </c>
      <c r="J207" s="263"/>
      <c r="K207" s="270" t="s">
        <v>1081</v>
      </c>
      <c r="L207" s="263">
        <v>5.7899000000000006E-3</v>
      </c>
      <c r="M207" s="263">
        <v>1E-4</v>
      </c>
      <c r="N207" s="263">
        <v>0</v>
      </c>
      <c r="S207" s="19"/>
    </row>
    <row r="208" spans="1:19">
      <c r="A208" s="20" t="s">
        <v>1208</v>
      </c>
      <c r="B208" s="44">
        <v>0</v>
      </c>
      <c r="C208" s="44">
        <v>0</v>
      </c>
      <c r="D208" s="44">
        <v>0</v>
      </c>
      <c r="E208" s="44"/>
      <c r="F208" s="20" t="s">
        <v>1019</v>
      </c>
      <c r="G208" s="44">
        <v>0.27138228000000003</v>
      </c>
      <c r="H208" s="44">
        <v>3.1500000000000001E-4</v>
      </c>
      <c r="I208" s="44">
        <v>0</v>
      </c>
      <c r="J208" s="44"/>
      <c r="K208" s="20" t="s">
        <v>1082</v>
      </c>
      <c r="L208" s="44">
        <v>0</v>
      </c>
      <c r="M208" s="44">
        <v>0</v>
      </c>
      <c r="N208" s="44">
        <v>0</v>
      </c>
      <c r="S208" s="19"/>
    </row>
    <row r="209" spans="1:19">
      <c r="A209" s="270" t="s">
        <v>1098</v>
      </c>
      <c r="B209" s="263">
        <v>33.171986590000003</v>
      </c>
      <c r="C209" s="263">
        <v>1.2703049999999999E-2</v>
      </c>
      <c r="D209" s="263">
        <v>0</v>
      </c>
      <c r="E209" s="263"/>
      <c r="F209" s="270" t="s">
        <v>1023</v>
      </c>
      <c r="G209" s="263">
        <v>1.5E-3</v>
      </c>
      <c r="H209" s="263">
        <v>2.9499999999999998E-2</v>
      </c>
      <c r="I209" s="263">
        <v>0</v>
      </c>
      <c r="J209" s="263"/>
      <c r="K209" s="270" t="s">
        <v>1083</v>
      </c>
      <c r="L209" s="263">
        <v>1.805114E-2</v>
      </c>
      <c r="M209" s="263">
        <v>2.0000000000000001E-4</v>
      </c>
      <c r="N209" s="263">
        <v>0</v>
      </c>
      <c r="S209" s="19"/>
    </row>
    <row r="210" spans="1:19">
      <c r="A210" s="20" t="s">
        <v>1209</v>
      </c>
      <c r="B210" s="44">
        <v>0.15077246999999999</v>
      </c>
      <c r="C210" s="44">
        <v>0.11829799000000001</v>
      </c>
      <c r="D210" s="44">
        <v>0</v>
      </c>
      <c r="E210" s="44"/>
      <c r="F210" s="20" t="s">
        <v>1024</v>
      </c>
      <c r="G210" s="44">
        <v>0</v>
      </c>
      <c r="H210" s="44">
        <v>0</v>
      </c>
      <c r="I210" s="44">
        <v>0</v>
      </c>
      <c r="J210" s="44"/>
      <c r="K210" s="20" t="s">
        <v>1203</v>
      </c>
      <c r="L210" s="44">
        <v>0</v>
      </c>
      <c r="M210" s="44">
        <v>0</v>
      </c>
      <c r="N210" s="44">
        <v>0</v>
      </c>
      <c r="S210" s="19"/>
    </row>
    <row r="211" spans="1:19">
      <c r="A211" s="270" t="s">
        <v>1109</v>
      </c>
      <c r="B211" s="263">
        <v>0</v>
      </c>
      <c r="C211" s="263">
        <v>0</v>
      </c>
      <c r="D211" s="263">
        <v>0</v>
      </c>
      <c r="E211" s="263"/>
      <c r="F211" s="270" t="s">
        <v>1027</v>
      </c>
      <c r="G211" s="263">
        <v>0</v>
      </c>
      <c r="H211" s="263">
        <v>0</v>
      </c>
      <c r="I211" s="263">
        <v>0</v>
      </c>
      <c r="J211" s="263"/>
      <c r="K211" s="270" t="s">
        <v>1087</v>
      </c>
      <c r="L211" s="263">
        <v>0</v>
      </c>
      <c r="M211" s="263">
        <v>0</v>
      </c>
      <c r="N211" s="263">
        <v>0</v>
      </c>
      <c r="S211" s="19"/>
    </row>
    <row r="212" spans="1:19">
      <c r="A212" s="20" t="s">
        <v>1211</v>
      </c>
      <c r="B212" s="44">
        <v>0</v>
      </c>
      <c r="C212" s="44">
        <v>0</v>
      </c>
      <c r="D212" s="44">
        <v>0</v>
      </c>
      <c r="E212" s="44"/>
      <c r="F212" s="20" t="s">
        <v>1189</v>
      </c>
      <c r="G212" s="44">
        <v>1.02871E-3</v>
      </c>
      <c r="H212" s="44">
        <v>0</v>
      </c>
      <c r="I212" s="44">
        <v>0</v>
      </c>
      <c r="J212" s="44"/>
      <c r="K212" s="20" t="s">
        <v>1204</v>
      </c>
      <c r="L212" s="44">
        <v>0</v>
      </c>
      <c r="M212" s="44">
        <v>0</v>
      </c>
      <c r="N212" s="44">
        <v>0</v>
      </c>
      <c r="S212" s="19"/>
    </row>
    <row r="213" spans="1:19">
      <c r="A213" s="270" t="s">
        <v>1111</v>
      </c>
      <c r="B213" s="263">
        <v>0</v>
      </c>
      <c r="C213" s="263">
        <v>0</v>
      </c>
      <c r="D213" s="263">
        <v>0</v>
      </c>
      <c r="E213" s="263"/>
      <c r="F213" s="270" t="s">
        <v>1190</v>
      </c>
      <c r="G213" s="263">
        <v>0</v>
      </c>
      <c r="H213" s="263">
        <v>0</v>
      </c>
      <c r="I213" s="263">
        <v>0</v>
      </c>
      <c r="J213" s="263"/>
      <c r="K213" s="270" t="s">
        <v>1090</v>
      </c>
      <c r="L213" s="263">
        <v>1.3999999999999999E-4</v>
      </c>
      <c r="M213" s="263">
        <v>0</v>
      </c>
      <c r="N213" s="263">
        <v>0</v>
      </c>
      <c r="S213" s="19"/>
    </row>
    <row r="214" spans="1:19">
      <c r="A214" s="20" t="s">
        <v>1112</v>
      </c>
      <c r="B214" s="44">
        <v>0</v>
      </c>
      <c r="C214" s="44">
        <v>0</v>
      </c>
      <c r="D214" s="44">
        <v>0</v>
      </c>
      <c r="E214" s="44"/>
      <c r="F214" s="20" t="s">
        <v>1193</v>
      </c>
      <c r="G214" s="44">
        <v>0.15947904000000002</v>
      </c>
      <c r="H214" s="44">
        <v>0.35993399999999998</v>
      </c>
      <c r="I214" s="44">
        <v>0</v>
      </c>
      <c r="J214" s="44"/>
      <c r="K214" s="20" t="s">
        <v>1091</v>
      </c>
      <c r="L214" s="44">
        <v>0</v>
      </c>
      <c r="M214" s="44">
        <v>0</v>
      </c>
      <c r="N214" s="44">
        <v>0</v>
      </c>
      <c r="S214" s="19"/>
    </row>
    <row r="215" spans="1:19">
      <c r="A215" s="270" t="s">
        <v>1113</v>
      </c>
      <c r="B215" s="263">
        <v>0</v>
      </c>
      <c r="C215" s="263">
        <v>0</v>
      </c>
      <c r="D215" s="263">
        <v>0</v>
      </c>
      <c r="E215" s="263"/>
      <c r="F215" s="270" t="s">
        <v>1035</v>
      </c>
      <c r="G215" s="263">
        <v>1.6334999999999999E-2</v>
      </c>
      <c r="H215" s="263">
        <v>0</v>
      </c>
      <c r="I215" s="263">
        <v>0</v>
      </c>
      <c r="J215" s="263"/>
      <c r="K215" s="270" t="s">
        <v>1218</v>
      </c>
      <c r="L215" s="263">
        <v>0</v>
      </c>
      <c r="M215" s="263">
        <v>0</v>
      </c>
      <c r="N215" s="263">
        <v>0</v>
      </c>
      <c r="S215" s="19"/>
    </row>
    <row r="216" spans="1:19">
      <c r="A216" s="20" t="s">
        <v>1114</v>
      </c>
      <c r="B216" s="44">
        <v>0</v>
      </c>
      <c r="C216" s="44">
        <v>0</v>
      </c>
      <c r="D216" s="44">
        <v>0</v>
      </c>
      <c r="E216" s="44"/>
      <c r="F216" s="20" t="s">
        <v>1039</v>
      </c>
      <c r="G216" s="44">
        <v>9.259139999999999E-3</v>
      </c>
      <c r="H216" s="44">
        <v>0</v>
      </c>
      <c r="I216" s="44">
        <v>0</v>
      </c>
      <c r="J216" s="44"/>
      <c r="K216" s="20" t="s">
        <v>1093</v>
      </c>
      <c r="L216" s="44">
        <v>4.6000000000000001E-4</v>
      </c>
      <c r="M216" s="44">
        <v>2.4438999999999998E-4</v>
      </c>
      <c r="N216" s="44">
        <v>0</v>
      </c>
      <c r="S216" s="19"/>
    </row>
    <row r="217" spans="1:19">
      <c r="A217" s="270" t="s">
        <v>1116</v>
      </c>
      <c r="B217" s="263">
        <v>0</v>
      </c>
      <c r="C217" s="263">
        <v>0</v>
      </c>
      <c r="D217" s="263">
        <v>0</v>
      </c>
      <c r="E217" s="263"/>
      <c r="F217" s="270" t="s">
        <v>1041</v>
      </c>
      <c r="G217" s="263">
        <v>0</v>
      </c>
      <c r="H217" s="263">
        <v>0</v>
      </c>
      <c r="I217" s="263">
        <v>0</v>
      </c>
      <c r="J217" s="263"/>
      <c r="K217" s="270" t="s">
        <v>1095</v>
      </c>
      <c r="L217" s="263">
        <v>0</v>
      </c>
      <c r="M217" s="263">
        <v>0</v>
      </c>
      <c r="N217" s="263">
        <v>0</v>
      </c>
      <c r="S217" s="19"/>
    </row>
    <row r="218" spans="1:19">
      <c r="A218" s="20" t="s">
        <v>1212</v>
      </c>
      <c r="B218" s="44">
        <v>0</v>
      </c>
      <c r="C218" s="44">
        <v>0</v>
      </c>
      <c r="D218" s="44">
        <v>0</v>
      </c>
      <c r="E218" s="44"/>
      <c r="F218" s="20" t="s">
        <v>1194</v>
      </c>
      <c r="G218" s="44">
        <v>1.0499999999999999E-3</v>
      </c>
      <c r="H218" s="44">
        <v>0</v>
      </c>
      <c r="I218" s="44">
        <v>0</v>
      </c>
      <c r="J218" s="44"/>
      <c r="K218" s="20" t="s">
        <v>1096</v>
      </c>
      <c r="L218" s="44">
        <v>0</v>
      </c>
      <c r="M218" s="44">
        <v>0</v>
      </c>
      <c r="N218" s="44">
        <v>0</v>
      </c>
      <c r="S218" s="19"/>
    </row>
    <row r="219" spans="1:19">
      <c r="A219" s="270" t="s">
        <v>1117</v>
      </c>
      <c r="B219" s="263">
        <v>7.8281800000000006E-3</v>
      </c>
      <c r="C219" s="263">
        <v>0</v>
      </c>
      <c r="D219" s="263">
        <v>0</v>
      </c>
      <c r="E219" s="263"/>
      <c r="F219" s="270" t="s">
        <v>1195</v>
      </c>
      <c r="G219" s="263">
        <v>0</v>
      </c>
      <c r="H219" s="263">
        <v>2.6173899999999998E-3</v>
      </c>
      <c r="I219" s="263">
        <v>0</v>
      </c>
      <c r="J219" s="263"/>
      <c r="K219" s="270" t="s">
        <v>1208</v>
      </c>
      <c r="L219" s="263">
        <v>9.8999999999999999E-4</v>
      </c>
      <c r="M219" s="263">
        <v>0</v>
      </c>
      <c r="N219" s="263">
        <v>0</v>
      </c>
      <c r="S219" s="19"/>
    </row>
    <row r="220" spans="1:19">
      <c r="A220" s="20" t="s">
        <v>1118</v>
      </c>
      <c r="B220" s="44">
        <v>0.18107355</v>
      </c>
      <c r="C220" s="44">
        <v>0</v>
      </c>
      <c r="D220" s="44">
        <v>0</v>
      </c>
      <c r="E220" s="44"/>
      <c r="F220" s="20" t="s">
        <v>1196</v>
      </c>
      <c r="G220" s="44">
        <v>0</v>
      </c>
      <c r="H220" s="44">
        <v>0</v>
      </c>
      <c r="I220" s="44">
        <v>0</v>
      </c>
      <c r="J220" s="44"/>
      <c r="K220" s="20" t="s">
        <v>1097</v>
      </c>
      <c r="L220" s="44">
        <v>0</v>
      </c>
      <c r="M220" s="44">
        <v>0</v>
      </c>
      <c r="N220" s="44">
        <v>0</v>
      </c>
      <c r="S220" s="19"/>
    </row>
    <row r="221" spans="1:19">
      <c r="A221" s="270" t="s">
        <v>1132</v>
      </c>
      <c r="B221" s="263">
        <v>7.8212799999999999E-3</v>
      </c>
      <c r="C221" s="263">
        <v>5.9825999999999998E-4</v>
      </c>
      <c r="D221" s="263">
        <v>0</v>
      </c>
      <c r="E221" s="263"/>
      <c r="F221" s="270" t="s">
        <v>1197</v>
      </c>
      <c r="G221" s="263">
        <v>2.0749000000000002E-3</v>
      </c>
      <c r="H221" s="263">
        <v>1E-4</v>
      </c>
      <c r="I221" s="263">
        <v>0</v>
      </c>
      <c r="J221" s="263"/>
      <c r="K221" s="270" t="s">
        <v>1099</v>
      </c>
      <c r="L221" s="263">
        <v>1.2130000000000001E-3</v>
      </c>
      <c r="M221" s="263">
        <v>1.07967E-3</v>
      </c>
      <c r="N221" s="263">
        <v>0</v>
      </c>
      <c r="S221" s="19"/>
    </row>
    <row r="222" spans="1:19">
      <c r="A222" s="20" t="s">
        <v>1133</v>
      </c>
      <c r="B222" s="44">
        <v>0</v>
      </c>
      <c r="C222" s="44">
        <v>0</v>
      </c>
      <c r="D222" s="44">
        <v>0</v>
      </c>
      <c r="E222" s="44"/>
      <c r="F222" s="20" t="s">
        <v>1198</v>
      </c>
      <c r="G222" s="44">
        <v>0</v>
      </c>
      <c r="H222" s="44">
        <v>0</v>
      </c>
      <c r="I222" s="44">
        <v>0</v>
      </c>
      <c r="J222" s="44"/>
      <c r="K222" s="20" t="s">
        <v>1209</v>
      </c>
      <c r="L222" s="44">
        <v>0</v>
      </c>
      <c r="M222" s="44">
        <v>0</v>
      </c>
      <c r="N222" s="44">
        <v>0</v>
      </c>
      <c r="S222" s="19"/>
    </row>
    <row r="223" spans="1:19">
      <c r="A223" s="270" t="s">
        <v>1138</v>
      </c>
      <c r="B223" s="263">
        <v>0</v>
      </c>
      <c r="C223" s="263">
        <v>0</v>
      </c>
      <c r="D223" s="263">
        <v>0</v>
      </c>
      <c r="E223" s="263"/>
      <c r="F223" s="270" t="s">
        <v>1061</v>
      </c>
      <c r="G223" s="263">
        <v>7.2770139999999997E-2</v>
      </c>
      <c r="H223" s="263">
        <v>7.7090069999999997E-2</v>
      </c>
      <c r="I223" s="263">
        <v>0</v>
      </c>
      <c r="J223" s="263"/>
      <c r="K223" s="270" t="s">
        <v>1106</v>
      </c>
      <c r="L223" s="263">
        <v>0</v>
      </c>
      <c r="M223" s="263">
        <v>3.2448994300000003</v>
      </c>
      <c r="N223" s="263">
        <v>0</v>
      </c>
      <c r="S223" s="19"/>
    </row>
    <row r="224" spans="1:19">
      <c r="A224" s="20" t="s">
        <v>1139</v>
      </c>
      <c r="B224" s="44">
        <v>0.34270142999999997</v>
      </c>
      <c r="C224" s="44">
        <v>9.8143190000000005E-2</v>
      </c>
      <c r="D224" s="44">
        <v>0</v>
      </c>
      <c r="E224" s="44"/>
      <c r="F224" s="20" t="s">
        <v>1199</v>
      </c>
      <c r="G224" s="44">
        <v>4.0730000000000002E-3</v>
      </c>
      <c r="H224" s="44">
        <v>0</v>
      </c>
      <c r="I224" s="44">
        <v>0</v>
      </c>
      <c r="J224" s="44"/>
      <c r="K224" s="20" t="s">
        <v>1109</v>
      </c>
      <c r="L224" s="44">
        <v>0</v>
      </c>
      <c r="M224" s="44">
        <v>0</v>
      </c>
      <c r="N224" s="44">
        <v>0</v>
      </c>
      <c r="S224" s="19"/>
    </row>
    <row r="225" spans="1:19">
      <c r="A225" s="270" t="s">
        <v>1142</v>
      </c>
      <c r="B225" s="263">
        <v>0.32120885999999998</v>
      </c>
      <c r="C225" s="263">
        <v>9.8936049999999998E-2</v>
      </c>
      <c r="D225" s="263">
        <v>0</v>
      </c>
      <c r="E225" s="263"/>
      <c r="F225" s="270" t="s">
        <v>1066</v>
      </c>
      <c r="G225" s="263">
        <v>0</v>
      </c>
      <c r="H225" s="263">
        <v>0</v>
      </c>
      <c r="I225" s="263">
        <v>0</v>
      </c>
      <c r="J225" s="263"/>
      <c r="K225" s="270" t="s">
        <v>1211</v>
      </c>
      <c r="L225" s="263">
        <v>0</v>
      </c>
      <c r="M225" s="263">
        <v>0</v>
      </c>
      <c r="N225" s="263">
        <v>0</v>
      </c>
      <c r="S225" s="19"/>
    </row>
    <row r="226" spans="1:19">
      <c r="A226" s="20" t="s">
        <v>1143</v>
      </c>
      <c r="B226" s="44">
        <v>0</v>
      </c>
      <c r="C226" s="44">
        <v>0</v>
      </c>
      <c r="D226" s="44">
        <v>0</v>
      </c>
      <c r="E226" s="44"/>
      <c r="F226" s="20" t="s">
        <v>1200</v>
      </c>
      <c r="G226" s="44">
        <v>0</v>
      </c>
      <c r="H226" s="44">
        <v>6.4199999999999999E-4</v>
      </c>
      <c r="I226" s="44">
        <v>0</v>
      </c>
      <c r="J226" s="44"/>
      <c r="K226" s="20" t="s">
        <v>1112</v>
      </c>
      <c r="L226" s="44">
        <v>0</v>
      </c>
      <c r="M226" s="44">
        <v>0</v>
      </c>
      <c r="N226" s="44">
        <v>0</v>
      </c>
      <c r="S226" s="19"/>
    </row>
    <row r="227" spans="1:19">
      <c r="A227" s="270" t="s">
        <v>1144</v>
      </c>
      <c r="B227" s="263">
        <v>0</v>
      </c>
      <c r="C227" s="263">
        <v>0</v>
      </c>
      <c r="D227" s="263">
        <v>0</v>
      </c>
      <c r="E227" s="263"/>
      <c r="F227" s="270" t="s">
        <v>1075</v>
      </c>
      <c r="G227" s="263">
        <v>0</v>
      </c>
      <c r="H227" s="263">
        <v>0</v>
      </c>
      <c r="I227" s="263">
        <v>0</v>
      </c>
      <c r="J227" s="263"/>
      <c r="K227" s="270" t="s">
        <v>1113</v>
      </c>
      <c r="L227" s="263">
        <v>0</v>
      </c>
      <c r="M227" s="263">
        <v>0</v>
      </c>
      <c r="N227" s="263">
        <v>0</v>
      </c>
      <c r="S227" s="19"/>
    </row>
    <row r="228" spans="1:19">
      <c r="A228" s="20" t="s">
        <v>1146</v>
      </c>
      <c r="B228" s="44">
        <v>0</v>
      </c>
      <c r="C228" s="44">
        <v>0</v>
      </c>
      <c r="D228" s="44">
        <v>0</v>
      </c>
      <c r="E228" s="44"/>
      <c r="F228" s="20" t="s">
        <v>1201</v>
      </c>
      <c r="G228" s="44">
        <v>0</v>
      </c>
      <c r="H228" s="44">
        <v>6.7159999999999997E-3</v>
      </c>
      <c r="I228" s="44">
        <v>0</v>
      </c>
      <c r="J228" s="44"/>
      <c r="K228" s="20" t="s">
        <v>1114</v>
      </c>
      <c r="L228" s="44">
        <v>0</v>
      </c>
      <c r="M228" s="44">
        <v>9.5299999999999996E-4</v>
      </c>
      <c r="N228" s="44">
        <v>0</v>
      </c>
      <c r="S228" s="19"/>
    </row>
    <row r="229" spans="1:19">
      <c r="A229" s="270" t="s">
        <v>1148</v>
      </c>
      <c r="B229" s="263">
        <v>0</v>
      </c>
      <c r="C229" s="263">
        <v>0</v>
      </c>
      <c r="D229" s="263">
        <v>0</v>
      </c>
      <c r="E229" s="263"/>
      <c r="F229" s="270" t="s">
        <v>1202</v>
      </c>
      <c r="G229" s="263">
        <v>0.10414446000000001</v>
      </c>
      <c r="H229" s="263">
        <v>7.4824799999999997E-3</v>
      </c>
      <c r="I229" s="263">
        <v>0</v>
      </c>
      <c r="J229" s="263"/>
      <c r="K229" s="270" t="s">
        <v>1212</v>
      </c>
      <c r="L229" s="263">
        <v>0</v>
      </c>
      <c r="M229" s="263">
        <v>0</v>
      </c>
      <c r="N229" s="263">
        <v>0</v>
      </c>
      <c r="S229" s="19"/>
    </row>
    <row r="230" spans="1:19">
      <c r="A230" s="20" t="s">
        <v>1214</v>
      </c>
      <c r="B230" s="44">
        <v>1.16458079</v>
      </c>
      <c r="C230" s="44">
        <v>0</v>
      </c>
      <c r="D230" s="44">
        <v>0</v>
      </c>
      <c r="E230" s="44"/>
      <c r="F230" s="20" t="s">
        <v>1203</v>
      </c>
      <c r="G230" s="44">
        <v>0</v>
      </c>
      <c r="H230" s="44">
        <v>0</v>
      </c>
      <c r="I230" s="44">
        <v>0</v>
      </c>
      <c r="J230" s="44"/>
      <c r="K230" s="20" t="s">
        <v>1117</v>
      </c>
      <c r="L230" s="44">
        <v>0</v>
      </c>
      <c r="M230" s="44">
        <v>0</v>
      </c>
      <c r="N230" s="44">
        <v>0</v>
      </c>
      <c r="S230" s="19"/>
    </row>
    <row r="231" spans="1:19">
      <c r="A231" s="270" t="s">
        <v>1150</v>
      </c>
      <c r="B231" s="263">
        <v>0</v>
      </c>
      <c r="C231" s="263">
        <v>0</v>
      </c>
      <c r="D231" s="263">
        <v>0</v>
      </c>
      <c r="E231" s="263"/>
      <c r="F231" s="270" t="s">
        <v>1204</v>
      </c>
      <c r="G231" s="263">
        <v>2.429139E-2</v>
      </c>
      <c r="H231" s="263">
        <v>0</v>
      </c>
      <c r="I231" s="263">
        <v>0</v>
      </c>
      <c r="J231" s="263"/>
      <c r="K231" s="270" t="s">
        <v>1118</v>
      </c>
      <c r="L231" s="263">
        <v>0</v>
      </c>
      <c r="M231" s="263">
        <v>0</v>
      </c>
      <c r="N231" s="263">
        <v>0</v>
      </c>
      <c r="S231" s="19"/>
    </row>
    <row r="232" spans="1:19">
      <c r="A232" s="20" t="s">
        <v>1155</v>
      </c>
      <c r="B232" s="44">
        <v>4.3649300000000004E-3</v>
      </c>
      <c r="C232" s="44">
        <v>2.3357509999999998E-2</v>
      </c>
      <c r="D232" s="44">
        <v>0</v>
      </c>
      <c r="E232" s="44"/>
      <c r="F232" s="20" t="s">
        <v>1218</v>
      </c>
      <c r="G232" s="44">
        <v>0</v>
      </c>
      <c r="H232" s="44">
        <v>5.0000000000000001E-3</v>
      </c>
      <c r="I232" s="44">
        <v>0</v>
      </c>
      <c r="J232" s="44"/>
      <c r="K232" s="20" t="s">
        <v>1132</v>
      </c>
      <c r="L232" s="44">
        <v>0</v>
      </c>
      <c r="M232" s="44">
        <v>0</v>
      </c>
      <c r="N232" s="44">
        <v>0</v>
      </c>
      <c r="S232" s="19"/>
    </row>
    <row r="233" spans="1:19">
      <c r="A233" s="270" t="s">
        <v>1156</v>
      </c>
      <c r="B233" s="263">
        <v>6.1830879999999998E-2</v>
      </c>
      <c r="C233" s="263">
        <v>0</v>
      </c>
      <c r="D233" s="263">
        <v>0</v>
      </c>
      <c r="E233" s="263"/>
      <c r="F233" s="270" t="s">
        <v>1095</v>
      </c>
      <c r="G233" s="263">
        <v>0</v>
      </c>
      <c r="H233" s="263">
        <v>0</v>
      </c>
      <c r="I233" s="263">
        <v>0</v>
      </c>
      <c r="J233" s="263"/>
      <c r="K233" s="270" t="s">
        <v>1133</v>
      </c>
      <c r="L233" s="263">
        <v>0</v>
      </c>
      <c r="M233" s="263">
        <v>0</v>
      </c>
      <c r="N233" s="263">
        <v>0</v>
      </c>
      <c r="S233" s="19"/>
    </row>
    <row r="234" spans="1:19">
      <c r="A234" s="20" t="s">
        <v>1157</v>
      </c>
      <c r="B234" s="44">
        <v>0</v>
      </c>
      <c r="C234" s="44">
        <v>0</v>
      </c>
      <c r="D234" s="44">
        <v>0</v>
      </c>
      <c r="E234" s="44"/>
      <c r="F234" s="20" t="s">
        <v>1208</v>
      </c>
      <c r="G234" s="44">
        <v>1.1941479999999999E-2</v>
      </c>
      <c r="H234" s="44">
        <v>0</v>
      </c>
      <c r="I234" s="44">
        <v>0</v>
      </c>
      <c r="J234" s="44"/>
      <c r="K234" s="20" t="s">
        <v>1142</v>
      </c>
      <c r="L234" s="44">
        <v>0</v>
      </c>
      <c r="M234" s="44">
        <v>0</v>
      </c>
      <c r="N234" s="44">
        <v>0</v>
      </c>
      <c r="S234" s="19"/>
    </row>
    <row r="235" spans="1:19">
      <c r="A235" s="270" t="s">
        <v>1162</v>
      </c>
      <c r="B235" s="263">
        <v>7.3145699999999994E-3</v>
      </c>
      <c r="C235" s="263">
        <v>0</v>
      </c>
      <c r="D235" s="263">
        <v>0</v>
      </c>
      <c r="E235" s="263"/>
      <c r="F235" s="270" t="s">
        <v>1209</v>
      </c>
      <c r="G235" s="263">
        <v>18.717934960000001</v>
      </c>
      <c r="H235" s="263">
        <v>0</v>
      </c>
      <c r="I235" s="263">
        <v>0</v>
      </c>
      <c r="J235" s="263"/>
      <c r="K235" s="270" t="s">
        <v>1143</v>
      </c>
      <c r="L235" s="263">
        <v>0</v>
      </c>
      <c r="M235" s="263">
        <v>0</v>
      </c>
      <c r="N235" s="263">
        <v>0</v>
      </c>
      <c r="S235" s="19"/>
    </row>
    <row r="236" spans="1:19">
      <c r="A236" s="20" t="s">
        <v>1164</v>
      </c>
      <c r="B236" s="44">
        <v>0.10813096000000001</v>
      </c>
      <c r="C236" s="44">
        <v>0</v>
      </c>
      <c r="D236" s="44">
        <v>0</v>
      </c>
      <c r="E236" s="44"/>
      <c r="F236" s="20" t="s">
        <v>1211</v>
      </c>
      <c r="G236" s="44">
        <v>0</v>
      </c>
      <c r="H236" s="44">
        <v>9.5182416099999987</v>
      </c>
      <c r="I236" s="44">
        <v>0</v>
      </c>
      <c r="J236" s="44"/>
      <c r="K236" s="20" t="s">
        <v>1144</v>
      </c>
      <c r="L236" s="44">
        <v>0</v>
      </c>
      <c r="M236" s="44">
        <v>0</v>
      </c>
      <c r="N236" s="44">
        <v>0</v>
      </c>
      <c r="S236" s="19"/>
    </row>
    <row r="237" spans="1:19">
      <c r="A237" s="270" t="s">
        <v>1215</v>
      </c>
      <c r="B237" s="263">
        <v>0</v>
      </c>
      <c r="C237" s="263">
        <v>0</v>
      </c>
      <c r="D237" s="263">
        <v>0</v>
      </c>
      <c r="E237" s="263"/>
      <c r="F237" s="270" t="s">
        <v>1212</v>
      </c>
      <c r="G237" s="263">
        <v>7.2691100000000008E-2</v>
      </c>
      <c r="H237" s="263">
        <v>0.08</v>
      </c>
      <c r="I237" s="263">
        <v>0</v>
      </c>
      <c r="J237" s="263"/>
      <c r="K237" s="270" t="s">
        <v>1147</v>
      </c>
      <c r="L237" s="263">
        <v>0</v>
      </c>
      <c r="M237" s="263">
        <v>0</v>
      </c>
      <c r="N237" s="263">
        <v>0</v>
      </c>
      <c r="S237" s="19"/>
    </row>
    <row r="238" spans="1:19">
      <c r="A238" s="20" t="s">
        <v>1216</v>
      </c>
      <c r="B238" s="44">
        <v>0</v>
      </c>
      <c r="C238" s="44">
        <v>0</v>
      </c>
      <c r="D238" s="44">
        <v>0</v>
      </c>
      <c r="E238" s="44"/>
      <c r="F238" s="20" t="s">
        <v>1138</v>
      </c>
      <c r="G238" s="44">
        <v>0</v>
      </c>
      <c r="H238" s="44">
        <v>0</v>
      </c>
      <c r="I238" s="44">
        <v>0</v>
      </c>
      <c r="J238" s="44"/>
      <c r="K238" s="20" t="s">
        <v>1149</v>
      </c>
      <c r="L238" s="44">
        <v>0</v>
      </c>
      <c r="M238" s="44">
        <v>5.0247050000000001E-2</v>
      </c>
      <c r="N238" s="44">
        <v>0</v>
      </c>
      <c r="P238" s="11"/>
      <c r="Q238" s="11"/>
      <c r="S238" s="19"/>
    </row>
    <row r="239" spans="1:19" s="11" customFormat="1" ht="13">
      <c r="A239" s="270" t="s">
        <v>1166</v>
      </c>
      <c r="B239" s="263">
        <v>0</v>
      </c>
      <c r="C239" s="263">
        <v>7.4870000000000007E-5</v>
      </c>
      <c r="D239" s="263">
        <v>0</v>
      </c>
      <c r="E239" s="263"/>
      <c r="F239" s="270" t="s">
        <v>1214</v>
      </c>
      <c r="G239" s="263">
        <v>0</v>
      </c>
      <c r="H239" s="263">
        <v>3.7176370299999997</v>
      </c>
      <c r="I239" s="263">
        <v>0</v>
      </c>
      <c r="J239" s="263"/>
      <c r="K239" s="270" t="s">
        <v>1214</v>
      </c>
      <c r="L239" s="263">
        <v>0</v>
      </c>
      <c r="M239" s="263">
        <v>0</v>
      </c>
      <c r="N239" s="263">
        <v>0</v>
      </c>
      <c r="P239" s="19"/>
      <c r="Q239" s="19"/>
      <c r="S239" s="19"/>
    </row>
    <row r="240" spans="1:19">
      <c r="A240" s="20" t="s">
        <v>1167</v>
      </c>
      <c r="B240" s="44">
        <v>0</v>
      </c>
      <c r="C240" s="44">
        <v>2.4502000000000004E-4</v>
      </c>
      <c r="D240" s="44">
        <v>0</v>
      </c>
      <c r="E240" s="44"/>
      <c r="F240" s="20" t="s">
        <v>1164</v>
      </c>
      <c r="G240" s="44">
        <v>1E-3</v>
      </c>
      <c r="H240" s="44">
        <v>1.872132E-2</v>
      </c>
      <c r="I240" s="44">
        <v>0</v>
      </c>
      <c r="J240" s="44"/>
      <c r="K240" s="20" t="s">
        <v>1150</v>
      </c>
      <c r="L240" s="44">
        <v>0</v>
      </c>
      <c r="M240" s="44">
        <v>0</v>
      </c>
      <c r="N240" s="44">
        <v>0</v>
      </c>
      <c r="P240" s="11"/>
      <c r="Q240" s="11"/>
      <c r="S240" s="19"/>
    </row>
    <row r="241" spans="1:24" s="11" customFormat="1" ht="13">
      <c r="A241" s="270" t="s">
        <v>1168</v>
      </c>
      <c r="B241" s="263">
        <v>0</v>
      </c>
      <c r="C241" s="263">
        <v>0</v>
      </c>
      <c r="D241" s="263">
        <v>0</v>
      </c>
      <c r="E241" s="263"/>
      <c r="F241" s="270" t="s">
        <v>1215</v>
      </c>
      <c r="G241" s="263">
        <v>2.4025000000000001E-2</v>
      </c>
      <c r="H241" s="263">
        <v>0.16972200000000001</v>
      </c>
      <c r="I241" s="263">
        <v>0</v>
      </c>
      <c r="J241" s="263"/>
      <c r="K241" s="270" t="s">
        <v>1215</v>
      </c>
      <c r="L241" s="263">
        <v>1.6639999999999999E-3</v>
      </c>
      <c r="M241" s="263">
        <v>3.2000000000000002E-3</v>
      </c>
      <c r="N241" s="263">
        <v>0</v>
      </c>
      <c r="P241" s="19"/>
      <c r="Q241" s="19"/>
      <c r="S241" s="229"/>
    </row>
    <row r="242" spans="1:24">
      <c r="A242" s="20" t="s">
        <v>1175</v>
      </c>
      <c r="B242" s="44">
        <v>0</v>
      </c>
      <c r="C242" s="44">
        <v>1.0210000000000001E-5</v>
      </c>
      <c r="D242" s="44">
        <v>0</v>
      </c>
      <c r="E242" s="44"/>
      <c r="F242" s="20" t="s">
        <v>1216</v>
      </c>
      <c r="G242" s="44">
        <v>0</v>
      </c>
      <c r="H242" s="44">
        <v>0</v>
      </c>
      <c r="I242" s="44">
        <v>0</v>
      </c>
      <c r="J242" s="44"/>
      <c r="K242" s="20" t="s">
        <v>1216</v>
      </c>
      <c r="L242" s="44">
        <v>0</v>
      </c>
      <c r="M242" s="44">
        <v>0</v>
      </c>
      <c r="N242" s="44">
        <v>0</v>
      </c>
    </row>
    <row r="243" spans="1:24">
      <c r="A243" s="270" t="s">
        <v>965</v>
      </c>
      <c r="B243" s="263">
        <v>0</v>
      </c>
      <c r="C243" s="263">
        <v>0</v>
      </c>
      <c r="D243" s="263">
        <v>0</v>
      </c>
      <c r="E243" s="263"/>
      <c r="F243" s="270" t="s">
        <v>965</v>
      </c>
      <c r="G243" s="263">
        <v>0</v>
      </c>
      <c r="H243" s="263">
        <v>0</v>
      </c>
      <c r="I243" s="263">
        <v>0</v>
      </c>
      <c r="J243" s="263"/>
      <c r="K243" s="270" t="s">
        <v>1168</v>
      </c>
      <c r="L243" s="263">
        <v>0</v>
      </c>
      <c r="M243" s="263">
        <v>0</v>
      </c>
      <c r="N243" s="263">
        <v>0</v>
      </c>
    </row>
    <row r="244" spans="1:24" s="11" customFormat="1">
      <c r="A244" s="491" t="s">
        <v>217</v>
      </c>
      <c r="B244" s="492">
        <f>SUM(B5:B243)</f>
        <v>6528.4176655299989</v>
      </c>
      <c r="C244" s="492">
        <f>SUM(C5:C243)</f>
        <v>6423.8262476799955</v>
      </c>
      <c r="D244" s="492">
        <f>SUM(D5:D243)</f>
        <v>6894.7284656200027</v>
      </c>
      <c r="E244" s="492"/>
      <c r="F244" s="491" t="s">
        <v>217</v>
      </c>
      <c r="G244" s="492">
        <f>SUM(G5:G243)</f>
        <v>2522.4034908000003</v>
      </c>
      <c r="H244" s="492">
        <f>SUM(H5:H243)</f>
        <v>3575.704397399998</v>
      </c>
      <c r="I244" s="492">
        <f>SUM(I5:I243)</f>
        <v>3069.7920058499976</v>
      </c>
      <c r="J244" s="492"/>
      <c r="K244" s="491" t="s">
        <v>217</v>
      </c>
      <c r="L244" s="492">
        <f>SUM(L5:L243)</f>
        <v>2919.90947039</v>
      </c>
      <c r="M244" s="492">
        <f>SUM(M5:M243)</f>
        <v>2725.9909918699991</v>
      </c>
      <c r="N244" s="492">
        <f>SUM(N5:N243)</f>
        <v>2910.2134666399998</v>
      </c>
      <c r="S244" s="229"/>
      <c r="T244" s="229"/>
      <c r="U244" s="489"/>
      <c r="V244" s="489"/>
      <c r="W244" s="489"/>
      <c r="X244" s="489"/>
    </row>
  </sheetData>
  <sortState xmlns:xlrd2="http://schemas.microsoft.com/office/spreadsheetml/2017/richdata2" ref="K5:N245">
    <sortCondition descending="1" ref="N5:N245"/>
  </sortState>
  <mergeCells count="8">
    <mergeCell ref="P1:Q1"/>
    <mergeCell ref="A1:G1"/>
    <mergeCell ref="A2:D2"/>
    <mergeCell ref="F2:I2"/>
    <mergeCell ref="K2:N2"/>
    <mergeCell ref="C3:D3"/>
    <mergeCell ref="H3:I3"/>
    <mergeCell ref="M3:N3"/>
  </mergeCells>
  <hyperlinks>
    <hyperlink ref="P1:Q1" location="'Table of Content'!A1" display="Table of Content" xr:uid="{7A4788E1-28D9-4F6F-A933-C844C8CC24D0}"/>
  </hyperlinks>
  <pageMargins left="0.7" right="0.7" top="0.75" bottom="0.75" header="0.3" footer="0.3"/>
  <pageSetup scale="4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E630-0D3B-4905-9B83-D5B10C099D00}">
  <dimension ref="A1:P26"/>
  <sheetViews>
    <sheetView zoomScaleNormal="100" workbookViewId="0">
      <selection activeCell="H1" sqref="H1:I1"/>
    </sheetView>
  </sheetViews>
  <sheetFormatPr defaultColWidth="9.1796875" defaultRowHeight="12.5"/>
  <cols>
    <col min="1" max="1" width="18.453125" style="1" customWidth="1"/>
    <col min="2" max="2" width="11.1796875" style="1" bestFit="1" customWidth="1"/>
    <col min="3" max="3" width="11.1796875" style="4" bestFit="1" customWidth="1"/>
    <col min="4" max="4" width="11.1796875" style="1" bestFit="1" customWidth="1"/>
    <col min="5" max="5" width="13.54296875" style="1" bestFit="1" customWidth="1"/>
    <col min="6" max="6" width="11.81640625" style="1" bestFit="1" customWidth="1"/>
    <col min="7" max="7" width="11.1796875" style="1" bestFit="1" customWidth="1"/>
    <col min="8" max="8" width="11.26953125" style="1" bestFit="1" customWidth="1"/>
    <col min="9" max="13" width="9.1796875" style="1"/>
    <col min="14" max="16" width="11.1796875" style="1" bestFit="1" customWidth="1"/>
    <col min="17" max="16384" width="9.1796875" style="1"/>
  </cols>
  <sheetData>
    <row r="1" spans="1:16" ht="13">
      <c r="A1" s="3" t="s">
        <v>1238</v>
      </c>
      <c r="B1" s="75"/>
      <c r="C1" s="61"/>
      <c r="D1" s="3"/>
      <c r="H1" s="627" t="s">
        <v>239</v>
      </c>
      <c r="I1" s="627"/>
    </row>
    <row r="2" spans="1:16" ht="13">
      <c r="A2" s="74" t="s">
        <v>368</v>
      </c>
      <c r="B2" s="112">
        <v>45809</v>
      </c>
      <c r="C2" s="112">
        <v>46143</v>
      </c>
      <c r="D2" s="112">
        <v>46174</v>
      </c>
      <c r="E2" s="73" t="s">
        <v>401</v>
      </c>
      <c r="F2" s="73" t="s">
        <v>402</v>
      </c>
    </row>
    <row r="3" spans="1:16">
      <c r="A3" s="5" t="s">
        <v>366</v>
      </c>
      <c r="B3" s="57">
        <v>130545.9347199997</v>
      </c>
      <c r="C3" s="57">
        <v>223812.71270999979</v>
      </c>
      <c r="D3" s="493">
        <v>279573.5279100003</v>
      </c>
      <c r="E3" s="65">
        <f>((Table421116[[#This Row],[Column4]]/Table421116[[#This Row],[Column3]])-1)*100</f>
        <v>24.914051809135309</v>
      </c>
      <c r="F3" s="206">
        <f>((Table421116[[#This Row],[Column4]]/Table421116[[#This Row],[Column2]])-1)*100</f>
        <v>114.15720720039357</v>
      </c>
      <c r="H3" s="2"/>
      <c r="I3" s="2"/>
      <c r="N3" s="4"/>
      <c r="O3" s="4"/>
      <c r="P3" s="4"/>
    </row>
    <row r="4" spans="1:16">
      <c r="A4" s="5" t="s">
        <v>365</v>
      </c>
      <c r="B4" s="57">
        <v>180297.1679000007</v>
      </c>
      <c r="C4" s="57">
        <v>185366.4657499998</v>
      </c>
      <c r="D4" s="493">
        <v>182054.5573100005</v>
      </c>
      <c r="E4" s="65">
        <f>((Table421116[[#This Row],[Column4]]/Table421116[[#This Row],[Column3]])-1)*100</f>
        <v>-1.7866815481425879</v>
      </c>
      <c r="F4" s="206">
        <f>((Table421116[[#This Row],[Column4]]/Table421116[[#This Row],[Column2]])-1)*100</f>
        <v>0.97471825568247183</v>
      </c>
      <c r="N4" s="4"/>
      <c r="O4" s="4"/>
      <c r="P4" s="4"/>
    </row>
    <row r="5" spans="1:16">
      <c r="A5" s="5" t="s">
        <v>364</v>
      </c>
      <c r="B5" s="57">
        <v>121.7426200000003</v>
      </c>
      <c r="C5" s="57">
        <v>149.06467000000009</v>
      </c>
      <c r="D5" s="493">
        <v>174.08602999999999</v>
      </c>
      <c r="E5" s="65">
        <f>((Table421116[[#This Row],[Column4]]/Table421116[[#This Row],[Column3]])-1)*100</f>
        <v>16.785573670810038</v>
      </c>
      <c r="F5" s="206">
        <f>((Table421116[[#This Row],[Column4]]/Table421116[[#This Row],[Column2]])-1)*100</f>
        <v>42.99514007502021</v>
      </c>
      <c r="N5" s="4"/>
      <c r="O5" s="4"/>
      <c r="P5" s="4"/>
    </row>
    <row r="6" spans="1:16">
      <c r="A6" s="59" t="s">
        <v>363</v>
      </c>
      <c r="B6" s="48">
        <v>35.273000000000003</v>
      </c>
      <c r="C6" s="48">
        <v>0</v>
      </c>
      <c r="D6" s="48">
        <v>0</v>
      </c>
      <c r="E6" s="65" t="s">
        <v>240</v>
      </c>
      <c r="F6" s="206" t="s">
        <v>240</v>
      </c>
      <c r="N6" s="4"/>
      <c r="O6" s="4"/>
      <c r="P6" s="4"/>
    </row>
    <row r="7" spans="1:16" ht="13">
      <c r="A7" s="266" t="s">
        <v>312</v>
      </c>
      <c r="B7" s="268">
        <f>SUM(B3:B6)</f>
        <v>311000.11824000033</v>
      </c>
      <c r="C7" s="268">
        <f>SUM(C3:C6)</f>
        <v>409328.24312999961</v>
      </c>
      <c r="D7" s="268">
        <f>SUM(D3:D6)</f>
        <v>461802.17125000083</v>
      </c>
      <c r="E7" s="245">
        <f>((Table421116[[#Totals],[Column4]]/Table421116[[#Totals],[Column3]])-1)*100</f>
        <v>12.819522962488538</v>
      </c>
      <c r="F7" s="245">
        <f>((Table421116[[#Totals],[Column4]]/Table421116[[#Totals],[Column2]])-1)*100</f>
        <v>48.489387677218112</v>
      </c>
      <c r="H7" s="4"/>
    </row>
    <row r="8" spans="1:16">
      <c r="D8" s="2"/>
      <c r="H8" s="4"/>
    </row>
    <row r="9" spans="1:16">
      <c r="D9" s="72"/>
      <c r="H9" s="4"/>
    </row>
    <row r="10" spans="1:16">
      <c r="D10" s="2"/>
      <c r="E10" s="2"/>
      <c r="H10" s="4"/>
    </row>
    <row r="11" spans="1:16">
      <c r="E11" s="2"/>
      <c r="F11" s="13"/>
      <c r="G11" s="13"/>
      <c r="H11" s="13"/>
    </row>
    <row r="12" spans="1:16">
      <c r="F12" s="13"/>
      <c r="G12" s="13"/>
      <c r="H12" s="13"/>
    </row>
    <row r="13" spans="1:16">
      <c r="F13" s="4"/>
      <c r="G13" s="4"/>
      <c r="H13" s="4"/>
    </row>
    <row r="14" spans="1:16">
      <c r="E14" s="2"/>
      <c r="F14" s="4"/>
      <c r="G14" s="4"/>
      <c r="H14" s="4"/>
    </row>
    <row r="15" spans="1:16">
      <c r="F15" s="4"/>
      <c r="G15" s="4"/>
      <c r="H15" s="4"/>
    </row>
    <row r="16" spans="1:16">
      <c r="E16" s="2"/>
      <c r="F16" s="4"/>
      <c r="G16" s="4"/>
      <c r="H16" s="4"/>
    </row>
    <row r="18" spans="4:7">
      <c r="D18" s="261"/>
    </row>
    <row r="21" spans="4:7">
      <c r="D21" s="4"/>
      <c r="E21" s="4"/>
      <c r="F21" s="4"/>
      <c r="G21" s="4"/>
    </row>
    <row r="22" spans="4:7">
      <c r="D22" s="4"/>
      <c r="E22" s="4"/>
      <c r="F22" s="4"/>
      <c r="G22" s="4"/>
    </row>
    <row r="23" spans="4:7">
      <c r="D23" s="4"/>
      <c r="E23" s="4"/>
      <c r="F23" s="4"/>
      <c r="G23" s="4"/>
    </row>
    <row r="24" spans="4:7">
      <c r="D24" s="4"/>
      <c r="E24" s="4"/>
      <c r="F24" s="4"/>
      <c r="G24" s="4"/>
    </row>
    <row r="25" spans="4:7">
      <c r="D25" s="4"/>
      <c r="E25" s="4"/>
      <c r="F25" s="4"/>
      <c r="G25" s="4"/>
    </row>
    <row r="26" spans="4:7">
      <c r="D26" s="4"/>
      <c r="E26" s="4"/>
      <c r="F26" s="4"/>
      <c r="G26" s="4"/>
    </row>
  </sheetData>
  <mergeCells count="1">
    <mergeCell ref="H1:I1"/>
  </mergeCells>
  <hyperlinks>
    <hyperlink ref="H1" location="'Table of Content'!A1" display="Table of Content" xr:uid="{3F666FC4-6847-4E02-B7A9-E0586B0E46A8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23BB-9FDE-4EB9-9471-DEF9385C3480}">
  <dimension ref="A1:S20"/>
  <sheetViews>
    <sheetView zoomScaleNormal="100" workbookViewId="0">
      <selection activeCell="G1" sqref="G1:H1"/>
    </sheetView>
  </sheetViews>
  <sheetFormatPr defaultColWidth="8.81640625" defaultRowHeight="12.5"/>
  <cols>
    <col min="1" max="1" width="10.54296875" style="19" customWidth="1"/>
    <col min="2" max="2" width="15.54296875" style="19" customWidth="1"/>
    <col min="3" max="3" width="13.7265625" style="19" customWidth="1"/>
    <col min="4" max="5" width="18.6328125" style="19" bestFit="1" customWidth="1"/>
    <col min="6" max="6" width="11.1796875" style="19" bestFit="1" customWidth="1"/>
    <col min="7" max="15" width="8.81640625" style="19"/>
    <col min="16" max="19" width="10.1796875" style="19" bestFit="1" customWidth="1"/>
    <col min="20" max="16384" width="8.81640625" style="19"/>
  </cols>
  <sheetData>
    <row r="1" spans="1:19" ht="13">
      <c r="A1" s="584" t="s">
        <v>577</v>
      </c>
      <c r="B1" s="584"/>
      <c r="C1" s="584"/>
      <c r="D1" s="584"/>
      <c r="G1" s="583" t="s">
        <v>239</v>
      </c>
      <c r="H1" s="583"/>
    </row>
    <row r="2" spans="1:19" ht="13">
      <c r="A2" s="148" t="s">
        <v>220</v>
      </c>
      <c r="B2" s="147" t="s">
        <v>243</v>
      </c>
      <c r="C2" s="354" t="s">
        <v>219</v>
      </c>
      <c r="D2" s="147" t="s">
        <v>430</v>
      </c>
      <c r="E2" s="147" t="s">
        <v>429</v>
      </c>
      <c r="F2" s="146"/>
    </row>
    <row r="3" spans="1:19">
      <c r="A3" s="35" t="s">
        <v>221</v>
      </c>
      <c r="B3" s="43">
        <v>10139.538065370001</v>
      </c>
      <c r="C3" s="43">
        <v>13136.3366587699</v>
      </c>
      <c r="D3" s="43">
        <v>10139.538065370001</v>
      </c>
      <c r="E3" s="43">
        <v>13136.3366587699</v>
      </c>
      <c r="F3" s="146"/>
      <c r="G3" s="33"/>
      <c r="H3" s="33"/>
    </row>
    <row r="4" spans="1:19">
      <c r="A4" s="35" t="s">
        <v>222</v>
      </c>
      <c r="B4" s="44">
        <v>9681.6443227599902</v>
      </c>
      <c r="C4" s="44">
        <v>11756.7784508599</v>
      </c>
      <c r="D4" s="44">
        <v>19821.182388130001</v>
      </c>
      <c r="E4" s="44">
        <v>24893.115109629798</v>
      </c>
      <c r="F4" s="146"/>
      <c r="G4" s="33"/>
      <c r="H4" s="33"/>
    </row>
    <row r="5" spans="1:19">
      <c r="A5" s="35" t="s">
        <v>223</v>
      </c>
      <c r="B5" s="44">
        <v>10086.95039226</v>
      </c>
      <c r="C5" s="44">
        <v>12393.2728026928</v>
      </c>
      <c r="D5" s="44">
        <v>29908.132780389999</v>
      </c>
      <c r="E5" s="44">
        <v>37286.387912322702</v>
      </c>
      <c r="F5" s="146"/>
      <c r="G5" s="33"/>
      <c r="H5" s="33"/>
    </row>
    <row r="6" spans="1:19">
      <c r="A6" s="35" t="s">
        <v>224</v>
      </c>
      <c r="B6" s="44">
        <v>10571.030594489999</v>
      </c>
      <c r="C6" s="44">
        <v>12708.824177229799</v>
      </c>
      <c r="D6" s="44">
        <v>40479.163374879994</v>
      </c>
      <c r="E6" s="44">
        <v>49995.2120895525</v>
      </c>
      <c r="F6" s="146"/>
      <c r="G6" s="33"/>
      <c r="H6" s="33"/>
    </row>
    <row r="7" spans="1:19">
      <c r="A7" s="35" t="s">
        <v>225</v>
      </c>
      <c r="B7" s="44">
        <v>11650.95606507</v>
      </c>
      <c r="C7" s="44">
        <v>11536.139138721599</v>
      </c>
      <c r="D7" s="44">
        <v>52130.119439949995</v>
      </c>
      <c r="E7" s="44">
        <v>61531.351228274005</v>
      </c>
      <c r="F7" s="146"/>
      <c r="G7" s="33"/>
      <c r="H7" s="33"/>
    </row>
    <row r="8" spans="1:19">
      <c r="A8" s="35" t="s">
        <v>226</v>
      </c>
      <c r="B8" s="44">
        <v>11970.880430719999</v>
      </c>
      <c r="C8" s="44">
        <v>11301.92614041</v>
      </c>
      <c r="D8" s="44">
        <v>64100.999870669999</v>
      </c>
      <c r="E8" s="44">
        <v>72833.277368684096</v>
      </c>
      <c r="F8" s="146"/>
      <c r="G8" s="33"/>
      <c r="H8" s="33"/>
    </row>
    <row r="9" spans="1:19">
      <c r="A9" s="35" t="s">
        <v>227</v>
      </c>
      <c r="B9" s="44">
        <v>12589.394804060101</v>
      </c>
      <c r="C9" s="44">
        <v>12572.1458824698</v>
      </c>
      <c r="D9" s="44">
        <v>76690.394674729992</v>
      </c>
      <c r="E9" s="44">
        <v>85405.423251153901</v>
      </c>
      <c r="F9" s="146"/>
      <c r="G9" s="33"/>
      <c r="H9" s="33"/>
    </row>
    <row r="10" spans="1:19">
      <c r="A10" s="35" t="s">
        <v>228</v>
      </c>
      <c r="B10" s="44">
        <v>7663.1295157000104</v>
      </c>
      <c r="C10" s="44">
        <v>12941.4408797708</v>
      </c>
      <c r="D10" s="44">
        <v>84353.524190430093</v>
      </c>
      <c r="E10" s="44">
        <v>98346.864130924703</v>
      </c>
      <c r="F10" s="146"/>
      <c r="G10" s="33"/>
      <c r="H10" s="33"/>
    </row>
    <row r="11" spans="1:19">
      <c r="A11" s="35" t="s">
        <v>229</v>
      </c>
      <c r="B11" s="44">
        <v>7428.1780686100301</v>
      </c>
      <c r="C11" s="44">
        <v>10878.078204939899</v>
      </c>
      <c r="D11" s="44">
        <v>91781.702259040103</v>
      </c>
      <c r="E11" s="44">
        <v>109224.94233586501</v>
      </c>
      <c r="F11" s="146"/>
      <c r="G11" s="33"/>
      <c r="H11" s="33"/>
    </row>
    <row r="12" spans="1:19">
      <c r="A12" s="35" t="s">
        <v>230</v>
      </c>
      <c r="B12" s="44">
        <v>13185.733845000001</v>
      </c>
      <c r="C12" s="44">
        <v>15730.270956099899</v>
      </c>
      <c r="D12" s="44">
        <v>104967.43610404</v>
      </c>
      <c r="E12" s="44">
        <v>124955.213291964</v>
      </c>
      <c r="F12" s="146"/>
      <c r="G12" s="33"/>
      <c r="H12" s="33"/>
    </row>
    <row r="13" spans="1:19">
      <c r="A13" s="35" t="s">
        <v>231</v>
      </c>
      <c r="B13" s="44">
        <v>9971.099398289989</v>
      </c>
      <c r="C13" s="44">
        <v>14468.0229413698</v>
      </c>
      <c r="D13" s="44">
        <v>114938.53550233001</v>
      </c>
      <c r="E13" s="44">
        <v>139423.23623333403</v>
      </c>
      <c r="G13" s="33"/>
      <c r="H13" s="33"/>
    </row>
    <row r="14" spans="1:19">
      <c r="A14" s="35" t="s">
        <v>232</v>
      </c>
      <c r="B14" s="45">
        <v>10684.847585420001</v>
      </c>
      <c r="C14" s="45">
        <v>11115.817065091</v>
      </c>
      <c r="D14" s="45">
        <v>125623.38308775</v>
      </c>
      <c r="E14" s="45">
        <v>150539.05329842499</v>
      </c>
      <c r="G14" s="33"/>
      <c r="H14" s="33"/>
    </row>
    <row r="15" spans="1:19">
      <c r="P15" s="17"/>
      <c r="Q15" s="17"/>
      <c r="R15" s="17"/>
      <c r="S15" s="17"/>
    </row>
    <row r="16" spans="1:19">
      <c r="B16" s="145"/>
      <c r="C16" s="145"/>
      <c r="P16" s="17"/>
      <c r="Q16" s="17"/>
      <c r="R16" s="17"/>
      <c r="S16" s="17"/>
    </row>
    <row r="17" spans="2:19">
      <c r="B17" s="37"/>
      <c r="C17" s="37"/>
      <c r="P17" s="17"/>
      <c r="Q17" s="17"/>
      <c r="R17" s="17"/>
      <c r="S17" s="17"/>
    </row>
    <row r="18" spans="2:19">
      <c r="P18" s="17"/>
      <c r="Q18" s="17"/>
      <c r="R18" s="17"/>
      <c r="S18" s="17"/>
    </row>
    <row r="19" spans="2:19">
      <c r="P19" s="17"/>
      <c r="Q19" s="17"/>
      <c r="R19" s="17"/>
      <c r="S19" s="17"/>
    </row>
    <row r="20" spans="2:19">
      <c r="P20" s="17"/>
      <c r="Q20" s="17"/>
      <c r="R20" s="17"/>
      <c r="S20" s="17"/>
    </row>
  </sheetData>
  <mergeCells count="2">
    <mergeCell ref="G1:H1"/>
    <mergeCell ref="A1:D1"/>
  </mergeCells>
  <hyperlinks>
    <hyperlink ref="G1:H1" location="'Table of Content'!A1" display="Table of Content" xr:uid="{33590BC8-933B-495D-A7E3-D24D8FF563D4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E84C-BA68-4877-964F-89E4255E4F57}">
  <dimension ref="A1:N28"/>
  <sheetViews>
    <sheetView zoomScaleNormal="100" workbookViewId="0">
      <selection activeCell="K1" sqref="K1:L1"/>
    </sheetView>
  </sheetViews>
  <sheetFormatPr defaultColWidth="8.81640625" defaultRowHeight="12.5"/>
  <cols>
    <col min="1" max="1" width="13.1796875" style="224" customWidth="1"/>
    <col min="2" max="2" width="12.81640625" style="224" customWidth="1"/>
    <col min="3" max="3" width="9.26953125" style="224" bestFit="1" customWidth="1"/>
    <col min="4" max="4" width="14.81640625" style="224" bestFit="1" customWidth="1"/>
    <col min="5" max="5" width="9.1796875" style="224" bestFit="1" customWidth="1"/>
    <col min="6" max="6" width="11.26953125" style="224" customWidth="1"/>
    <col min="7" max="7" width="9.54296875" style="224" customWidth="1"/>
    <col min="8" max="8" width="8.1796875" style="224" customWidth="1"/>
    <col min="9" max="9" width="9.453125" style="224" customWidth="1"/>
    <col min="10" max="10" width="9.1796875" style="224" bestFit="1" customWidth="1"/>
    <col min="11" max="11" width="12" style="1" customWidth="1"/>
    <col min="12" max="12" width="9.26953125" style="1" bestFit="1" customWidth="1"/>
    <col min="13" max="13" width="9.1796875" style="1" bestFit="1" customWidth="1"/>
    <col min="14" max="16384" width="8.81640625" style="1"/>
  </cols>
  <sheetData>
    <row r="1" spans="1:14" ht="13">
      <c r="A1" s="11" t="s">
        <v>1239</v>
      </c>
      <c r="K1" s="627" t="s">
        <v>239</v>
      </c>
      <c r="L1" s="627"/>
    </row>
    <row r="2" spans="1:14" ht="13">
      <c r="A2" s="635" t="s">
        <v>368</v>
      </c>
      <c r="B2" s="632">
        <v>45809</v>
      </c>
      <c r="C2" s="632"/>
      <c r="D2" s="632">
        <v>46146</v>
      </c>
      <c r="E2" s="632"/>
      <c r="F2" s="632">
        <v>46174</v>
      </c>
      <c r="G2" s="632"/>
      <c r="H2" s="637" t="s">
        <v>241</v>
      </c>
      <c r="I2" s="637" t="s">
        <v>367</v>
      </c>
    </row>
    <row r="3" spans="1:14" ht="13">
      <c r="A3" s="636"/>
      <c r="B3" s="6" t="s">
        <v>296</v>
      </c>
      <c r="C3" s="79" t="s">
        <v>234</v>
      </c>
      <c r="D3" s="6" t="s">
        <v>296</v>
      </c>
      <c r="E3" s="79" t="s">
        <v>234</v>
      </c>
      <c r="F3" s="6" t="s">
        <v>296</v>
      </c>
      <c r="G3" s="79" t="s">
        <v>234</v>
      </c>
      <c r="H3" s="638"/>
      <c r="I3" s="638"/>
    </row>
    <row r="4" spans="1:14">
      <c r="A4" s="58" t="s">
        <v>366</v>
      </c>
      <c r="B4" s="96">
        <v>3997.1571931300009</v>
      </c>
      <c r="C4" s="78">
        <f>(B4/$B$9)*100</f>
        <v>35.367044019498309</v>
      </c>
      <c r="D4" s="96">
        <v>6928.6638999799525</v>
      </c>
      <c r="E4" s="78">
        <f>(D4/$D$9)*100</f>
        <v>43.455271958658706</v>
      </c>
      <c r="F4" s="96">
        <v>9092.9928504696018</v>
      </c>
      <c r="G4" s="78">
        <f>(F4/$F$9)*100</f>
        <v>49.619140140522546</v>
      </c>
      <c r="H4" s="78">
        <f>((F4/D4)-1)*100</f>
        <v>31.237320524320889</v>
      </c>
      <c r="I4" s="78">
        <f>((F4/B4)-1)*100</f>
        <v>127.4864963053723</v>
      </c>
    </row>
    <row r="5" spans="1:14">
      <c r="A5" s="28" t="s">
        <v>365</v>
      </c>
      <c r="B5" s="57">
        <v>6847.5776466200277</v>
      </c>
      <c r="C5" s="77">
        <f>(B5/$B$9)*100</f>
        <v>60.587704799596231</v>
      </c>
      <c r="D5" s="57">
        <v>8478.8430554799324</v>
      </c>
      <c r="E5" s="77">
        <f>(D5/$D$9)*100</f>
        <v>53.177702972680095</v>
      </c>
      <c r="F5" s="57">
        <v>8717.0780171899441</v>
      </c>
      <c r="G5" s="77">
        <f>(F5/$F$9)*100</f>
        <v>47.567827541894339</v>
      </c>
      <c r="H5" s="77">
        <f>((F5/D5)-1)*100</f>
        <v>2.8097578897399167</v>
      </c>
      <c r="I5" s="77">
        <f>((F5/B5)-1)*100</f>
        <v>27.301630840107439</v>
      </c>
    </row>
    <row r="6" spans="1:14">
      <c r="A6" s="28" t="s">
        <v>364</v>
      </c>
      <c r="B6" s="57">
        <v>453.22331274000061</v>
      </c>
      <c r="C6" s="77">
        <f>(B6/$B$9)*100</f>
        <v>4.0101422280535086</v>
      </c>
      <c r="D6" s="57">
        <v>533.77969546999759</v>
      </c>
      <c r="E6" s="77">
        <f>(D6/$D$9)*100</f>
        <v>3.3477654808347515</v>
      </c>
      <c r="F6" s="57">
        <v>513.53964014000178</v>
      </c>
      <c r="G6" s="77">
        <f>(F6/$F$9)*100</f>
        <v>2.802311163205665</v>
      </c>
      <c r="H6" s="77">
        <f>((F6/D6)-1)*100</f>
        <v>-3.7918368761056476</v>
      </c>
      <c r="I6" s="77">
        <f>((F6/B6)-1)*100</f>
        <v>13.308302045486942</v>
      </c>
    </row>
    <row r="7" spans="1:14">
      <c r="A7" s="28" t="s">
        <v>1219</v>
      </c>
      <c r="B7" s="57">
        <v>3.9653349699999949</v>
      </c>
      <c r="C7" s="77">
        <f>(B7/$B$9)*100</f>
        <v>3.5085479419494192E-2</v>
      </c>
      <c r="D7" s="57">
        <v>3.0708175300000038</v>
      </c>
      <c r="E7" s="77">
        <f>(D7/$D$9)*100</f>
        <v>1.925958782644268E-2</v>
      </c>
      <c r="F7" s="57">
        <v>1.9647132100000009</v>
      </c>
      <c r="G7" s="77">
        <f>(F7/$F$9)*100</f>
        <v>1.0721154377449145E-2</v>
      </c>
      <c r="H7" s="77" t="s">
        <v>240</v>
      </c>
      <c r="I7" s="77" t="s">
        <v>240</v>
      </c>
    </row>
    <row r="8" spans="1:14">
      <c r="A8" s="59" t="s">
        <v>363</v>
      </c>
      <c r="B8" s="48">
        <v>2.6529499999999998E-3</v>
      </c>
      <c r="C8" s="396">
        <f>(B8/$B$9)*100</f>
        <v>2.3473432466651669E-5</v>
      </c>
      <c r="D8" s="48">
        <v>0</v>
      </c>
      <c r="E8" s="396">
        <f>(D8/$D$9)*100</f>
        <v>0</v>
      </c>
      <c r="F8" s="48">
        <v>0</v>
      </c>
      <c r="G8" s="396">
        <f>(F8/$F$9)*100</f>
        <v>0</v>
      </c>
      <c r="H8" s="396" t="s">
        <v>240</v>
      </c>
      <c r="I8" s="396" t="s">
        <v>240</v>
      </c>
    </row>
    <row r="9" spans="1:14" s="3" customFormat="1" ht="13">
      <c r="A9" s="287" t="s">
        <v>217</v>
      </c>
      <c r="B9" s="198">
        <f t="shared" ref="B9:G9" si="0">SUM(B4:B8)</f>
        <v>11301.926140410029</v>
      </c>
      <c r="C9" s="198">
        <f t="shared" si="0"/>
        <v>100</v>
      </c>
      <c r="D9" s="198">
        <f t="shared" si="0"/>
        <v>15944.357468459883</v>
      </c>
      <c r="E9" s="198">
        <f t="shared" si="0"/>
        <v>99.999999999999986</v>
      </c>
      <c r="F9" s="198">
        <f t="shared" si="0"/>
        <v>18325.575221009549</v>
      </c>
      <c r="G9" s="288">
        <f t="shared" si="0"/>
        <v>99.999999999999986</v>
      </c>
      <c r="H9" s="283">
        <f>((F9/D9)-1)*100</f>
        <v>14.934548207791011</v>
      </c>
      <c r="I9" s="283">
        <f>((F9/B9)-1)*100</f>
        <v>62.145593532826823</v>
      </c>
      <c r="J9" s="225"/>
      <c r="K9" s="1"/>
    </row>
    <row r="10" spans="1:14">
      <c r="F10" s="8"/>
      <c r="G10" s="8"/>
      <c r="H10" s="8"/>
    </row>
    <row r="11" spans="1:14">
      <c r="B11" s="4"/>
      <c r="D11" s="4"/>
      <c r="F11" s="4"/>
      <c r="G11" s="8"/>
      <c r="H11" s="8"/>
    </row>
    <row r="12" spans="1:14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E13" s="8"/>
      <c r="F13" s="8"/>
      <c r="I13" s="4"/>
      <c r="J13" s="4"/>
      <c r="K13" s="4"/>
      <c r="L13" s="4"/>
      <c r="M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4">
      <c r="C15" s="4"/>
      <c r="D15" s="4"/>
      <c r="E15" s="4"/>
      <c r="F15" s="4"/>
      <c r="G15" s="4"/>
      <c r="H15" s="4"/>
    </row>
    <row r="16" spans="1:14">
      <c r="C16" s="4"/>
      <c r="D16" s="4"/>
      <c r="E16" s="4"/>
      <c r="F16" s="4"/>
      <c r="G16" s="4"/>
      <c r="H16" s="4"/>
    </row>
    <row r="17" spans="1:8">
      <c r="C17" s="4"/>
      <c r="D17" s="4"/>
      <c r="E17" s="4"/>
      <c r="F17" s="4"/>
      <c r="G17" s="4"/>
      <c r="H17" s="4"/>
    </row>
    <row r="18" spans="1:8">
      <c r="C18" s="4"/>
      <c r="D18" s="4"/>
      <c r="E18" s="4"/>
      <c r="F18" s="4"/>
      <c r="G18" s="4"/>
      <c r="H18" s="4"/>
    </row>
    <row r="19" spans="1:8">
      <c r="C19" s="4"/>
      <c r="D19" s="4"/>
      <c r="E19" s="4"/>
      <c r="F19" s="4"/>
      <c r="G19" s="4"/>
      <c r="H19" s="4"/>
    </row>
    <row r="20" spans="1:8">
      <c r="B20" s="228"/>
      <c r="C20" s="4"/>
      <c r="D20" s="4"/>
      <c r="E20" s="4"/>
      <c r="F20" s="227"/>
      <c r="G20" s="227"/>
      <c r="H20" s="227"/>
    </row>
    <row r="21" spans="1:8">
      <c r="B21" s="9"/>
      <c r="C21" s="4"/>
      <c r="D21" s="4"/>
      <c r="E21" s="4"/>
      <c r="F21" s="4"/>
      <c r="G21" s="4"/>
    </row>
    <row r="22" spans="1:8">
      <c r="A22" s="1"/>
      <c r="B22" s="1"/>
      <c r="C22" s="4"/>
      <c r="D22" s="4"/>
      <c r="E22" s="4"/>
      <c r="F22" s="4"/>
      <c r="G22" s="4"/>
    </row>
    <row r="23" spans="1:8">
      <c r="A23" s="1"/>
      <c r="B23" s="62"/>
      <c r="C23" s="62"/>
      <c r="D23" s="62"/>
      <c r="E23" s="230"/>
      <c r="F23" s="230"/>
      <c r="G23" s="230"/>
    </row>
    <row r="24" spans="1:8">
      <c r="A24" s="1"/>
      <c r="B24" s="62"/>
      <c r="C24" s="62"/>
      <c r="D24" s="62"/>
      <c r="E24" s="230"/>
      <c r="F24" s="230"/>
      <c r="G24" s="230"/>
    </row>
    <row r="25" spans="1:8">
      <c r="A25" s="1"/>
      <c r="B25" s="62"/>
      <c r="C25" s="62"/>
      <c r="D25" s="62"/>
    </row>
    <row r="26" spans="1:8">
      <c r="A26" s="1"/>
      <c r="B26" s="62"/>
      <c r="C26" s="62"/>
      <c r="D26" s="62"/>
    </row>
    <row r="27" spans="1:8">
      <c r="A27" s="1"/>
      <c r="B27" s="62"/>
      <c r="C27" s="62"/>
      <c r="D27" s="62"/>
    </row>
    <row r="28" spans="1:8">
      <c r="A28" s="1"/>
      <c r="B28" s="62"/>
      <c r="C28" s="62"/>
      <c r="D28" s="62"/>
    </row>
  </sheetData>
  <mergeCells count="7">
    <mergeCell ref="A2:A3"/>
    <mergeCell ref="K1:L1"/>
    <mergeCell ref="I2:I3"/>
    <mergeCell ref="B2:C2"/>
    <mergeCell ref="D2:E2"/>
    <mergeCell ref="F2:G2"/>
    <mergeCell ref="H2:H3"/>
  </mergeCells>
  <hyperlinks>
    <hyperlink ref="K1:L1" location="'Table of Content'!A1" display="Table of Content" xr:uid="{148D5FEB-6213-4650-B091-ACBE73EA9C52}"/>
  </hyperlinks>
  <pageMargins left="0.7" right="0.7" top="0.75" bottom="0.75" header="0.3" footer="0.3"/>
  <pageSetup scale="60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7E61-88AD-4C18-88B1-0C45C78CF6FA}">
  <dimension ref="A1:Q260"/>
  <sheetViews>
    <sheetView zoomScaleNormal="100" workbookViewId="0">
      <selection activeCell="P1" sqref="P1"/>
    </sheetView>
  </sheetViews>
  <sheetFormatPr defaultColWidth="8.81640625" defaultRowHeight="12.5"/>
  <cols>
    <col min="1" max="1" width="18" style="19" customWidth="1"/>
    <col min="2" max="4" width="9.1796875" style="19" bestFit="1" customWidth="1"/>
    <col min="5" max="5" width="8.81640625" style="19"/>
    <col min="6" max="6" width="21.54296875" style="494" customWidth="1"/>
    <col min="7" max="10" width="8.81640625" style="494"/>
    <col min="11" max="11" width="15.54296875" style="494" customWidth="1"/>
    <col min="12" max="14" width="8.81640625" style="494"/>
    <col min="15" max="16384" width="8.81640625" style="19"/>
  </cols>
  <sheetData>
    <row r="1" spans="1:17" ht="13">
      <c r="A1" s="36" t="s">
        <v>1240</v>
      </c>
      <c r="E1" s="71"/>
      <c r="G1" s="495"/>
      <c r="H1" s="495"/>
      <c r="I1" s="495"/>
      <c r="J1" s="496"/>
      <c r="P1" s="47" t="s">
        <v>239</v>
      </c>
    </row>
    <row r="2" spans="1:17" ht="13">
      <c r="A2" s="642" t="s">
        <v>366</v>
      </c>
      <c r="B2" s="643"/>
      <c r="C2" s="643"/>
      <c r="D2" s="644"/>
      <c r="E2" s="310"/>
      <c r="F2" s="648" t="s">
        <v>365</v>
      </c>
      <c r="G2" s="649"/>
      <c r="H2" s="649"/>
      <c r="I2" s="650"/>
      <c r="J2" s="497"/>
      <c r="K2" s="645" t="s">
        <v>364</v>
      </c>
      <c r="L2" s="646"/>
      <c r="M2" s="646"/>
      <c r="N2" s="647"/>
    </row>
    <row r="3" spans="1:17" ht="14.5" customHeight="1">
      <c r="A3" s="313" t="s">
        <v>370</v>
      </c>
      <c r="B3" s="498">
        <v>2025</v>
      </c>
      <c r="C3" s="674">
        <v>2026</v>
      </c>
      <c r="D3" s="651"/>
      <c r="E3" s="312"/>
      <c r="F3" s="499" t="s">
        <v>370</v>
      </c>
      <c r="G3" s="500">
        <v>2025</v>
      </c>
      <c r="H3" s="673">
        <v>2026</v>
      </c>
      <c r="I3" s="652"/>
      <c r="J3" s="501"/>
      <c r="K3" s="502" t="s">
        <v>370</v>
      </c>
      <c r="L3" s="500">
        <v>2025</v>
      </c>
      <c r="M3" s="673">
        <v>2026</v>
      </c>
      <c r="N3" s="652"/>
    </row>
    <row r="4" spans="1:17" ht="14.5" customHeight="1">
      <c r="A4" s="173" t="s">
        <v>220</v>
      </c>
      <c r="B4" s="112">
        <v>45809</v>
      </c>
      <c r="C4" s="112">
        <v>46143</v>
      </c>
      <c r="D4" s="112">
        <v>46174</v>
      </c>
      <c r="E4" s="314"/>
      <c r="F4" s="503" t="s">
        <v>220</v>
      </c>
      <c r="G4" s="504">
        <v>45809</v>
      </c>
      <c r="H4" s="504">
        <v>46143</v>
      </c>
      <c r="I4" s="504">
        <v>46174</v>
      </c>
      <c r="J4" s="505"/>
      <c r="K4" s="209" t="s">
        <v>220</v>
      </c>
      <c r="L4" s="504">
        <v>45809</v>
      </c>
      <c r="M4" s="504">
        <v>46143</v>
      </c>
      <c r="N4" s="504">
        <v>46174</v>
      </c>
      <c r="P4" s="11"/>
      <c r="Q4" s="11"/>
    </row>
    <row r="5" spans="1:17">
      <c r="A5" s="490" t="s">
        <v>1031</v>
      </c>
      <c r="B5" s="262">
        <v>1485.00760597</v>
      </c>
      <c r="C5" s="262">
        <v>3298.8726170799991</v>
      </c>
      <c r="D5" s="262">
        <v>3956.1930724895992</v>
      </c>
      <c r="E5" s="262"/>
      <c r="F5" s="98" t="s">
        <v>1024</v>
      </c>
      <c r="G5" s="263">
        <v>312.13044124000032</v>
      </c>
      <c r="H5" s="263">
        <v>1206.3482978099989</v>
      </c>
      <c r="I5" s="263">
        <v>969.06490257000053</v>
      </c>
      <c r="J5" s="263"/>
      <c r="K5" s="270" t="s">
        <v>1165</v>
      </c>
      <c r="L5" s="263">
        <v>26.364730829999999</v>
      </c>
      <c r="M5" s="263">
        <v>18.624128580000008</v>
      </c>
      <c r="N5" s="511">
        <v>94.014522560000017</v>
      </c>
    </row>
    <row r="6" spans="1:17">
      <c r="A6" s="20" t="s">
        <v>927</v>
      </c>
      <c r="B6" s="44">
        <v>179.16916537999998</v>
      </c>
      <c r="C6" s="44">
        <v>494.86165869999996</v>
      </c>
      <c r="D6" s="44">
        <v>1193.01666604</v>
      </c>
      <c r="E6" s="44"/>
      <c r="F6" s="35" t="s">
        <v>1143</v>
      </c>
      <c r="G6" s="44">
        <v>377.03495848000006</v>
      </c>
      <c r="H6" s="44">
        <v>393.06286518000019</v>
      </c>
      <c r="I6" s="44">
        <v>616.64254098000038</v>
      </c>
      <c r="J6" s="44"/>
      <c r="K6" s="20" t="s">
        <v>1134</v>
      </c>
      <c r="L6" s="44">
        <v>56.43463347000003</v>
      </c>
      <c r="M6" s="44">
        <v>56.662992639999963</v>
      </c>
      <c r="N6" s="510">
        <v>78.755034609999981</v>
      </c>
    </row>
    <row r="7" spans="1:17">
      <c r="A7" s="270" t="s">
        <v>1052</v>
      </c>
      <c r="B7" s="263">
        <v>24.5016602</v>
      </c>
      <c r="C7" s="263">
        <v>73.404087879999992</v>
      </c>
      <c r="D7" s="263">
        <v>778.05270313000017</v>
      </c>
      <c r="E7" s="263"/>
      <c r="F7" s="98" t="s">
        <v>1142</v>
      </c>
      <c r="G7" s="263">
        <v>287.7024184</v>
      </c>
      <c r="H7" s="263">
        <v>300.44038987999988</v>
      </c>
      <c r="I7" s="263">
        <v>300.93424830000004</v>
      </c>
      <c r="J7" s="263"/>
      <c r="K7" s="270" t="s">
        <v>1148</v>
      </c>
      <c r="L7" s="263">
        <v>7.0787313400000009</v>
      </c>
      <c r="M7" s="263">
        <v>30.693936079999997</v>
      </c>
      <c r="N7" s="511">
        <v>30.271394239999992</v>
      </c>
    </row>
    <row r="8" spans="1:17">
      <c r="A8" s="20" t="s">
        <v>1110</v>
      </c>
      <c r="B8" s="44">
        <v>55.446674019999989</v>
      </c>
      <c r="C8" s="44">
        <v>104.10962311</v>
      </c>
      <c r="D8" s="44">
        <v>308.6546415799998</v>
      </c>
      <c r="E8" s="44"/>
      <c r="F8" s="35" t="s">
        <v>1048</v>
      </c>
      <c r="G8" s="44">
        <v>164.0599120600001</v>
      </c>
      <c r="H8" s="44">
        <v>190.4720368000003</v>
      </c>
      <c r="I8" s="44">
        <v>227.22385679999979</v>
      </c>
      <c r="J8" s="44"/>
      <c r="K8" s="20" t="s">
        <v>1163</v>
      </c>
      <c r="L8" s="44">
        <v>11.274010000000009</v>
      </c>
      <c r="M8" s="44">
        <v>31.48891111</v>
      </c>
      <c r="N8" s="510">
        <v>29.959156739999997</v>
      </c>
    </row>
    <row r="9" spans="1:17">
      <c r="A9" s="270" t="s">
        <v>1143</v>
      </c>
      <c r="B9" s="263">
        <v>6.0864145099999991</v>
      </c>
      <c r="C9" s="263">
        <v>235.7646548099998</v>
      </c>
      <c r="D9" s="263">
        <v>285.63901954000011</v>
      </c>
      <c r="E9" s="263"/>
      <c r="F9" s="98" t="s">
        <v>1004</v>
      </c>
      <c r="G9" s="263">
        <v>186.5152569199997</v>
      </c>
      <c r="H9" s="263">
        <v>189.3604493000004</v>
      </c>
      <c r="I9" s="263">
        <v>196.09765547999982</v>
      </c>
      <c r="J9" s="263"/>
      <c r="K9" s="270" t="s">
        <v>1048</v>
      </c>
      <c r="L9" s="263">
        <v>33.323854629999992</v>
      </c>
      <c r="M9" s="263">
        <v>22.95520844</v>
      </c>
      <c r="N9" s="511">
        <v>26.620383190000002</v>
      </c>
    </row>
    <row r="10" spans="1:17">
      <c r="A10" s="20" t="s">
        <v>1121</v>
      </c>
      <c r="B10" s="44">
        <v>30.84838126</v>
      </c>
      <c r="C10" s="44">
        <v>201.29283144999999</v>
      </c>
      <c r="D10" s="44">
        <v>201.5671669499998</v>
      </c>
      <c r="E10" s="44"/>
      <c r="F10" s="35" t="s">
        <v>1025</v>
      </c>
      <c r="G10" s="44">
        <v>357.97985473000017</v>
      </c>
      <c r="H10" s="44">
        <v>188.41201076999988</v>
      </c>
      <c r="I10" s="44">
        <v>177.26508717999999</v>
      </c>
      <c r="J10" s="44"/>
      <c r="K10" s="20" t="s">
        <v>1129</v>
      </c>
      <c r="L10" s="44">
        <v>13.281904859999999</v>
      </c>
      <c r="M10" s="44">
        <v>18.248168379999999</v>
      </c>
      <c r="N10" s="510">
        <v>22.117982139999988</v>
      </c>
    </row>
    <row r="11" spans="1:17">
      <c r="A11" s="270" t="s">
        <v>1068</v>
      </c>
      <c r="B11" s="263">
        <v>196.1746589200001</v>
      </c>
      <c r="C11" s="263">
        <v>272.64544754000008</v>
      </c>
      <c r="D11" s="263">
        <v>182.23696584000001</v>
      </c>
      <c r="E11" s="263"/>
      <c r="F11" s="98" t="s">
        <v>1050</v>
      </c>
      <c r="G11" s="263">
        <v>131.70545392</v>
      </c>
      <c r="H11" s="263">
        <v>163.50659821000002</v>
      </c>
      <c r="I11" s="263">
        <v>170.7499828100006</v>
      </c>
      <c r="J11" s="263"/>
      <c r="K11" s="270" t="s">
        <v>1106</v>
      </c>
      <c r="L11" s="263">
        <v>3.2753560000000001E-2</v>
      </c>
      <c r="M11" s="263">
        <v>3.2654470199999999</v>
      </c>
      <c r="N11" s="511">
        <v>19.206117489999997</v>
      </c>
    </row>
    <row r="12" spans="1:17">
      <c r="A12" s="20" t="s">
        <v>1115</v>
      </c>
      <c r="B12" s="44">
        <v>33.693470149999989</v>
      </c>
      <c r="C12" s="44">
        <v>89.12391027999999</v>
      </c>
      <c r="D12" s="44">
        <v>172.82264205000001</v>
      </c>
      <c r="E12" s="44"/>
      <c r="F12" s="35" t="s">
        <v>1110</v>
      </c>
      <c r="G12" s="44">
        <v>246.27499079000012</v>
      </c>
      <c r="H12" s="44">
        <v>192.21785281999991</v>
      </c>
      <c r="I12" s="44">
        <v>165.66507544999968</v>
      </c>
      <c r="J12" s="44"/>
      <c r="K12" s="20" t="s">
        <v>1105</v>
      </c>
      <c r="L12" s="44">
        <v>9.3089677800000032</v>
      </c>
      <c r="M12" s="44">
        <v>4.8635499199999996</v>
      </c>
      <c r="N12" s="510">
        <v>15.16702718999999</v>
      </c>
    </row>
    <row r="13" spans="1:17">
      <c r="A13" s="270" t="s">
        <v>1063</v>
      </c>
      <c r="B13" s="263">
        <v>130.09052253999991</v>
      </c>
      <c r="C13" s="263">
        <v>95.878998099999947</v>
      </c>
      <c r="D13" s="263">
        <v>148.81127855000003</v>
      </c>
      <c r="E13" s="263"/>
      <c r="F13" s="98" t="s">
        <v>1145</v>
      </c>
      <c r="G13" s="263">
        <v>122.4741323099997</v>
      </c>
      <c r="H13" s="263">
        <v>141.50864514</v>
      </c>
      <c r="I13" s="263">
        <v>143.8711762100001</v>
      </c>
      <c r="J13" s="263"/>
      <c r="K13" s="270" t="s">
        <v>1047</v>
      </c>
      <c r="L13" s="263">
        <v>6.8947599000000004</v>
      </c>
      <c r="M13" s="263">
        <v>3.2522592199999987</v>
      </c>
      <c r="N13" s="511">
        <v>11.073101730000001</v>
      </c>
    </row>
    <row r="14" spans="1:17">
      <c r="A14" s="20" t="s">
        <v>1048</v>
      </c>
      <c r="B14" s="44">
        <v>8.6180959000000001</v>
      </c>
      <c r="C14" s="44">
        <v>38.359251539999988</v>
      </c>
      <c r="D14" s="44">
        <v>138.24338102999999</v>
      </c>
      <c r="E14" s="44"/>
      <c r="F14" s="35" t="s">
        <v>1020</v>
      </c>
      <c r="G14" s="44">
        <v>7.6499402600000019</v>
      </c>
      <c r="H14" s="44">
        <v>16.35926524000001</v>
      </c>
      <c r="I14" s="44">
        <v>136.3887218400001</v>
      </c>
      <c r="J14" s="44"/>
      <c r="K14" s="20" t="s">
        <v>1120</v>
      </c>
      <c r="L14" s="44">
        <v>4.3450439599999999</v>
      </c>
      <c r="M14" s="44">
        <v>4.0049127799999997</v>
      </c>
      <c r="N14" s="510">
        <v>10.644603679999999</v>
      </c>
    </row>
    <row r="15" spans="1:17">
      <c r="A15" s="270" t="s">
        <v>1090</v>
      </c>
      <c r="B15" s="263">
        <v>104.32454764000001</v>
      </c>
      <c r="C15" s="263">
        <v>3.0237544600000001</v>
      </c>
      <c r="D15" s="263">
        <v>125.03735217000001</v>
      </c>
      <c r="E15" s="263"/>
      <c r="F15" s="98" t="s">
        <v>1129</v>
      </c>
      <c r="G15" s="263">
        <v>44.87597101000005</v>
      </c>
      <c r="H15" s="263">
        <v>59.996798369999951</v>
      </c>
      <c r="I15" s="263">
        <v>134.60613464999989</v>
      </c>
      <c r="J15" s="263"/>
      <c r="K15" s="270" t="s">
        <v>1138</v>
      </c>
      <c r="L15" s="263">
        <v>8.8450957000000017</v>
      </c>
      <c r="M15" s="263">
        <v>4.3053921099999997</v>
      </c>
      <c r="N15" s="511">
        <v>9.6227970200000001</v>
      </c>
    </row>
    <row r="16" spans="1:17">
      <c r="A16" s="20" t="s">
        <v>983</v>
      </c>
      <c r="B16" s="44">
        <v>109.65513931999999</v>
      </c>
      <c r="C16" s="44">
        <v>339.84025450999997</v>
      </c>
      <c r="D16" s="44">
        <v>108.09441799</v>
      </c>
      <c r="E16" s="44"/>
      <c r="F16" s="35" t="s">
        <v>1002</v>
      </c>
      <c r="G16" s="44">
        <v>110.94621172000021</v>
      </c>
      <c r="H16" s="44">
        <v>114.14248173999999</v>
      </c>
      <c r="I16" s="44">
        <v>129.82149372999979</v>
      </c>
      <c r="J16" s="44"/>
      <c r="K16" s="20" t="s">
        <v>1115</v>
      </c>
      <c r="L16" s="44">
        <v>5.1037491800000012</v>
      </c>
      <c r="M16" s="44">
        <v>10.585653630000001</v>
      </c>
      <c r="N16" s="510">
        <v>7.7209125799999994</v>
      </c>
    </row>
    <row r="17" spans="1:14">
      <c r="A17" s="270" t="s">
        <v>973</v>
      </c>
      <c r="B17" s="263">
        <v>36.98970477000001</v>
      </c>
      <c r="C17" s="263">
        <v>126.62081495</v>
      </c>
      <c r="D17" s="263">
        <v>106.2862633899999</v>
      </c>
      <c r="E17" s="263"/>
      <c r="F17" s="98" t="s">
        <v>1170</v>
      </c>
      <c r="G17" s="263">
        <v>104.3683304599998</v>
      </c>
      <c r="H17" s="263">
        <v>135.68380235000029</v>
      </c>
      <c r="I17" s="263">
        <v>128.83176920999989</v>
      </c>
      <c r="J17" s="263"/>
      <c r="K17" s="270" t="s">
        <v>1176</v>
      </c>
      <c r="L17" s="263">
        <v>7.9598625100000069</v>
      </c>
      <c r="M17" s="263">
        <v>5.5370470200000037</v>
      </c>
      <c r="N17" s="511">
        <v>7.4800074999999984</v>
      </c>
    </row>
    <row r="18" spans="1:14">
      <c r="A18" s="20" t="s">
        <v>995</v>
      </c>
      <c r="B18" s="44">
        <v>96.171145749999994</v>
      </c>
      <c r="C18" s="44">
        <v>43.320389140000003</v>
      </c>
      <c r="D18" s="44">
        <v>93.397433069999977</v>
      </c>
      <c r="E18" s="44"/>
      <c r="F18" s="35" t="s">
        <v>1051</v>
      </c>
      <c r="G18" s="44">
        <v>109.9095295300002</v>
      </c>
      <c r="H18" s="44">
        <v>117.8011809399999</v>
      </c>
      <c r="I18" s="44">
        <v>121.3991284200002</v>
      </c>
      <c r="J18" s="44"/>
      <c r="K18" s="20" t="s">
        <v>1063</v>
      </c>
      <c r="L18" s="44">
        <v>5.3221816400000028</v>
      </c>
      <c r="M18" s="44">
        <v>3.1166019900000013</v>
      </c>
      <c r="N18" s="510">
        <v>7.3802771200000015</v>
      </c>
    </row>
    <row r="19" spans="1:14">
      <c r="A19" s="270" t="s">
        <v>1088</v>
      </c>
      <c r="B19" s="263">
        <v>2.0335378099999999</v>
      </c>
      <c r="C19" s="263">
        <v>27.067992870000001</v>
      </c>
      <c r="D19" s="263">
        <v>92.958646939999966</v>
      </c>
      <c r="E19" s="263"/>
      <c r="F19" s="98" t="s">
        <v>1115</v>
      </c>
      <c r="G19" s="263">
        <v>32.030590329999988</v>
      </c>
      <c r="H19" s="263">
        <v>85.348447240000013</v>
      </c>
      <c r="I19" s="263">
        <v>108.71542420999999</v>
      </c>
      <c r="J19" s="263"/>
      <c r="K19" s="270" t="s">
        <v>1125</v>
      </c>
      <c r="L19" s="263">
        <v>6.5575633899999985</v>
      </c>
      <c r="M19" s="263">
        <v>16.309095639999999</v>
      </c>
      <c r="N19" s="511">
        <v>6.9043848299999988</v>
      </c>
    </row>
    <row r="20" spans="1:14">
      <c r="A20" s="20" t="s">
        <v>1149</v>
      </c>
      <c r="B20" s="44">
        <v>31.956462609999999</v>
      </c>
      <c r="C20" s="44">
        <v>5.5677899800000006</v>
      </c>
      <c r="D20" s="44">
        <v>92.459649439999993</v>
      </c>
      <c r="E20" s="44"/>
      <c r="F20" s="35" t="s">
        <v>1138</v>
      </c>
      <c r="G20" s="44">
        <v>13.279560230000001</v>
      </c>
      <c r="H20" s="44">
        <v>39.75901829</v>
      </c>
      <c r="I20" s="44">
        <v>108.1878779999999</v>
      </c>
      <c r="J20" s="44"/>
      <c r="K20" s="20" t="s">
        <v>1136</v>
      </c>
      <c r="L20" s="44">
        <v>8.7023858200000017</v>
      </c>
      <c r="M20" s="44">
        <v>4.7707408900000026</v>
      </c>
      <c r="N20" s="510">
        <v>6.7573279099999972</v>
      </c>
    </row>
    <row r="21" spans="1:14">
      <c r="A21" s="270" t="s">
        <v>1104</v>
      </c>
      <c r="B21" s="263">
        <v>55.315418669999985</v>
      </c>
      <c r="C21" s="263">
        <v>31.954070049999988</v>
      </c>
      <c r="D21" s="263">
        <v>68.231776480000065</v>
      </c>
      <c r="E21" s="263"/>
      <c r="F21" s="98" t="s">
        <v>1104</v>
      </c>
      <c r="G21" s="263">
        <v>85.96043986000025</v>
      </c>
      <c r="H21" s="263">
        <v>101.29112513999971</v>
      </c>
      <c r="I21" s="263">
        <v>105.65146760999981</v>
      </c>
      <c r="J21" s="263"/>
      <c r="K21" s="270" t="s">
        <v>1141</v>
      </c>
      <c r="L21" s="263">
        <v>3.4759123100000009</v>
      </c>
      <c r="M21" s="263">
        <v>3.2706482499999989</v>
      </c>
      <c r="N21" s="511">
        <v>6.2110309000000017</v>
      </c>
    </row>
    <row r="22" spans="1:14">
      <c r="A22" s="20" t="s">
        <v>1142</v>
      </c>
      <c r="B22" s="44">
        <v>62.840205849999954</v>
      </c>
      <c r="C22" s="44">
        <v>127.8701677300002</v>
      </c>
      <c r="D22" s="44">
        <v>66.022583810000043</v>
      </c>
      <c r="E22" s="44"/>
      <c r="F22" s="35" t="s">
        <v>1211</v>
      </c>
      <c r="G22" s="44">
        <v>58.067152719999996</v>
      </c>
      <c r="H22" s="44">
        <v>110.92914448000001</v>
      </c>
      <c r="I22" s="44">
        <v>104.74555533</v>
      </c>
      <c r="J22" s="44"/>
      <c r="K22" s="20" t="s">
        <v>1126</v>
      </c>
      <c r="L22" s="44">
        <v>5.2353459300000047</v>
      </c>
      <c r="M22" s="44">
        <v>4.9136052499999998</v>
      </c>
      <c r="N22" s="510">
        <v>5.8385373000000023</v>
      </c>
    </row>
    <row r="23" spans="1:14">
      <c r="A23" s="270" t="s">
        <v>1055</v>
      </c>
      <c r="B23" s="263">
        <v>35.100320989999986</v>
      </c>
      <c r="C23" s="263">
        <v>69.759733820000008</v>
      </c>
      <c r="D23" s="263">
        <v>51.740601099999985</v>
      </c>
      <c r="E23" s="263"/>
      <c r="F23" s="98" t="s">
        <v>1034</v>
      </c>
      <c r="G23" s="263">
        <v>66.437520430000035</v>
      </c>
      <c r="H23" s="263">
        <v>67.728019099999983</v>
      </c>
      <c r="I23" s="263">
        <v>100.82902051000009</v>
      </c>
      <c r="J23" s="263"/>
      <c r="K23" s="270" t="s">
        <v>1121</v>
      </c>
      <c r="L23" s="263">
        <v>6.0569012100000004</v>
      </c>
      <c r="M23" s="263">
        <v>4.39139575</v>
      </c>
      <c r="N23" s="511">
        <v>5.5037401900000003</v>
      </c>
    </row>
    <row r="24" spans="1:14">
      <c r="A24" s="20" t="s">
        <v>1140</v>
      </c>
      <c r="B24" s="44">
        <v>40.747903610000002</v>
      </c>
      <c r="C24" s="44">
        <v>50.395199859999991</v>
      </c>
      <c r="D24" s="44">
        <v>43.353666400000002</v>
      </c>
      <c r="E24" s="44"/>
      <c r="F24" s="35" t="s">
        <v>1097</v>
      </c>
      <c r="G24" s="44">
        <v>50.497099539999979</v>
      </c>
      <c r="H24" s="44">
        <v>76.979867499999898</v>
      </c>
      <c r="I24" s="44">
        <v>99.713724739999947</v>
      </c>
      <c r="J24" s="44"/>
      <c r="K24" s="20" t="s">
        <v>1175</v>
      </c>
      <c r="L24" s="44">
        <v>3.1064412799999999</v>
      </c>
      <c r="M24" s="44">
        <v>2.1124987799999997</v>
      </c>
      <c r="N24" s="510">
        <v>5.1709555500000004</v>
      </c>
    </row>
    <row r="25" spans="1:14">
      <c r="A25" s="270" t="s">
        <v>1122</v>
      </c>
      <c r="B25" s="263">
        <v>99.917351070000024</v>
      </c>
      <c r="C25" s="263">
        <v>31.210860010000008</v>
      </c>
      <c r="D25" s="263">
        <v>42.436930169999989</v>
      </c>
      <c r="E25" s="263"/>
      <c r="F25" s="98" t="s">
        <v>1141</v>
      </c>
      <c r="G25" s="263">
        <v>89.906271229999987</v>
      </c>
      <c r="H25" s="263">
        <v>88.683445889999945</v>
      </c>
      <c r="I25" s="263">
        <v>99.618834970000293</v>
      </c>
      <c r="J25" s="263"/>
      <c r="K25" s="270" t="s">
        <v>1124</v>
      </c>
      <c r="L25" s="263">
        <v>3.5019297999999996</v>
      </c>
      <c r="M25" s="263">
        <v>0.86208368999999985</v>
      </c>
      <c r="N25" s="511">
        <v>5.1324995700000011</v>
      </c>
    </row>
    <row r="26" spans="1:14">
      <c r="A26" s="20" t="s">
        <v>1044</v>
      </c>
      <c r="B26" s="44">
        <v>33.383862909999998</v>
      </c>
      <c r="C26" s="44">
        <v>31.884991920000001</v>
      </c>
      <c r="D26" s="44">
        <v>38.674727060000002</v>
      </c>
      <c r="E26" s="44"/>
      <c r="F26" s="35" t="s">
        <v>1001</v>
      </c>
      <c r="G26" s="44">
        <v>96.993057819999976</v>
      </c>
      <c r="H26" s="44">
        <v>103.57151322</v>
      </c>
      <c r="I26" s="44">
        <v>96.607629439999982</v>
      </c>
      <c r="J26" s="44"/>
      <c r="K26" s="20" t="s">
        <v>966</v>
      </c>
      <c r="L26" s="44">
        <v>100.27015983</v>
      </c>
      <c r="M26" s="44">
        <v>183.16937256999998</v>
      </c>
      <c r="N26" s="510">
        <v>5.06560436</v>
      </c>
    </row>
    <row r="27" spans="1:14">
      <c r="A27" s="270" t="s">
        <v>1051</v>
      </c>
      <c r="B27" s="263">
        <v>13.771404550000002</v>
      </c>
      <c r="C27" s="263">
        <v>32.496031479999999</v>
      </c>
      <c r="D27" s="263">
        <v>34.663753029999988</v>
      </c>
      <c r="E27" s="263"/>
      <c r="F27" s="98" t="s">
        <v>1134</v>
      </c>
      <c r="G27" s="263">
        <v>97.358845309999978</v>
      </c>
      <c r="H27" s="263">
        <v>125.52627262999999</v>
      </c>
      <c r="I27" s="263">
        <v>93.763514460000195</v>
      </c>
      <c r="J27" s="263"/>
      <c r="K27" s="270" t="s">
        <v>1069</v>
      </c>
      <c r="L27" s="263">
        <v>2.6972760800000009</v>
      </c>
      <c r="M27" s="263">
        <v>2.12144384</v>
      </c>
      <c r="N27" s="511">
        <v>4.8303369299999988</v>
      </c>
    </row>
    <row r="28" spans="1:14">
      <c r="A28" s="20" t="s">
        <v>1092</v>
      </c>
      <c r="B28" s="44">
        <v>158.22646519</v>
      </c>
      <c r="C28" s="44">
        <v>19.43397105</v>
      </c>
      <c r="D28" s="44">
        <v>31.986979790000021</v>
      </c>
      <c r="E28" s="44"/>
      <c r="F28" s="35" t="s">
        <v>989</v>
      </c>
      <c r="G28" s="44">
        <v>81.873363750000195</v>
      </c>
      <c r="H28" s="44">
        <v>87.965609410000027</v>
      </c>
      <c r="I28" s="44">
        <v>93.712827029999943</v>
      </c>
      <c r="J28" s="44"/>
      <c r="K28" s="20" t="s">
        <v>992</v>
      </c>
      <c r="L28" s="44">
        <v>8.9528579999999996E-2</v>
      </c>
      <c r="M28" s="44">
        <v>0</v>
      </c>
      <c r="N28" s="510">
        <v>4.0120732800000001</v>
      </c>
    </row>
    <row r="29" spans="1:14">
      <c r="A29" s="270" t="s">
        <v>1105</v>
      </c>
      <c r="B29" s="263">
        <v>23.457903390000002</v>
      </c>
      <c r="C29" s="263">
        <v>24.21862905999977</v>
      </c>
      <c r="D29" s="263">
        <v>30.101764009999901</v>
      </c>
      <c r="E29" s="263"/>
      <c r="F29" s="98" t="s">
        <v>1152</v>
      </c>
      <c r="G29" s="263">
        <v>83.561661420000107</v>
      </c>
      <c r="H29" s="263">
        <v>99.030128879999907</v>
      </c>
      <c r="I29" s="263">
        <v>85.559453850000011</v>
      </c>
      <c r="J29" s="263"/>
      <c r="K29" s="270" t="s">
        <v>1127</v>
      </c>
      <c r="L29" s="263">
        <v>3.192565039999999</v>
      </c>
      <c r="M29" s="263">
        <v>2.419004109999999</v>
      </c>
      <c r="N29" s="511">
        <v>3.973633669999999</v>
      </c>
    </row>
    <row r="30" spans="1:14">
      <c r="A30" s="20" t="s">
        <v>1119</v>
      </c>
      <c r="B30" s="44">
        <v>20.695352059999991</v>
      </c>
      <c r="C30" s="44">
        <v>13.711345409999991</v>
      </c>
      <c r="D30" s="44">
        <v>28.540372899999998</v>
      </c>
      <c r="E30" s="44"/>
      <c r="F30" s="35" t="s">
        <v>1063</v>
      </c>
      <c r="G30" s="44">
        <v>71.31193772999994</v>
      </c>
      <c r="H30" s="44">
        <v>87.289220290000046</v>
      </c>
      <c r="I30" s="44">
        <v>85.082757840000028</v>
      </c>
      <c r="J30" s="44"/>
      <c r="K30" s="20" t="s">
        <v>971</v>
      </c>
      <c r="L30" s="44">
        <v>5.3189521499999994</v>
      </c>
      <c r="M30" s="44">
        <v>1.95844236</v>
      </c>
      <c r="N30" s="510">
        <v>3.7973764399999999</v>
      </c>
    </row>
    <row r="31" spans="1:14">
      <c r="A31" s="270" t="s">
        <v>1211</v>
      </c>
      <c r="B31" s="263">
        <v>11.45251779</v>
      </c>
      <c r="C31" s="263">
        <v>1.3945449399999998</v>
      </c>
      <c r="D31" s="263">
        <v>27.907090899999968</v>
      </c>
      <c r="E31" s="263"/>
      <c r="F31" s="98" t="s">
        <v>1031</v>
      </c>
      <c r="G31" s="263">
        <v>78.467743189999979</v>
      </c>
      <c r="H31" s="263">
        <v>91.028563089999949</v>
      </c>
      <c r="I31" s="263">
        <v>83.994765760000092</v>
      </c>
      <c r="J31" s="263"/>
      <c r="K31" s="270" t="s">
        <v>1168</v>
      </c>
      <c r="L31" s="263">
        <v>3.7257646800000011</v>
      </c>
      <c r="M31" s="263">
        <v>6.3601856800000016</v>
      </c>
      <c r="N31" s="511">
        <v>3.7556899599999998</v>
      </c>
    </row>
    <row r="32" spans="1:14">
      <c r="A32" s="20" t="s">
        <v>1043</v>
      </c>
      <c r="B32" s="44">
        <v>46.335063049999995</v>
      </c>
      <c r="C32" s="44">
        <v>90.80418198000001</v>
      </c>
      <c r="D32" s="44">
        <v>26.332611190000001</v>
      </c>
      <c r="E32" s="44"/>
      <c r="F32" s="35" t="s">
        <v>1072</v>
      </c>
      <c r="G32" s="44">
        <v>82.94809468000004</v>
      </c>
      <c r="H32" s="44">
        <v>82.975323729999829</v>
      </c>
      <c r="I32" s="44">
        <v>83.42675211999989</v>
      </c>
      <c r="J32" s="44"/>
      <c r="K32" s="20" t="s">
        <v>1166</v>
      </c>
      <c r="L32" s="44">
        <v>4.1191406200000023</v>
      </c>
      <c r="M32" s="44">
        <v>3.5241082899999991</v>
      </c>
      <c r="N32" s="510">
        <v>3.6757737499999981</v>
      </c>
    </row>
    <row r="33" spans="1:14">
      <c r="A33" s="270" t="s">
        <v>1197</v>
      </c>
      <c r="B33" s="263">
        <v>34.128540780000002</v>
      </c>
      <c r="C33" s="263">
        <v>11.721848789999999</v>
      </c>
      <c r="D33" s="263">
        <v>24.348987480000002</v>
      </c>
      <c r="E33" s="263"/>
      <c r="F33" s="98" t="s">
        <v>1158</v>
      </c>
      <c r="G33" s="263">
        <v>88.183989999999767</v>
      </c>
      <c r="H33" s="263">
        <v>112.1637810400002</v>
      </c>
      <c r="I33" s="263">
        <v>81.18180058999998</v>
      </c>
      <c r="J33" s="263"/>
      <c r="K33" s="270" t="s">
        <v>1137</v>
      </c>
      <c r="L33" s="263">
        <v>2.6536953999999997</v>
      </c>
      <c r="M33" s="263">
        <v>3.3328094000000008</v>
      </c>
      <c r="N33" s="511">
        <v>3.5753871699999991</v>
      </c>
    </row>
    <row r="34" spans="1:14">
      <c r="A34" s="20" t="s">
        <v>1141</v>
      </c>
      <c r="B34" s="44">
        <v>14.353963670000001</v>
      </c>
      <c r="C34" s="44">
        <v>21.653612440000011</v>
      </c>
      <c r="D34" s="44">
        <v>23.859136759999981</v>
      </c>
      <c r="E34" s="44"/>
      <c r="F34" s="35" t="s">
        <v>1139</v>
      </c>
      <c r="G34" s="44">
        <v>69.09002286000019</v>
      </c>
      <c r="H34" s="44">
        <v>95.088891360000247</v>
      </c>
      <c r="I34" s="44">
        <v>79.474780419999746</v>
      </c>
      <c r="J34" s="44"/>
      <c r="K34" s="20" t="s">
        <v>1108</v>
      </c>
      <c r="L34" s="44">
        <v>0.54077195999999994</v>
      </c>
      <c r="M34" s="44">
        <v>0.61030835999999999</v>
      </c>
      <c r="N34" s="510">
        <v>3.156333060000001</v>
      </c>
    </row>
    <row r="35" spans="1:14">
      <c r="A35" s="270" t="s">
        <v>989</v>
      </c>
      <c r="B35" s="263">
        <v>39.403937450000015</v>
      </c>
      <c r="C35" s="263">
        <v>26.482628959999978</v>
      </c>
      <c r="D35" s="263">
        <v>23.68123412000001</v>
      </c>
      <c r="E35" s="263"/>
      <c r="F35" s="98" t="s">
        <v>1079</v>
      </c>
      <c r="G35" s="263">
        <v>60.697690100000123</v>
      </c>
      <c r="H35" s="263">
        <v>78.210958839999876</v>
      </c>
      <c r="I35" s="263">
        <v>78.400349629999866</v>
      </c>
      <c r="J35" s="263"/>
      <c r="K35" s="270" t="s">
        <v>1164</v>
      </c>
      <c r="L35" s="263">
        <v>0.19762285000000002</v>
      </c>
      <c r="M35" s="263">
        <v>0.13980191</v>
      </c>
      <c r="N35" s="511">
        <v>2.62116361</v>
      </c>
    </row>
    <row r="36" spans="1:14">
      <c r="A36" s="20" t="s">
        <v>1072</v>
      </c>
      <c r="B36" s="44">
        <v>5.9965570699999997</v>
      </c>
      <c r="C36" s="44">
        <v>13.57487283</v>
      </c>
      <c r="D36" s="44">
        <v>23.528221129999999</v>
      </c>
      <c r="E36" s="44"/>
      <c r="F36" s="35" t="s">
        <v>1137</v>
      </c>
      <c r="G36" s="44">
        <v>59.22223838999993</v>
      </c>
      <c r="H36" s="44">
        <v>71.579676069999948</v>
      </c>
      <c r="I36" s="44">
        <v>77.404445140000036</v>
      </c>
      <c r="J36" s="44"/>
      <c r="K36" s="20" t="s">
        <v>1104</v>
      </c>
      <c r="L36" s="44">
        <v>3.8229836299999973</v>
      </c>
      <c r="M36" s="44">
        <v>5.289293060000003</v>
      </c>
      <c r="N36" s="510">
        <v>2.6205937499999989</v>
      </c>
    </row>
    <row r="37" spans="1:14">
      <c r="A37" s="270" t="s">
        <v>1020</v>
      </c>
      <c r="B37" s="263">
        <v>3.5964639999999999E-2</v>
      </c>
      <c r="C37" s="263">
        <v>4.948600579999999</v>
      </c>
      <c r="D37" s="263">
        <v>19.593863260000003</v>
      </c>
      <c r="E37" s="263"/>
      <c r="F37" s="98" t="s">
        <v>1121</v>
      </c>
      <c r="G37" s="263">
        <v>60.842106099999938</v>
      </c>
      <c r="H37" s="263">
        <v>68.385420520000054</v>
      </c>
      <c r="I37" s="263">
        <v>73.239201039999756</v>
      </c>
      <c r="J37" s="263"/>
      <c r="K37" s="270" t="s">
        <v>1140</v>
      </c>
      <c r="L37" s="263">
        <v>1.1120008000000001</v>
      </c>
      <c r="M37" s="263">
        <v>0.47283578000000004</v>
      </c>
      <c r="N37" s="511">
        <v>2.5137252299999999</v>
      </c>
    </row>
    <row r="38" spans="1:14">
      <c r="A38" s="20" t="s">
        <v>1170</v>
      </c>
      <c r="B38" s="44">
        <v>10.53101985</v>
      </c>
      <c r="C38" s="44">
        <v>19.978729329999997</v>
      </c>
      <c r="D38" s="44">
        <v>19.065667609999998</v>
      </c>
      <c r="E38" s="44"/>
      <c r="F38" s="35" t="s">
        <v>1122</v>
      </c>
      <c r="G38" s="44">
        <v>36.440480829999998</v>
      </c>
      <c r="H38" s="44">
        <v>45.426523350000018</v>
      </c>
      <c r="I38" s="44">
        <v>72.770788479999993</v>
      </c>
      <c r="J38" s="44"/>
      <c r="K38" s="20" t="s">
        <v>1100</v>
      </c>
      <c r="L38" s="44">
        <v>1.262903949999999</v>
      </c>
      <c r="M38" s="44">
        <v>1.877933110000001</v>
      </c>
      <c r="N38" s="510">
        <v>2.2707962400000001</v>
      </c>
    </row>
    <row r="39" spans="1:14">
      <c r="A39" s="270" t="s">
        <v>1037</v>
      </c>
      <c r="B39" s="263">
        <v>9.3259999999999992E-3</v>
      </c>
      <c r="C39" s="263">
        <v>14.045141460000002</v>
      </c>
      <c r="D39" s="263">
        <v>17.772670190000003</v>
      </c>
      <c r="E39" s="263"/>
      <c r="F39" s="98" t="s">
        <v>1147</v>
      </c>
      <c r="G39" s="263">
        <v>34.416582659999989</v>
      </c>
      <c r="H39" s="263">
        <v>47.765134320000051</v>
      </c>
      <c r="I39" s="263">
        <v>70.801350339999985</v>
      </c>
      <c r="J39" s="263"/>
      <c r="K39" s="270" t="s">
        <v>1110</v>
      </c>
      <c r="L39" s="263">
        <v>4.9935910700000008</v>
      </c>
      <c r="M39" s="263">
        <v>3.999180410000001</v>
      </c>
      <c r="N39" s="511">
        <v>2.20848785</v>
      </c>
    </row>
    <row r="40" spans="1:14">
      <c r="A40" s="20" t="s">
        <v>1107</v>
      </c>
      <c r="B40" s="44">
        <v>60.146662709999994</v>
      </c>
      <c r="C40" s="44">
        <v>12.929594249999999</v>
      </c>
      <c r="D40" s="44">
        <v>17.61114448999999</v>
      </c>
      <c r="E40" s="44"/>
      <c r="F40" s="35" t="s">
        <v>1052</v>
      </c>
      <c r="G40" s="44">
        <v>71.506173419999968</v>
      </c>
      <c r="H40" s="44">
        <v>62.355032950000002</v>
      </c>
      <c r="I40" s="44">
        <v>70.581412409999999</v>
      </c>
      <c r="J40" s="44"/>
      <c r="K40" s="20" t="s">
        <v>1130</v>
      </c>
      <c r="L40" s="44">
        <v>3.5575598199999989</v>
      </c>
      <c r="M40" s="44">
        <v>1.54830172</v>
      </c>
      <c r="N40" s="510">
        <v>2.2071142099999999</v>
      </c>
    </row>
    <row r="41" spans="1:14">
      <c r="A41" s="270" t="s">
        <v>1120</v>
      </c>
      <c r="B41" s="263">
        <v>17.028231359999999</v>
      </c>
      <c r="C41" s="263">
        <v>17.312003320000013</v>
      </c>
      <c r="D41" s="263">
        <v>17.03525556999999</v>
      </c>
      <c r="E41" s="263"/>
      <c r="F41" s="98" t="s">
        <v>1073</v>
      </c>
      <c r="G41" s="263">
        <v>59.324635990000019</v>
      </c>
      <c r="H41" s="263">
        <v>64.640572920000096</v>
      </c>
      <c r="I41" s="263">
        <v>69.963733640000044</v>
      </c>
      <c r="J41" s="263"/>
      <c r="K41" s="270" t="s">
        <v>1158</v>
      </c>
      <c r="L41" s="263">
        <v>2.2824785299999988</v>
      </c>
      <c r="M41" s="263">
        <v>0.69325672000000016</v>
      </c>
      <c r="N41" s="511">
        <v>2.206228510000003</v>
      </c>
    </row>
    <row r="42" spans="1:14">
      <c r="A42" s="20" t="s">
        <v>1136</v>
      </c>
      <c r="B42" s="44">
        <v>7.2573926599999945</v>
      </c>
      <c r="C42" s="44">
        <v>40.70832031999997</v>
      </c>
      <c r="D42" s="44">
        <v>16.38927704999999</v>
      </c>
      <c r="E42" s="44"/>
      <c r="F42" s="35" t="s">
        <v>995</v>
      </c>
      <c r="G42" s="44">
        <v>68.756578110000021</v>
      </c>
      <c r="H42" s="44">
        <v>73.267115409999931</v>
      </c>
      <c r="I42" s="44">
        <v>64.445268489999989</v>
      </c>
      <c r="J42" s="44"/>
      <c r="K42" s="20" t="s">
        <v>1135</v>
      </c>
      <c r="L42" s="44">
        <v>2.5874678300000009</v>
      </c>
      <c r="M42" s="44">
        <v>6.7960121899999981</v>
      </c>
      <c r="N42" s="510">
        <v>2.1717086000000001</v>
      </c>
    </row>
    <row r="43" spans="1:14">
      <c r="A43" s="270" t="s">
        <v>1147</v>
      </c>
      <c r="B43" s="263">
        <v>25.071915130000001</v>
      </c>
      <c r="C43" s="263">
        <v>31.170313679999989</v>
      </c>
      <c r="D43" s="263">
        <v>16.090233439999992</v>
      </c>
      <c r="E43" s="263"/>
      <c r="F43" s="98" t="s">
        <v>1005</v>
      </c>
      <c r="G43" s="263">
        <v>73.833676049999966</v>
      </c>
      <c r="H43" s="263">
        <v>37.65204159999999</v>
      </c>
      <c r="I43" s="263">
        <v>63.709682890000025</v>
      </c>
      <c r="J43" s="263"/>
      <c r="K43" s="270" t="s">
        <v>1101</v>
      </c>
      <c r="L43" s="263">
        <v>4.0592584400000007</v>
      </c>
      <c r="M43" s="263">
        <v>2.3818958599999989</v>
      </c>
      <c r="N43" s="511">
        <v>2.1324293999999999</v>
      </c>
    </row>
    <row r="44" spans="1:14">
      <c r="A44" s="20" t="s">
        <v>1134</v>
      </c>
      <c r="B44" s="44">
        <v>3.574648819999998</v>
      </c>
      <c r="C44" s="44">
        <v>17.010460330000008</v>
      </c>
      <c r="D44" s="44">
        <v>15.32718427</v>
      </c>
      <c r="E44" s="44"/>
      <c r="F44" s="35" t="s">
        <v>1120</v>
      </c>
      <c r="G44" s="44">
        <v>66.284001999999958</v>
      </c>
      <c r="H44" s="44">
        <v>57.892445959999961</v>
      </c>
      <c r="I44" s="44">
        <v>62.850482629999988</v>
      </c>
      <c r="J44" s="44"/>
      <c r="K44" s="20" t="s">
        <v>1170</v>
      </c>
      <c r="L44" s="44">
        <v>3.0956170499999991</v>
      </c>
      <c r="M44" s="44">
        <v>3.0824894199999946</v>
      </c>
      <c r="N44" s="510">
        <v>2.0463858300000002</v>
      </c>
    </row>
    <row r="45" spans="1:14">
      <c r="A45" s="270" t="s">
        <v>967</v>
      </c>
      <c r="B45" s="263">
        <v>32.583322770000009</v>
      </c>
      <c r="C45" s="263">
        <v>63.581254369999968</v>
      </c>
      <c r="D45" s="263">
        <v>14.72108785</v>
      </c>
      <c r="E45" s="263"/>
      <c r="F45" s="98" t="s">
        <v>1047</v>
      </c>
      <c r="G45" s="263">
        <v>65.417256450000011</v>
      </c>
      <c r="H45" s="263">
        <v>61.158630610000117</v>
      </c>
      <c r="I45" s="263">
        <v>60.811218230000044</v>
      </c>
      <c r="J45" s="263"/>
      <c r="K45" s="270" t="s">
        <v>1116</v>
      </c>
      <c r="L45" s="263">
        <v>0.16205085</v>
      </c>
      <c r="M45" s="263">
        <v>1.5412749999999999E-2</v>
      </c>
      <c r="N45" s="511">
        <v>2.0310773100000001</v>
      </c>
    </row>
    <row r="46" spans="1:14">
      <c r="A46" s="20" t="s">
        <v>1177</v>
      </c>
      <c r="B46" s="44">
        <v>4.8675347400000017</v>
      </c>
      <c r="C46" s="44">
        <v>4.1232076200000005</v>
      </c>
      <c r="D46" s="44">
        <v>14.506055330000001</v>
      </c>
      <c r="E46" s="44"/>
      <c r="F46" s="35" t="s">
        <v>1090</v>
      </c>
      <c r="G46" s="44">
        <v>54.907344890000061</v>
      </c>
      <c r="H46" s="44">
        <v>71.849229629999968</v>
      </c>
      <c r="I46" s="44">
        <v>59.659177089999879</v>
      </c>
      <c r="J46" s="44"/>
      <c r="K46" s="20" t="s">
        <v>1145</v>
      </c>
      <c r="L46" s="44">
        <v>1.9133494900000001</v>
      </c>
      <c r="M46" s="44">
        <v>1.51049531</v>
      </c>
      <c r="N46" s="510">
        <v>1.95183529</v>
      </c>
    </row>
    <row r="47" spans="1:14">
      <c r="A47" s="270" t="s">
        <v>1116</v>
      </c>
      <c r="B47" s="263">
        <v>1.2382526100000002</v>
      </c>
      <c r="C47" s="263">
        <v>2.8770660299999999</v>
      </c>
      <c r="D47" s="263">
        <v>13.307875699999999</v>
      </c>
      <c r="E47" s="263"/>
      <c r="F47" s="98" t="s">
        <v>1003</v>
      </c>
      <c r="G47" s="263">
        <v>45.358670989999879</v>
      </c>
      <c r="H47" s="263">
        <v>61.025102780000083</v>
      </c>
      <c r="I47" s="263">
        <v>57.585894659999994</v>
      </c>
      <c r="J47" s="263"/>
      <c r="K47" s="270" t="s">
        <v>1162</v>
      </c>
      <c r="L47" s="263">
        <v>1.57087555</v>
      </c>
      <c r="M47" s="263">
        <v>1.74041767</v>
      </c>
      <c r="N47" s="511">
        <v>1.9170109399999999</v>
      </c>
    </row>
    <row r="48" spans="1:14">
      <c r="A48" s="20" t="s">
        <v>1094</v>
      </c>
      <c r="B48" s="44">
        <v>2.1144280299999987</v>
      </c>
      <c r="C48" s="44">
        <v>5.8507624499999995</v>
      </c>
      <c r="D48" s="44">
        <v>12.308989689999999</v>
      </c>
      <c r="E48" s="44"/>
      <c r="F48" s="35" t="s">
        <v>1136</v>
      </c>
      <c r="G48" s="44">
        <v>59.022371859999964</v>
      </c>
      <c r="H48" s="44">
        <v>51.68478169000003</v>
      </c>
      <c r="I48" s="44">
        <v>57.126780839999931</v>
      </c>
      <c r="J48" s="44"/>
      <c r="K48" s="20" t="s">
        <v>1061</v>
      </c>
      <c r="L48" s="44">
        <v>0</v>
      </c>
      <c r="M48" s="44">
        <v>1.401264E-2</v>
      </c>
      <c r="N48" s="510">
        <v>1.72735003</v>
      </c>
    </row>
    <row r="49" spans="1:14">
      <c r="A49" s="270" t="s">
        <v>1101</v>
      </c>
      <c r="B49" s="263">
        <v>32.562967159999999</v>
      </c>
      <c r="C49" s="263">
        <v>23.641081530000001</v>
      </c>
      <c r="D49" s="263">
        <v>11.733061559999989</v>
      </c>
      <c r="E49" s="263"/>
      <c r="F49" s="98" t="s">
        <v>1126</v>
      </c>
      <c r="G49" s="263">
        <v>26.386387830000022</v>
      </c>
      <c r="H49" s="263">
        <v>36.974220900000027</v>
      </c>
      <c r="I49" s="263">
        <v>53.081880410000032</v>
      </c>
      <c r="J49" s="263"/>
      <c r="K49" s="270" t="s">
        <v>1123</v>
      </c>
      <c r="L49" s="263">
        <v>1.8227141200000001</v>
      </c>
      <c r="M49" s="263">
        <v>1.1206001299999999</v>
      </c>
      <c r="N49" s="511">
        <v>1.6409460200000001</v>
      </c>
    </row>
    <row r="50" spans="1:14">
      <c r="A50" s="20" t="s">
        <v>1004</v>
      </c>
      <c r="B50" s="44">
        <v>17.055308910000001</v>
      </c>
      <c r="C50" s="44">
        <v>12.57049330000001</v>
      </c>
      <c r="D50" s="44">
        <v>11.489772329999999</v>
      </c>
      <c r="E50" s="44"/>
      <c r="F50" s="35" t="s">
        <v>1068</v>
      </c>
      <c r="G50" s="44">
        <v>71.737144560000075</v>
      </c>
      <c r="H50" s="44">
        <v>57.959198649999962</v>
      </c>
      <c r="I50" s="44">
        <v>52.43484102</v>
      </c>
      <c r="J50" s="44"/>
      <c r="K50" s="20" t="s">
        <v>1107</v>
      </c>
      <c r="L50" s="44">
        <v>15.96851996</v>
      </c>
      <c r="M50" s="44">
        <v>2.05116407</v>
      </c>
      <c r="N50" s="510">
        <v>1.4872226399999999</v>
      </c>
    </row>
    <row r="51" spans="1:14">
      <c r="A51" s="270" t="s">
        <v>1062</v>
      </c>
      <c r="B51" s="263">
        <v>3.7851189500000002</v>
      </c>
      <c r="C51" s="263">
        <v>7.2054910000000012</v>
      </c>
      <c r="D51" s="263">
        <v>10.84188318</v>
      </c>
      <c r="E51" s="263"/>
      <c r="F51" s="98" t="s">
        <v>1092</v>
      </c>
      <c r="G51" s="263">
        <v>46.810209660000105</v>
      </c>
      <c r="H51" s="263">
        <v>57.419473190000019</v>
      </c>
      <c r="I51" s="263">
        <v>49.710877420000045</v>
      </c>
      <c r="J51" s="263"/>
      <c r="K51" s="270" t="s">
        <v>1169</v>
      </c>
      <c r="L51" s="263">
        <v>1.2800129899999999</v>
      </c>
      <c r="M51" s="263">
        <v>1.162678660000001</v>
      </c>
      <c r="N51" s="511">
        <v>1.4762212000000008</v>
      </c>
    </row>
    <row r="52" spans="1:14">
      <c r="A52" s="20" t="s">
        <v>1067</v>
      </c>
      <c r="B52" s="44">
        <v>5.0863290000000037</v>
      </c>
      <c r="C52" s="44">
        <v>10.887364760000001</v>
      </c>
      <c r="D52" s="44">
        <v>10.500370109999999</v>
      </c>
      <c r="E52" s="44"/>
      <c r="F52" s="35" t="s">
        <v>1135</v>
      </c>
      <c r="G52" s="44">
        <v>28.237613839999998</v>
      </c>
      <c r="H52" s="44">
        <v>41.311241890000005</v>
      </c>
      <c r="I52" s="44">
        <v>48.804505099999979</v>
      </c>
      <c r="J52" s="44"/>
      <c r="K52" s="20" t="s">
        <v>1114</v>
      </c>
      <c r="L52" s="44">
        <v>1.3154034699999999</v>
      </c>
      <c r="M52" s="44">
        <v>1.9981956000000001</v>
      </c>
      <c r="N52" s="510">
        <v>1.36667034</v>
      </c>
    </row>
    <row r="53" spans="1:14">
      <c r="A53" s="270" t="s">
        <v>1135</v>
      </c>
      <c r="B53" s="263">
        <v>110.22218322000001</v>
      </c>
      <c r="C53" s="263">
        <v>9.4618372299999987</v>
      </c>
      <c r="D53" s="263">
        <v>10.29486717</v>
      </c>
      <c r="E53" s="263"/>
      <c r="F53" s="98" t="s">
        <v>1085</v>
      </c>
      <c r="G53" s="263">
        <v>17.58674839</v>
      </c>
      <c r="H53" s="263">
        <v>38.998644109999972</v>
      </c>
      <c r="I53" s="263">
        <v>47.709078310000031</v>
      </c>
      <c r="J53" s="263"/>
      <c r="K53" s="270" t="s">
        <v>1122</v>
      </c>
      <c r="L53" s="263">
        <v>1.3817794299999999</v>
      </c>
      <c r="M53" s="263">
        <v>1.414880340000001</v>
      </c>
      <c r="N53" s="511">
        <v>1.3593832100000001</v>
      </c>
    </row>
    <row r="54" spans="1:14">
      <c r="A54" s="20" t="s">
        <v>1082</v>
      </c>
      <c r="B54" s="44">
        <v>9.4369071599999934</v>
      </c>
      <c r="C54" s="44">
        <v>1.7601393799999998</v>
      </c>
      <c r="D54" s="44">
        <v>10.174075119999999</v>
      </c>
      <c r="E54" s="44"/>
      <c r="F54" s="35" t="s">
        <v>991</v>
      </c>
      <c r="G54" s="44">
        <v>41.715471429999909</v>
      </c>
      <c r="H54" s="44">
        <v>39.113120820000056</v>
      </c>
      <c r="I54" s="44">
        <v>47.021409079999998</v>
      </c>
      <c r="J54" s="44"/>
      <c r="K54" s="20" t="s">
        <v>1171</v>
      </c>
      <c r="L54" s="44">
        <v>0.77237748999999967</v>
      </c>
      <c r="M54" s="44">
        <v>1.2573045300000001</v>
      </c>
      <c r="N54" s="510">
        <v>1.26029788</v>
      </c>
    </row>
    <row r="55" spans="1:14">
      <c r="A55" s="270" t="s">
        <v>1125</v>
      </c>
      <c r="B55" s="263">
        <v>14.769975139999989</v>
      </c>
      <c r="C55" s="263">
        <v>11.591458960000001</v>
      </c>
      <c r="D55" s="263">
        <v>9.7625673999999965</v>
      </c>
      <c r="E55" s="263"/>
      <c r="F55" s="98" t="s">
        <v>1163</v>
      </c>
      <c r="G55" s="263">
        <v>48.12046091999995</v>
      </c>
      <c r="H55" s="263">
        <v>42.786346500000008</v>
      </c>
      <c r="I55" s="263">
        <v>47.000935690000013</v>
      </c>
      <c r="J55" s="263"/>
      <c r="K55" s="270" t="s">
        <v>1079</v>
      </c>
      <c r="L55" s="263">
        <v>15.963200039999998</v>
      </c>
      <c r="M55" s="263">
        <v>0.22370917000000001</v>
      </c>
      <c r="N55" s="511">
        <v>1.24363621</v>
      </c>
    </row>
    <row r="56" spans="1:14">
      <c r="A56" s="20" t="s">
        <v>1126</v>
      </c>
      <c r="B56" s="44">
        <v>57.032714829999982</v>
      </c>
      <c r="C56" s="44">
        <v>25.457455529999979</v>
      </c>
      <c r="D56" s="44">
        <v>9.6262928300000024</v>
      </c>
      <c r="E56" s="44"/>
      <c r="F56" s="35" t="s">
        <v>976</v>
      </c>
      <c r="G56" s="44">
        <v>41.377332249999995</v>
      </c>
      <c r="H56" s="44">
        <v>43.687460450000039</v>
      </c>
      <c r="I56" s="44">
        <v>43.640947140000002</v>
      </c>
      <c r="J56" s="44"/>
      <c r="K56" s="20" t="s">
        <v>1151</v>
      </c>
      <c r="L56" s="44">
        <v>0.45099495000000012</v>
      </c>
      <c r="M56" s="44">
        <v>3.51810197</v>
      </c>
      <c r="N56" s="510">
        <v>1.2435383799999999</v>
      </c>
    </row>
    <row r="57" spans="1:14">
      <c r="A57" s="270" t="s">
        <v>1069</v>
      </c>
      <c r="B57" s="263">
        <v>9.6286269200000074</v>
      </c>
      <c r="C57" s="263">
        <v>12.426871990000009</v>
      </c>
      <c r="D57" s="263">
        <v>9.2718318800000024</v>
      </c>
      <c r="E57" s="263"/>
      <c r="F57" s="98" t="s">
        <v>1176</v>
      </c>
      <c r="G57" s="263">
        <v>35.855675279999957</v>
      </c>
      <c r="H57" s="263">
        <v>47.679841600000202</v>
      </c>
      <c r="I57" s="263">
        <v>43.407105360000166</v>
      </c>
      <c r="J57" s="263"/>
      <c r="K57" s="270" t="s">
        <v>1050</v>
      </c>
      <c r="L57" s="263">
        <v>2.9916069800000007</v>
      </c>
      <c r="M57" s="263">
        <v>1.4836045500000001</v>
      </c>
      <c r="N57" s="511">
        <v>1.1053469899999999</v>
      </c>
    </row>
    <row r="58" spans="1:14">
      <c r="A58" s="20" t="s">
        <v>1089</v>
      </c>
      <c r="B58" s="44">
        <v>9.4052193400000004</v>
      </c>
      <c r="C58" s="44">
        <v>33.168281669999992</v>
      </c>
      <c r="D58" s="44">
        <v>9.1450604999999978</v>
      </c>
      <c r="E58" s="44"/>
      <c r="F58" s="35" t="s">
        <v>1101</v>
      </c>
      <c r="G58" s="44">
        <v>34.657063070000071</v>
      </c>
      <c r="H58" s="44">
        <v>41.332708590000131</v>
      </c>
      <c r="I58" s="44">
        <v>41.681358329999931</v>
      </c>
      <c r="J58" s="44"/>
      <c r="K58" s="20" t="s">
        <v>1128</v>
      </c>
      <c r="L58" s="44">
        <v>2.02823289</v>
      </c>
      <c r="M58" s="44">
        <v>1.1007601</v>
      </c>
      <c r="N58" s="510">
        <v>1.09281966</v>
      </c>
    </row>
    <row r="59" spans="1:14">
      <c r="A59" s="270" t="s">
        <v>1145</v>
      </c>
      <c r="B59" s="263">
        <v>11.370309230000039</v>
      </c>
      <c r="C59" s="263">
        <v>10.675792210000001</v>
      </c>
      <c r="D59" s="263">
        <v>8.3873052200000036</v>
      </c>
      <c r="E59" s="263"/>
      <c r="F59" s="98" t="s">
        <v>992</v>
      </c>
      <c r="G59" s="263">
        <v>30.007140540000069</v>
      </c>
      <c r="H59" s="263">
        <v>38.159952850000209</v>
      </c>
      <c r="I59" s="263">
        <v>40.694682550000103</v>
      </c>
      <c r="J59" s="263"/>
      <c r="K59" s="270" t="s">
        <v>1174</v>
      </c>
      <c r="L59" s="263">
        <v>1.5723645099999979</v>
      </c>
      <c r="M59" s="263">
        <v>1.0993630400000001</v>
      </c>
      <c r="N59" s="511">
        <v>1.0612328999999998</v>
      </c>
    </row>
    <row r="60" spans="1:14">
      <c r="A60" s="20" t="s">
        <v>997</v>
      </c>
      <c r="B60" s="44">
        <v>0.22572575</v>
      </c>
      <c r="C60" s="44">
        <v>0.16901289000000003</v>
      </c>
      <c r="D60" s="44">
        <v>8.3208238899999998</v>
      </c>
      <c r="E60" s="44"/>
      <c r="F60" s="35" t="s">
        <v>1125</v>
      </c>
      <c r="G60" s="44">
        <v>27.790065069999969</v>
      </c>
      <c r="H60" s="44">
        <v>41.017485929999978</v>
      </c>
      <c r="I60" s="44">
        <v>40.296845970000014</v>
      </c>
      <c r="J60" s="44"/>
      <c r="K60" s="20" t="s">
        <v>1131</v>
      </c>
      <c r="L60" s="44">
        <v>0.53192315000000001</v>
      </c>
      <c r="M60" s="44">
        <v>0.41490081000000001</v>
      </c>
      <c r="N60" s="510">
        <v>0.94942563000000013</v>
      </c>
    </row>
    <row r="61" spans="1:14">
      <c r="A61" s="270" t="s">
        <v>1152</v>
      </c>
      <c r="B61" s="263">
        <v>10.594639900000001</v>
      </c>
      <c r="C61" s="263">
        <v>7.7990960899999946</v>
      </c>
      <c r="D61" s="263">
        <v>7.7993737400000036</v>
      </c>
      <c r="E61" s="263"/>
      <c r="F61" s="98" t="s">
        <v>1154</v>
      </c>
      <c r="G61" s="263">
        <v>43.753019649999857</v>
      </c>
      <c r="H61" s="263">
        <v>50.515531209999978</v>
      </c>
      <c r="I61" s="263">
        <v>39.596398369999967</v>
      </c>
      <c r="J61" s="263"/>
      <c r="K61" s="270" t="s">
        <v>1029</v>
      </c>
      <c r="L61" s="263">
        <v>0.29912464</v>
      </c>
      <c r="M61" s="263">
        <v>0.46861849</v>
      </c>
      <c r="N61" s="511">
        <v>0.87617191000000005</v>
      </c>
    </row>
    <row r="62" spans="1:14">
      <c r="A62" s="20" t="s">
        <v>1165</v>
      </c>
      <c r="B62" s="44">
        <v>12.83193633999999</v>
      </c>
      <c r="C62" s="44">
        <v>39.511864920000008</v>
      </c>
      <c r="D62" s="44">
        <v>7.6608295399999928</v>
      </c>
      <c r="E62" s="44"/>
      <c r="F62" s="35" t="s">
        <v>1155</v>
      </c>
      <c r="G62" s="44">
        <v>39.34551922</v>
      </c>
      <c r="H62" s="44">
        <v>46.378389590000005</v>
      </c>
      <c r="I62" s="44">
        <v>39.43345045000008</v>
      </c>
      <c r="J62" s="44"/>
      <c r="K62" s="20" t="s">
        <v>1119</v>
      </c>
      <c r="L62" s="44">
        <v>0.82356980999999996</v>
      </c>
      <c r="M62" s="44">
        <v>0.98021119000000023</v>
      </c>
      <c r="N62" s="510">
        <v>0.85972967999999994</v>
      </c>
    </row>
    <row r="63" spans="1:14">
      <c r="A63" s="270" t="s">
        <v>1214</v>
      </c>
      <c r="B63" s="263">
        <v>0.79223920999999997</v>
      </c>
      <c r="C63" s="263">
        <v>13.276304439999999</v>
      </c>
      <c r="D63" s="263">
        <v>7.4040255199999994</v>
      </c>
      <c r="E63" s="263"/>
      <c r="F63" s="98" t="s">
        <v>1056</v>
      </c>
      <c r="G63" s="263">
        <v>34.785946989999957</v>
      </c>
      <c r="H63" s="263">
        <v>51.934593770000014</v>
      </c>
      <c r="I63" s="263">
        <v>38.344849960000033</v>
      </c>
      <c r="J63" s="263"/>
      <c r="K63" s="270" t="s">
        <v>1067</v>
      </c>
      <c r="L63" s="263">
        <v>0.50891986</v>
      </c>
      <c r="M63" s="263">
        <v>1.01945861</v>
      </c>
      <c r="N63" s="511">
        <v>0.84036116000000016</v>
      </c>
    </row>
    <row r="64" spans="1:14">
      <c r="A64" s="20" t="s">
        <v>1078</v>
      </c>
      <c r="B64" s="44">
        <v>5.7908134800000006</v>
      </c>
      <c r="C64" s="44">
        <v>4.2292099099999989</v>
      </c>
      <c r="D64" s="44">
        <v>7.1520969599999997</v>
      </c>
      <c r="E64" s="44"/>
      <c r="F64" s="35" t="s">
        <v>1119</v>
      </c>
      <c r="G64" s="44">
        <v>36.234235030000022</v>
      </c>
      <c r="H64" s="44">
        <v>47.190370079999965</v>
      </c>
      <c r="I64" s="44">
        <v>37.573403489999976</v>
      </c>
      <c r="J64" s="44"/>
      <c r="K64" s="20" t="s">
        <v>1167</v>
      </c>
      <c r="L64" s="44">
        <v>0.97141127000000038</v>
      </c>
      <c r="M64" s="44">
        <v>0.79495013999999975</v>
      </c>
      <c r="N64" s="510">
        <v>0.83383622999999996</v>
      </c>
    </row>
    <row r="65" spans="1:14">
      <c r="A65" s="270" t="s">
        <v>1097</v>
      </c>
      <c r="B65" s="263">
        <v>19.289576050000001</v>
      </c>
      <c r="C65" s="263">
        <v>20.382943419999989</v>
      </c>
      <c r="D65" s="263">
        <v>6.4219550599999984</v>
      </c>
      <c r="E65" s="263"/>
      <c r="F65" s="98" t="s">
        <v>1105</v>
      </c>
      <c r="G65" s="263">
        <v>44.258054650000112</v>
      </c>
      <c r="H65" s="263">
        <v>48.036777079999958</v>
      </c>
      <c r="I65" s="263">
        <v>36.194990850000011</v>
      </c>
      <c r="J65" s="263"/>
      <c r="K65" s="270" t="s">
        <v>1139</v>
      </c>
      <c r="L65" s="263">
        <v>0.33413181999999991</v>
      </c>
      <c r="M65" s="263">
        <v>0.61715159000000019</v>
      </c>
      <c r="N65" s="511">
        <v>0.73726645000000002</v>
      </c>
    </row>
    <row r="66" spans="1:14">
      <c r="A66" s="20" t="s">
        <v>1137</v>
      </c>
      <c r="B66" s="44">
        <v>1.98048607</v>
      </c>
      <c r="C66" s="44">
        <v>16.779261900000009</v>
      </c>
      <c r="D66" s="44">
        <v>6.1451929199999977</v>
      </c>
      <c r="E66" s="44"/>
      <c r="F66" s="35" t="s">
        <v>985</v>
      </c>
      <c r="G66" s="44">
        <v>36.404204960000008</v>
      </c>
      <c r="H66" s="44">
        <v>28.461048569999999</v>
      </c>
      <c r="I66" s="44">
        <v>36.139838140000009</v>
      </c>
      <c r="J66" s="44"/>
      <c r="K66" s="20" t="s">
        <v>1092</v>
      </c>
      <c r="L66" s="44">
        <v>0.32741700000000012</v>
      </c>
      <c r="M66" s="44">
        <v>4.3424932799999993</v>
      </c>
      <c r="N66" s="510">
        <v>0.69800590000000018</v>
      </c>
    </row>
    <row r="67" spans="1:14">
      <c r="A67" s="270" t="s">
        <v>1100</v>
      </c>
      <c r="B67" s="263">
        <v>3.945770760000002</v>
      </c>
      <c r="C67" s="263">
        <v>14.86490272</v>
      </c>
      <c r="D67" s="263">
        <v>5.9678907500000022</v>
      </c>
      <c r="E67" s="263"/>
      <c r="F67" s="98" t="s">
        <v>1165</v>
      </c>
      <c r="G67" s="263">
        <v>33.63377139</v>
      </c>
      <c r="H67" s="263">
        <v>45.733365879999916</v>
      </c>
      <c r="I67" s="263">
        <v>35.767550219999961</v>
      </c>
      <c r="J67" s="263"/>
      <c r="K67" s="270" t="s">
        <v>1071</v>
      </c>
      <c r="L67" s="263">
        <v>6.3985669999999981E-2</v>
      </c>
      <c r="M67" s="263">
        <v>6.4883269999999993E-2</v>
      </c>
      <c r="N67" s="511">
        <v>0.68635011999999995</v>
      </c>
    </row>
    <row r="68" spans="1:14">
      <c r="A68" s="20" t="s">
        <v>1123</v>
      </c>
      <c r="B68" s="44">
        <v>50.650016459999996</v>
      </c>
      <c r="C68" s="44">
        <v>15.65316459999999</v>
      </c>
      <c r="D68" s="44">
        <v>5.7208465300000002</v>
      </c>
      <c r="E68" s="44"/>
      <c r="F68" s="35" t="s">
        <v>1161</v>
      </c>
      <c r="G68" s="44">
        <v>40.263745479999926</v>
      </c>
      <c r="H68" s="44">
        <v>55.664842899999819</v>
      </c>
      <c r="I68" s="44">
        <v>35.600699680000034</v>
      </c>
      <c r="J68" s="44"/>
      <c r="K68" s="20" t="s">
        <v>1073</v>
      </c>
      <c r="L68" s="44">
        <v>0.17731796999999999</v>
      </c>
      <c r="M68" s="44">
        <v>0.25064536999999998</v>
      </c>
      <c r="N68" s="510">
        <v>0.6217448200000002</v>
      </c>
    </row>
    <row r="69" spans="1:14">
      <c r="A69" s="270" t="s">
        <v>1099</v>
      </c>
      <c r="B69" s="263">
        <v>7.9043143699999971</v>
      </c>
      <c r="C69" s="263">
        <v>26.130544600000007</v>
      </c>
      <c r="D69" s="263">
        <v>5.6669762799999965</v>
      </c>
      <c r="E69" s="263"/>
      <c r="F69" s="98" t="s">
        <v>990</v>
      </c>
      <c r="G69" s="263">
        <v>27.98361467000014</v>
      </c>
      <c r="H69" s="263">
        <v>40.886512940000244</v>
      </c>
      <c r="I69" s="263">
        <v>34.664804080000081</v>
      </c>
      <c r="J69" s="263"/>
      <c r="K69" s="270" t="s">
        <v>1155</v>
      </c>
      <c r="L69" s="263">
        <v>0.2191921800000001</v>
      </c>
      <c r="M69" s="263">
        <v>0.39916456999999972</v>
      </c>
      <c r="N69" s="511">
        <v>0.61066343999999972</v>
      </c>
    </row>
    <row r="70" spans="1:14">
      <c r="A70" s="20" t="s">
        <v>1083</v>
      </c>
      <c r="B70" s="44">
        <v>13.541066949999999</v>
      </c>
      <c r="C70" s="44">
        <v>2.8264116699999997</v>
      </c>
      <c r="D70" s="44">
        <v>5.3410790600000011</v>
      </c>
      <c r="E70" s="44"/>
      <c r="F70" s="35" t="s">
        <v>967</v>
      </c>
      <c r="G70" s="44">
        <v>26.683534609999988</v>
      </c>
      <c r="H70" s="44">
        <v>23.728031300000001</v>
      </c>
      <c r="I70" s="44">
        <v>34.036762549999999</v>
      </c>
      <c r="J70" s="44"/>
      <c r="K70" s="20" t="s">
        <v>1028</v>
      </c>
      <c r="L70" s="44">
        <v>0.13286302999999999</v>
      </c>
      <c r="M70" s="44">
        <v>0.11444425999999999</v>
      </c>
      <c r="N70" s="510">
        <v>0.58852662999999994</v>
      </c>
    </row>
    <row r="71" spans="1:14">
      <c r="A71" s="270" t="s">
        <v>1073</v>
      </c>
      <c r="B71" s="263">
        <v>1.4681283700000001</v>
      </c>
      <c r="C71" s="263">
        <v>0.90805173000000017</v>
      </c>
      <c r="D71" s="263">
        <v>4.6595938600000011</v>
      </c>
      <c r="E71" s="263"/>
      <c r="F71" s="98" t="s">
        <v>996</v>
      </c>
      <c r="G71" s="263">
        <v>43.62467390999997</v>
      </c>
      <c r="H71" s="263">
        <v>43.991858570000005</v>
      </c>
      <c r="I71" s="263">
        <v>33.61681063999999</v>
      </c>
      <c r="J71" s="263"/>
      <c r="K71" s="270" t="s">
        <v>1153</v>
      </c>
      <c r="L71" s="263">
        <v>0.39634394000000012</v>
      </c>
      <c r="M71" s="263">
        <v>0.65180835000000015</v>
      </c>
      <c r="N71" s="511">
        <v>0.58373602999999996</v>
      </c>
    </row>
    <row r="72" spans="1:14">
      <c r="A72" s="20" t="s">
        <v>1040</v>
      </c>
      <c r="B72" s="44">
        <v>9.2445000000000005E-4</v>
      </c>
      <c r="C72" s="44">
        <v>0.18685124</v>
      </c>
      <c r="D72" s="44">
        <v>4.5914259099999999</v>
      </c>
      <c r="E72" s="44"/>
      <c r="F72" s="35" t="s">
        <v>1057</v>
      </c>
      <c r="G72" s="44">
        <v>17.461525809999991</v>
      </c>
      <c r="H72" s="44">
        <v>22.63962835999995</v>
      </c>
      <c r="I72" s="44">
        <v>33.322164579999992</v>
      </c>
      <c r="J72" s="44"/>
      <c r="K72" s="20" t="s">
        <v>1177</v>
      </c>
      <c r="L72" s="44">
        <v>0.39315946999999996</v>
      </c>
      <c r="M72" s="44">
        <v>4.81672E-2</v>
      </c>
      <c r="N72" s="510">
        <v>0.57300896000000001</v>
      </c>
    </row>
    <row r="73" spans="1:14">
      <c r="A73" s="270" t="s">
        <v>1046</v>
      </c>
      <c r="B73" s="263">
        <v>0.91996372999999987</v>
      </c>
      <c r="C73" s="263">
        <v>1.31960582</v>
      </c>
      <c r="D73" s="263">
        <v>4.5291819499999981</v>
      </c>
      <c r="E73" s="263"/>
      <c r="F73" s="98" t="s">
        <v>1107</v>
      </c>
      <c r="G73" s="263">
        <v>19.874689969999999</v>
      </c>
      <c r="H73" s="263">
        <v>23.538308539999992</v>
      </c>
      <c r="I73" s="263">
        <v>33.29912082000002</v>
      </c>
      <c r="J73" s="263"/>
      <c r="K73" s="270" t="s">
        <v>1097</v>
      </c>
      <c r="L73" s="263">
        <v>6.1604410000000005E-2</v>
      </c>
      <c r="M73" s="263">
        <v>0.17085009000000001</v>
      </c>
      <c r="N73" s="511">
        <v>0.54497753999999998</v>
      </c>
    </row>
    <row r="74" spans="1:14">
      <c r="A74" s="20" t="s">
        <v>1151</v>
      </c>
      <c r="B74" s="44">
        <v>3.7290860600000011</v>
      </c>
      <c r="C74" s="44">
        <v>10.06308432999999</v>
      </c>
      <c r="D74" s="44">
        <v>4.3914936600000019</v>
      </c>
      <c r="E74" s="44"/>
      <c r="F74" s="35" t="s">
        <v>1061</v>
      </c>
      <c r="G74" s="44">
        <v>16.611309949999999</v>
      </c>
      <c r="H74" s="44">
        <v>40.21204525000001</v>
      </c>
      <c r="I74" s="44">
        <v>33.086067149999998</v>
      </c>
      <c r="J74" s="44"/>
      <c r="K74" s="20" t="s">
        <v>1161</v>
      </c>
      <c r="L74" s="44">
        <v>0.77940442999999993</v>
      </c>
      <c r="M74" s="44">
        <v>0.34137649999999986</v>
      </c>
      <c r="N74" s="510">
        <v>0.5446458799999998</v>
      </c>
    </row>
    <row r="75" spans="1:14">
      <c r="A75" s="270" t="s">
        <v>1029</v>
      </c>
      <c r="B75" s="263">
        <v>3.6809769999999999E-2</v>
      </c>
      <c r="C75" s="263">
        <v>0.19493017999999998</v>
      </c>
      <c r="D75" s="263">
        <v>4.2907343400000011</v>
      </c>
      <c r="E75" s="263"/>
      <c r="F75" s="98" t="s">
        <v>1043</v>
      </c>
      <c r="G75" s="263">
        <v>22.875183420000003</v>
      </c>
      <c r="H75" s="263">
        <v>32.35171619000004</v>
      </c>
      <c r="I75" s="263">
        <v>32.427729200000009</v>
      </c>
      <c r="J75" s="263"/>
      <c r="K75" s="270" t="s">
        <v>1173</v>
      </c>
      <c r="L75" s="263">
        <v>2.4830889999999998E-2</v>
      </c>
      <c r="M75" s="263">
        <v>0.18706225000000001</v>
      </c>
      <c r="N75" s="511">
        <v>0.51460371999999999</v>
      </c>
    </row>
    <row r="76" spans="1:14">
      <c r="A76" s="20" t="s">
        <v>1081</v>
      </c>
      <c r="B76" s="44">
        <v>1.2877919999999999E-2</v>
      </c>
      <c r="C76" s="44">
        <v>2.0179202599999999</v>
      </c>
      <c r="D76" s="44">
        <v>4.2830856900000001</v>
      </c>
      <c r="E76" s="44"/>
      <c r="F76" s="35" t="s">
        <v>1156</v>
      </c>
      <c r="G76" s="44">
        <v>33.831412159999957</v>
      </c>
      <c r="H76" s="44">
        <v>46.92246312999994</v>
      </c>
      <c r="I76" s="44">
        <v>32.394490449999978</v>
      </c>
      <c r="J76" s="44"/>
      <c r="K76" s="20" t="s">
        <v>1102</v>
      </c>
      <c r="L76" s="44">
        <v>0.50138757999999983</v>
      </c>
      <c r="M76" s="44">
        <v>0.39480271</v>
      </c>
      <c r="N76" s="510">
        <v>0.49470208000000004</v>
      </c>
    </row>
    <row r="77" spans="1:14">
      <c r="A77" s="270" t="s">
        <v>1139</v>
      </c>
      <c r="B77" s="263">
        <v>1.1574352799999992</v>
      </c>
      <c r="C77" s="263">
        <v>2.0990814500000003</v>
      </c>
      <c r="D77" s="263">
        <v>4.0630698799999978</v>
      </c>
      <c r="E77" s="263"/>
      <c r="F77" s="98" t="s">
        <v>1128</v>
      </c>
      <c r="G77" s="263">
        <v>37.761152159999988</v>
      </c>
      <c r="H77" s="263">
        <v>33.863118729999968</v>
      </c>
      <c r="I77" s="263">
        <v>32.362296939999979</v>
      </c>
      <c r="J77" s="263"/>
      <c r="K77" s="270" t="s">
        <v>1160</v>
      </c>
      <c r="L77" s="263">
        <v>0.65485460999999945</v>
      </c>
      <c r="M77" s="263">
        <v>0.27340227000000006</v>
      </c>
      <c r="N77" s="511">
        <v>0.42378371999999992</v>
      </c>
    </row>
    <row r="78" spans="1:14">
      <c r="A78" s="20" t="s">
        <v>1203</v>
      </c>
      <c r="B78" s="44">
        <v>7.6620257199999999</v>
      </c>
      <c r="C78" s="44">
        <v>8.7814779999999999</v>
      </c>
      <c r="D78" s="44">
        <v>3.9697666099999998</v>
      </c>
      <c r="E78" s="44"/>
      <c r="F78" s="35" t="s">
        <v>1059</v>
      </c>
      <c r="G78" s="44">
        <v>21.010967619999988</v>
      </c>
      <c r="H78" s="44">
        <v>14.441483409999991</v>
      </c>
      <c r="I78" s="44">
        <v>31.860063549999989</v>
      </c>
      <c r="J78" s="44"/>
      <c r="K78" s="20" t="s">
        <v>1041</v>
      </c>
      <c r="L78" s="44">
        <v>1.1147010000000001E-2</v>
      </c>
      <c r="M78" s="44">
        <v>0.20511754999999998</v>
      </c>
      <c r="N78" s="510">
        <v>0.42161847999999996</v>
      </c>
    </row>
    <row r="79" spans="1:14">
      <c r="A79" s="270" t="s">
        <v>1127</v>
      </c>
      <c r="B79" s="263">
        <v>3.8588034400000009</v>
      </c>
      <c r="C79" s="263">
        <v>7.7441929200000024</v>
      </c>
      <c r="D79" s="263">
        <v>3.8530493599999991</v>
      </c>
      <c r="E79" s="263"/>
      <c r="F79" s="98" t="s">
        <v>1144</v>
      </c>
      <c r="G79" s="263">
        <v>27.097463000000001</v>
      </c>
      <c r="H79" s="263">
        <v>60.584493999999999</v>
      </c>
      <c r="I79" s="263">
        <v>31.440871999999999</v>
      </c>
      <c r="J79" s="263"/>
      <c r="K79" s="270" t="s">
        <v>1172</v>
      </c>
      <c r="L79" s="263">
        <v>0.22512181000000001</v>
      </c>
      <c r="M79" s="263">
        <v>0.43473027999999991</v>
      </c>
      <c r="N79" s="511">
        <v>0.42039491000000007</v>
      </c>
    </row>
    <row r="80" spans="1:14">
      <c r="A80" s="20" t="s">
        <v>1013</v>
      </c>
      <c r="B80" s="44">
        <v>0</v>
      </c>
      <c r="C80" s="44">
        <v>24.30157079</v>
      </c>
      <c r="D80" s="44">
        <v>3.84880157</v>
      </c>
      <c r="E80" s="44"/>
      <c r="F80" s="35" t="s">
        <v>1096</v>
      </c>
      <c r="G80" s="44">
        <v>0.15040904000000002</v>
      </c>
      <c r="H80" s="44">
        <v>27.723983510000011</v>
      </c>
      <c r="I80" s="44">
        <v>31.070597679999999</v>
      </c>
      <c r="J80" s="44"/>
      <c r="K80" s="20" t="s">
        <v>1154</v>
      </c>
      <c r="L80" s="44">
        <v>0.44471083000000006</v>
      </c>
      <c r="M80" s="44">
        <v>0.94651580999999996</v>
      </c>
      <c r="N80" s="510">
        <v>0.39825870999999979</v>
      </c>
    </row>
    <row r="81" spans="1:14">
      <c r="A81" s="270" t="s">
        <v>1212</v>
      </c>
      <c r="B81" s="263">
        <v>0.23870486999999999</v>
      </c>
      <c r="C81" s="263">
        <v>2.0594241000000002</v>
      </c>
      <c r="D81" s="263">
        <v>3.670994069999999</v>
      </c>
      <c r="E81" s="263"/>
      <c r="F81" s="98" t="s">
        <v>1069</v>
      </c>
      <c r="G81" s="263">
        <v>18.78143577999996</v>
      </c>
      <c r="H81" s="263">
        <v>19.07927669000005</v>
      </c>
      <c r="I81" s="263">
        <v>30.946887420000003</v>
      </c>
      <c r="J81" s="263"/>
      <c r="K81" s="270" t="s">
        <v>1005</v>
      </c>
      <c r="L81" s="263">
        <v>4.3649990000000014E-2</v>
      </c>
      <c r="M81" s="263">
        <v>0.21849357999999999</v>
      </c>
      <c r="N81" s="511">
        <v>0.3584781600000001</v>
      </c>
    </row>
    <row r="82" spans="1:14">
      <c r="A82" s="20" t="s">
        <v>1144</v>
      </c>
      <c r="B82" s="44">
        <v>0.95958600000000005</v>
      </c>
      <c r="C82" s="44">
        <v>15.546634289999998</v>
      </c>
      <c r="D82" s="44">
        <v>3.2533961900000001</v>
      </c>
      <c r="E82" s="44"/>
      <c r="F82" s="35" t="s">
        <v>1046</v>
      </c>
      <c r="G82" s="44">
        <v>28.53737150000002</v>
      </c>
      <c r="H82" s="44">
        <v>31.747486840000001</v>
      </c>
      <c r="I82" s="44">
        <v>30.51667647</v>
      </c>
      <c r="J82" s="44"/>
      <c r="K82" s="20" t="s">
        <v>1111</v>
      </c>
      <c r="L82" s="44">
        <v>7.2589730000000005E-2</v>
      </c>
      <c r="M82" s="44">
        <v>9.5603939999999984E-2</v>
      </c>
      <c r="N82" s="510">
        <v>0.34883562000000001</v>
      </c>
    </row>
    <row r="83" spans="1:14">
      <c r="A83" s="270" t="s">
        <v>1138</v>
      </c>
      <c r="B83" s="263">
        <v>17.926367210000002</v>
      </c>
      <c r="C83" s="263">
        <v>58.848317760000015</v>
      </c>
      <c r="D83" s="263">
        <v>3.1157713300000003</v>
      </c>
      <c r="E83" s="263"/>
      <c r="F83" s="98" t="s">
        <v>994</v>
      </c>
      <c r="G83" s="263">
        <v>27.95606295000001</v>
      </c>
      <c r="H83" s="263">
        <v>33.679779809999971</v>
      </c>
      <c r="I83" s="263">
        <v>30.36827459999996</v>
      </c>
      <c r="J83" s="263"/>
      <c r="K83" s="270" t="s">
        <v>1083</v>
      </c>
      <c r="L83" s="263">
        <v>0.39644594999999999</v>
      </c>
      <c r="M83" s="263">
        <v>0.52221944999999992</v>
      </c>
      <c r="N83" s="511">
        <v>0.34501053999999998</v>
      </c>
    </row>
    <row r="84" spans="1:14">
      <c r="A84" s="20" t="s">
        <v>1114</v>
      </c>
      <c r="B84" s="44">
        <v>1.7314797800000001</v>
      </c>
      <c r="C84" s="44">
        <v>4.3524082800000006</v>
      </c>
      <c r="D84" s="44">
        <v>3.0887316600000001</v>
      </c>
      <c r="E84" s="44"/>
      <c r="F84" s="35" t="s">
        <v>1045</v>
      </c>
      <c r="G84" s="44">
        <v>34.390816489999985</v>
      </c>
      <c r="H84" s="44">
        <v>37.348104729999982</v>
      </c>
      <c r="I84" s="44">
        <v>30.179525879999979</v>
      </c>
      <c r="J84" s="44"/>
      <c r="K84" s="20" t="s">
        <v>1056</v>
      </c>
      <c r="L84" s="44">
        <v>0.62953488999999985</v>
      </c>
      <c r="M84" s="44">
        <v>0.64418846000000007</v>
      </c>
      <c r="N84" s="510">
        <v>0.30872512000000013</v>
      </c>
    </row>
    <row r="85" spans="1:14">
      <c r="A85" s="270" t="s">
        <v>1079</v>
      </c>
      <c r="B85" s="263">
        <v>4.5163257300000019</v>
      </c>
      <c r="C85" s="263">
        <v>6.5597301499999991</v>
      </c>
      <c r="D85" s="263">
        <v>3.0287657299999999</v>
      </c>
      <c r="E85" s="263"/>
      <c r="F85" s="98" t="s">
        <v>1100</v>
      </c>
      <c r="G85" s="263">
        <v>22.325575849999971</v>
      </c>
      <c r="H85" s="263">
        <v>30.67054752000006</v>
      </c>
      <c r="I85" s="263">
        <v>28.713133630000058</v>
      </c>
      <c r="J85" s="263"/>
      <c r="K85" s="270" t="s">
        <v>1046</v>
      </c>
      <c r="L85" s="263">
        <v>0.25191716000000003</v>
      </c>
      <c r="M85" s="263">
        <v>0.28955101</v>
      </c>
      <c r="N85" s="511">
        <v>0.28436007000000002</v>
      </c>
    </row>
    <row r="86" spans="1:14">
      <c r="A86" s="20" t="s">
        <v>1057</v>
      </c>
      <c r="B86" s="44">
        <v>4.24928215</v>
      </c>
      <c r="C86" s="44">
        <v>5.2875050299999993</v>
      </c>
      <c r="D86" s="44">
        <v>2.9806484599999989</v>
      </c>
      <c r="E86" s="44"/>
      <c r="F86" s="35" t="s">
        <v>1082</v>
      </c>
      <c r="G86" s="44">
        <v>19.683199869999989</v>
      </c>
      <c r="H86" s="44">
        <v>28.11752387000001</v>
      </c>
      <c r="I86" s="44">
        <v>27.326939649999993</v>
      </c>
      <c r="J86" s="44"/>
      <c r="K86" s="20" t="s">
        <v>1093</v>
      </c>
      <c r="L86" s="44">
        <v>4.1725199999999997E-2</v>
      </c>
      <c r="M86" s="44">
        <v>2.0151450000000001E-2</v>
      </c>
      <c r="N86" s="510">
        <v>0.27742813</v>
      </c>
    </row>
    <row r="87" spans="1:14">
      <c r="A87" s="270" t="s">
        <v>1168</v>
      </c>
      <c r="B87" s="263">
        <v>4.8831859999999998E-2</v>
      </c>
      <c r="C87" s="263">
        <v>5.7113625399999997</v>
      </c>
      <c r="D87" s="263">
        <v>2.9429988700000003</v>
      </c>
      <c r="E87" s="263"/>
      <c r="F87" s="98" t="s">
        <v>1197</v>
      </c>
      <c r="G87" s="263">
        <v>12.76714876</v>
      </c>
      <c r="H87" s="263">
        <v>22.551559600000001</v>
      </c>
      <c r="I87" s="263">
        <v>27.265589719999998</v>
      </c>
      <c r="J87" s="263"/>
      <c r="K87" s="270" t="s">
        <v>1212</v>
      </c>
      <c r="L87" s="263">
        <v>1.7310000000000001E-4</v>
      </c>
      <c r="M87" s="263">
        <v>0</v>
      </c>
      <c r="N87" s="511">
        <v>0.27488784000000005</v>
      </c>
    </row>
    <row r="88" spans="1:14">
      <c r="A88" s="20" t="s">
        <v>1108</v>
      </c>
      <c r="B88" s="44">
        <v>1.4896842699999999</v>
      </c>
      <c r="C88" s="44">
        <v>10.239854289999998</v>
      </c>
      <c r="D88" s="44">
        <v>2.8037253199999999</v>
      </c>
      <c r="E88" s="44"/>
      <c r="F88" s="35" t="s">
        <v>1032</v>
      </c>
      <c r="G88" s="44">
        <v>16.333296879999988</v>
      </c>
      <c r="H88" s="44">
        <v>13.237113069999999</v>
      </c>
      <c r="I88" s="44">
        <v>26.993292869999991</v>
      </c>
      <c r="J88" s="44"/>
      <c r="K88" s="20" t="s">
        <v>967</v>
      </c>
      <c r="L88" s="44">
        <v>0.3279726</v>
      </c>
      <c r="M88" s="44">
        <v>0.17647370000000001</v>
      </c>
      <c r="N88" s="510">
        <v>0.26211036999999998</v>
      </c>
    </row>
    <row r="89" spans="1:14">
      <c r="A89" s="270" t="s">
        <v>1171</v>
      </c>
      <c r="B89" s="263">
        <v>2.9024151800000011</v>
      </c>
      <c r="C89" s="263">
        <v>1.1345814299999999</v>
      </c>
      <c r="D89" s="263">
        <v>2.7282886500000001</v>
      </c>
      <c r="E89" s="263"/>
      <c r="F89" s="98" t="s">
        <v>1070</v>
      </c>
      <c r="G89" s="263">
        <v>23.153888040000009</v>
      </c>
      <c r="H89" s="263">
        <v>37.495377149999982</v>
      </c>
      <c r="I89" s="263">
        <v>26.733658179999988</v>
      </c>
      <c r="J89" s="263"/>
      <c r="K89" s="270" t="s">
        <v>1159</v>
      </c>
      <c r="L89" s="263">
        <v>0.22201765000000012</v>
      </c>
      <c r="M89" s="263">
        <v>0.22012169000000001</v>
      </c>
      <c r="N89" s="511">
        <v>0.26049171999999998</v>
      </c>
    </row>
    <row r="90" spans="1:14">
      <c r="A90" s="20" t="s">
        <v>1146</v>
      </c>
      <c r="B90" s="44">
        <v>2.44022608</v>
      </c>
      <c r="C90" s="44">
        <v>1.798704939999999</v>
      </c>
      <c r="D90" s="44">
        <v>2.6451532700000002</v>
      </c>
      <c r="E90" s="44"/>
      <c r="F90" s="35" t="s">
        <v>1012</v>
      </c>
      <c r="G90" s="44">
        <v>26.535182329999991</v>
      </c>
      <c r="H90" s="44">
        <v>26.465676479999988</v>
      </c>
      <c r="I90" s="44">
        <v>26.720973230000002</v>
      </c>
      <c r="J90" s="44"/>
      <c r="K90" s="20" t="s">
        <v>1103</v>
      </c>
      <c r="L90" s="44">
        <v>4.8930399999999985E-2</v>
      </c>
      <c r="M90" s="44">
        <v>2.3460829299999988</v>
      </c>
      <c r="N90" s="510">
        <v>0.25720285000000009</v>
      </c>
    </row>
    <row r="91" spans="1:14">
      <c r="A91" s="270" t="s">
        <v>1129</v>
      </c>
      <c r="B91" s="263">
        <v>1.00826126</v>
      </c>
      <c r="C91" s="263">
        <v>3.0558233599999998</v>
      </c>
      <c r="D91" s="263">
        <v>2.5804253900000003</v>
      </c>
      <c r="E91" s="263"/>
      <c r="F91" s="98" t="s">
        <v>1103</v>
      </c>
      <c r="G91" s="263">
        <v>19.035537310000041</v>
      </c>
      <c r="H91" s="263">
        <v>24.740912780000002</v>
      </c>
      <c r="I91" s="263">
        <v>25.806233149999908</v>
      </c>
      <c r="J91" s="263"/>
      <c r="K91" s="270" t="s">
        <v>1089</v>
      </c>
      <c r="L91" s="263">
        <v>1.7519999999999998E-4</v>
      </c>
      <c r="M91" s="263">
        <v>0</v>
      </c>
      <c r="N91" s="511">
        <v>0.23571320999999998</v>
      </c>
    </row>
    <row r="92" spans="1:14">
      <c r="A92" s="20" t="s">
        <v>976</v>
      </c>
      <c r="B92" s="44">
        <v>3.9384578399999999</v>
      </c>
      <c r="C92" s="44">
        <v>3.2120578500000012</v>
      </c>
      <c r="D92" s="44">
        <v>2.4399712099999999</v>
      </c>
      <c r="E92" s="44"/>
      <c r="F92" s="35" t="s">
        <v>1187</v>
      </c>
      <c r="G92" s="44">
        <v>6.3669415599999999</v>
      </c>
      <c r="H92" s="44">
        <v>7.9769244300000013</v>
      </c>
      <c r="I92" s="44">
        <v>25.642971920000008</v>
      </c>
      <c r="J92" s="44"/>
      <c r="K92" s="20" t="s">
        <v>1117</v>
      </c>
      <c r="L92" s="44">
        <v>9.880224E-2</v>
      </c>
      <c r="M92" s="44">
        <v>0.29605019999999999</v>
      </c>
      <c r="N92" s="510">
        <v>0.23290798999999998</v>
      </c>
    </row>
    <row r="93" spans="1:14">
      <c r="A93" s="270" t="s">
        <v>978</v>
      </c>
      <c r="B93" s="263">
        <v>8.6940050000000005E-2</v>
      </c>
      <c r="C93" s="263">
        <v>8.9180000000000006E-3</v>
      </c>
      <c r="D93" s="263">
        <v>2.4316871</v>
      </c>
      <c r="E93" s="263"/>
      <c r="F93" s="98" t="s">
        <v>1109</v>
      </c>
      <c r="G93" s="263">
        <v>12.973219910000001</v>
      </c>
      <c r="H93" s="263">
        <v>7.3965697400000039</v>
      </c>
      <c r="I93" s="263">
        <v>25.23342134</v>
      </c>
      <c r="J93" s="263"/>
      <c r="K93" s="270" t="s">
        <v>1157</v>
      </c>
      <c r="L93" s="263">
        <v>0.1798620699999999</v>
      </c>
      <c r="M93" s="263">
        <v>0.2020178</v>
      </c>
      <c r="N93" s="511">
        <v>0.22779599000000011</v>
      </c>
    </row>
    <row r="94" spans="1:14">
      <c r="A94" s="20" t="s">
        <v>1041</v>
      </c>
      <c r="B94" s="44">
        <v>0.27717579999999997</v>
      </c>
      <c r="C94" s="44">
        <v>0</v>
      </c>
      <c r="D94" s="44">
        <v>2.3548153700000003</v>
      </c>
      <c r="E94" s="44"/>
      <c r="F94" s="35" t="s">
        <v>1083</v>
      </c>
      <c r="G94" s="44">
        <v>15.40680278999999</v>
      </c>
      <c r="H94" s="44">
        <v>18.912209069999971</v>
      </c>
      <c r="I94" s="44">
        <v>25.097553859999998</v>
      </c>
      <c r="J94" s="44"/>
      <c r="K94" s="20" t="s">
        <v>1109</v>
      </c>
      <c r="L94" s="44">
        <v>0.40128083000000003</v>
      </c>
      <c r="M94" s="44">
        <v>2.5940169999999999E-2</v>
      </c>
      <c r="N94" s="510">
        <v>0.21034282999999998</v>
      </c>
    </row>
    <row r="95" spans="1:14">
      <c r="A95" s="270" t="s">
        <v>1002</v>
      </c>
      <c r="B95" s="263">
        <v>4.4147183600000002</v>
      </c>
      <c r="C95" s="263">
        <v>10.692852779999999</v>
      </c>
      <c r="D95" s="263">
        <v>2.325527140000001</v>
      </c>
      <c r="E95" s="263"/>
      <c r="F95" s="98" t="s">
        <v>1099</v>
      </c>
      <c r="G95" s="263">
        <v>21.820518020000012</v>
      </c>
      <c r="H95" s="263">
        <v>33.863784169999988</v>
      </c>
      <c r="I95" s="263">
        <v>24.908674930000018</v>
      </c>
      <c r="J95" s="263"/>
      <c r="K95" s="270" t="s">
        <v>1156</v>
      </c>
      <c r="L95" s="263">
        <v>1.1407513500000002</v>
      </c>
      <c r="M95" s="263">
        <v>0.20934725000000001</v>
      </c>
      <c r="N95" s="511">
        <v>0.21001202999999999</v>
      </c>
    </row>
    <row r="96" spans="1:14">
      <c r="A96" s="20" t="s">
        <v>1050</v>
      </c>
      <c r="B96" s="44">
        <v>0.97863667000000065</v>
      </c>
      <c r="C96" s="44">
        <v>2.782235500000001</v>
      </c>
      <c r="D96" s="44">
        <v>2.3106021400000003</v>
      </c>
      <c r="E96" s="44"/>
      <c r="F96" s="35" t="s">
        <v>1011</v>
      </c>
      <c r="G96" s="44">
        <v>19.108297409999988</v>
      </c>
      <c r="H96" s="44">
        <v>24.25291373</v>
      </c>
      <c r="I96" s="44">
        <v>24.565662849999992</v>
      </c>
      <c r="J96" s="44"/>
      <c r="K96" s="20" t="s">
        <v>1057</v>
      </c>
      <c r="L96" s="44">
        <v>0.41114738000000012</v>
      </c>
      <c r="M96" s="44">
        <v>0.23551759999999999</v>
      </c>
      <c r="N96" s="510">
        <v>0.17590166000000002</v>
      </c>
    </row>
    <row r="97" spans="1:14">
      <c r="A97" s="270" t="s">
        <v>1056</v>
      </c>
      <c r="B97" s="263">
        <v>8.1595215000000003</v>
      </c>
      <c r="C97" s="263">
        <v>4.4817304000000009</v>
      </c>
      <c r="D97" s="263">
        <v>2.2800282200000002</v>
      </c>
      <c r="E97" s="263"/>
      <c r="F97" s="98" t="s">
        <v>1157</v>
      </c>
      <c r="G97" s="263">
        <v>28.632066410000043</v>
      </c>
      <c r="H97" s="263">
        <v>38.471199469999974</v>
      </c>
      <c r="I97" s="263">
        <v>24.454901249999971</v>
      </c>
      <c r="J97" s="263"/>
      <c r="K97" s="270" t="s">
        <v>1040</v>
      </c>
      <c r="L97" s="263">
        <v>1.3928171100000002</v>
      </c>
      <c r="M97" s="263">
        <v>4.3074977300000006</v>
      </c>
      <c r="N97" s="511">
        <v>0.17469717000000001</v>
      </c>
    </row>
    <row r="98" spans="1:14">
      <c r="A98" s="20" t="s">
        <v>1080</v>
      </c>
      <c r="B98" s="44">
        <v>0.59734785999999995</v>
      </c>
      <c r="C98" s="44">
        <v>0.50678323999999997</v>
      </c>
      <c r="D98" s="44">
        <v>2.2203202400000004</v>
      </c>
      <c r="E98" s="44"/>
      <c r="F98" s="35" t="s">
        <v>998</v>
      </c>
      <c r="G98" s="44">
        <v>28.581913719999999</v>
      </c>
      <c r="H98" s="44">
        <v>27.76558608999996</v>
      </c>
      <c r="I98" s="44">
        <v>24.321482810000052</v>
      </c>
      <c r="J98" s="44"/>
      <c r="K98" s="20" t="s">
        <v>1002</v>
      </c>
      <c r="L98" s="44">
        <v>1.1564442699999999</v>
      </c>
      <c r="M98" s="44">
        <v>0.75489790999999995</v>
      </c>
      <c r="N98" s="510">
        <v>0.1700009599999999</v>
      </c>
    </row>
    <row r="99" spans="1:14">
      <c r="A99" s="270" t="s">
        <v>1169</v>
      </c>
      <c r="B99" s="263">
        <v>0.34930926000000001</v>
      </c>
      <c r="C99" s="263">
        <v>0.25884488999999999</v>
      </c>
      <c r="D99" s="263">
        <v>2.1336468499999999</v>
      </c>
      <c r="E99" s="263"/>
      <c r="F99" s="98" t="s">
        <v>1124</v>
      </c>
      <c r="G99" s="263">
        <v>7.5851304200000014</v>
      </c>
      <c r="H99" s="263">
        <v>13.599719229999971</v>
      </c>
      <c r="I99" s="263">
        <v>24.05774569999997</v>
      </c>
      <c r="J99" s="263"/>
      <c r="K99" s="270" t="s">
        <v>1146</v>
      </c>
      <c r="L99" s="263">
        <v>0.21796128000000001</v>
      </c>
      <c r="M99" s="263">
        <v>7.6025260000000011E-2</v>
      </c>
      <c r="N99" s="511">
        <v>0.16983167999999998</v>
      </c>
    </row>
    <row r="100" spans="1:14">
      <c r="A100" s="20" t="s">
        <v>1098</v>
      </c>
      <c r="B100" s="44">
        <v>13.52457152</v>
      </c>
      <c r="C100" s="44">
        <v>23.550890769999988</v>
      </c>
      <c r="D100" s="44">
        <v>2.0612839900000002</v>
      </c>
      <c r="E100" s="44"/>
      <c r="F100" s="35" t="s">
        <v>978</v>
      </c>
      <c r="G100" s="44">
        <v>26.58800869000002</v>
      </c>
      <c r="H100" s="44">
        <v>30.063000300000002</v>
      </c>
      <c r="I100" s="44">
        <v>23.56727957999999</v>
      </c>
      <c r="J100" s="44"/>
      <c r="K100" s="20" t="s">
        <v>1059</v>
      </c>
      <c r="L100" s="44">
        <v>1.6784999999999999E-4</v>
      </c>
      <c r="M100" s="44">
        <v>1.5806000000000001E-4</v>
      </c>
      <c r="N100" s="510">
        <v>0.16418574</v>
      </c>
    </row>
    <row r="101" spans="1:14">
      <c r="A101" s="270" t="s">
        <v>1084</v>
      </c>
      <c r="B101" s="263">
        <v>2.2444540499999999</v>
      </c>
      <c r="C101" s="263">
        <v>1.16373807</v>
      </c>
      <c r="D101" s="263">
        <v>2.0418702099999999</v>
      </c>
      <c r="E101" s="263"/>
      <c r="F101" s="98" t="s">
        <v>1044</v>
      </c>
      <c r="G101" s="263">
        <v>16.75995971</v>
      </c>
      <c r="H101" s="263">
        <v>26.330878390000002</v>
      </c>
      <c r="I101" s="263">
        <v>23.10190180999999</v>
      </c>
      <c r="J101" s="263"/>
      <c r="K101" s="270" t="s">
        <v>1194</v>
      </c>
      <c r="L101" s="263">
        <v>0.21143742000000001</v>
      </c>
      <c r="M101" s="263">
        <v>0.18288320999999999</v>
      </c>
      <c r="N101" s="511">
        <v>0.16226631</v>
      </c>
    </row>
    <row r="102" spans="1:14">
      <c r="A102" s="20" t="s">
        <v>1124</v>
      </c>
      <c r="B102" s="44">
        <v>2.9990817599999997</v>
      </c>
      <c r="C102" s="44">
        <v>1.2538509600000001</v>
      </c>
      <c r="D102" s="44">
        <v>1.9748078700000011</v>
      </c>
      <c r="E102" s="44"/>
      <c r="F102" s="35" t="s">
        <v>984</v>
      </c>
      <c r="G102" s="44">
        <v>15.825066189999999</v>
      </c>
      <c r="H102" s="44">
        <v>23.457471429999998</v>
      </c>
      <c r="I102" s="44">
        <v>22.184715560000011</v>
      </c>
      <c r="J102" s="44"/>
      <c r="K102" s="20" t="s">
        <v>1051</v>
      </c>
      <c r="L102" s="44">
        <v>4.3879100000000011E-2</v>
      </c>
      <c r="M102" s="44">
        <v>0.11249258000000001</v>
      </c>
      <c r="N102" s="510">
        <v>0.15456276999999999</v>
      </c>
    </row>
    <row r="103" spans="1:14">
      <c r="A103" s="270" t="s">
        <v>1085</v>
      </c>
      <c r="B103" s="263">
        <v>0.77567099000000006</v>
      </c>
      <c r="C103" s="263">
        <v>0.53778859000000012</v>
      </c>
      <c r="D103" s="263">
        <v>1.92009517</v>
      </c>
      <c r="E103" s="263"/>
      <c r="F103" s="98" t="s">
        <v>1000</v>
      </c>
      <c r="G103" s="263">
        <v>21.361778659999999</v>
      </c>
      <c r="H103" s="263">
        <v>29.10273354000001</v>
      </c>
      <c r="I103" s="263">
        <v>22.126676449999991</v>
      </c>
      <c r="J103" s="263"/>
      <c r="K103" s="270" t="s">
        <v>1098</v>
      </c>
      <c r="L103" s="263">
        <v>0.13254125</v>
      </c>
      <c r="M103" s="263">
        <v>3.5597519999999994E-2</v>
      </c>
      <c r="N103" s="511">
        <v>0.15396365000000001</v>
      </c>
    </row>
    <row r="104" spans="1:14">
      <c r="A104" s="20" t="s">
        <v>1053</v>
      </c>
      <c r="B104" s="44">
        <v>1.4766955900000001</v>
      </c>
      <c r="C104" s="44">
        <v>1.2662140200000001</v>
      </c>
      <c r="D104" s="44">
        <v>1.77814033</v>
      </c>
      <c r="E104" s="44"/>
      <c r="F104" s="35" t="s">
        <v>1169</v>
      </c>
      <c r="G104" s="44">
        <v>23.856748429999971</v>
      </c>
      <c r="H104" s="44">
        <v>24.424519570000072</v>
      </c>
      <c r="I104" s="44">
        <v>22.018240800000051</v>
      </c>
      <c r="J104" s="44"/>
      <c r="K104" s="20" t="s">
        <v>1201</v>
      </c>
      <c r="L104" s="44">
        <v>5.5691899999999999E-3</v>
      </c>
      <c r="M104" s="44">
        <v>6.58655E-3</v>
      </c>
      <c r="N104" s="510">
        <v>0.15081301</v>
      </c>
    </row>
    <row r="105" spans="1:14">
      <c r="A105" s="270" t="s">
        <v>1158</v>
      </c>
      <c r="B105" s="263">
        <v>1.6466046599999999</v>
      </c>
      <c r="C105" s="263">
        <v>3.8519862499999999</v>
      </c>
      <c r="D105" s="263">
        <v>1.6764603899999999</v>
      </c>
      <c r="E105" s="263"/>
      <c r="F105" s="98" t="s">
        <v>1098</v>
      </c>
      <c r="G105" s="263">
        <v>11.618217830000001</v>
      </c>
      <c r="H105" s="263">
        <v>10.535121730000009</v>
      </c>
      <c r="I105" s="263">
        <v>21.600970069999999</v>
      </c>
      <c r="J105" s="263"/>
      <c r="K105" s="270" t="s">
        <v>1206</v>
      </c>
      <c r="L105" s="263">
        <v>0</v>
      </c>
      <c r="M105" s="263">
        <v>0</v>
      </c>
      <c r="N105" s="511">
        <v>0.14552155999999999</v>
      </c>
    </row>
    <row r="106" spans="1:14">
      <c r="A106" s="20" t="s">
        <v>1109</v>
      </c>
      <c r="B106" s="44">
        <v>1.0785721499999998</v>
      </c>
      <c r="C106" s="44">
        <v>10.956191109999999</v>
      </c>
      <c r="D106" s="44">
        <v>1.65869578</v>
      </c>
      <c r="E106" s="44"/>
      <c r="F106" s="35" t="s">
        <v>1131</v>
      </c>
      <c r="G106" s="44">
        <v>25.788481859999941</v>
      </c>
      <c r="H106" s="44">
        <v>24.517584070000002</v>
      </c>
      <c r="I106" s="44">
        <v>21.466624679999981</v>
      </c>
      <c r="J106" s="44"/>
      <c r="K106" s="20" t="s">
        <v>1215</v>
      </c>
      <c r="L106" s="44">
        <v>0.20238491</v>
      </c>
      <c r="M106" s="44">
        <v>0.13591797</v>
      </c>
      <c r="N106" s="510">
        <v>0.14253179999999999</v>
      </c>
    </row>
    <row r="107" spans="1:14">
      <c r="A107" s="270" t="s">
        <v>1163</v>
      </c>
      <c r="B107" s="263">
        <v>3.6358084899999987</v>
      </c>
      <c r="C107" s="263">
        <v>2.3609256699999981</v>
      </c>
      <c r="D107" s="263">
        <v>1.51247547</v>
      </c>
      <c r="E107" s="263"/>
      <c r="F107" s="98" t="s">
        <v>997</v>
      </c>
      <c r="G107" s="263">
        <v>23.11618595999996</v>
      </c>
      <c r="H107" s="263">
        <v>18.47749763000002</v>
      </c>
      <c r="I107" s="263">
        <v>21.201083889999989</v>
      </c>
      <c r="J107" s="263"/>
      <c r="K107" s="270" t="s">
        <v>1085</v>
      </c>
      <c r="L107" s="263">
        <v>7.6622749999999976E-2</v>
      </c>
      <c r="M107" s="263">
        <v>0.31559148999999986</v>
      </c>
      <c r="N107" s="511">
        <v>0.13610826999999998</v>
      </c>
    </row>
    <row r="108" spans="1:14">
      <c r="A108" s="20" t="s">
        <v>1011</v>
      </c>
      <c r="B108" s="44">
        <v>0</v>
      </c>
      <c r="C108" s="44">
        <v>1.6035729999999998E-2</v>
      </c>
      <c r="D108" s="44">
        <v>1.4311006000000002</v>
      </c>
      <c r="E108" s="44"/>
      <c r="F108" s="35" t="s">
        <v>1180</v>
      </c>
      <c r="G108" s="44">
        <v>15.656196849999999</v>
      </c>
      <c r="H108" s="44">
        <v>20.130205189999991</v>
      </c>
      <c r="I108" s="44">
        <v>20.521914549999991</v>
      </c>
      <c r="J108" s="44"/>
      <c r="K108" s="20" t="s">
        <v>1152</v>
      </c>
      <c r="L108" s="44">
        <v>6.4088730000000038E-2</v>
      </c>
      <c r="M108" s="44">
        <v>0.16449559000000011</v>
      </c>
      <c r="N108" s="510">
        <v>0.12995074000000001</v>
      </c>
    </row>
    <row r="109" spans="1:14">
      <c r="A109" s="270" t="s">
        <v>1160</v>
      </c>
      <c r="B109" s="263">
        <v>22.654494890000002</v>
      </c>
      <c r="C109" s="263">
        <v>2.134618849999999</v>
      </c>
      <c r="D109" s="263">
        <v>1.414532689999999</v>
      </c>
      <c r="E109" s="263"/>
      <c r="F109" s="98" t="s">
        <v>1040</v>
      </c>
      <c r="G109" s="263">
        <v>5.3130002999999988</v>
      </c>
      <c r="H109" s="263">
        <v>7.1777496400000009</v>
      </c>
      <c r="I109" s="263">
        <v>20.302835919999989</v>
      </c>
      <c r="J109" s="263"/>
      <c r="K109" s="270" t="s">
        <v>1199</v>
      </c>
      <c r="L109" s="263">
        <v>1.8841750000000001E-2</v>
      </c>
      <c r="M109" s="263">
        <v>7.9211900000000016E-3</v>
      </c>
      <c r="N109" s="511">
        <v>0.10579836999999999</v>
      </c>
    </row>
    <row r="110" spans="1:14">
      <c r="A110" s="20" t="s">
        <v>1201</v>
      </c>
      <c r="B110" s="44">
        <v>3.3365550699999988</v>
      </c>
      <c r="C110" s="44">
        <v>1.7352799999999999</v>
      </c>
      <c r="D110" s="44">
        <v>1.35497589</v>
      </c>
      <c r="E110" s="44"/>
      <c r="F110" s="35" t="s">
        <v>975</v>
      </c>
      <c r="G110" s="44">
        <v>13.61726861</v>
      </c>
      <c r="H110" s="44">
        <v>24.02720265</v>
      </c>
      <c r="I110" s="44">
        <v>20.14344612</v>
      </c>
      <c r="J110" s="44"/>
      <c r="K110" s="20" t="s">
        <v>990</v>
      </c>
      <c r="L110" s="44">
        <v>3.0141500000000002E-3</v>
      </c>
      <c r="M110" s="44">
        <v>0</v>
      </c>
      <c r="N110" s="510">
        <v>9.4405500000000003E-2</v>
      </c>
    </row>
    <row r="111" spans="1:14">
      <c r="A111" s="270" t="s">
        <v>1153</v>
      </c>
      <c r="B111" s="263">
        <v>0.95206984999999988</v>
      </c>
      <c r="C111" s="263">
        <v>1.3091736899999999</v>
      </c>
      <c r="D111" s="263">
        <v>1.3412078999999999</v>
      </c>
      <c r="E111" s="263"/>
      <c r="F111" s="98" t="s">
        <v>1078</v>
      </c>
      <c r="G111" s="263">
        <v>10.435534009999991</v>
      </c>
      <c r="H111" s="263">
        <v>16.173084150000001</v>
      </c>
      <c r="I111" s="263">
        <v>19.643435560000011</v>
      </c>
      <c r="J111" s="263"/>
      <c r="K111" s="270" t="s">
        <v>1062</v>
      </c>
      <c r="L111" s="263">
        <v>7.0065950000000016E-2</v>
      </c>
      <c r="M111" s="263">
        <v>0.56051547999999984</v>
      </c>
      <c r="N111" s="511">
        <v>9.2587739999999988E-2</v>
      </c>
    </row>
    <row r="112" spans="1:14">
      <c r="A112" s="20" t="s">
        <v>1103</v>
      </c>
      <c r="B112" s="44">
        <v>0.83525583999999997</v>
      </c>
      <c r="C112" s="44">
        <v>1.69147749</v>
      </c>
      <c r="D112" s="44">
        <v>1.21885402</v>
      </c>
      <c r="E112" s="44"/>
      <c r="F112" s="35" t="s">
        <v>1089</v>
      </c>
      <c r="G112" s="44">
        <v>23.03299281</v>
      </c>
      <c r="H112" s="44">
        <v>36.595220059999988</v>
      </c>
      <c r="I112" s="44">
        <v>19.642047340000001</v>
      </c>
      <c r="J112" s="44"/>
      <c r="K112" s="20" t="s">
        <v>1084</v>
      </c>
      <c r="L112" s="44">
        <v>0.47841381999999999</v>
      </c>
      <c r="M112" s="44">
        <v>0.13393353</v>
      </c>
      <c r="N112" s="510">
        <v>9.1210520000000003E-2</v>
      </c>
    </row>
    <row r="113" spans="1:14">
      <c r="A113" s="270" t="s">
        <v>1091</v>
      </c>
      <c r="B113" s="263">
        <v>2.308808560000001</v>
      </c>
      <c r="C113" s="263">
        <v>2.0511181700000001</v>
      </c>
      <c r="D113" s="263">
        <v>1.175387</v>
      </c>
      <c r="E113" s="263"/>
      <c r="F113" s="98" t="s">
        <v>1171</v>
      </c>
      <c r="G113" s="263">
        <v>17.912078689999973</v>
      </c>
      <c r="H113" s="263">
        <v>21.932068689999948</v>
      </c>
      <c r="I113" s="263">
        <v>19.324421679999929</v>
      </c>
      <c r="J113" s="263"/>
      <c r="K113" s="270" t="s">
        <v>1042</v>
      </c>
      <c r="L113" s="263">
        <v>2.5296029999999997E-2</v>
      </c>
      <c r="M113" s="263">
        <v>7.8660409999999986E-2</v>
      </c>
      <c r="N113" s="511">
        <v>9.0896260000000006E-2</v>
      </c>
    </row>
    <row r="114" spans="1:14">
      <c r="A114" s="20" t="s">
        <v>1128</v>
      </c>
      <c r="B114" s="44">
        <v>3.1500206699999991</v>
      </c>
      <c r="C114" s="44">
        <v>0.15749662</v>
      </c>
      <c r="D114" s="44">
        <v>1.1336992699999999</v>
      </c>
      <c r="E114" s="44"/>
      <c r="F114" s="35" t="s">
        <v>1071</v>
      </c>
      <c r="G114" s="44">
        <v>14.388790630000001</v>
      </c>
      <c r="H114" s="44">
        <v>19.447900480000047</v>
      </c>
      <c r="I114" s="44">
        <v>18.054889250000048</v>
      </c>
      <c r="J114" s="44"/>
      <c r="K114" s="20" t="s">
        <v>1080</v>
      </c>
      <c r="L114" s="44">
        <v>6.3995200000000006E-3</v>
      </c>
      <c r="M114" s="44">
        <v>4.2499499999999989E-3</v>
      </c>
      <c r="N114" s="510">
        <v>8.6715789999999987E-2</v>
      </c>
    </row>
    <row r="115" spans="1:14">
      <c r="A115" s="270" t="s">
        <v>1075</v>
      </c>
      <c r="B115" s="263">
        <v>4.1892819999999997E-2</v>
      </c>
      <c r="C115" s="263">
        <v>0.3991718600000001</v>
      </c>
      <c r="D115" s="263">
        <v>1.1134989499999999</v>
      </c>
      <c r="E115" s="263"/>
      <c r="F115" s="98" t="s">
        <v>1123</v>
      </c>
      <c r="G115" s="263">
        <v>19.285333049999991</v>
      </c>
      <c r="H115" s="263">
        <v>17.43625651000001</v>
      </c>
      <c r="I115" s="263">
        <v>17.847599639999988</v>
      </c>
      <c r="J115" s="263"/>
      <c r="K115" s="270" t="s">
        <v>1060</v>
      </c>
      <c r="L115" s="263">
        <v>5.6716949999999995E-2</v>
      </c>
      <c r="M115" s="263">
        <v>2.4744180000000001E-2</v>
      </c>
      <c r="N115" s="511">
        <v>7.6829780000000014E-2</v>
      </c>
    </row>
    <row r="116" spans="1:14">
      <c r="A116" s="20" t="s">
        <v>1176</v>
      </c>
      <c r="B116" s="44">
        <v>1.6027558100000001</v>
      </c>
      <c r="C116" s="44">
        <v>1.1965873899999999</v>
      </c>
      <c r="D116" s="44">
        <v>1.0764529299999999</v>
      </c>
      <c r="E116" s="44"/>
      <c r="F116" s="35" t="s">
        <v>1151</v>
      </c>
      <c r="G116" s="44">
        <v>15.460912390000001</v>
      </c>
      <c r="H116" s="44">
        <v>16.341084349999992</v>
      </c>
      <c r="I116" s="44">
        <v>17.598442080000019</v>
      </c>
      <c r="J116" s="44"/>
      <c r="K116" s="20" t="s">
        <v>1004</v>
      </c>
      <c r="L116" s="44">
        <v>4.3910900000000003E-3</v>
      </c>
      <c r="M116" s="44">
        <v>3.7310400000000001E-3</v>
      </c>
      <c r="N116" s="510">
        <v>7.6222049999999986E-2</v>
      </c>
    </row>
    <row r="117" spans="1:14">
      <c r="A117" s="270" t="s">
        <v>1204</v>
      </c>
      <c r="B117" s="263">
        <v>0.1637652</v>
      </c>
      <c r="C117" s="263">
        <v>0</v>
      </c>
      <c r="D117" s="263">
        <v>1.0681944399999999</v>
      </c>
      <c r="E117" s="263"/>
      <c r="F117" s="98" t="s">
        <v>1191</v>
      </c>
      <c r="G117" s="263">
        <v>13.748533050000001</v>
      </c>
      <c r="H117" s="263">
        <v>10.107362279999998</v>
      </c>
      <c r="I117" s="263">
        <v>17.566171170000001</v>
      </c>
      <c r="J117" s="263"/>
      <c r="K117" s="270" t="s">
        <v>1055</v>
      </c>
      <c r="L117" s="263">
        <v>0.13071606</v>
      </c>
      <c r="M117" s="263">
        <v>0.32075598999999988</v>
      </c>
      <c r="N117" s="511">
        <v>7.1637400000000004E-2</v>
      </c>
    </row>
    <row r="118" spans="1:14">
      <c r="A118" s="20" t="s">
        <v>1034</v>
      </c>
      <c r="B118" s="44">
        <v>0.57042978</v>
      </c>
      <c r="C118" s="44">
        <v>0.54736218999999997</v>
      </c>
      <c r="D118" s="44">
        <v>0.99663130999999994</v>
      </c>
      <c r="E118" s="44"/>
      <c r="F118" s="35" t="s">
        <v>993</v>
      </c>
      <c r="G118" s="44">
        <v>14.584546770000021</v>
      </c>
      <c r="H118" s="44">
        <v>14.65150362</v>
      </c>
      <c r="I118" s="44">
        <v>16.552804680000012</v>
      </c>
      <c r="J118" s="44"/>
      <c r="K118" s="20" t="s">
        <v>1072</v>
      </c>
      <c r="L118" s="44">
        <v>0.19381535</v>
      </c>
      <c r="M118" s="44">
        <v>7.8238100000000005E-3</v>
      </c>
      <c r="N118" s="510">
        <v>6.9438340000000015E-2</v>
      </c>
    </row>
    <row r="119" spans="1:14">
      <c r="A119" s="270" t="s">
        <v>1111</v>
      </c>
      <c r="B119" s="263">
        <v>1.6151591699999999</v>
      </c>
      <c r="C119" s="263">
        <v>3.331393429999999</v>
      </c>
      <c r="D119" s="263">
        <v>0.99580385999999987</v>
      </c>
      <c r="E119" s="263"/>
      <c r="F119" s="98" t="s">
        <v>982</v>
      </c>
      <c r="G119" s="263">
        <v>17.877988909999988</v>
      </c>
      <c r="H119" s="263">
        <v>12.296295040000011</v>
      </c>
      <c r="I119" s="263">
        <v>16.415506480000001</v>
      </c>
      <c r="J119" s="263"/>
      <c r="K119" s="270" t="s">
        <v>1149</v>
      </c>
      <c r="L119" s="263">
        <v>1.11862577</v>
      </c>
      <c r="M119" s="263">
        <v>1.0907999999999999E-4</v>
      </c>
      <c r="N119" s="511">
        <v>6.9160830000000006E-2</v>
      </c>
    </row>
    <row r="120" spans="1:14">
      <c r="A120" s="20" t="s">
        <v>1070</v>
      </c>
      <c r="B120" s="44">
        <v>0.22873492000000001</v>
      </c>
      <c r="C120" s="44">
        <v>0.23597926</v>
      </c>
      <c r="D120" s="44">
        <v>0.93801177000000002</v>
      </c>
      <c r="E120" s="44"/>
      <c r="F120" s="35" t="s">
        <v>1153</v>
      </c>
      <c r="G120" s="44">
        <v>18.946887869999973</v>
      </c>
      <c r="H120" s="44">
        <v>19.063908920000031</v>
      </c>
      <c r="I120" s="44">
        <v>15.981776370000011</v>
      </c>
      <c r="J120" s="44"/>
      <c r="K120" s="20" t="s">
        <v>1099</v>
      </c>
      <c r="L120" s="44">
        <v>0.21302120000000002</v>
      </c>
      <c r="M120" s="44">
        <v>8.5941689999999987E-2</v>
      </c>
      <c r="N120" s="510">
        <v>6.1267260000000004E-2</v>
      </c>
    </row>
    <row r="121" spans="1:14">
      <c r="A121" s="270" t="s">
        <v>1112</v>
      </c>
      <c r="B121" s="263">
        <v>0.15033366000000001</v>
      </c>
      <c r="C121" s="263">
        <v>5.9726499999999995E-3</v>
      </c>
      <c r="D121" s="263">
        <v>0.92348508000000007</v>
      </c>
      <c r="E121" s="263"/>
      <c r="F121" s="98" t="s">
        <v>1055</v>
      </c>
      <c r="G121" s="263">
        <v>7.1019651599999998</v>
      </c>
      <c r="H121" s="263">
        <v>18.67106862</v>
      </c>
      <c r="I121" s="263">
        <v>15.20196134</v>
      </c>
      <c r="J121" s="263"/>
      <c r="K121" s="270" t="s">
        <v>1091</v>
      </c>
      <c r="L121" s="263">
        <v>2.830038E-2</v>
      </c>
      <c r="M121" s="263">
        <v>2.7654709999999999E-2</v>
      </c>
      <c r="N121" s="511">
        <v>6.0111769999999995E-2</v>
      </c>
    </row>
    <row r="122" spans="1:14">
      <c r="A122" s="20" t="s">
        <v>996</v>
      </c>
      <c r="B122" s="44">
        <v>2.23903418</v>
      </c>
      <c r="C122" s="44">
        <v>0.61004652000000015</v>
      </c>
      <c r="D122" s="44">
        <v>0.85915678000000006</v>
      </c>
      <c r="E122" s="44"/>
      <c r="F122" s="35" t="s">
        <v>1159</v>
      </c>
      <c r="G122" s="44">
        <v>18.10547422999997</v>
      </c>
      <c r="H122" s="44">
        <v>28.23232195999994</v>
      </c>
      <c r="I122" s="44">
        <v>14.92627399</v>
      </c>
      <c r="J122" s="44"/>
      <c r="K122" s="20" t="s">
        <v>1031</v>
      </c>
      <c r="L122" s="44">
        <v>5.3749670000000013E-2</v>
      </c>
      <c r="M122" s="44">
        <v>0.17987004999999998</v>
      </c>
      <c r="N122" s="510">
        <v>5.6976069999999997E-2</v>
      </c>
    </row>
    <row r="123" spans="1:14">
      <c r="A123" s="270" t="s">
        <v>1093</v>
      </c>
      <c r="B123" s="263">
        <v>0.17139242999999998</v>
      </c>
      <c r="C123" s="263">
        <v>0.33358294999999999</v>
      </c>
      <c r="D123" s="263">
        <v>0.83684301000000005</v>
      </c>
      <c r="E123" s="263"/>
      <c r="F123" s="98" t="s">
        <v>1093</v>
      </c>
      <c r="G123" s="263">
        <v>5.4889086200000001</v>
      </c>
      <c r="H123" s="263">
        <v>7.9870590699999982</v>
      </c>
      <c r="I123" s="263">
        <v>14.77558855</v>
      </c>
      <c r="J123" s="263"/>
      <c r="K123" s="270" t="s">
        <v>1113</v>
      </c>
      <c r="L123" s="263">
        <v>4.2661850000000001E-2</v>
      </c>
      <c r="M123" s="263">
        <v>2.3349999999999998E-3</v>
      </c>
      <c r="N123" s="511">
        <v>5.1064470000000001E-2</v>
      </c>
    </row>
    <row r="124" spans="1:14">
      <c r="A124" s="20" t="s">
        <v>1175</v>
      </c>
      <c r="B124" s="44">
        <v>3.7232341000000009</v>
      </c>
      <c r="C124" s="44">
        <v>1.8173098600000002</v>
      </c>
      <c r="D124" s="44">
        <v>0.82659789000000017</v>
      </c>
      <c r="E124" s="44"/>
      <c r="F124" s="35" t="s">
        <v>1088</v>
      </c>
      <c r="G124" s="44">
        <v>14.499615349999999</v>
      </c>
      <c r="H124" s="44">
        <v>12.661598039999999</v>
      </c>
      <c r="I124" s="44">
        <v>14.645576980000001</v>
      </c>
      <c r="J124" s="44"/>
      <c r="K124" s="20" t="s">
        <v>981</v>
      </c>
      <c r="L124" s="44">
        <v>0</v>
      </c>
      <c r="M124" s="44">
        <v>0</v>
      </c>
      <c r="N124" s="510">
        <v>5.0610490000000001E-2</v>
      </c>
    </row>
    <row r="125" spans="1:14">
      <c r="A125" s="270" t="s">
        <v>1159</v>
      </c>
      <c r="B125" s="263">
        <v>0.99748893999999988</v>
      </c>
      <c r="C125" s="263">
        <v>0.81319352999999983</v>
      </c>
      <c r="D125" s="263">
        <v>0.79013734999999996</v>
      </c>
      <c r="E125" s="263"/>
      <c r="F125" s="98" t="s">
        <v>973</v>
      </c>
      <c r="G125" s="263">
        <v>18.884062220000001</v>
      </c>
      <c r="H125" s="263">
        <v>21.591205800000001</v>
      </c>
      <c r="I125" s="263">
        <v>14.433376150000001</v>
      </c>
      <c r="J125" s="263"/>
      <c r="K125" s="270" t="s">
        <v>1049</v>
      </c>
      <c r="L125" s="263">
        <v>0.11079527</v>
      </c>
      <c r="M125" s="263">
        <v>2.1277740000000003E-2</v>
      </c>
      <c r="N125" s="511">
        <v>5.0325129999999996E-2</v>
      </c>
    </row>
    <row r="126" spans="1:14">
      <c r="A126" s="20" t="s">
        <v>1210</v>
      </c>
      <c r="B126" s="44">
        <v>0</v>
      </c>
      <c r="C126" s="44">
        <v>0</v>
      </c>
      <c r="D126" s="44">
        <v>0.78764721999999998</v>
      </c>
      <c r="E126" s="44"/>
      <c r="F126" s="35" t="s">
        <v>1049</v>
      </c>
      <c r="G126" s="44">
        <v>24.51086441999999</v>
      </c>
      <c r="H126" s="44">
        <v>22.322598399999997</v>
      </c>
      <c r="I126" s="44">
        <v>14.420770239999991</v>
      </c>
      <c r="J126" s="44"/>
      <c r="K126" s="20" t="s">
        <v>1082</v>
      </c>
      <c r="L126" s="44">
        <v>0</v>
      </c>
      <c r="M126" s="44">
        <v>0</v>
      </c>
      <c r="N126" s="510">
        <v>4.5720360000000002E-2</v>
      </c>
    </row>
    <row r="127" spans="1:14">
      <c r="A127" s="270" t="s">
        <v>993</v>
      </c>
      <c r="B127" s="263">
        <v>0.59131780999999994</v>
      </c>
      <c r="C127" s="263">
        <v>5.3254360000000001E-2</v>
      </c>
      <c r="D127" s="263">
        <v>0.71499375000000009</v>
      </c>
      <c r="E127" s="263"/>
      <c r="F127" s="98" t="s">
        <v>1160</v>
      </c>
      <c r="G127" s="263">
        <v>20.489124290000021</v>
      </c>
      <c r="H127" s="263">
        <v>19.197264980000011</v>
      </c>
      <c r="I127" s="263">
        <v>13.755763139999971</v>
      </c>
      <c r="J127" s="263"/>
      <c r="K127" s="270" t="s">
        <v>1045</v>
      </c>
      <c r="L127" s="263">
        <v>5.9038999999999999E-4</v>
      </c>
      <c r="M127" s="263">
        <v>3.3271870000000002E-2</v>
      </c>
      <c r="N127" s="511">
        <v>4.1162379999999991E-2</v>
      </c>
    </row>
    <row r="128" spans="1:14">
      <c r="A128" s="20" t="s">
        <v>1059</v>
      </c>
      <c r="B128" s="44">
        <v>3.2801799999999997E-3</v>
      </c>
      <c r="C128" s="44">
        <v>1.6662990000000003E-2</v>
      </c>
      <c r="D128" s="44">
        <v>0.63161170999999983</v>
      </c>
      <c r="E128" s="44"/>
      <c r="F128" s="35" t="s">
        <v>1108</v>
      </c>
      <c r="G128" s="44">
        <v>12.61491455</v>
      </c>
      <c r="H128" s="44">
        <v>12.088081359999999</v>
      </c>
      <c r="I128" s="44">
        <v>13.685898650000009</v>
      </c>
      <c r="J128" s="44"/>
      <c r="K128" s="20" t="s">
        <v>1094</v>
      </c>
      <c r="L128" s="44">
        <v>2.382973E-2</v>
      </c>
      <c r="M128" s="44">
        <v>1.1098999999999999E-2</v>
      </c>
      <c r="N128" s="510">
        <v>3.8127429999999997E-2</v>
      </c>
    </row>
    <row r="129" spans="1:14">
      <c r="A129" s="270" t="s">
        <v>1045</v>
      </c>
      <c r="B129" s="263">
        <v>2.6037420099999999</v>
      </c>
      <c r="C129" s="263">
        <v>1.6403665000000001</v>
      </c>
      <c r="D129" s="263">
        <v>0.61564300000000005</v>
      </c>
      <c r="E129" s="263"/>
      <c r="F129" s="98" t="s">
        <v>1091</v>
      </c>
      <c r="G129" s="263">
        <v>7.9239829199999958</v>
      </c>
      <c r="H129" s="263">
        <v>14.922788130000001</v>
      </c>
      <c r="I129" s="263">
        <v>13.526947180000001</v>
      </c>
      <c r="J129" s="263"/>
      <c r="K129" s="270" t="s">
        <v>994</v>
      </c>
      <c r="L129" s="263">
        <v>2.3889099999999997E-3</v>
      </c>
      <c r="M129" s="263">
        <v>0</v>
      </c>
      <c r="N129" s="511">
        <v>3.7523129999999995E-2</v>
      </c>
    </row>
    <row r="130" spans="1:14">
      <c r="A130" s="20" t="s">
        <v>1172</v>
      </c>
      <c r="B130" s="44">
        <v>5.8983870000000015E-2</v>
      </c>
      <c r="C130" s="44">
        <v>0.18095098000000001</v>
      </c>
      <c r="D130" s="44">
        <v>0.6108358100000002</v>
      </c>
      <c r="E130" s="44"/>
      <c r="F130" s="35" t="s">
        <v>1084</v>
      </c>
      <c r="G130" s="44">
        <v>11.53957896</v>
      </c>
      <c r="H130" s="44">
        <v>16.027812979999979</v>
      </c>
      <c r="I130" s="44">
        <v>12.77583905</v>
      </c>
      <c r="J130" s="44"/>
      <c r="K130" s="20" t="s">
        <v>1217</v>
      </c>
      <c r="L130" s="44">
        <v>0</v>
      </c>
      <c r="M130" s="44">
        <v>0</v>
      </c>
      <c r="N130" s="510">
        <v>3.7447480000000005E-2</v>
      </c>
    </row>
    <row r="131" spans="1:14">
      <c r="A131" s="270" t="s">
        <v>1012</v>
      </c>
      <c r="B131" s="263">
        <v>0</v>
      </c>
      <c r="C131" s="263">
        <v>2.13037082</v>
      </c>
      <c r="D131" s="263">
        <v>0.60456831000000011</v>
      </c>
      <c r="E131" s="263"/>
      <c r="F131" s="98" t="s">
        <v>1060</v>
      </c>
      <c r="G131" s="263">
        <v>13.202570359999999</v>
      </c>
      <c r="H131" s="263">
        <v>11.37268986999999</v>
      </c>
      <c r="I131" s="263">
        <v>12.505941690000011</v>
      </c>
      <c r="J131" s="263"/>
      <c r="K131" s="270" t="s">
        <v>1078</v>
      </c>
      <c r="L131" s="263">
        <v>4.6027129999999999E-2</v>
      </c>
      <c r="M131" s="263">
        <v>0.23295042000000002</v>
      </c>
      <c r="N131" s="511">
        <v>3.6697239999999999E-2</v>
      </c>
    </row>
    <row r="132" spans="1:14">
      <c r="A132" s="20" t="s">
        <v>1131</v>
      </c>
      <c r="B132" s="44">
        <v>0.85384109000000008</v>
      </c>
      <c r="C132" s="44">
        <v>0.6093807200000001</v>
      </c>
      <c r="D132" s="44">
        <v>0.59417706999999997</v>
      </c>
      <c r="E132" s="44"/>
      <c r="F132" s="35" t="s">
        <v>1067</v>
      </c>
      <c r="G132" s="44">
        <v>12.663126020000011</v>
      </c>
      <c r="H132" s="44">
        <v>9.328111900000021</v>
      </c>
      <c r="I132" s="44">
        <v>12.43728136</v>
      </c>
      <c r="J132" s="44"/>
      <c r="K132" s="20" t="s">
        <v>1038</v>
      </c>
      <c r="L132" s="44">
        <v>1.5446709999999999E-2</v>
      </c>
      <c r="M132" s="44">
        <v>1.975064E-2</v>
      </c>
      <c r="N132" s="510">
        <v>3.2374680000000003E-2</v>
      </c>
    </row>
    <row r="133" spans="1:14">
      <c r="A133" s="270" t="s">
        <v>1156</v>
      </c>
      <c r="B133" s="263">
        <v>0.58947391999999987</v>
      </c>
      <c r="C133" s="263">
        <v>0.39744506000000002</v>
      </c>
      <c r="D133" s="263">
        <v>0.58923488999999984</v>
      </c>
      <c r="E133" s="263"/>
      <c r="F133" s="98" t="s">
        <v>1172</v>
      </c>
      <c r="G133" s="263">
        <v>8.0715004599999904</v>
      </c>
      <c r="H133" s="263">
        <v>9.9015754500000082</v>
      </c>
      <c r="I133" s="263">
        <v>11.97224358000002</v>
      </c>
      <c r="J133" s="263"/>
      <c r="K133" s="270" t="s">
        <v>1118</v>
      </c>
      <c r="L133" s="263">
        <v>0.20795292999999998</v>
      </c>
      <c r="M133" s="263">
        <v>2.0049839999999999E-2</v>
      </c>
      <c r="N133" s="511">
        <v>3.2172369999999999E-2</v>
      </c>
    </row>
    <row r="134" spans="1:14">
      <c r="A134" s="20" t="s">
        <v>991</v>
      </c>
      <c r="B134" s="44">
        <v>1.1257861</v>
      </c>
      <c r="C134" s="44">
        <v>8.4751625100000023</v>
      </c>
      <c r="D134" s="44">
        <v>0.55357568999999995</v>
      </c>
      <c r="E134" s="44"/>
      <c r="F134" s="35" t="s">
        <v>1166</v>
      </c>
      <c r="G134" s="44">
        <v>10.38134558000003</v>
      </c>
      <c r="H134" s="44">
        <v>12.607992200000011</v>
      </c>
      <c r="I134" s="44">
        <v>11.84198836</v>
      </c>
      <c r="J134" s="44"/>
      <c r="K134" s="20" t="s">
        <v>1133</v>
      </c>
      <c r="L134" s="44">
        <v>0.27683365000000004</v>
      </c>
      <c r="M134" s="44">
        <v>2.1219280499999997</v>
      </c>
      <c r="N134" s="510">
        <v>2.6074770000000001E-2</v>
      </c>
    </row>
    <row r="135" spans="1:14">
      <c r="A135" s="270" t="s">
        <v>999</v>
      </c>
      <c r="B135" s="263">
        <v>0.69960242999999989</v>
      </c>
      <c r="C135" s="263">
        <v>3.4330329999999999E-2</v>
      </c>
      <c r="D135" s="263">
        <v>0.5475050600000001</v>
      </c>
      <c r="E135" s="263"/>
      <c r="F135" s="98" t="s">
        <v>1140</v>
      </c>
      <c r="G135" s="263">
        <v>6.776105240000005</v>
      </c>
      <c r="H135" s="263">
        <v>9.4863360900000018</v>
      </c>
      <c r="I135" s="263">
        <v>10.50558242999999</v>
      </c>
      <c r="J135" s="263"/>
      <c r="K135" s="270" t="s">
        <v>1054</v>
      </c>
      <c r="L135" s="263">
        <v>6.9606390000000004E-2</v>
      </c>
      <c r="M135" s="263">
        <v>6.393610000000001E-3</v>
      </c>
      <c r="N135" s="511">
        <v>2.559707E-2</v>
      </c>
    </row>
    <row r="136" spans="1:14">
      <c r="A136" s="20" t="s">
        <v>1113</v>
      </c>
      <c r="B136" s="44">
        <v>6.3002669999999997E-2</v>
      </c>
      <c r="C136" s="44">
        <v>1.1812433200000001</v>
      </c>
      <c r="D136" s="44">
        <v>0.54533363999999995</v>
      </c>
      <c r="E136" s="44"/>
      <c r="F136" s="35" t="s">
        <v>1029</v>
      </c>
      <c r="G136" s="44">
        <v>12.491963910000001</v>
      </c>
      <c r="H136" s="44">
        <v>15.548601269999999</v>
      </c>
      <c r="I136" s="44">
        <v>10.06827324</v>
      </c>
      <c r="J136" s="44"/>
      <c r="K136" s="20" t="s">
        <v>1132</v>
      </c>
      <c r="L136" s="44">
        <v>0.14117866000000001</v>
      </c>
      <c r="M136" s="44">
        <v>4.7021099999999996E-2</v>
      </c>
      <c r="N136" s="510">
        <v>2.306364E-2</v>
      </c>
    </row>
    <row r="137" spans="1:14">
      <c r="A137" s="270" t="s">
        <v>1161</v>
      </c>
      <c r="B137" s="263">
        <v>0.52013040999999993</v>
      </c>
      <c r="C137" s="263">
        <v>0.66406478999999974</v>
      </c>
      <c r="D137" s="263">
        <v>0.53914730999999994</v>
      </c>
      <c r="E137" s="263"/>
      <c r="F137" s="98" t="s">
        <v>1062</v>
      </c>
      <c r="G137" s="263">
        <v>9.9393749000000007</v>
      </c>
      <c r="H137" s="263">
        <v>10.225414619999999</v>
      </c>
      <c r="I137" s="263">
        <v>9.7560191599999939</v>
      </c>
      <c r="J137" s="263"/>
      <c r="K137" s="270" t="s">
        <v>985</v>
      </c>
      <c r="L137" s="263">
        <v>0</v>
      </c>
      <c r="M137" s="263">
        <v>0</v>
      </c>
      <c r="N137" s="511">
        <v>2.1227040000000003E-2</v>
      </c>
    </row>
    <row r="138" spans="1:14">
      <c r="A138" s="20" t="s">
        <v>1003</v>
      </c>
      <c r="B138" s="44">
        <v>5.3381805599999987</v>
      </c>
      <c r="C138" s="44">
        <v>5.5590163099999996</v>
      </c>
      <c r="D138" s="44">
        <v>0.52608423000000015</v>
      </c>
      <c r="E138" s="44"/>
      <c r="F138" s="35" t="s">
        <v>1033</v>
      </c>
      <c r="G138" s="44">
        <v>9.4466441300000046</v>
      </c>
      <c r="H138" s="44">
        <v>6.2678485600000036</v>
      </c>
      <c r="I138" s="44">
        <v>9.5144601999999967</v>
      </c>
      <c r="J138" s="44"/>
      <c r="K138" s="20" t="s">
        <v>1044</v>
      </c>
      <c r="L138" s="44">
        <v>4.5270999999999999E-4</v>
      </c>
      <c r="M138" s="44">
        <v>4.5815129999999996E-2</v>
      </c>
      <c r="N138" s="510">
        <v>2.101157E-2</v>
      </c>
    </row>
    <row r="139" spans="1:14">
      <c r="A139" s="270" t="s">
        <v>1086</v>
      </c>
      <c r="B139" s="263">
        <v>0.2510977800000001</v>
      </c>
      <c r="C139" s="263">
        <v>1.06603461</v>
      </c>
      <c r="D139" s="263">
        <v>0.51614371000000014</v>
      </c>
      <c r="E139" s="263"/>
      <c r="F139" s="98" t="s">
        <v>999</v>
      </c>
      <c r="G139" s="263">
        <v>6.6792288800000037</v>
      </c>
      <c r="H139" s="263">
        <v>7.8769431600000104</v>
      </c>
      <c r="I139" s="263">
        <v>9.4346303500000008</v>
      </c>
      <c r="J139" s="263"/>
      <c r="K139" s="270" t="s">
        <v>1204</v>
      </c>
      <c r="L139" s="263">
        <v>0</v>
      </c>
      <c r="M139" s="263">
        <v>0</v>
      </c>
      <c r="N139" s="511">
        <v>2.038363E-2</v>
      </c>
    </row>
    <row r="140" spans="1:14">
      <c r="A140" s="20" t="s">
        <v>1198</v>
      </c>
      <c r="B140" s="44">
        <v>0</v>
      </c>
      <c r="C140" s="44">
        <v>3.5493999999999998E-2</v>
      </c>
      <c r="D140" s="44">
        <v>0.50876271000000006</v>
      </c>
      <c r="E140" s="44"/>
      <c r="F140" s="35" t="s">
        <v>1146</v>
      </c>
      <c r="G140" s="44">
        <v>8.5575069100000061</v>
      </c>
      <c r="H140" s="44">
        <v>12.58053560000001</v>
      </c>
      <c r="I140" s="44">
        <v>8.7417253600000038</v>
      </c>
      <c r="J140" s="44"/>
      <c r="K140" s="20" t="s">
        <v>1001</v>
      </c>
      <c r="L140" s="44">
        <v>8.4579999999999993E-5</v>
      </c>
      <c r="M140" s="44">
        <v>4.4674500000000004E-3</v>
      </c>
      <c r="N140" s="510">
        <v>1.6858400000000003E-2</v>
      </c>
    </row>
    <row r="141" spans="1:14">
      <c r="A141" s="270" t="s">
        <v>998</v>
      </c>
      <c r="B141" s="263">
        <v>2.3786532299999998</v>
      </c>
      <c r="C141" s="263">
        <v>0.46159442999999989</v>
      </c>
      <c r="D141" s="263">
        <v>0.49271884999999999</v>
      </c>
      <c r="E141" s="263"/>
      <c r="F141" s="98" t="s">
        <v>1111</v>
      </c>
      <c r="G141" s="263">
        <v>6.365720989999998</v>
      </c>
      <c r="H141" s="263">
        <v>3.9305225400000001</v>
      </c>
      <c r="I141" s="263">
        <v>8.5134481699999984</v>
      </c>
      <c r="J141" s="263"/>
      <c r="K141" s="270" t="s">
        <v>1150</v>
      </c>
      <c r="L141" s="263">
        <v>1.042909E-2</v>
      </c>
      <c r="M141" s="263">
        <v>0</v>
      </c>
      <c r="N141" s="511">
        <v>1.512467E-2</v>
      </c>
    </row>
    <row r="142" spans="1:14">
      <c r="A142" s="20" t="s">
        <v>1060</v>
      </c>
      <c r="B142" s="44">
        <v>0.17824893999999999</v>
      </c>
      <c r="C142" s="44">
        <v>0.77989753000000017</v>
      </c>
      <c r="D142" s="44">
        <v>0.48243470000000011</v>
      </c>
      <c r="E142" s="44"/>
      <c r="F142" s="35" t="s">
        <v>1094</v>
      </c>
      <c r="G142" s="44">
        <v>3.6924763400000029</v>
      </c>
      <c r="H142" s="44">
        <v>7.5986796999999999</v>
      </c>
      <c r="I142" s="44">
        <v>8.2297117899999979</v>
      </c>
      <c r="J142" s="44"/>
      <c r="K142" s="20" t="s">
        <v>1214</v>
      </c>
      <c r="L142" s="44">
        <v>0</v>
      </c>
      <c r="M142" s="44">
        <v>0</v>
      </c>
      <c r="N142" s="510">
        <v>1.1200950000000001E-2</v>
      </c>
    </row>
    <row r="143" spans="1:14">
      <c r="A143" s="270" t="s">
        <v>1155</v>
      </c>
      <c r="B143" s="263">
        <v>0.33354221000000001</v>
      </c>
      <c r="C143" s="263">
        <v>0.63270216000000012</v>
      </c>
      <c r="D143" s="263">
        <v>0.47393461000000009</v>
      </c>
      <c r="E143" s="263"/>
      <c r="F143" s="98" t="s">
        <v>1150</v>
      </c>
      <c r="G143" s="263">
        <v>5.0755072200000031</v>
      </c>
      <c r="H143" s="263">
        <v>9.2607422200000009</v>
      </c>
      <c r="I143" s="263">
        <v>7.7507970499999947</v>
      </c>
      <c r="J143" s="263"/>
      <c r="K143" s="270" t="s">
        <v>1003</v>
      </c>
      <c r="L143" s="263">
        <v>1.3326500000000001E-3</v>
      </c>
      <c r="M143" s="263">
        <v>1.0004260000000001E-2</v>
      </c>
      <c r="N143" s="511">
        <v>9.0483600000000001E-3</v>
      </c>
    </row>
    <row r="144" spans="1:14">
      <c r="A144" s="20" t="s">
        <v>1150</v>
      </c>
      <c r="B144" s="44">
        <v>0.54286098999999999</v>
      </c>
      <c r="C144" s="44">
        <v>0.20198511</v>
      </c>
      <c r="D144" s="44">
        <v>0.47348171000000006</v>
      </c>
      <c r="E144" s="44"/>
      <c r="F144" s="35" t="s">
        <v>1081</v>
      </c>
      <c r="G144" s="44">
        <v>12.067573289999999</v>
      </c>
      <c r="H144" s="44">
        <v>8.8614666699999951</v>
      </c>
      <c r="I144" s="44">
        <v>7.7209586000000021</v>
      </c>
      <c r="J144" s="44"/>
      <c r="K144" s="20" t="s">
        <v>1086</v>
      </c>
      <c r="L144" s="44">
        <v>2.5550880000000002E-2</v>
      </c>
      <c r="M144" s="44">
        <v>9.7446399999999989E-3</v>
      </c>
      <c r="N144" s="510">
        <v>8.6055500000000017E-3</v>
      </c>
    </row>
    <row r="145" spans="1:14">
      <c r="A145" s="270" t="s">
        <v>1102</v>
      </c>
      <c r="B145" s="263">
        <v>0.27781744000000003</v>
      </c>
      <c r="C145" s="263">
        <v>0.2127399300000001</v>
      </c>
      <c r="D145" s="263">
        <v>0.43446555000000009</v>
      </c>
      <c r="E145" s="263"/>
      <c r="F145" s="98" t="s">
        <v>1028</v>
      </c>
      <c r="G145" s="263">
        <v>5.8591301799999993</v>
      </c>
      <c r="H145" s="263">
        <v>7.4004171699999999</v>
      </c>
      <c r="I145" s="263">
        <v>7.1583129599999999</v>
      </c>
      <c r="J145" s="263"/>
      <c r="K145" s="270" t="s">
        <v>1200</v>
      </c>
      <c r="L145" s="263">
        <v>6.1595000000000009E-4</v>
      </c>
      <c r="M145" s="263">
        <v>0</v>
      </c>
      <c r="N145" s="511">
        <v>7.6129600000000002E-3</v>
      </c>
    </row>
    <row r="146" spans="1:14">
      <c r="A146" s="20" t="s">
        <v>1071</v>
      </c>
      <c r="B146" s="44">
        <v>0.37486226</v>
      </c>
      <c r="C146" s="44">
        <v>0.37175938000000019</v>
      </c>
      <c r="D146" s="44">
        <v>0.43087338999999991</v>
      </c>
      <c r="E146" s="44"/>
      <c r="F146" s="35" t="s">
        <v>1127</v>
      </c>
      <c r="G146" s="44">
        <v>4.9775625199999984</v>
      </c>
      <c r="H146" s="44">
        <v>6.3046385699999936</v>
      </c>
      <c r="I146" s="44">
        <v>6.7967659799999947</v>
      </c>
      <c r="J146" s="44"/>
      <c r="K146" s="20" t="s">
        <v>1202</v>
      </c>
      <c r="L146" s="44">
        <v>2.833196E-2</v>
      </c>
      <c r="M146" s="44">
        <v>1.1476760000000001E-2</v>
      </c>
      <c r="N146" s="510">
        <v>7.5759299999999989E-3</v>
      </c>
    </row>
    <row r="147" spans="1:14">
      <c r="A147" s="270" t="s">
        <v>1047</v>
      </c>
      <c r="B147" s="263">
        <v>2.9241493500000009</v>
      </c>
      <c r="C147" s="263">
        <v>2.17872903</v>
      </c>
      <c r="D147" s="263">
        <v>0.42003496000000001</v>
      </c>
      <c r="E147" s="263"/>
      <c r="F147" s="98" t="s">
        <v>1035</v>
      </c>
      <c r="G147" s="263">
        <v>4.4218150999999999</v>
      </c>
      <c r="H147" s="263">
        <v>6.0428997399999949</v>
      </c>
      <c r="I147" s="263">
        <v>6.6965257900000008</v>
      </c>
      <c r="J147" s="263"/>
      <c r="K147" s="270" t="s">
        <v>999</v>
      </c>
      <c r="L147" s="263">
        <v>6.3514299999999999E-3</v>
      </c>
      <c r="M147" s="263">
        <v>2.960376E-2</v>
      </c>
      <c r="N147" s="511">
        <v>7.5259500000000009E-3</v>
      </c>
    </row>
    <row r="148" spans="1:14">
      <c r="A148" s="20" t="s">
        <v>1118</v>
      </c>
      <c r="B148" s="44">
        <v>0.74055897000000004</v>
      </c>
      <c r="C148" s="44">
        <v>0.84570621999999995</v>
      </c>
      <c r="D148" s="44">
        <v>0.40679683</v>
      </c>
      <c r="E148" s="44"/>
      <c r="F148" s="35" t="s">
        <v>1114</v>
      </c>
      <c r="G148" s="44">
        <v>7.4375065700000018</v>
      </c>
      <c r="H148" s="44">
        <v>6.7437079800000035</v>
      </c>
      <c r="I148" s="44">
        <v>6.4525974600000007</v>
      </c>
      <c r="J148" s="44"/>
      <c r="K148" s="20" t="s">
        <v>1147</v>
      </c>
      <c r="L148" s="44">
        <v>5.2412399999999994E-3</v>
      </c>
      <c r="M148" s="44">
        <v>5.6610609999999999E-2</v>
      </c>
      <c r="N148" s="510">
        <v>6.73305E-3</v>
      </c>
    </row>
    <row r="149" spans="1:14">
      <c r="A149" s="270" t="s">
        <v>1205</v>
      </c>
      <c r="B149" s="263">
        <v>0.15374507000000001</v>
      </c>
      <c r="C149" s="263">
        <v>0</v>
      </c>
      <c r="D149" s="263">
        <v>0.34670263000000001</v>
      </c>
      <c r="E149" s="263"/>
      <c r="F149" s="98" t="s">
        <v>1177</v>
      </c>
      <c r="G149" s="263">
        <v>5.926034529999999</v>
      </c>
      <c r="H149" s="263">
        <v>5.5515772699999992</v>
      </c>
      <c r="I149" s="263">
        <v>6.4366958399999996</v>
      </c>
      <c r="J149" s="263"/>
      <c r="K149" s="270" t="s">
        <v>1058</v>
      </c>
      <c r="L149" s="263">
        <v>4.4926790000000001E-2</v>
      </c>
      <c r="M149" s="263">
        <v>1.4275799999999999E-3</v>
      </c>
      <c r="N149" s="511">
        <v>5.9616400000000007E-3</v>
      </c>
    </row>
    <row r="150" spans="1:14">
      <c r="A150" s="20" t="s">
        <v>1154</v>
      </c>
      <c r="B150" s="44">
        <v>0.4499622499999999</v>
      </c>
      <c r="C150" s="44">
        <v>0.62150713999999962</v>
      </c>
      <c r="D150" s="44">
        <v>0.3398872</v>
      </c>
      <c r="E150" s="44"/>
      <c r="F150" s="35" t="s">
        <v>1174</v>
      </c>
      <c r="G150" s="44">
        <v>4.1399922200000034</v>
      </c>
      <c r="H150" s="44">
        <v>6.6413248400000011</v>
      </c>
      <c r="I150" s="44">
        <v>6.0695249999999898</v>
      </c>
      <c r="J150" s="44"/>
      <c r="K150" s="20" t="s">
        <v>997</v>
      </c>
      <c r="L150" s="44">
        <v>3.9733600000000004E-3</v>
      </c>
      <c r="M150" s="44">
        <v>1.1132100000000001E-3</v>
      </c>
      <c r="N150" s="510">
        <v>5.3719099999999997E-3</v>
      </c>
    </row>
    <row r="151" spans="1:14">
      <c r="A151" s="270" t="s">
        <v>1038</v>
      </c>
      <c r="B151" s="263">
        <v>0</v>
      </c>
      <c r="C151" s="263">
        <v>0</v>
      </c>
      <c r="D151" s="263">
        <v>0.31801549000000001</v>
      </c>
      <c r="E151" s="263"/>
      <c r="F151" s="98" t="s">
        <v>977</v>
      </c>
      <c r="G151" s="263">
        <v>2.1456407400000002</v>
      </c>
      <c r="H151" s="263">
        <v>5.4108549500000018</v>
      </c>
      <c r="I151" s="263">
        <v>5.9259887899999981</v>
      </c>
      <c r="J151" s="263"/>
      <c r="K151" s="270" t="s">
        <v>1016</v>
      </c>
      <c r="L151" s="263">
        <v>2.5226990000000001E-2</v>
      </c>
      <c r="M151" s="263">
        <v>3.40559E-3</v>
      </c>
      <c r="N151" s="511">
        <v>5.1759699999999994E-3</v>
      </c>
    </row>
    <row r="152" spans="1:14">
      <c r="A152" s="20" t="s">
        <v>1014</v>
      </c>
      <c r="B152" s="44">
        <v>0</v>
      </c>
      <c r="C152" s="44">
        <v>0</v>
      </c>
      <c r="D152" s="44">
        <v>0.31123675000000001</v>
      </c>
      <c r="E152" s="44"/>
      <c r="F152" s="35" t="s">
        <v>1102</v>
      </c>
      <c r="G152" s="44">
        <v>5.7939119200000215</v>
      </c>
      <c r="H152" s="44">
        <v>6.6741036600000054</v>
      </c>
      <c r="I152" s="44">
        <v>5.8193021800000189</v>
      </c>
      <c r="J152" s="44"/>
      <c r="K152" s="20" t="s">
        <v>995</v>
      </c>
      <c r="L152" s="44">
        <v>1.09801E-2</v>
      </c>
      <c r="M152" s="44">
        <v>1.5955699999999999E-3</v>
      </c>
      <c r="N152" s="510">
        <v>3.0447500000000001E-3</v>
      </c>
    </row>
    <row r="153" spans="1:14">
      <c r="A153" s="270" t="s">
        <v>990</v>
      </c>
      <c r="B153" s="263">
        <v>0.26899903999999997</v>
      </c>
      <c r="C153" s="263">
        <v>0.17532638000000009</v>
      </c>
      <c r="D153" s="263">
        <v>0.27659146000000007</v>
      </c>
      <c r="E153" s="263"/>
      <c r="F153" s="98" t="s">
        <v>1086</v>
      </c>
      <c r="G153" s="263">
        <v>5.3924193600000052</v>
      </c>
      <c r="H153" s="263">
        <v>5.7794665300000068</v>
      </c>
      <c r="I153" s="263">
        <v>5.3282349999999941</v>
      </c>
      <c r="J153" s="263"/>
      <c r="K153" s="270" t="s">
        <v>1216</v>
      </c>
      <c r="L153" s="263">
        <v>0.93321503000000006</v>
      </c>
      <c r="M153" s="263">
        <v>9.3680619999999992E-2</v>
      </c>
      <c r="N153" s="511">
        <v>3.0059000000000002E-3</v>
      </c>
    </row>
    <row r="154" spans="1:14">
      <c r="A154" s="20" t="s">
        <v>1133</v>
      </c>
      <c r="B154" s="44">
        <v>0.50250204999999992</v>
      </c>
      <c r="C154" s="44">
        <v>1.8840196</v>
      </c>
      <c r="D154" s="44">
        <v>0.26571015000000003</v>
      </c>
      <c r="E154" s="44"/>
      <c r="F154" s="35" t="s">
        <v>1054</v>
      </c>
      <c r="G154" s="44">
        <v>4.5502596499999992</v>
      </c>
      <c r="H154" s="44">
        <v>9.4430194200000042</v>
      </c>
      <c r="I154" s="44">
        <v>4.9635054000000016</v>
      </c>
      <c r="J154" s="44"/>
      <c r="K154" s="20" t="s">
        <v>1075</v>
      </c>
      <c r="L154" s="44">
        <v>1.2343149999999999E-2</v>
      </c>
      <c r="M154" s="44">
        <v>2.4017759999999999E-2</v>
      </c>
      <c r="N154" s="510">
        <v>2.5612299999999998E-3</v>
      </c>
    </row>
    <row r="155" spans="1:14">
      <c r="A155" s="270" t="s">
        <v>1157</v>
      </c>
      <c r="B155" s="263">
        <v>0.15634251000000002</v>
      </c>
      <c r="C155" s="263">
        <v>0.24560077</v>
      </c>
      <c r="D155" s="263">
        <v>0.25727752999999998</v>
      </c>
      <c r="E155" s="263"/>
      <c r="F155" s="98" t="s">
        <v>1118</v>
      </c>
      <c r="G155" s="263">
        <v>3.6583228100000027</v>
      </c>
      <c r="H155" s="263">
        <v>4.2422416399999996</v>
      </c>
      <c r="I155" s="263">
        <v>4.8836289100000005</v>
      </c>
      <c r="J155" s="263"/>
      <c r="K155" s="270" t="s">
        <v>996</v>
      </c>
      <c r="L155" s="263">
        <v>6.7637399999999999E-3</v>
      </c>
      <c r="M155" s="263">
        <v>2.27845E-3</v>
      </c>
      <c r="N155" s="511">
        <v>2.5398400000000002E-3</v>
      </c>
    </row>
    <row r="156" spans="1:14">
      <c r="A156" s="20" t="s">
        <v>1016</v>
      </c>
      <c r="B156" s="44">
        <v>7.7171490000000023E-2</v>
      </c>
      <c r="C156" s="44">
        <v>9.5350879999999985E-2</v>
      </c>
      <c r="D156" s="44">
        <v>0.22949923</v>
      </c>
      <c r="E156" s="44"/>
      <c r="F156" s="35" t="s">
        <v>1113</v>
      </c>
      <c r="G156" s="44">
        <v>4.5421751000000006</v>
      </c>
      <c r="H156" s="44">
        <v>5.5367983200000026</v>
      </c>
      <c r="I156" s="44">
        <v>4.8831505700000015</v>
      </c>
      <c r="J156" s="44"/>
      <c r="K156" s="20" t="s">
        <v>988</v>
      </c>
      <c r="L156" s="44">
        <v>0</v>
      </c>
      <c r="M156" s="44">
        <v>0</v>
      </c>
      <c r="N156" s="510">
        <v>2.4975100000000001E-3</v>
      </c>
    </row>
    <row r="157" spans="1:14">
      <c r="A157" s="270" t="s">
        <v>1195</v>
      </c>
      <c r="B157" s="263">
        <v>0.20247942999999999</v>
      </c>
      <c r="C157" s="263">
        <v>8.1545369999999992E-2</v>
      </c>
      <c r="D157" s="263">
        <v>0.21415186999999999</v>
      </c>
      <c r="E157" s="263"/>
      <c r="F157" s="98" t="s">
        <v>1080</v>
      </c>
      <c r="G157" s="263">
        <v>4.9107878700000045</v>
      </c>
      <c r="H157" s="263">
        <v>10.28664302000001</v>
      </c>
      <c r="I157" s="263">
        <v>4.8059054799999954</v>
      </c>
      <c r="J157" s="263"/>
      <c r="K157" s="270" t="s">
        <v>1074</v>
      </c>
      <c r="L157" s="263">
        <v>1.1949120000000001E-2</v>
      </c>
      <c r="M157" s="263">
        <v>1.4090000000000001E-5</v>
      </c>
      <c r="N157" s="511">
        <v>2.3143600000000001E-3</v>
      </c>
    </row>
    <row r="158" spans="1:14">
      <c r="A158" s="20" t="s">
        <v>1042</v>
      </c>
      <c r="B158" s="44">
        <v>0.39639613000000001</v>
      </c>
      <c r="C158" s="44">
        <v>5.7618129999999997E-2</v>
      </c>
      <c r="D158" s="44">
        <v>0.18721435</v>
      </c>
      <c r="E158" s="44"/>
      <c r="F158" s="35" t="s">
        <v>1203</v>
      </c>
      <c r="G158" s="44">
        <v>1.95920782</v>
      </c>
      <c r="H158" s="44">
        <v>3.2123277999999997</v>
      </c>
      <c r="I158" s="44">
        <v>4.7976511900000007</v>
      </c>
      <c r="J158" s="44"/>
      <c r="K158" s="20" t="s">
        <v>1039</v>
      </c>
      <c r="L158" s="44">
        <v>2.1018499999999997E-3</v>
      </c>
      <c r="M158" s="44">
        <v>2.077907E-2</v>
      </c>
      <c r="N158" s="510">
        <v>2.3069399999999999E-3</v>
      </c>
    </row>
    <row r="159" spans="1:14">
      <c r="A159" s="270" t="s">
        <v>1180</v>
      </c>
      <c r="B159" s="263">
        <v>0.34496206000000013</v>
      </c>
      <c r="C159" s="263">
        <v>3.53521E-3</v>
      </c>
      <c r="D159" s="263">
        <v>0.17499948999999998</v>
      </c>
      <c r="E159" s="263"/>
      <c r="F159" s="98" t="s">
        <v>1130</v>
      </c>
      <c r="G159" s="263">
        <v>4.8714405899999988</v>
      </c>
      <c r="H159" s="263">
        <v>4.3576568899999986</v>
      </c>
      <c r="I159" s="263">
        <v>4.6720067000000034</v>
      </c>
      <c r="J159" s="263"/>
      <c r="K159" s="270" t="s">
        <v>1205</v>
      </c>
      <c r="L159" s="263">
        <v>4.39669E-3</v>
      </c>
      <c r="M159" s="263">
        <v>0</v>
      </c>
      <c r="N159" s="511">
        <v>2.2298499999999998E-3</v>
      </c>
    </row>
    <row r="160" spans="1:14">
      <c r="A160" s="20" t="s">
        <v>1074</v>
      </c>
      <c r="B160" s="44">
        <v>0.74130799999999997</v>
      </c>
      <c r="C160" s="44">
        <v>0.19261977999999999</v>
      </c>
      <c r="D160" s="44">
        <v>0.1649240000000001</v>
      </c>
      <c r="E160" s="44"/>
      <c r="F160" s="35" t="s">
        <v>1164</v>
      </c>
      <c r="G160" s="44">
        <v>5.5472458100000051</v>
      </c>
      <c r="H160" s="44">
        <v>4.4067557199999978</v>
      </c>
      <c r="I160" s="44">
        <v>4.5242392800000015</v>
      </c>
      <c r="J160" s="44"/>
      <c r="K160" s="20" t="s">
        <v>998</v>
      </c>
      <c r="L160" s="44">
        <v>9.0422570000000008E-2</v>
      </c>
      <c r="M160" s="44">
        <v>0</v>
      </c>
      <c r="N160" s="510">
        <v>2.1642399999999996E-3</v>
      </c>
    </row>
    <row r="161" spans="1:14">
      <c r="A161" s="270" t="s">
        <v>1106</v>
      </c>
      <c r="B161" s="263">
        <v>1.557091E-2</v>
      </c>
      <c r="C161" s="263">
        <v>0</v>
      </c>
      <c r="D161" s="263">
        <v>0.15989400000000001</v>
      </c>
      <c r="E161" s="263"/>
      <c r="F161" s="98" t="s">
        <v>1175</v>
      </c>
      <c r="G161" s="263">
        <v>10.275117789999999</v>
      </c>
      <c r="H161" s="263">
        <v>5.7138262700000055</v>
      </c>
      <c r="I161" s="263">
        <v>4.2418725800000026</v>
      </c>
      <c r="J161" s="263"/>
      <c r="K161" s="270" t="s">
        <v>1112</v>
      </c>
      <c r="L161" s="263">
        <v>2.5252880000000002E-2</v>
      </c>
      <c r="M161" s="263">
        <v>0.61628338999999999</v>
      </c>
      <c r="N161" s="511">
        <v>1.69247E-3</v>
      </c>
    </row>
    <row r="162" spans="1:14">
      <c r="A162" s="20" t="s">
        <v>975</v>
      </c>
      <c r="B162" s="44">
        <v>9.2150070000000001E-2</v>
      </c>
      <c r="C162" s="44">
        <v>0.38397737999999998</v>
      </c>
      <c r="D162" s="44">
        <v>0.15896493</v>
      </c>
      <c r="E162" s="44"/>
      <c r="F162" s="35" t="s">
        <v>1167</v>
      </c>
      <c r="G162" s="44">
        <v>2.4073363099999958</v>
      </c>
      <c r="H162" s="44">
        <v>3.9057154900000013</v>
      </c>
      <c r="I162" s="44">
        <v>3.7404602300000027</v>
      </c>
      <c r="J162" s="44"/>
      <c r="K162" s="20" t="s">
        <v>1081</v>
      </c>
      <c r="L162" s="44">
        <v>0</v>
      </c>
      <c r="M162" s="44">
        <v>4.08E-4</v>
      </c>
      <c r="N162" s="510">
        <v>1.6745799999999999E-3</v>
      </c>
    </row>
    <row r="163" spans="1:14">
      <c r="A163" s="270" t="s">
        <v>1196</v>
      </c>
      <c r="B163" s="263">
        <v>1.380954E-2</v>
      </c>
      <c r="C163" s="263">
        <v>0.36751730999999999</v>
      </c>
      <c r="D163" s="263">
        <v>0.13895278</v>
      </c>
      <c r="E163" s="263"/>
      <c r="F163" s="98" t="s">
        <v>1148</v>
      </c>
      <c r="G163" s="263">
        <v>26.157771739999998</v>
      </c>
      <c r="H163" s="263">
        <v>4.0013876600000007</v>
      </c>
      <c r="I163" s="263">
        <v>3.71085807</v>
      </c>
      <c r="J163" s="263"/>
      <c r="K163" s="270" t="s">
        <v>1077</v>
      </c>
      <c r="L163" s="263">
        <v>9.9587999999999999E-4</v>
      </c>
      <c r="M163" s="263">
        <v>1.8775429999999999E-2</v>
      </c>
      <c r="N163" s="511">
        <v>1.17245E-3</v>
      </c>
    </row>
    <row r="164" spans="1:14">
      <c r="A164" s="20" t="s">
        <v>1008</v>
      </c>
      <c r="B164" s="44">
        <v>0.15536223999999998</v>
      </c>
      <c r="C164" s="44">
        <v>0</v>
      </c>
      <c r="D164" s="44">
        <v>0.126417</v>
      </c>
      <c r="E164" s="44"/>
      <c r="F164" s="35" t="s">
        <v>1018</v>
      </c>
      <c r="G164" s="44">
        <v>2.5698596499999997</v>
      </c>
      <c r="H164" s="44">
        <v>3.707751940000001</v>
      </c>
      <c r="I164" s="44">
        <v>3.5746799900000004</v>
      </c>
      <c r="J164" s="44"/>
      <c r="K164" s="20" t="s">
        <v>989</v>
      </c>
      <c r="L164" s="44">
        <v>2.5481959999999998E-2</v>
      </c>
      <c r="M164" s="44">
        <v>2.4174589999999999E-2</v>
      </c>
      <c r="N164" s="510">
        <v>1.1211300000000001E-3</v>
      </c>
    </row>
    <row r="165" spans="1:14">
      <c r="A165" s="270" t="s">
        <v>1000</v>
      </c>
      <c r="B165" s="263">
        <v>0.10761369</v>
      </c>
      <c r="C165" s="263">
        <v>2.6069889999999998E-2</v>
      </c>
      <c r="D165" s="263">
        <v>0.12615293</v>
      </c>
      <c r="E165" s="263"/>
      <c r="F165" s="98" t="s">
        <v>1077</v>
      </c>
      <c r="G165" s="263">
        <v>1.2173414299999998</v>
      </c>
      <c r="H165" s="263">
        <v>1.00965868</v>
      </c>
      <c r="I165" s="263">
        <v>3.5529039099999999</v>
      </c>
      <c r="J165" s="263"/>
      <c r="K165" s="270" t="s">
        <v>984</v>
      </c>
      <c r="L165" s="263">
        <v>0</v>
      </c>
      <c r="M165" s="263">
        <v>0</v>
      </c>
      <c r="N165" s="511">
        <v>1.0954300000000001E-3</v>
      </c>
    </row>
    <row r="166" spans="1:14">
      <c r="A166" s="20" t="s">
        <v>1076</v>
      </c>
      <c r="B166" s="44">
        <v>1.2990760000000001E-2</v>
      </c>
      <c r="C166" s="44">
        <v>2.096512E-2</v>
      </c>
      <c r="D166" s="44">
        <v>0.12442517</v>
      </c>
      <c r="E166" s="44"/>
      <c r="F166" s="35" t="s">
        <v>1213</v>
      </c>
      <c r="G166" s="44">
        <v>9.9122528799999987</v>
      </c>
      <c r="H166" s="44">
        <v>4.4147460000000006E-2</v>
      </c>
      <c r="I166" s="44">
        <v>3.54448966</v>
      </c>
      <c r="J166" s="44"/>
      <c r="K166" s="20" t="s">
        <v>1000</v>
      </c>
      <c r="L166" s="44">
        <v>3.5010999999999999E-4</v>
      </c>
      <c r="M166" s="44">
        <v>7.3530999999999998E-4</v>
      </c>
      <c r="N166" s="510">
        <v>8.7458999999999996E-4</v>
      </c>
    </row>
    <row r="167" spans="1:14">
      <c r="A167" s="270" t="s">
        <v>992</v>
      </c>
      <c r="B167" s="263">
        <v>5.5298226399999928</v>
      </c>
      <c r="C167" s="263">
        <v>0.34029718000000009</v>
      </c>
      <c r="D167" s="263">
        <v>0.12224721000000001</v>
      </c>
      <c r="E167" s="263"/>
      <c r="F167" s="98" t="s">
        <v>1190</v>
      </c>
      <c r="G167" s="263">
        <v>5.3294493899999997</v>
      </c>
      <c r="H167" s="263">
        <v>6.1605711800000007</v>
      </c>
      <c r="I167" s="263">
        <v>3.5192636400000001</v>
      </c>
      <c r="J167" s="263"/>
      <c r="K167" s="270" t="s">
        <v>991</v>
      </c>
      <c r="L167" s="263">
        <v>0</v>
      </c>
      <c r="M167" s="263">
        <v>0</v>
      </c>
      <c r="N167" s="511">
        <v>8.3788000000000005E-4</v>
      </c>
    </row>
    <row r="168" spans="1:14">
      <c r="A168" s="20" t="s">
        <v>1202</v>
      </c>
      <c r="B168" s="44">
        <v>0.24072760999999998</v>
      </c>
      <c r="C168" s="44">
        <v>0.48957127</v>
      </c>
      <c r="D168" s="44">
        <v>0.11977239000000001</v>
      </c>
      <c r="E168" s="44"/>
      <c r="F168" s="35" t="s">
        <v>927</v>
      </c>
      <c r="G168" s="44">
        <v>4.1580608999999997</v>
      </c>
      <c r="H168" s="44">
        <v>27.538518159999999</v>
      </c>
      <c r="I168" s="44">
        <v>3.3675359500000002</v>
      </c>
      <c r="J168" s="44"/>
      <c r="K168" s="20" t="s">
        <v>1076</v>
      </c>
      <c r="L168" s="44">
        <v>7.4348000000000001E-3</v>
      </c>
      <c r="M168" s="44">
        <v>6.4926999999999997E-4</v>
      </c>
      <c r="N168" s="510">
        <v>6.7573999999999998E-4</v>
      </c>
    </row>
    <row r="169" spans="1:14">
      <c r="A169" s="270" t="s">
        <v>1022</v>
      </c>
      <c r="B169" s="263">
        <v>0.14611505</v>
      </c>
      <c r="C169" s="263">
        <v>2.6870959999999999E-2</v>
      </c>
      <c r="D169" s="263">
        <v>8.7644E-2</v>
      </c>
      <c r="E169" s="263"/>
      <c r="F169" s="98" t="s">
        <v>1212</v>
      </c>
      <c r="G169" s="263">
        <v>0.58419122000000001</v>
      </c>
      <c r="H169" s="263">
        <v>0.31036146000000003</v>
      </c>
      <c r="I169" s="263">
        <v>3.2964281000000009</v>
      </c>
      <c r="J169" s="263"/>
      <c r="K169" s="270" t="s">
        <v>1010</v>
      </c>
      <c r="L169" s="263">
        <v>0</v>
      </c>
      <c r="M169" s="263">
        <v>0</v>
      </c>
      <c r="N169" s="511">
        <v>6.5017999999999999E-4</v>
      </c>
    </row>
    <row r="170" spans="1:14" ht="12.65" customHeight="1">
      <c r="A170" s="20" t="s">
        <v>974</v>
      </c>
      <c r="B170" s="44">
        <v>5.0319600000000003E-3</v>
      </c>
      <c r="C170" s="44">
        <v>9.1846460000000005E-2</v>
      </c>
      <c r="D170" s="44">
        <v>8.4301569999999992E-2</v>
      </c>
      <c r="E170" s="44"/>
      <c r="F170" s="35" t="s">
        <v>981</v>
      </c>
      <c r="G170" s="44">
        <v>0.32545527000000002</v>
      </c>
      <c r="H170" s="44">
        <v>3.5259380400000011</v>
      </c>
      <c r="I170" s="44">
        <v>3.1714683500000009</v>
      </c>
      <c r="J170" s="44"/>
      <c r="K170" s="20" t="s">
        <v>1027</v>
      </c>
      <c r="L170" s="44">
        <v>0</v>
      </c>
      <c r="M170" s="44">
        <v>2.2511100000000002E-3</v>
      </c>
      <c r="N170" s="510">
        <v>5.5164999999999999E-4</v>
      </c>
    </row>
    <row r="171" spans="1:14">
      <c r="A171" s="270" t="s">
        <v>1209</v>
      </c>
      <c r="B171" s="263">
        <v>1.68533825</v>
      </c>
      <c r="C171" s="263">
        <v>1.97503344</v>
      </c>
      <c r="D171" s="263">
        <v>7.9685590000000001E-2</v>
      </c>
      <c r="E171" s="263"/>
      <c r="F171" s="98" t="s">
        <v>1076</v>
      </c>
      <c r="G171" s="263">
        <v>2.6210718999999991</v>
      </c>
      <c r="H171" s="263">
        <v>3.858827310000001</v>
      </c>
      <c r="I171" s="263">
        <v>3.0949728400000009</v>
      </c>
      <c r="J171" s="263"/>
      <c r="K171" s="270" t="s">
        <v>980</v>
      </c>
      <c r="L171" s="263">
        <v>3.3897000000000002E-4</v>
      </c>
      <c r="M171" s="263">
        <v>0</v>
      </c>
      <c r="N171" s="511">
        <v>4.3113E-4</v>
      </c>
    </row>
    <row r="172" spans="1:14">
      <c r="A172" s="20" t="s">
        <v>1117</v>
      </c>
      <c r="B172" s="44">
        <v>0.61591219000000008</v>
      </c>
      <c r="C172" s="44">
        <v>0.12138094000000001</v>
      </c>
      <c r="D172" s="44">
        <v>7.8101950000000017E-2</v>
      </c>
      <c r="E172" s="44"/>
      <c r="F172" s="35" t="s">
        <v>1168</v>
      </c>
      <c r="G172" s="44">
        <v>0.68248621999999992</v>
      </c>
      <c r="H172" s="44">
        <v>8.7619418800000002</v>
      </c>
      <c r="I172" s="44">
        <v>2.9822453199999996</v>
      </c>
      <c r="J172" s="44"/>
      <c r="K172" s="20" t="s">
        <v>1023</v>
      </c>
      <c r="L172" s="44">
        <v>0</v>
      </c>
      <c r="M172" s="44">
        <v>3.9100000000000002E-4</v>
      </c>
      <c r="N172" s="510">
        <v>3.9899999999999999E-4</v>
      </c>
    </row>
    <row r="173" spans="1:14">
      <c r="A173" s="270" t="s">
        <v>1167</v>
      </c>
      <c r="B173" s="263">
        <v>7.2078879999999998E-2</v>
      </c>
      <c r="C173" s="263">
        <v>8.2484209999999988E-2</v>
      </c>
      <c r="D173" s="263">
        <v>6.9583370000000005E-2</v>
      </c>
      <c r="E173" s="263"/>
      <c r="F173" s="98" t="s">
        <v>1117</v>
      </c>
      <c r="G173" s="263">
        <v>2.5462198300000001</v>
      </c>
      <c r="H173" s="263">
        <v>1.3635226999999999</v>
      </c>
      <c r="I173" s="263">
        <v>2.8266429700000013</v>
      </c>
      <c r="J173" s="263"/>
      <c r="K173" s="270" t="s">
        <v>1008</v>
      </c>
      <c r="L173" s="263">
        <v>0</v>
      </c>
      <c r="M173" s="263">
        <v>7.3270000000000008E-4</v>
      </c>
      <c r="N173" s="511">
        <v>3.6163999999999999E-4</v>
      </c>
    </row>
    <row r="174" spans="1:14">
      <c r="A174" s="20" t="s">
        <v>1174</v>
      </c>
      <c r="B174" s="44">
        <v>0.39133852000000002</v>
      </c>
      <c r="C174" s="44">
        <v>4.8211960000000005E-2</v>
      </c>
      <c r="D174" s="44">
        <v>6.8046680000000026E-2</v>
      </c>
      <c r="E174" s="44"/>
      <c r="F174" s="35" t="s">
        <v>1132</v>
      </c>
      <c r="G174" s="44">
        <v>1.2102657600000022</v>
      </c>
      <c r="H174" s="44">
        <v>1.5004857899999999</v>
      </c>
      <c r="I174" s="44">
        <v>2.6298518700000062</v>
      </c>
      <c r="J174" s="44"/>
      <c r="K174" s="20" t="s">
        <v>1025</v>
      </c>
      <c r="L174" s="44">
        <v>4.7100000000000001E-4</v>
      </c>
      <c r="M174" s="44">
        <v>5.7578000000000002E-4</v>
      </c>
      <c r="N174" s="510">
        <v>3.4275000000000001E-4</v>
      </c>
    </row>
    <row r="175" spans="1:14">
      <c r="A175" s="270" t="s">
        <v>1166</v>
      </c>
      <c r="B175" s="263">
        <v>6.8972060000000002E-2</v>
      </c>
      <c r="C175" s="263">
        <v>1.8565983300000002</v>
      </c>
      <c r="D175" s="263">
        <v>5.9593210000000008E-2</v>
      </c>
      <c r="E175" s="263"/>
      <c r="F175" s="98" t="s">
        <v>986</v>
      </c>
      <c r="G175" s="263">
        <v>12.264544710000001</v>
      </c>
      <c r="H175" s="263">
        <v>1.20198274</v>
      </c>
      <c r="I175" s="263">
        <v>2.6004472200000004</v>
      </c>
      <c r="J175" s="263"/>
      <c r="K175" s="270" t="s">
        <v>1036</v>
      </c>
      <c r="L175" s="263">
        <v>0</v>
      </c>
      <c r="M175" s="263">
        <v>0</v>
      </c>
      <c r="N175" s="511">
        <v>2.8481999999999997E-4</v>
      </c>
    </row>
    <row r="176" spans="1:14">
      <c r="A176" s="20" t="s">
        <v>1206</v>
      </c>
      <c r="B176" s="44">
        <v>0</v>
      </c>
      <c r="C176" s="44">
        <v>0</v>
      </c>
      <c r="D176" s="44">
        <v>5.8791580000000003E-2</v>
      </c>
      <c r="E176" s="44"/>
      <c r="F176" s="35" t="s">
        <v>1065</v>
      </c>
      <c r="G176" s="44">
        <v>5.2748819399999984</v>
      </c>
      <c r="H176" s="44">
        <v>2.91286552</v>
      </c>
      <c r="I176" s="44">
        <v>2.5315862899999999</v>
      </c>
      <c r="J176" s="44"/>
      <c r="K176" s="20" t="s">
        <v>1021</v>
      </c>
      <c r="L176" s="44">
        <v>0</v>
      </c>
      <c r="M176" s="44">
        <v>0</v>
      </c>
      <c r="N176" s="510">
        <v>1.1425E-4</v>
      </c>
    </row>
    <row r="177" spans="1:14">
      <c r="A177" s="270" t="s">
        <v>984</v>
      </c>
      <c r="B177" s="263">
        <v>4.6957369500000006</v>
      </c>
      <c r="C177" s="263">
        <v>15.117953099999999</v>
      </c>
      <c r="D177" s="263">
        <v>5.5731820000000001E-2</v>
      </c>
      <c r="E177" s="263"/>
      <c r="F177" s="98" t="s">
        <v>988</v>
      </c>
      <c r="G177" s="263">
        <v>1.2596713900000012</v>
      </c>
      <c r="H177" s="263">
        <v>2.32251371</v>
      </c>
      <c r="I177" s="263">
        <v>2.5105370299999996</v>
      </c>
      <c r="J177" s="263"/>
      <c r="K177" s="270" t="s">
        <v>1090</v>
      </c>
      <c r="L177" s="263">
        <v>1.174094E-2</v>
      </c>
      <c r="M177" s="263">
        <v>1.7890049999999998E-2</v>
      </c>
      <c r="N177" s="511">
        <v>1.0347E-4</v>
      </c>
    </row>
    <row r="178" spans="1:14">
      <c r="A178" s="20" t="s">
        <v>1035</v>
      </c>
      <c r="B178" s="44">
        <v>4.8353260000000002E-2</v>
      </c>
      <c r="C178" s="44">
        <v>1.7942799999999999E-3</v>
      </c>
      <c r="D178" s="44">
        <v>4.4855910000000006E-2</v>
      </c>
      <c r="E178" s="44"/>
      <c r="F178" s="35" t="s">
        <v>1198</v>
      </c>
      <c r="G178" s="44">
        <v>0.39704768000000001</v>
      </c>
      <c r="H178" s="44">
        <v>0.11358721000000001</v>
      </c>
      <c r="I178" s="44">
        <v>2.4666425899999997</v>
      </c>
      <c r="J178" s="44"/>
      <c r="K178" s="20" t="s">
        <v>1007</v>
      </c>
      <c r="L178" s="44">
        <v>1.4549618</v>
      </c>
      <c r="M178" s="44">
        <v>0</v>
      </c>
      <c r="N178" s="510">
        <v>8.4569999999999998E-5</v>
      </c>
    </row>
    <row r="179" spans="1:14">
      <c r="A179" s="270" t="s">
        <v>1132</v>
      </c>
      <c r="B179" s="263">
        <v>0.34903746999999996</v>
      </c>
      <c r="C179" s="263">
        <v>0.30844961999999998</v>
      </c>
      <c r="D179" s="263">
        <v>3.7629120000000002E-2</v>
      </c>
      <c r="E179" s="263"/>
      <c r="F179" s="98" t="s">
        <v>1201</v>
      </c>
      <c r="G179" s="263">
        <v>4.4546405499999979</v>
      </c>
      <c r="H179" s="263">
        <v>3.4017167600000029</v>
      </c>
      <c r="I179" s="263">
        <v>2.163562339999999</v>
      </c>
      <c r="J179" s="263"/>
      <c r="K179" s="270" t="s">
        <v>1035</v>
      </c>
      <c r="L179" s="263">
        <v>1.2404200000000001E-3</v>
      </c>
      <c r="M179" s="263">
        <v>1.32625E-3</v>
      </c>
      <c r="N179" s="511">
        <v>6.1420000000000005E-5</v>
      </c>
    </row>
    <row r="180" spans="1:14">
      <c r="A180" s="20" t="s">
        <v>982</v>
      </c>
      <c r="B180" s="44">
        <v>9.5635733000000016</v>
      </c>
      <c r="C180" s="44">
        <v>3.7684531400000001</v>
      </c>
      <c r="D180" s="44">
        <v>2.825542E-2</v>
      </c>
      <c r="E180" s="44"/>
      <c r="F180" s="35" t="s">
        <v>1009</v>
      </c>
      <c r="G180" s="44">
        <v>2.5443819700000012</v>
      </c>
      <c r="H180" s="44">
        <v>1.98744583</v>
      </c>
      <c r="I180" s="44">
        <v>2.0717191400000012</v>
      </c>
      <c r="J180" s="44"/>
      <c r="K180" s="20" t="s">
        <v>982</v>
      </c>
      <c r="L180" s="44">
        <v>4.4660000000000004E-3</v>
      </c>
      <c r="M180" s="44">
        <v>0</v>
      </c>
      <c r="N180" s="510">
        <v>4.9429999999999999E-5</v>
      </c>
    </row>
    <row r="181" spans="1:14">
      <c r="A181" s="270" t="s">
        <v>1199</v>
      </c>
      <c r="B181" s="263">
        <v>5.1000000000000004E-4</v>
      </c>
      <c r="C181" s="263">
        <v>7.0400000000000003E-3</v>
      </c>
      <c r="D181" s="263">
        <v>2.4951229999999998E-2</v>
      </c>
      <c r="E181" s="263"/>
      <c r="F181" s="98" t="s">
        <v>1202</v>
      </c>
      <c r="G181" s="263">
        <v>1.2405832299999999</v>
      </c>
      <c r="H181" s="263">
        <v>1.5812161</v>
      </c>
      <c r="I181" s="263">
        <v>1.954513189999999</v>
      </c>
      <c r="J181" s="263"/>
      <c r="K181" s="270" t="s">
        <v>1070</v>
      </c>
      <c r="L181" s="263">
        <v>1.10458E-3</v>
      </c>
      <c r="M181" s="263">
        <v>8.6230000000000006E-5</v>
      </c>
      <c r="N181" s="511">
        <v>3.8189999999999999E-5</v>
      </c>
    </row>
    <row r="182" spans="1:14">
      <c r="A182" s="20" t="s">
        <v>994</v>
      </c>
      <c r="B182" s="44">
        <v>1.7522029999999997E-2</v>
      </c>
      <c r="C182" s="44">
        <v>0.31864121000000001</v>
      </c>
      <c r="D182" s="44">
        <v>2.1218819999999999E-2</v>
      </c>
      <c r="E182" s="44"/>
      <c r="F182" s="35" t="s">
        <v>1204</v>
      </c>
      <c r="G182" s="44">
        <v>2.9797635599999999</v>
      </c>
      <c r="H182" s="44">
        <v>3.11356638</v>
      </c>
      <c r="I182" s="44">
        <v>1.8364845600000002</v>
      </c>
      <c r="J182" s="44"/>
      <c r="K182" s="20" t="s">
        <v>1012</v>
      </c>
      <c r="L182" s="44">
        <v>8.9216000000000013E-4</v>
      </c>
      <c r="M182" s="44">
        <v>0</v>
      </c>
      <c r="N182" s="510">
        <v>2.8170000000000003E-5</v>
      </c>
    </row>
    <row r="183" spans="1:14">
      <c r="A183" s="270" t="s">
        <v>972</v>
      </c>
      <c r="B183" s="263">
        <v>3.6120519999999996E-2</v>
      </c>
      <c r="C183" s="263">
        <v>0</v>
      </c>
      <c r="D183" s="263">
        <v>1.7396810000000002E-2</v>
      </c>
      <c r="E183" s="263"/>
      <c r="F183" s="98" t="s">
        <v>1195</v>
      </c>
      <c r="G183" s="263">
        <v>2.1800081600000012</v>
      </c>
      <c r="H183" s="263">
        <v>2.4267182800000011</v>
      </c>
      <c r="I183" s="263">
        <v>1.8018423700000001</v>
      </c>
      <c r="J183" s="263"/>
      <c r="K183" s="270" t="s">
        <v>1187</v>
      </c>
      <c r="L183" s="263">
        <v>1.0446700000000001E-3</v>
      </c>
      <c r="M183" s="263">
        <v>6.8584000000000006E-4</v>
      </c>
      <c r="N183" s="511">
        <v>2.0000000000000002E-5</v>
      </c>
    </row>
    <row r="184" spans="1:14">
      <c r="A184" s="20" t="s">
        <v>1216</v>
      </c>
      <c r="B184" s="44">
        <v>4.5973199999999994E-3</v>
      </c>
      <c r="C184" s="44">
        <v>0</v>
      </c>
      <c r="D184" s="44">
        <v>1.5634760000000001E-2</v>
      </c>
      <c r="E184" s="44"/>
      <c r="F184" s="35" t="s">
        <v>1037</v>
      </c>
      <c r="G184" s="44">
        <v>1.2659313600000002</v>
      </c>
      <c r="H184" s="44">
        <v>2.5346163599999998</v>
      </c>
      <c r="I184" s="44">
        <v>1.78286298</v>
      </c>
      <c r="J184" s="44"/>
      <c r="K184" s="20" t="s">
        <v>972</v>
      </c>
      <c r="L184" s="44">
        <v>0</v>
      </c>
      <c r="M184" s="44">
        <v>0</v>
      </c>
      <c r="N184" s="510">
        <v>0</v>
      </c>
    </row>
    <row r="185" spans="1:14">
      <c r="A185" s="270" t="s">
        <v>1164</v>
      </c>
      <c r="B185" s="263">
        <v>2.1275860000000001E-2</v>
      </c>
      <c r="C185" s="263">
        <v>0.27188753999999998</v>
      </c>
      <c r="D185" s="263">
        <v>1.4678399999999999E-2</v>
      </c>
      <c r="E185" s="263"/>
      <c r="F185" s="98" t="s">
        <v>1162</v>
      </c>
      <c r="G185" s="263">
        <v>1.174697550000001</v>
      </c>
      <c r="H185" s="263">
        <v>1.2654326400000011</v>
      </c>
      <c r="I185" s="263">
        <v>1.6477883300000009</v>
      </c>
      <c r="J185" s="263"/>
      <c r="K185" s="270" t="s">
        <v>973</v>
      </c>
      <c r="L185" s="263">
        <v>0</v>
      </c>
      <c r="M185" s="263">
        <v>0</v>
      </c>
      <c r="N185" s="511">
        <v>0</v>
      </c>
    </row>
    <row r="186" spans="1:14">
      <c r="A186" s="20" t="s">
        <v>1049</v>
      </c>
      <c r="B186" s="44">
        <v>4.6362600000000006E-3</v>
      </c>
      <c r="C186" s="44">
        <v>1.3974559999999999E-2</v>
      </c>
      <c r="D186" s="44">
        <v>1.4200809999999999E-2</v>
      </c>
      <c r="E186" s="44"/>
      <c r="F186" s="35" t="s">
        <v>1058</v>
      </c>
      <c r="G186" s="44">
        <v>1.9893996</v>
      </c>
      <c r="H186" s="44">
        <v>0.8106468200000001</v>
      </c>
      <c r="I186" s="44">
        <v>1.62114223</v>
      </c>
      <c r="J186" s="44"/>
      <c r="K186" s="20" t="s">
        <v>974</v>
      </c>
      <c r="L186" s="44">
        <v>0</v>
      </c>
      <c r="M186" s="44">
        <v>0</v>
      </c>
      <c r="N186" s="510">
        <v>0</v>
      </c>
    </row>
    <row r="187" spans="1:14">
      <c r="A187" s="270" t="s">
        <v>1173</v>
      </c>
      <c r="B187" s="263">
        <v>1.1073870000000001E-2</v>
      </c>
      <c r="C187" s="263">
        <v>1.2841803700000001</v>
      </c>
      <c r="D187" s="263">
        <v>1.2939059999999999E-2</v>
      </c>
      <c r="E187" s="263"/>
      <c r="F187" s="98" t="s">
        <v>974</v>
      </c>
      <c r="G187" s="263">
        <v>0.67442999999999997</v>
      </c>
      <c r="H187" s="263">
        <v>6.41422E-3</v>
      </c>
      <c r="I187" s="263">
        <v>1.60511556</v>
      </c>
      <c r="J187" s="263"/>
      <c r="K187" s="270" t="s">
        <v>975</v>
      </c>
      <c r="L187" s="263">
        <v>0</v>
      </c>
      <c r="M187" s="263">
        <v>3.24487E-3</v>
      </c>
      <c r="N187" s="511">
        <v>0</v>
      </c>
    </row>
    <row r="188" spans="1:14">
      <c r="A188" s="20" t="s">
        <v>1182</v>
      </c>
      <c r="B188" s="44">
        <v>0</v>
      </c>
      <c r="C188" s="44">
        <v>0</v>
      </c>
      <c r="D188" s="44">
        <v>1.2000719999999999E-2</v>
      </c>
      <c r="E188" s="44"/>
      <c r="F188" s="35" t="s">
        <v>979</v>
      </c>
      <c r="G188" s="44">
        <v>0</v>
      </c>
      <c r="H188" s="44">
        <v>1.8337571100000001</v>
      </c>
      <c r="I188" s="44">
        <v>1.4829712800000001</v>
      </c>
      <c r="J188" s="44"/>
      <c r="K188" s="20" t="s">
        <v>976</v>
      </c>
      <c r="L188" s="44">
        <v>1.9634000000000001E-3</v>
      </c>
      <c r="M188" s="44">
        <v>5.1583900000000005E-3</v>
      </c>
      <c r="N188" s="510">
        <v>0</v>
      </c>
    </row>
    <row r="189" spans="1:14">
      <c r="A189" s="270" t="s">
        <v>1077</v>
      </c>
      <c r="B189" s="263">
        <v>0</v>
      </c>
      <c r="C189" s="263">
        <v>4.1029999999999998E-5</v>
      </c>
      <c r="D189" s="263">
        <v>8.5077599999999996E-3</v>
      </c>
      <c r="E189" s="263"/>
      <c r="F189" s="98" t="s">
        <v>1188</v>
      </c>
      <c r="G189" s="263">
        <v>2.4199999999999998E-3</v>
      </c>
      <c r="H189" s="263">
        <v>1.0210353000000001</v>
      </c>
      <c r="I189" s="263">
        <v>1.460924359999999</v>
      </c>
      <c r="J189" s="263"/>
      <c r="K189" s="270" t="s">
        <v>977</v>
      </c>
      <c r="L189" s="263">
        <v>4.0616000000000003E-4</v>
      </c>
      <c r="M189" s="263">
        <v>0</v>
      </c>
      <c r="N189" s="511">
        <v>0</v>
      </c>
    </row>
    <row r="190" spans="1:14">
      <c r="A190" s="20" t="s">
        <v>1181</v>
      </c>
      <c r="B190" s="44">
        <v>0</v>
      </c>
      <c r="C190" s="44">
        <v>0</v>
      </c>
      <c r="D190" s="44">
        <v>8.4866999999999981E-3</v>
      </c>
      <c r="E190" s="44"/>
      <c r="F190" s="35" t="s">
        <v>1116</v>
      </c>
      <c r="G190" s="44">
        <v>2.0306736499999998</v>
      </c>
      <c r="H190" s="44">
        <v>1.61858546</v>
      </c>
      <c r="I190" s="44">
        <v>1.37414711</v>
      </c>
      <c r="J190" s="44"/>
      <c r="K190" s="20" t="s">
        <v>978</v>
      </c>
      <c r="L190" s="44">
        <v>0</v>
      </c>
      <c r="M190" s="44">
        <v>0</v>
      </c>
      <c r="N190" s="510">
        <v>0</v>
      </c>
    </row>
    <row r="191" spans="1:14">
      <c r="A191" s="270" t="s">
        <v>979</v>
      </c>
      <c r="B191" s="263">
        <v>0.12785730000000001</v>
      </c>
      <c r="C191" s="263">
        <v>2.5045100000000002E-3</v>
      </c>
      <c r="D191" s="263">
        <v>5.7625699999999998E-3</v>
      </c>
      <c r="E191" s="263"/>
      <c r="F191" s="98" t="s">
        <v>1193</v>
      </c>
      <c r="G191" s="263">
        <v>8.0350359999999982E-2</v>
      </c>
      <c r="H191" s="263">
        <v>0.91206072999999999</v>
      </c>
      <c r="I191" s="263">
        <v>1.3011030299999999</v>
      </c>
      <c r="J191" s="263"/>
      <c r="K191" s="270" t="s">
        <v>979</v>
      </c>
      <c r="L191" s="263">
        <v>0</v>
      </c>
      <c r="M191" s="263">
        <v>0</v>
      </c>
      <c r="N191" s="511">
        <v>0</v>
      </c>
    </row>
    <row r="192" spans="1:14" ht="12.65" customHeight="1">
      <c r="A192" s="20" t="s">
        <v>1162</v>
      </c>
      <c r="B192" s="44">
        <v>0.30149921000000002</v>
      </c>
      <c r="C192" s="44">
        <v>9.8064000000000016E-3</v>
      </c>
      <c r="D192" s="44">
        <v>5.5721599999999996E-3</v>
      </c>
      <c r="E192" s="44"/>
      <c r="F192" s="35" t="s">
        <v>1074</v>
      </c>
      <c r="G192" s="44">
        <v>1.67083932</v>
      </c>
      <c r="H192" s="44">
        <v>1.10049201</v>
      </c>
      <c r="I192" s="44">
        <v>1.2930123600000001</v>
      </c>
      <c r="J192" s="44"/>
      <c r="K192" s="20" t="s">
        <v>983</v>
      </c>
      <c r="L192" s="44">
        <v>5.2324000000000001E-4</v>
      </c>
      <c r="M192" s="44">
        <v>0</v>
      </c>
      <c r="N192" s="510">
        <v>0</v>
      </c>
    </row>
    <row r="193" spans="1:14">
      <c r="A193" s="270" t="s">
        <v>977</v>
      </c>
      <c r="B193" s="263">
        <v>8.1617009999999976E-2</v>
      </c>
      <c r="C193" s="263">
        <v>0</v>
      </c>
      <c r="D193" s="263">
        <v>5.5625900000000001E-3</v>
      </c>
      <c r="E193" s="263"/>
      <c r="F193" s="98" t="s">
        <v>1075</v>
      </c>
      <c r="G193" s="263">
        <v>1.4361603600000001</v>
      </c>
      <c r="H193" s="263">
        <v>0.75582750000000021</v>
      </c>
      <c r="I193" s="263">
        <v>1.24164235</v>
      </c>
      <c r="J193" s="263"/>
      <c r="K193" s="270" t="s">
        <v>1178</v>
      </c>
      <c r="L193" s="263">
        <v>0</v>
      </c>
      <c r="M193" s="263">
        <v>0</v>
      </c>
      <c r="N193" s="511">
        <v>0</v>
      </c>
    </row>
    <row r="194" spans="1:14">
      <c r="A194" s="20" t="s">
        <v>1001</v>
      </c>
      <c r="B194" s="44">
        <v>1.2025E-3</v>
      </c>
      <c r="C194" s="44">
        <v>0</v>
      </c>
      <c r="D194" s="44">
        <v>4.8975200000000007E-3</v>
      </c>
      <c r="E194" s="44"/>
      <c r="F194" s="35" t="s">
        <v>1199</v>
      </c>
      <c r="G194" s="44">
        <v>1.2808306399999998</v>
      </c>
      <c r="H194" s="44">
        <v>1.3621327599999999</v>
      </c>
      <c r="I194" s="44">
        <v>1.2235248399999989</v>
      </c>
      <c r="J194" s="44"/>
      <c r="K194" s="20" t="s">
        <v>986</v>
      </c>
      <c r="L194" s="44">
        <v>0</v>
      </c>
      <c r="M194" s="44">
        <v>0</v>
      </c>
      <c r="N194" s="510">
        <v>0</v>
      </c>
    </row>
    <row r="195" spans="1:14">
      <c r="A195" s="270" t="s">
        <v>1009</v>
      </c>
      <c r="B195" s="263">
        <v>3.9610000000000001E-3</v>
      </c>
      <c r="C195" s="263">
        <v>0</v>
      </c>
      <c r="D195" s="263">
        <v>4.4458700000000002E-3</v>
      </c>
      <c r="E195" s="263"/>
      <c r="F195" s="98" t="s">
        <v>1215</v>
      </c>
      <c r="G195" s="263">
        <v>3.6746653599999997</v>
      </c>
      <c r="H195" s="263">
        <v>1.4480478400000001</v>
      </c>
      <c r="I195" s="263">
        <v>1.16543624</v>
      </c>
      <c r="J195" s="263"/>
      <c r="K195" s="270" t="s">
        <v>987</v>
      </c>
      <c r="L195" s="263">
        <v>0</v>
      </c>
      <c r="M195" s="263">
        <v>4.9007E-4</v>
      </c>
      <c r="N195" s="511">
        <v>0</v>
      </c>
    </row>
    <row r="196" spans="1:14">
      <c r="A196" s="20" t="s">
        <v>1179</v>
      </c>
      <c r="B196" s="44">
        <v>1.73508E-3</v>
      </c>
      <c r="C196" s="44">
        <v>0</v>
      </c>
      <c r="D196" s="44">
        <v>4.3786599999999995E-3</v>
      </c>
      <c r="E196" s="44"/>
      <c r="F196" s="35" t="s">
        <v>1008</v>
      </c>
      <c r="G196" s="44">
        <v>0.22339008999999999</v>
      </c>
      <c r="H196" s="44">
        <v>0.63213488999999989</v>
      </c>
      <c r="I196" s="44">
        <v>1.13558622</v>
      </c>
      <c r="J196" s="44"/>
      <c r="K196" s="20" t="s">
        <v>993</v>
      </c>
      <c r="L196" s="44">
        <v>3.2683999999999995E-4</v>
      </c>
      <c r="M196" s="44">
        <v>0</v>
      </c>
      <c r="N196" s="510">
        <v>0</v>
      </c>
    </row>
    <row r="197" spans="1:14">
      <c r="A197" s="270" t="s">
        <v>1130</v>
      </c>
      <c r="B197" s="263">
        <v>7.5529999999999998E-3</v>
      </c>
      <c r="C197" s="263">
        <v>1.5780870000000002E-2</v>
      </c>
      <c r="D197" s="263">
        <v>3.6788000000000003E-3</v>
      </c>
      <c r="E197" s="263"/>
      <c r="F197" s="98" t="s">
        <v>1133</v>
      </c>
      <c r="G197" s="263">
        <v>0.54480103999999996</v>
      </c>
      <c r="H197" s="263">
        <v>1.1738380100000001</v>
      </c>
      <c r="I197" s="263">
        <v>1.10288776</v>
      </c>
      <c r="J197" s="263"/>
      <c r="K197" s="270" t="s">
        <v>1179</v>
      </c>
      <c r="L197" s="263">
        <v>0</v>
      </c>
      <c r="M197" s="263">
        <v>0</v>
      </c>
      <c r="N197" s="511">
        <v>0</v>
      </c>
    </row>
    <row r="198" spans="1:14">
      <c r="A198" s="20" t="s">
        <v>986</v>
      </c>
      <c r="B198" s="44">
        <v>1.14776791</v>
      </c>
      <c r="C198" s="44">
        <v>1.360513E-2</v>
      </c>
      <c r="D198" s="44">
        <v>3.2665300000000001E-3</v>
      </c>
      <c r="E198" s="44"/>
      <c r="F198" s="35" t="s">
        <v>1038</v>
      </c>
      <c r="G198" s="44">
        <v>1.0882337099999999</v>
      </c>
      <c r="H198" s="44">
        <v>2.40035585</v>
      </c>
      <c r="I198" s="44">
        <v>1.0232993699999999</v>
      </c>
      <c r="J198" s="44"/>
      <c r="K198" s="20" t="s">
        <v>1180</v>
      </c>
      <c r="L198" s="44">
        <v>0</v>
      </c>
      <c r="M198" s="44">
        <v>2.2717100000000001E-3</v>
      </c>
      <c r="N198" s="510">
        <v>0</v>
      </c>
    </row>
    <row r="199" spans="1:14">
      <c r="A199" s="270" t="s">
        <v>1215</v>
      </c>
      <c r="B199" s="263">
        <v>5.9495200000000007E-3</v>
      </c>
      <c r="C199" s="263">
        <v>0.26224712999999999</v>
      </c>
      <c r="D199" s="263">
        <v>3.1994299999999996E-3</v>
      </c>
      <c r="E199" s="263"/>
      <c r="F199" s="98" t="s">
        <v>1010</v>
      </c>
      <c r="G199" s="263">
        <v>8.2537429999999995E-2</v>
      </c>
      <c r="H199" s="263">
        <v>0.90765828000000015</v>
      </c>
      <c r="I199" s="263">
        <v>0.99324132999999992</v>
      </c>
      <c r="J199" s="263"/>
      <c r="K199" s="270" t="s">
        <v>1220</v>
      </c>
      <c r="L199" s="263">
        <v>2.7032E-4</v>
      </c>
      <c r="M199" s="263">
        <v>0</v>
      </c>
      <c r="N199" s="511">
        <v>0</v>
      </c>
    </row>
    <row r="200" spans="1:14">
      <c r="A200" s="20" t="s">
        <v>1192</v>
      </c>
      <c r="B200" s="44">
        <v>0</v>
      </c>
      <c r="C200" s="44">
        <v>4.3099999999999996E-3</v>
      </c>
      <c r="D200" s="44">
        <v>3.0799999999999998E-3</v>
      </c>
      <c r="E200" s="44"/>
      <c r="F200" s="35" t="s">
        <v>971</v>
      </c>
      <c r="G200" s="44">
        <v>4.2497385000000003</v>
      </c>
      <c r="H200" s="44">
        <v>3.218588</v>
      </c>
      <c r="I200" s="44">
        <v>0.88785000000000003</v>
      </c>
      <c r="J200" s="44"/>
      <c r="K200" s="20" t="s">
        <v>1006</v>
      </c>
      <c r="L200" s="44">
        <v>0</v>
      </c>
      <c r="M200" s="44">
        <v>0</v>
      </c>
      <c r="N200" s="510">
        <v>0</v>
      </c>
    </row>
    <row r="201" spans="1:14">
      <c r="A201" s="270" t="s">
        <v>1061</v>
      </c>
      <c r="B201" s="263">
        <v>0</v>
      </c>
      <c r="C201" s="263">
        <v>3.6108000000000001E-2</v>
      </c>
      <c r="D201" s="263">
        <v>2.8872699999999999E-3</v>
      </c>
      <c r="E201" s="263"/>
      <c r="F201" s="98" t="s">
        <v>1039</v>
      </c>
      <c r="G201" s="263">
        <v>1.5486316100000002</v>
      </c>
      <c r="H201" s="263">
        <v>1.9631712400000001</v>
      </c>
      <c r="I201" s="263">
        <v>0.87143307999999975</v>
      </c>
      <c r="J201" s="263"/>
      <c r="K201" s="270" t="s">
        <v>1181</v>
      </c>
      <c r="L201" s="263">
        <v>1.2811000000000002E-4</v>
      </c>
      <c r="M201" s="263">
        <v>0</v>
      </c>
      <c r="N201" s="511">
        <v>0</v>
      </c>
    </row>
    <row r="202" spans="1:14">
      <c r="A202" s="20" t="s">
        <v>1007</v>
      </c>
      <c r="B202" s="44">
        <v>3.29043E-3</v>
      </c>
      <c r="C202" s="44">
        <v>1.2358030000000001E-2</v>
      </c>
      <c r="D202" s="44">
        <v>2.24223E-3</v>
      </c>
      <c r="E202" s="44"/>
      <c r="F202" s="35" t="s">
        <v>1205</v>
      </c>
      <c r="G202" s="44">
        <v>7.0326720400000005</v>
      </c>
      <c r="H202" s="44">
        <v>0.49615684999999998</v>
      </c>
      <c r="I202" s="44">
        <v>0.85217957</v>
      </c>
      <c r="J202" s="44"/>
      <c r="K202" s="20" t="s">
        <v>1182</v>
      </c>
      <c r="L202" s="44">
        <v>0</v>
      </c>
      <c r="M202" s="44">
        <v>0</v>
      </c>
      <c r="N202" s="510">
        <v>0</v>
      </c>
    </row>
    <row r="203" spans="1:14">
      <c r="A203" s="270" t="s">
        <v>1213</v>
      </c>
      <c r="B203" s="263">
        <v>0.50034752999999998</v>
      </c>
      <c r="C203" s="263">
        <v>0</v>
      </c>
      <c r="D203" s="263">
        <v>1.87484E-3</v>
      </c>
      <c r="E203" s="263"/>
      <c r="F203" s="98" t="s">
        <v>1007</v>
      </c>
      <c r="G203" s="263">
        <v>0.97773366999999967</v>
      </c>
      <c r="H203" s="263">
        <v>0.46912798</v>
      </c>
      <c r="I203" s="263">
        <v>0.80423873999999995</v>
      </c>
      <c r="J203" s="263"/>
      <c r="K203" s="270" t="s">
        <v>1183</v>
      </c>
      <c r="L203" s="263">
        <v>0</v>
      </c>
      <c r="M203" s="263">
        <v>0</v>
      </c>
      <c r="N203" s="511">
        <v>0</v>
      </c>
    </row>
    <row r="204" spans="1:14">
      <c r="A204" s="20" t="s">
        <v>1005</v>
      </c>
      <c r="B204" s="44">
        <v>0</v>
      </c>
      <c r="C204" s="44">
        <v>0</v>
      </c>
      <c r="D204" s="44">
        <v>1.8618199999999999E-3</v>
      </c>
      <c r="E204" s="44"/>
      <c r="F204" s="35" t="s">
        <v>1216</v>
      </c>
      <c r="G204" s="44">
        <v>0.52668358999999998</v>
      </c>
      <c r="H204" s="44">
        <v>0.51890603000000002</v>
      </c>
      <c r="I204" s="44">
        <v>0.76582788999999984</v>
      </c>
      <c r="J204" s="44"/>
      <c r="K204" s="20" t="s">
        <v>1009</v>
      </c>
      <c r="L204" s="44">
        <v>6.8635000000000007E-4</v>
      </c>
      <c r="M204" s="44">
        <v>7.7670000000000007E-5</v>
      </c>
      <c r="N204" s="510">
        <v>0</v>
      </c>
    </row>
    <row r="205" spans="1:14">
      <c r="A205" s="270" t="s">
        <v>1032</v>
      </c>
      <c r="B205" s="263">
        <v>9.1200000000000005E-4</v>
      </c>
      <c r="C205" s="263">
        <v>2.8694299999999996E-3</v>
      </c>
      <c r="D205" s="263">
        <v>6.4700000000000001E-4</v>
      </c>
      <c r="E205" s="263"/>
      <c r="F205" s="98" t="s">
        <v>1042</v>
      </c>
      <c r="G205" s="263">
        <v>1.62282605</v>
      </c>
      <c r="H205" s="263">
        <v>0.60470197999999997</v>
      </c>
      <c r="I205" s="263">
        <v>0.72580029000000001</v>
      </c>
      <c r="J205" s="263"/>
      <c r="K205" s="270" t="s">
        <v>1011</v>
      </c>
      <c r="L205" s="263">
        <v>0</v>
      </c>
      <c r="M205" s="263">
        <v>0</v>
      </c>
      <c r="N205" s="511">
        <v>0</v>
      </c>
    </row>
    <row r="206" spans="1:14">
      <c r="A206" s="20" t="s">
        <v>988</v>
      </c>
      <c r="B206" s="44">
        <v>3.2819899999999998E-3</v>
      </c>
      <c r="C206" s="44">
        <v>1.5193450000000001E-2</v>
      </c>
      <c r="D206" s="44">
        <v>6.3613999999999999E-4</v>
      </c>
      <c r="E206" s="44"/>
      <c r="F206" s="35" t="s">
        <v>1196</v>
      </c>
      <c r="G206" s="44">
        <v>7.313944E-2</v>
      </c>
      <c r="H206" s="44">
        <v>0.18549404</v>
      </c>
      <c r="I206" s="44">
        <v>0.71623811999999987</v>
      </c>
      <c r="J206" s="44"/>
      <c r="K206" s="20" t="s">
        <v>1013</v>
      </c>
      <c r="L206" s="44">
        <v>0</v>
      </c>
      <c r="M206" s="44">
        <v>0</v>
      </c>
      <c r="N206" s="510">
        <v>0</v>
      </c>
    </row>
    <row r="207" spans="1:14">
      <c r="A207" s="270" t="s">
        <v>1058</v>
      </c>
      <c r="B207" s="263">
        <v>2.1365999999999998E-3</v>
      </c>
      <c r="C207" s="263">
        <v>7.701216000000001E-2</v>
      </c>
      <c r="D207" s="263">
        <v>1.6049E-4</v>
      </c>
      <c r="E207" s="263"/>
      <c r="F207" s="98" t="s">
        <v>1095</v>
      </c>
      <c r="G207" s="263">
        <v>1.7718630000000003E-2</v>
      </c>
      <c r="H207" s="263">
        <v>0.15315728000000001</v>
      </c>
      <c r="I207" s="263">
        <v>0.68191212999999995</v>
      </c>
      <c r="J207" s="263"/>
      <c r="K207" s="270" t="s">
        <v>1184</v>
      </c>
      <c r="L207" s="263">
        <v>8.2470000000000002E-5</v>
      </c>
      <c r="M207" s="263">
        <v>0</v>
      </c>
      <c r="N207" s="511">
        <v>0</v>
      </c>
    </row>
    <row r="208" spans="1:14">
      <c r="A208" s="20" t="s">
        <v>1015</v>
      </c>
      <c r="B208" s="44">
        <v>0</v>
      </c>
      <c r="C208" s="44">
        <v>0</v>
      </c>
      <c r="D208" s="44">
        <v>4.5770000000000004E-5</v>
      </c>
      <c r="E208" s="44"/>
      <c r="F208" s="35" t="s">
        <v>1036</v>
      </c>
      <c r="G208" s="44">
        <v>0.17818159</v>
      </c>
      <c r="H208" s="44">
        <v>1.39222929</v>
      </c>
      <c r="I208" s="44">
        <v>0.68077085000000004</v>
      </c>
      <c r="J208" s="44"/>
      <c r="K208" s="20" t="s">
        <v>1221</v>
      </c>
      <c r="L208" s="44">
        <v>0</v>
      </c>
      <c r="M208" s="44">
        <v>0</v>
      </c>
      <c r="N208" s="510">
        <v>0</v>
      </c>
    </row>
    <row r="209" spans="1:14">
      <c r="A209" s="270" t="s">
        <v>1039</v>
      </c>
      <c r="B209" s="263">
        <v>0.66036499000000004</v>
      </c>
      <c r="C209" s="263">
        <v>0.31490056999999999</v>
      </c>
      <c r="D209" s="263">
        <v>3.7219999999999999E-5</v>
      </c>
      <c r="E209" s="263"/>
      <c r="F209" s="98" t="s">
        <v>1181</v>
      </c>
      <c r="G209" s="263">
        <v>0.42785042000000001</v>
      </c>
      <c r="H209" s="263">
        <v>1.3286367299999999</v>
      </c>
      <c r="I209" s="263">
        <v>0.6475568399999998</v>
      </c>
      <c r="J209" s="263"/>
      <c r="K209" s="270" t="s">
        <v>1185</v>
      </c>
      <c r="L209" s="263">
        <v>0</v>
      </c>
      <c r="M209" s="263">
        <v>0</v>
      </c>
      <c r="N209" s="511">
        <v>0</v>
      </c>
    </row>
    <row r="210" spans="1:14">
      <c r="A210" s="20" t="s">
        <v>980</v>
      </c>
      <c r="B210" s="44">
        <v>0</v>
      </c>
      <c r="C210" s="44">
        <v>0.22988912</v>
      </c>
      <c r="D210" s="44">
        <v>1.8479999999999999E-5</v>
      </c>
      <c r="E210" s="44"/>
      <c r="F210" s="35" t="s">
        <v>1210</v>
      </c>
      <c r="G210" s="44">
        <v>0.69247585999999994</v>
      </c>
      <c r="H210" s="44">
        <v>0.66610192999999995</v>
      </c>
      <c r="I210" s="44">
        <v>0.63239714000000002</v>
      </c>
      <c r="J210" s="44"/>
      <c r="K210" s="20" t="s">
        <v>1014</v>
      </c>
      <c r="L210" s="44">
        <v>0</v>
      </c>
      <c r="M210" s="44">
        <v>0</v>
      </c>
      <c r="N210" s="510">
        <v>0</v>
      </c>
    </row>
    <row r="211" spans="1:14">
      <c r="A211" s="270" t="s">
        <v>971</v>
      </c>
      <c r="B211" s="263">
        <v>0</v>
      </c>
      <c r="C211" s="263">
        <v>0</v>
      </c>
      <c r="D211" s="263">
        <v>0</v>
      </c>
      <c r="E211" s="263"/>
      <c r="F211" s="98" t="s">
        <v>1016</v>
      </c>
      <c r="G211" s="263">
        <v>1.20309296</v>
      </c>
      <c r="H211" s="263">
        <v>1.0674963799999999</v>
      </c>
      <c r="I211" s="263">
        <v>0.62933456999999993</v>
      </c>
      <c r="J211" s="263"/>
      <c r="K211" s="270" t="s">
        <v>1222</v>
      </c>
      <c r="L211" s="263">
        <v>0</v>
      </c>
      <c r="M211" s="263">
        <v>0</v>
      </c>
      <c r="N211" s="511">
        <v>0</v>
      </c>
    </row>
    <row r="212" spans="1:14">
      <c r="A212" s="20" t="s">
        <v>981</v>
      </c>
      <c r="B212" s="44">
        <v>3.3448600000000003E-3</v>
      </c>
      <c r="C212" s="44">
        <v>0</v>
      </c>
      <c r="D212" s="44">
        <v>0</v>
      </c>
      <c r="E212" s="44"/>
      <c r="F212" s="35" t="s">
        <v>1149</v>
      </c>
      <c r="G212" s="44">
        <v>0.74626603000000002</v>
      </c>
      <c r="H212" s="44">
        <v>0.67391716999999995</v>
      </c>
      <c r="I212" s="44">
        <v>0.59301519999999996</v>
      </c>
      <c r="J212" s="44"/>
      <c r="K212" s="20" t="s">
        <v>1015</v>
      </c>
      <c r="L212" s="44">
        <v>0</v>
      </c>
      <c r="M212" s="44">
        <v>0</v>
      </c>
      <c r="N212" s="510">
        <v>0</v>
      </c>
    </row>
    <row r="213" spans="1:14">
      <c r="A213" s="270" t="s">
        <v>1178</v>
      </c>
      <c r="B213" s="263">
        <v>0</v>
      </c>
      <c r="C213" s="263">
        <v>0</v>
      </c>
      <c r="D213" s="263">
        <v>0</v>
      </c>
      <c r="E213" s="263"/>
      <c r="F213" s="98" t="s">
        <v>1041</v>
      </c>
      <c r="G213" s="263">
        <v>1.00391875</v>
      </c>
      <c r="H213" s="263">
        <v>0.6760466100000001</v>
      </c>
      <c r="I213" s="263">
        <v>0.4581931199999999</v>
      </c>
      <c r="J213" s="263"/>
      <c r="K213" s="270" t="s">
        <v>1017</v>
      </c>
      <c r="L213" s="263">
        <v>0</v>
      </c>
      <c r="M213" s="263">
        <v>0</v>
      </c>
      <c r="N213" s="511">
        <v>0</v>
      </c>
    </row>
    <row r="214" spans="1:14">
      <c r="A214" s="20" t="s">
        <v>985</v>
      </c>
      <c r="B214" s="44">
        <v>3.09625E-3</v>
      </c>
      <c r="C214" s="44">
        <v>0</v>
      </c>
      <c r="D214" s="44">
        <v>0</v>
      </c>
      <c r="E214" s="44"/>
      <c r="F214" s="35" t="s">
        <v>1030</v>
      </c>
      <c r="G214" s="44">
        <v>0.70175799999999999</v>
      </c>
      <c r="H214" s="44">
        <v>0.59464350999999982</v>
      </c>
      <c r="I214" s="44">
        <v>0.43382411999999998</v>
      </c>
      <c r="J214" s="44"/>
      <c r="K214" s="20" t="s">
        <v>1018</v>
      </c>
      <c r="L214" s="44">
        <v>5.1699999999999999E-4</v>
      </c>
      <c r="M214" s="44">
        <v>2.473479E-2</v>
      </c>
      <c r="N214" s="510">
        <v>0</v>
      </c>
    </row>
    <row r="215" spans="1:14">
      <c r="A215" s="270" t="s">
        <v>987</v>
      </c>
      <c r="B215" s="263">
        <v>1.121463E-2</v>
      </c>
      <c r="C215" s="263">
        <v>0</v>
      </c>
      <c r="D215" s="263">
        <v>0</v>
      </c>
      <c r="E215" s="263"/>
      <c r="F215" s="98" t="s">
        <v>966</v>
      </c>
      <c r="G215" s="263">
        <v>0.14863266</v>
      </c>
      <c r="H215" s="263">
        <v>0.63895771000000001</v>
      </c>
      <c r="I215" s="263">
        <v>0.39821424999999999</v>
      </c>
      <c r="J215" s="263"/>
      <c r="K215" s="270" t="s">
        <v>927</v>
      </c>
      <c r="L215" s="263">
        <v>0</v>
      </c>
      <c r="M215" s="263">
        <v>0</v>
      </c>
      <c r="N215" s="511">
        <v>0</v>
      </c>
    </row>
    <row r="216" spans="1:14">
      <c r="A216" s="20" t="s">
        <v>1220</v>
      </c>
      <c r="B216" s="44">
        <v>0</v>
      </c>
      <c r="C216" s="44">
        <v>1.5740861399999999</v>
      </c>
      <c r="D216" s="44">
        <v>0</v>
      </c>
      <c r="E216" s="44"/>
      <c r="F216" s="35" t="s">
        <v>1053</v>
      </c>
      <c r="G216" s="44">
        <v>2.4614228199999997</v>
      </c>
      <c r="H216" s="44">
        <v>2.3130581800000001</v>
      </c>
      <c r="I216" s="44">
        <v>0.37469098999999989</v>
      </c>
      <c r="J216" s="44"/>
      <c r="K216" s="20" t="s">
        <v>1019</v>
      </c>
      <c r="L216" s="44">
        <v>8.3835899999999998E-3</v>
      </c>
      <c r="M216" s="44">
        <v>0</v>
      </c>
      <c r="N216" s="510">
        <v>0</v>
      </c>
    </row>
    <row r="217" spans="1:14">
      <c r="A217" s="270" t="s">
        <v>1006</v>
      </c>
      <c r="B217" s="263">
        <v>0</v>
      </c>
      <c r="C217" s="263">
        <v>0</v>
      </c>
      <c r="D217" s="263">
        <v>0</v>
      </c>
      <c r="E217" s="263"/>
      <c r="F217" s="98" t="s">
        <v>1106</v>
      </c>
      <c r="G217" s="263">
        <v>7.2211636500000003</v>
      </c>
      <c r="H217" s="263">
        <v>1.042966E-2</v>
      </c>
      <c r="I217" s="263">
        <v>0.33629916999999998</v>
      </c>
      <c r="J217" s="263"/>
      <c r="K217" s="270" t="s">
        <v>1020</v>
      </c>
      <c r="L217" s="263">
        <v>5.2647410000000006E-2</v>
      </c>
      <c r="M217" s="263">
        <v>8.8451099999999998E-3</v>
      </c>
      <c r="N217" s="511">
        <v>0</v>
      </c>
    </row>
    <row r="218" spans="1:14">
      <c r="A218" s="20" t="s">
        <v>1183</v>
      </c>
      <c r="B218" s="44">
        <v>1.8969000000000001E-4</v>
      </c>
      <c r="C218" s="44">
        <v>0</v>
      </c>
      <c r="D218" s="44">
        <v>0</v>
      </c>
      <c r="E218" s="44"/>
      <c r="F218" s="35" t="s">
        <v>1026</v>
      </c>
      <c r="G218" s="44">
        <v>0.30571925999999999</v>
      </c>
      <c r="H218" s="44">
        <v>0.65385263999999987</v>
      </c>
      <c r="I218" s="44">
        <v>0.32008732000000001</v>
      </c>
      <c r="J218" s="44"/>
      <c r="K218" s="20" t="s">
        <v>1022</v>
      </c>
      <c r="L218" s="44">
        <v>0</v>
      </c>
      <c r="M218" s="44">
        <v>0</v>
      </c>
      <c r="N218" s="510">
        <v>0</v>
      </c>
    </row>
    <row r="219" spans="1:14">
      <c r="A219" s="270" t="s">
        <v>1010</v>
      </c>
      <c r="B219" s="263">
        <v>0</v>
      </c>
      <c r="C219" s="263">
        <v>0</v>
      </c>
      <c r="D219" s="263">
        <v>0</v>
      </c>
      <c r="E219" s="263"/>
      <c r="F219" s="98" t="s">
        <v>1017</v>
      </c>
      <c r="G219" s="263">
        <v>0.35379720000000003</v>
      </c>
      <c r="H219" s="263">
        <v>1.0258378800000001</v>
      </c>
      <c r="I219" s="263">
        <v>0.30891319</v>
      </c>
      <c r="J219" s="263"/>
      <c r="K219" s="270" t="s">
        <v>1024</v>
      </c>
      <c r="L219" s="263">
        <v>0</v>
      </c>
      <c r="M219" s="263">
        <v>0</v>
      </c>
      <c r="N219" s="511">
        <v>0</v>
      </c>
    </row>
    <row r="220" spans="1:14">
      <c r="A220" s="20" t="s">
        <v>1184</v>
      </c>
      <c r="B220" s="44">
        <v>1.82636E-3</v>
      </c>
      <c r="C220" s="44">
        <v>3.5824099999999998E-3</v>
      </c>
      <c r="D220" s="44">
        <v>0</v>
      </c>
      <c r="E220" s="44"/>
      <c r="F220" s="35" t="s">
        <v>987</v>
      </c>
      <c r="G220" s="44">
        <v>0.22258976999999999</v>
      </c>
      <c r="H220" s="44">
        <v>0.33644404999999988</v>
      </c>
      <c r="I220" s="44">
        <v>0.29409515999999997</v>
      </c>
      <c r="J220" s="44"/>
      <c r="K220" s="20" t="s">
        <v>1186</v>
      </c>
      <c r="L220" s="44">
        <v>0</v>
      </c>
      <c r="M220" s="44">
        <v>0</v>
      </c>
      <c r="N220" s="510">
        <v>0</v>
      </c>
    </row>
    <row r="221" spans="1:14">
      <c r="A221" s="270" t="s">
        <v>1221</v>
      </c>
      <c r="B221" s="263">
        <v>0</v>
      </c>
      <c r="C221" s="263">
        <v>0</v>
      </c>
      <c r="D221" s="263">
        <v>0</v>
      </c>
      <c r="E221" s="263"/>
      <c r="F221" s="98" t="s">
        <v>1112</v>
      </c>
      <c r="G221" s="263">
        <v>0.22157640000000001</v>
      </c>
      <c r="H221" s="263">
        <v>1.32070888</v>
      </c>
      <c r="I221" s="263">
        <v>0.25170900000000002</v>
      </c>
      <c r="J221" s="263"/>
      <c r="K221" s="270" t="s">
        <v>1026</v>
      </c>
      <c r="L221" s="263">
        <v>1.3357099999999999E-3</v>
      </c>
      <c r="M221" s="263">
        <v>0</v>
      </c>
      <c r="N221" s="511">
        <v>0</v>
      </c>
    </row>
    <row r="222" spans="1:14">
      <c r="A222" s="20" t="s">
        <v>1185</v>
      </c>
      <c r="B222" s="44">
        <v>0</v>
      </c>
      <c r="C222" s="44">
        <v>0</v>
      </c>
      <c r="D222" s="44">
        <v>0</v>
      </c>
      <c r="E222" s="44"/>
      <c r="F222" s="35" t="s">
        <v>1179</v>
      </c>
      <c r="G222" s="44">
        <v>0.41568909000000009</v>
      </c>
      <c r="H222" s="44">
        <v>0.35747203999999999</v>
      </c>
      <c r="I222" s="44">
        <v>0.23983105999999998</v>
      </c>
      <c r="J222" s="44"/>
      <c r="K222" s="20" t="s">
        <v>1030</v>
      </c>
      <c r="L222" s="44">
        <v>0</v>
      </c>
      <c r="M222" s="44">
        <v>0</v>
      </c>
      <c r="N222" s="510">
        <v>0</v>
      </c>
    </row>
    <row r="223" spans="1:14">
      <c r="A223" s="270" t="s">
        <v>1222</v>
      </c>
      <c r="B223" s="263">
        <v>0</v>
      </c>
      <c r="C223" s="263">
        <v>0</v>
      </c>
      <c r="D223" s="263">
        <v>0</v>
      </c>
      <c r="E223" s="263"/>
      <c r="F223" s="98" t="s">
        <v>1194</v>
      </c>
      <c r="G223" s="263">
        <v>0</v>
      </c>
      <c r="H223" s="263">
        <v>0</v>
      </c>
      <c r="I223" s="263">
        <v>0.23909708999999998</v>
      </c>
      <c r="J223" s="263"/>
      <c r="K223" s="270" t="s">
        <v>1188</v>
      </c>
      <c r="L223" s="263">
        <v>0</v>
      </c>
      <c r="M223" s="263">
        <v>0</v>
      </c>
      <c r="N223" s="511">
        <v>0</v>
      </c>
    </row>
    <row r="224" spans="1:14">
      <c r="A224" s="20" t="s">
        <v>1017</v>
      </c>
      <c r="B224" s="44">
        <v>1.6962100000000001E-3</v>
      </c>
      <c r="C224" s="44">
        <v>0</v>
      </c>
      <c r="D224" s="44">
        <v>0</v>
      </c>
      <c r="E224" s="44"/>
      <c r="F224" s="35" t="s">
        <v>980</v>
      </c>
      <c r="G224" s="44">
        <v>0.89265015000000036</v>
      </c>
      <c r="H224" s="44">
        <v>0.33229590000000003</v>
      </c>
      <c r="I224" s="44">
        <v>0.23064988</v>
      </c>
      <c r="J224" s="44"/>
      <c r="K224" s="20" t="s">
        <v>1189</v>
      </c>
      <c r="L224" s="44">
        <v>0</v>
      </c>
      <c r="M224" s="44">
        <v>0</v>
      </c>
      <c r="N224" s="510">
        <v>0</v>
      </c>
    </row>
    <row r="225" spans="1:14">
      <c r="A225" s="270" t="s">
        <v>1018</v>
      </c>
      <c r="B225" s="263">
        <v>0.70097385000000001</v>
      </c>
      <c r="C225" s="263">
        <v>5.8899019999999996E-2</v>
      </c>
      <c r="D225" s="263">
        <v>0</v>
      </c>
      <c r="E225" s="263"/>
      <c r="F225" s="98" t="s">
        <v>1214</v>
      </c>
      <c r="G225" s="263">
        <v>4.2524648799999998</v>
      </c>
      <c r="H225" s="263">
        <v>7.1480644299999998</v>
      </c>
      <c r="I225" s="263">
        <v>0.20426097000000001</v>
      </c>
      <c r="J225" s="263"/>
      <c r="K225" s="270" t="s">
        <v>1032</v>
      </c>
      <c r="L225" s="263">
        <v>0</v>
      </c>
      <c r="M225" s="263">
        <v>0</v>
      </c>
      <c r="N225" s="511">
        <v>0</v>
      </c>
    </row>
    <row r="226" spans="1:14">
      <c r="A226" s="20" t="s">
        <v>1019</v>
      </c>
      <c r="B226" s="44">
        <v>0</v>
      </c>
      <c r="C226" s="44">
        <v>0</v>
      </c>
      <c r="D226" s="44">
        <v>0</v>
      </c>
      <c r="E226" s="44"/>
      <c r="F226" s="35" t="s">
        <v>1173</v>
      </c>
      <c r="G226" s="44">
        <v>0.23924810999999999</v>
      </c>
      <c r="H226" s="44">
        <v>0.33027899999999988</v>
      </c>
      <c r="I226" s="44">
        <v>0.17244251000000002</v>
      </c>
      <c r="J226" s="44"/>
      <c r="K226" s="20" t="s">
        <v>1033</v>
      </c>
      <c r="L226" s="44">
        <v>0</v>
      </c>
      <c r="M226" s="44">
        <v>0</v>
      </c>
      <c r="N226" s="510">
        <v>0</v>
      </c>
    </row>
    <row r="227" spans="1:14">
      <c r="A227" s="270" t="s">
        <v>1021</v>
      </c>
      <c r="B227" s="263">
        <v>0</v>
      </c>
      <c r="C227" s="263">
        <v>2.3666859200000001</v>
      </c>
      <c r="D227" s="263">
        <v>0</v>
      </c>
      <c r="E227" s="263"/>
      <c r="F227" s="98" t="s">
        <v>1182</v>
      </c>
      <c r="G227" s="263">
        <v>1.111647E-2</v>
      </c>
      <c r="H227" s="263">
        <v>0.61964498999999995</v>
      </c>
      <c r="I227" s="263">
        <v>0.13317381</v>
      </c>
      <c r="J227" s="263"/>
      <c r="K227" s="270" t="s">
        <v>1190</v>
      </c>
      <c r="L227" s="263">
        <v>0</v>
      </c>
      <c r="M227" s="263">
        <v>0</v>
      </c>
      <c r="N227" s="511">
        <v>0</v>
      </c>
    </row>
    <row r="228" spans="1:14">
      <c r="A228" s="20" t="s">
        <v>1023</v>
      </c>
      <c r="B228" s="44">
        <v>0</v>
      </c>
      <c r="C228" s="44">
        <v>0</v>
      </c>
      <c r="D228" s="44">
        <v>0</v>
      </c>
      <c r="E228" s="44"/>
      <c r="F228" s="35" t="s">
        <v>1087</v>
      </c>
      <c r="G228" s="44">
        <v>0.18655801999999999</v>
      </c>
      <c r="H228" s="44">
        <v>1.35109419</v>
      </c>
      <c r="I228" s="44">
        <v>0.12490244</v>
      </c>
      <c r="J228" s="44"/>
      <c r="K228" s="20" t="s">
        <v>1191</v>
      </c>
      <c r="L228" s="44">
        <v>0</v>
      </c>
      <c r="M228" s="44">
        <v>0</v>
      </c>
      <c r="N228" s="510">
        <v>0</v>
      </c>
    </row>
    <row r="229" spans="1:14">
      <c r="A229" s="270" t="s">
        <v>1024</v>
      </c>
      <c r="B229" s="263">
        <v>0</v>
      </c>
      <c r="C229" s="263">
        <v>0</v>
      </c>
      <c r="D229" s="263">
        <v>0</v>
      </c>
      <c r="E229" s="263"/>
      <c r="F229" s="98" t="s">
        <v>1200</v>
      </c>
      <c r="G229" s="263">
        <v>2.0247970000000001E-2</v>
      </c>
      <c r="H229" s="263">
        <v>5.7203129999999991E-2</v>
      </c>
      <c r="I229" s="263">
        <v>7.8372259999999999E-2</v>
      </c>
      <c r="J229" s="263"/>
      <c r="K229" s="270" t="s">
        <v>1192</v>
      </c>
      <c r="L229" s="263">
        <v>0</v>
      </c>
      <c r="M229" s="263">
        <v>0</v>
      </c>
      <c r="N229" s="511">
        <v>0</v>
      </c>
    </row>
    <row r="230" spans="1:14">
      <c r="A230" s="20" t="s">
        <v>1186</v>
      </c>
      <c r="B230" s="44">
        <v>0</v>
      </c>
      <c r="C230" s="44">
        <v>0</v>
      </c>
      <c r="D230" s="44">
        <v>0</v>
      </c>
      <c r="E230" s="44"/>
      <c r="F230" s="35" t="s">
        <v>1015</v>
      </c>
      <c r="G230" s="44">
        <v>0.20835029999999999</v>
      </c>
      <c r="H230" s="44">
        <v>0.13900738000000001</v>
      </c>
      <c r="I230" s="44">
        <v>7.1309000000000011E-2</v>
      </c>
      <c r="J230" s="44"/>
      <c r="K230" s="20" t="s">
        <v>1193</v>
      </c>
      <c r="L230" s="44">
        <v>0</v>
      </c>
      <c r="M230" s="44">
        <v>0</v>
      </c>
      <c r="N230" s="510">
        <v>0</v>
      </c>
    </row>
    <row r="231" spans="1:14">
      <c r="A231" s="270" t="s">
        <v>1025</v>
      </c>
      <c r="B231" s="263">
        <v>0</v>
      </c>
      <c r="C231" s="263">
        <v>2.2365607599999997</v>
      </c>
      <c r="D231" s="263">
        <v>0</v>
      </c>
      <c r="E231" s="263"/>
      <c r="F231" s="98" t="s">
        <v>1183</v>
      </c>
      <c r="G231" s="263">
        <v>8.4448799999999984E-3</v>
      </c>
      <c r="H231" s="263">
        <v>1.7057900000000001E-2</v>
      </c>
      <c r="I231" s="263">
        <v>5.4791120000000006E-2</v>
      </c>
      <c r="J231" s="263"/>
      <c r="K231" s="270" t="s">
        <v>1034</v>
      </c>
      <c r="L231" s="263">
        <v>0</v>
      </c>
      <c r="M231" s="263">
        <v>0</v>
      </c>
      <c r="N231" s="511">
        <v>0</v>
      </c>
    </row>
    <row r="232" spans="1:14">
      <c r="A232" s="20" t="s">
        <v>1026</v>
      </c>
      <c r="B232" s="44">
        <v>0</v>
      </c>
      <c r="C232" s="44">
        <v>0</v>
      </c>
      <c r="D232" s="44">
        <v>0</v>
      </c>
      <c r="E232" s="44"/>
      <c r="F232" s="35" t="s">
        <v>1064</v>
      </c>
      <c r="G232" s="44">
        <v>3.9437929999999996E-2</v>
      </c>
      <c r="H232" s="44">
        <v>4.6643600000000002E-3</v>
      </c>
      <c r="I232" s="44">
        <v>5.0557350000000015E-2</v>
      </c>
      <c r="J232" s="44"/>
      <c r="K232" s="20" t="s">
        <v>1037</v>
      </c>
      <c r="L232" s="44">
        <v>0</v>
      </c>
      <c r="M232" s="44">
        <v>1.229276E-2</v>
      </c>
      <c r="N232" s="510">
        <v>0</v>
      </c>
    </row>
    <row r="233" spans="1:14" ht="12.65" customHeight="1">
      <c r="A233" s="270" t="s">
        <v>1027</v>
      </c>
      <c r="B233" s="263">
        <v>0</v>
      </c>
      <c r="C233" s="263">
        <v>0</v>
      </c>
      <c r="D233" s="263">
        <v>0</v>
      </c>
      <c r="E233" s="263"/>
      <c r="F233" s="98" t="s">
        <v>1209</v>
      </c>
      <c r="G233" s="263">
        <v>0.33089763</v>
      </c>
      <c r="H233" s="263">
        <v>2.7143569999999999E-2</v>
      </c>
      <c r="I233" s="263">
        <v>2.5180279999999999E-2</v>
      </c>
      <c r="J233" s="263"/>
      <c r="K233" s="270" t="s">
        <v>1043</v>
      </c>
      <c r="L233" s="263">
        <v>0</v>
      </c>
      <c r="M233" s="263">
        <v>1.8712220000000002E-2</v>
      </c>
      <c r="N233" s="511">
        <v>0</v>
      </c>
    </row>
    <row r="234" spans="1:14">
      <c r="A234" s="20" t="s">
        <v>1028</v>
      </c>
      <c r="B234" s="44">
        <v>0</v>
      </c>
      <c r="C234" s="44">
        <v>0</v>
      </c>
      <c r="D234" s="44">
        <v>0</v>
      </c>
      <c r="E234" s="44"/>
      <c r="F234" s="35" t="s">
        <v>1184</v>
      </c>
      <c r="G234" s="44">
        <v>4.6687150000000011E-2</v>
      </c>
      <c r="H234" s="44">
        <v>0.15996332999999999</v>
      </c>
      <c r="I234" s="44">
        <v>2.1698229999999999E-2</v>
      </c>
      <c r="J234" s="44"/>
      <c r="K234" s="20" t="s">
        <v>1195</v>
      </c>
      <c r="L234" s="44">
        <v>2.1537259999999999E-2</v>
      </c>
      <c r="M234" s="44">
        <v>0</v>
      </c>
      <c r="N234" s="510">
        <v>0</v>
      </c>
    </row>
    <row r="235" spans="1:14">
      <c r="A235" s="270" t="s">
        <v>1187</v>
      </c>
      <c r="B235" s="263">
        <v>0</v>
      </c>
      <c r="C235" s="263">
        <v>0</v>
      </c>
      <c r="D235" s="263">
        <v>0</v>
      </c>
      <c r="E235" s="263"/>
      <c r="F235" s="98" t="s">
        <v>1206</v>
      </c>
      <c r="G235" s="263">
        <v>8.081329000000001E-2</v>
      </c>
      <c r="H235" s="263">
        <v>1.6503360000000002E-2</v>
      </c>
      <c r="I235" s="263">
        <v>2.1629789999999999E-2</v>
      </c>
      <c r="J235" s="263"/>
      <c r="K235" s="270" t="s">
        <v>1196</v>
      </c>
      <c r="L235" s="263">
        <v>0</v>
      </c>
      <c r="M235" s="263">
        <v>2.8180959999999998E-2</v>
      </c>
      <c r="N235" s="511">
        <v>0</v>
      </c>
    </row>
    <row r="236" spans="1:14">
      <c r="A236" s="20" t="s">
        <v>1030</v>
      </c>
      <c r="B236" s="44">
        <v>0.10522173</v>
      </c>
      <c r="C236" s="44">
        <v>0</v>
      </c>
      <c r="D236" s="44">
        <v>0</v>
      </c>
      <c r="E236" s="44"/>
      <c r="F236" s="35" t="s">
        <v>1019</v>
      </c>
      <c r="G236" s="44">
        <v>3.2378770000000001E-2</v>
      </c>
      <c r="H236" s="44">
        <v>2.4751810000000003E-2</v>
      </c>
      <c r="I236" s="44">
        <v>2.109921E-2</v>
      </c>
      <c r="J236" s="44"/>
      <c r="K236" s="20" t="s">
        <v>1052</v>
      </c>
      <c r="L236" s="44">
        <v>0</v>
      </c>
      <c r="M236" s="44">
        <v>0</v>
      </c>
      <c r="N236" s="510">
        <v>0</v>
      </c>
    </row>
    <row r="237" spans="1:14" s="70" customFormat="1" ht="13">
      <c r="A237" s="270" t="s">
        <v>1188</v>
      </c>
      <c r="B237" s="263">
        <v>0</v>
      </c>
      <c r="C237" s="263">
        <v>0</v>
      </c>
      <c r="D237" s="263">
        <v>0</v>
      </c>
      <c r="E237" s="263"/>
      <c r="F237" s="98" t="s">
        <v>1027</v>
      </c>
      <c r="G237" s="263">
        <v>9.8460000000000006E-2</v>
      </c>
      <c r="H237" s="263">
        <v>0</v>
      </c>
      <c r="I237" s="263">
        <v>2.1000000000000001E-2</v>
      </c>
      <c r="J237" s="263"/>
      <c r="K237" s="270" t="s">
        <v>1197</v>
      </c>
      <c r="L237" s="263">
        <v>2.0216800000000001E-3</v>
      </c>
      <c r="M237" s="263">
        <v>0</v>
      </c>
      <c r="N237" s="511">
        <v>0</v>
      </c>
    </row>
    <row r="238" spans="1:14">
      <c r="A238" s="20" t="s">
        <v>1189</v>
      </c>
      <c r="B238" s="44">
        <v>0</v>
      </c>
      <c r="C238" s="44">
        <v>0</v>
      </c>
      <c r="D238" s="44">
        <v>0</v>
      </c>
      <c r="E238" s="44"/>
      <c r="F238" s="35" t="s">
        <v>1185</v>
      </c>
      <c r="G238" s="44">
        <v>7.4788959999999988E-2</v>
      </c>
      <c r="H238" s="44">
        <v>3.3699480000000004E-2</v>
      </c>
      <c r="I238" s="44">
        <v>1.6361339999999999E-2</v>
      </c>
      <c r="J238" s="44"/>
      <c r="K238" s="20" t="s">
        <v>1053</v>
      </c>
      <c r="L238" s="44">
        <v>0</v>
      </c>
      <c r="M238" s="44">
        <v>0</v>
      </c>
      <c r="N238" s="510">
        <v>0</v>
      </c>
    </row>
    <row r="239" spans="1:14">
      <c r="A239" s="270" t="s">
        <v>1033</v>
      </c>
      <c r="B239" s="263">
        <v>0</v>
      </c>
      <c r="C239" s="263">
        <v>0</v>
      </c>
      <c r="D239" s="263">
        <v>0</v>
      </c>
      <c r="E239" s="263"/>
      <c r="F239" s="98" t="s">
        <v>1006</v>
      </c>
      <c r="G239" s="263">
        <v>2.09982165</v>
      </c>
      <c r="H239" s="263">
        <v>2.463009E-2</v>
      </c>
      <c r="I239" s="263">
        <v>1.461285E-2</v>
      </c>
      <c r="J239" s="263"/>
      <c r="K239" s="270" t="s">
        <v>1198</v>
      </c>
      <c r="L239" s="263">
        <v>0</v>
      </c>
      <c r="M239" s="263">
        <v>0</v>
      </c>
      <c r="N239" s="511">
        <v>0</v>
      </c>
    </row>
    <row r="240" spans="1:14">
      <c r="A240" s="20" t="s">
        <v>1190</v>
      </c>
      <c r="B240" s="44">
        <v>0</v>
      </c>
      <c r="C240" s="44">
        <v>0</v>
      </c>
      <c r="D240" s="44">
        <v>0</v>
      </c>
      <c r="E240" s="44"/>
      <c r="F240" s="35" t="s">
        <v>1192</v>
      </c>
      <c r="G240" s="44">
        <v>1.0005149999999999E-2</v>
      </c>
      <c r="H240" s="44">
        <v>1.8725310000000002E-2</v>
      </c>
      <c r="I240" s="44">
        <v>1.4044899999999999E-2</v>
      </c>
      <c r="J240" s="44"/>
      <c r="K240" s="20" t="s">
        <v>1064</v>
      </c>
      <c r="L240" s="44">
        <v>0</v>
      </c>
      <c r="M240" s="44">
        <v>0</v>
      </c>
      <c r="N240" s="510">
        <v>0</v>
      </c>
    </row>
    <row r="241" spans="1:14">
      <c r="A241" s="270" t="s">
        <v>1191</v>
      </c>
      <c r="B241" s="263">
        <v>0</v>
      </c>
      <c r="C241" s="263">
        <v>0</v>
      </c>
      <c r="D241" s="263">
        <v>0</v>
      </c>
      <c r="E241" s="263"/>
      <c r="F241" s="98" t="s">
        <v>1186</v>
      </c>
      <c r="G241" s="263">
        <v>9.7595119999999994E-2</v>
      </c>
      <c r="H241" s="263">
        <v>0</v>
      </c>
      <c r="I241" s="263">
        <v>1.2496E-2</v>
      </c>
      <c r="J241" s="263"/>
      <c r="K241" s="270" t="s">
        <v>1065</v>
      </c>
      <c r="L241" s="263">
        <v>1.2208499999999999E-3</v>
      </c>
      <c r="M241" s="263">
        <v>0</v>
      </c>
      <c r="N241" s="511">
        <v>0</v>
      </c>
    </row>
    <row r="242" spans="1:14">
      <c r="A242" s="20" t="s">
        <v>1193</v>
      </c>
      <c r="B242" s="44">
        <v>0</v>
      </c>
      <c r="C242" s="44">
        <v>0</v>
      </c>
      <c r="D242" s="44">
        <v>0</v>
      </c>
      <c r="E242" s="44"/>
      <c r="F242" s="35" t="s">
        <v>1207</v>
      </c>
      <c r="G242" s="44">
        <v>5.7120000000000001E-4</v>
      </c>
      <c r="H242" s="44">
        <v>5.8684000000000004E-4</v>
      </c>
      <c r="I242" s="44">
        <v>9.0910000000000001E-3</v>
      </c>
      <c r="J242" s="44"/>
      <c r="K242" s="20" t="s">
        <v>1066</v>
      </c>
      <c r="L242" s="44">
        <v>0</v>
      </c>
      <c r="M242" s="44">
        <v>0</v>
      </c>
      <c r="N242" s="510">
        <v>0</v>
      </c>
    </row>
    <row r="243" spans="1:14">
      <c r="A243" s="270" t="s">
        <v>1036</v>
      </c>
      <c r="B243" s="263">
        <v>3.7422100000000002E-3</v>
      </c>
      <c r="C243" s="263">
        <v>0.14356004999999999</v>
      </c>
      <c r="D243" s="263">
        <v>0</v>
      </c>
      <c r="E243" s="263"/>
      <c r="F243" s="98" t="s">
        <v>1208</v>
      </c>
      <c r="G243" s="263">
        <v>6.0711000000000003E-3</v>
      </c>
      <c r="H243" s="263">
        <v>3.2161000000000002E-2</v>
      </c>
      <c r="I243" s="263">
        <v>5.816E-3</v>
      </c>
      <c r="J243" s="263"/>
      <c r="K243" s="270" t="s">
        <v>1068</v>
      </c>
      <c r="L243" s="263">
        <v>0.13769783999999999</v>
      </c>
      <c r="M243" s="263">
        <v>2.1415E-4</v>
      </c>
      <c r="N243" s="511">
        <v>0</v>
      </c>
    </row>
    <row r="244" spans="1:14" ht="13">
      <c r="A244" s="491" t="s">
        <v>1194</v>
      </c>
      <c r="B244" s="492">
        <v>0</v>
      </c>
      <c r="C244" s="492">
        <v>0</v>
      </c>
      <c r="D244" s="492">
        <v>0</v>
      </c>
      <c r="E244" s="492"/>
      <c r="F244" s="508" t="s">
        <v>1178</v>
      </c>
      <c r="G244" s="492">
        <v>3.3645999999999996E-4</v>
      </c>
      <c r="H244" s="492">
        <v>4.5504200000000003E-3</v>
      </c>
      <c r="I244" s="492">
        <v>4.2609300000000004E-3</v>
      </c>
      <c r="J244" s="492"/>
      <c r="K244" s="491" t="s">
        <v>1203</v>
      </c>
      <c r="L244" s="492">
        <v>0</v>
      </c>
      <c r="M244" s="492">
        <v>0</v>
      </c>
      <c r="N244" s="512">
        <v>0</v>
      </c>
    </row>
    <row r="245" spans="1:14">
      <c r="A245" s="490" t="s">
        <v>1054</v>
      </c>
      <c r="B245" s="262">
        <v>0.19971788000000001</v>
      </c>
      <c r="C245" s="262">
        <v>1.3649582199999999</v>
      </c>
      <c r="D245" s="262">
        <v>0</v>
      </c>
      <c r="E245" s="262"/>
      <c r="F245" s="507" t="s">
        <v>1023</v>
      </c>
      <c r="G245" s="262">
        <v>7.1650000000000007E-5</v>
      </c>
      <c r="H245" s="262">
        <v>2.62233E-3</v>
      </c>
      <c r="I245" s="262">
        <v>4.22917E-3</v>
      </c>
      <c r="J245" s="262"/>
      <c r="K245" s="490" t="s">
        <v>1087</v>
      </c>
      <c r="L245" s="262">
        <v>0</v>
      </c>
      <c r="M245" s="262">
        <v>0</v>
      </c>
      <c r="N245" s="509">
        <v>0</v>
      </c>
    </row>
    <row r="246" spans="1:14">
      <c r="A246" s="20" t="s">
        <v>1064</v>
      </c>
      <c r="B246" s="44">
        <v>0</v>
      </c>
      <c r="C246" s="44">
        <v>0</v>
      </c>
      <c r="D246" s="44">
        <v>0</v>
      </c>
      <c r="E246" s="44"/>
      <c r="F246" s="35" t="s">
        <v>965</v>
      </c>
      <c r="G246" s="44">
        <v>9.1449000000000003E-2</v>
      </c>
      <c r="H246" s="44">
        <v>0</v>
      </c>
      <c r="I246" s="44">
        <v>4.2235100000000006E-3</v>
      </c>
      <c r="J246" s="44"/>
      <c r="K246" s="20" t="s">
        <v>1088</v>
      </c>
      <c r="L246" s="44">
        <v>2.8938E-4</v>
      </c>
      <c r="M246" s="44">
        <v>0</v>
      </c>
      <c r="N246" s="510">
        <v>0</v>
      </c>
    </row>
    <row r="247" spans="1:14">
      <c r="A247" s="270" t="s">
        <v>1065</v>
      </c>
      <c r="B247" s="263">
        <v>8.361099000000001E-2</v>
      </c>
      <c r="C247" s="263">
        <v>0</v>
      </c>
      <c r="D247" s="263">
        <v>0</v>
      </c>
      <c r="E247" s="263"/>
      <c r="F247" s="98" t="s">
        <v>1066</v>
      </c>
      <c r="G247" s="263">
        <v>0</v>
      </c>
      <c r="H247" s="263">
        <v>4.0949999999999998E-4</v>
      </c>
      <c r="I247" s="263">
        <v>2.7079000000000001E-3</v>
      </c>
      <c r="J247" s="263"/>
      <c r="K247" s="270" t="s">
        <v>1218</v>
      </c>
      <c r="L247" s="263">
        <v>2.34184E-3</v>
      </c>
      <c r="M247" s="263">
        <v>0</v>
      </c>
      <c r="N247" s="511">
        <v>0</v>
      </c>
    </row>
    <row r="248" spans="1:14">
      <c r="A248" s="20" t="s">
        <v>1066</v>
      </c>
      <c r="B248" s="44">
        <v>0</v>
      </c>
      <c r="C248" s="44">
        <v>0</v>
      </c>
      <c r="D248" s="44">
        <v>0</v>
      </c>
      <c r="E248" s="44"/>
      <c r="F248" s="35" t="s">
        <v>1189</v>
      </c>
      <c r="G248" s="44">
        <v>0.29361219</v>
      </c>
      <c r="H248" s="44">
        <v>0</v>
      </c>
      <c r="I248" s="44">
        <v>1.47259E-3</v>
      </c>
      <c r="J248" s="44"/>
      <c r="K248" s="20" t="s">
        <v>1095</v>
      </c>
      <c r="L248" s="44">
        <v>0</v>
      </c>
      <c r="M248" s="44">
        <v>0</v>
      </c>
      <c r="N248" s="510">
        <v>0</v>
      </c>
    </row>
    <row r="249" spans="1:14">
      <c r="A249" s="270" t="s">
        <v>1200</v>
      </c>
      <c r="B249" s="263">
        <v>0</v>
      </c>
      <c r="C249" s="263">
        <v>7.5900000000000002E-4</v>
      </c>
      <c r="D249" s="263">
        <v>0</v>
      </c>
      <c r="E249" s="263"/>
      <c r="F249" s="98" t="s">
        <v>983</v>
      </c>
      <c r="G249" s="263">
        <v>8.7713753800000003</v>
      </c>
      <c r="H249" s="263">
        <v>2.0598160999999999</v>
      </c>
      <c r="I249" s="263">
        <v>1.21576E-3</v>
      </c>
      <c r="J249" s="263"/>
      <c r="K249" s="270" t="s">
        <v>1096</v>
      </c>
      <c r="L249" s="263">
        <v>6.7774699999999998E-3</v>
      </c>
      <c r="M249" s="263">
        <v>0</v>
      </c>
      <c r="N249" s="511">
        <v>0</v>
      </c>
    </row>
    <row r="250" spans="1:14">
      <c r="A250" s="20" t="s">
        <v>966</v>
      </c>
      <c r="B250" s="44">
        <v>0</v>
      </c>
      <c r="C250" s="44">
        <v>0</v>
      </c>
      <c r="D250" s="44">
        <v>0</v>
      </c>
      <c r="E250" s="44"/>
      <c r="F250" s="35" t="s">
        <v>972</v>
      </c>
      <c r="G250" s="44">
        <v>8.0404000000000001E-4</v>
      </c>
      <c r="H250" s="44">
        <v>2.2621330000000002E-2</v>
      </c>
      <c r="I250" s="44">
        <v>3.0395999999999998E-4</v>
      </c>
      <c r="J250" s="44"/>
      <c r="K250" s="20" t="s">
        <v>1207</v>
      </c>
      <c r="L250" s="44">
        <v>0</v>
      </c>
      <c r="M250" s="44">
        <v>3.2685E-4</v>
      </c>
      <c r="N250" s="510">
        <v>0</v>
      </c>
    </row>
    <row r="251" spans="1:14">
      <c r="A251" s="270" t="s">
        <v>1087</v>
      </c>
      <c r="B251" s="263">
        <v>0</v>
      </c>
      <c r="C251" s="263">
        <v>0</v>
      </c>
      <c r="D251" s="263">
        <v>0</v>
      </c>
      <c r="E251" s="263"/>
      <c r="F251" s="98" t="s">
        <v>1014</v>
      </c>
      <c r="G251" s="263">
        <v>5.2499980000000002E-2</v>
      </c>
      <c r="H251" s="263">
        <v>5.5258999999999994E-3</v>
      </c>
      <c r="I251" s="263">
        <v>2.6249999999999998E-4</v>
      </c>
      <c r="J251" s="263"/>
      <c r="K251" s="270" t="s">
        <v>1208</v>
      </c>
      <c r="L251" s="263">
        <v>0</v>
      </c>
      <c r="M251" s="263">
        <v>0</v>
      </c>
      <c r="N251" s="511">
        <v>0</v>
      </c>
    </row>
    <row r="252" spans="1:14">
      <c r="A252" s="20" t="s">
        <v>1218</v>
      </c>
      <c r="B252" s="44">
        <v>0</v>
      </c>
      <c r="C252" s="44">
        <v>0</v>
      </c>
      <c r="D252" s="44">
        <v>0</v>
      </c>
      <c r="E252" s="44"/>
      <c r="F252" s="35" t="s">
        <v>1220</v>
      </c>
      <c r="G252" s="44">
        <v>4.4407600000000002E-3</v>
      </c>
      <c r="H252" s="44">
        <v>0</v>
      </c>
      <c r="I252" s="44">
        <v>0</v>
      </c>
      <c r="J252" s="44"/>
      <c r="K252" s="20" t="s">
        <v>1209</v>
      </c>
      <c r="L252" s="44">
        <v>0.12111237</v>
      </c>
      <c r="M252" s="44">
        <v>0</v>
      </c>
      <c r="N252" s="510">
        <v>0</v>
      </c>
    </row>
    <row r="253" spans="1:14">
      <c r="A253" s="270" t="s">
        <v>1095</v>
      </c>
      <c r="B253" s="263">
        <v>0</v>
      </c>
      <c r="C253" s="263">
        <v>0</v>
      </c>
      <c r="D253" s="263">
        <v>0</v>
      </c>
      <c r="E253" s="263"/>
      <c r="F253" s="98" t="s">
        <v>1013</v>
      </c>
      <c r="G253" s="263">
        <v>1.7849049999999998E-2</v>
      </c>
      <c r="H253" s="263">
        <v>4.6200000000000005E-5</v>
      </c>
      <c r="I253" s="263">
        <v>0</v>
      </c>
      <c r="J253" s="263"/>
      <c r="K253" s="270" t="s">
        <v>1210</v>
      </c>
      <c r="L253" s="263">
        <v>0</v>
      </c>
      <c r="M253" s="263">
        <v>0.27015557000000001</v>
      </c>
      <c r="N253" s="511">
        <v>0</v>
      </c>
    </row>
    <row r="254" spans="1:14">
      <c r="A254" s="20" t="s">
        <v>1096</v>
      </c>
      <c r="B254" s="44">
        <v>0</v>
      </c>
      <c r="C254" s="44">
        <v>0.50066965000000008</v>
      </c>
      <c r="D254" s="44">
        <v>0</v>
      </c>
      <c r="E254" s="44"/>
      <c r="F254" s="35" t="s">
        <v>1221</v>
      </c>
      <c r="G254" s="44">
        <v>0</v>
      </c>
      <c r="H254" s="44">
        <v>2.7614999999999996E-4</v>
      </c>
      <c r="I254" s="44">
        <v>0</v>
      </c>
      <c r="J254" s="44"/>
      <c r="K254" s="20" t="s">
        <v>1211</v>
      </c>
      <c r="L254" s="44">
        <v>0</v>
      </c>
      <c r="M254" s="44">
        <v>0</v>
      </c>
      <c r="N254" s="510">
        <v>0</v>
      </c>
    </row>
    <row r="255" spans="1:14">
      <c r="A255" s="270" t="s">
        <v>1207</v>
      </c>
      <c r="B255" s="263">
        <v>0</v>
      </c>
      <c r="C255" s="263">
        <v>0</v>
      </c>
      <c r="D255" s="263">
        <v>0</v>
      </c>
      <c r="E255" s="263"/>
      <c r="F255" s="98" t="s">
        <v>1222</v>
      </c>
      <c r="G255" s="263">
        <v>5.6419399999999998E-3</v>
      </c>
      <c r="H255" s="263">
        <v>0</v>
      </c>
      <c r="I255" s="263">
        <v>0</v>
      </c>
      <c r="J255" s="263"/>
      <c r="K255" s="270" t="s">
        <v>1142</v>
      </c>
      <c r="L255" s="263">
        <v>0</v>
      </c>
      <c r="M255" s="263">
        <v>0</v>
      </c>
      <c r="N255" s="511">
        <v>0</v>
      </c>
    </row>
    <row r="256" spans="1:14">
      <c r="A256" s="20" t="s">
        <v>1208</v>
      </c>
      <c r="B256" s="44">
        <v>0</v>
      </c>
      <c r="C256" s="44">
        <v>0</v>
      </c>
      <c r="D256" s="44">
        <v>0</v>
      </c>
      <c r="E256" s="44"/>
      <c r="F256" s="35" t="s">
        <v>1021</v>
      </c>
      <c r="G256" s="44">
        <v>0</v>
      </c>
      <c r="H256" s="44">
        <v>0.42370103999999997</v>
      </c>
      <c r="I256" s="44">
        <v>0</v>
      </c>
      <c r="J256" s="44"/>
      <c r="K256" s="20" t="s">
        <v>1143</v>
      </c>
      <c r="L256" s="44">
        <v>0</v>
      </c>
      <c r="M256" s="44">
        <v>0</v>
      </c>
      <c r="N256" s="510">
        <v>0</v>
      </c>
    </row>
    <row r="257" spans="1:14">
      <c r="A257" s="270" t="s">
        <v>1148</v>
      </c>
      <c r="B257" s="263">
        <v>7.7000000000000002E-3</v>
      </c>
      <c r="C257" s="263">
        <v>0.60117398999999994</v>
      </c>
      <c r="D257" s="263">
        <v>0</v>
      </c>
      <c r="E257" s="263"/>
      <c r="F257" s="98" t="s">
        <v>1022</v>
      </c>
      <c r="G257" s="263">
        <v>0</v>
      </c>
      <c r="H257" s="263">
        <v>1.35155E-3</v>
      </c>
      <c r="I257" s="263">
        <v>0</v>
      </c>
      <c r="J257" s="263"/>
      <c r="K257" s="270" t="s">
        <v>1144</v>
      </c>
      <c r="L257" s="263">
        <v>0</v>
      </c>
      <c r="M257" s="263">
        <v>0</v>
      </c>
      <c r="N257" s="511">
        <v>0</v>
      </c>
    </row>
    <row r="258" spans="1:14">
      <c r="A258" s="20" t="s">
        <v>1217</v>
      </c>
      <c r="B258" s="44">
        <v>0</v>
      </c>
      <c r="C258" s="44">
        <v>0</v>
      </c>
      <c r="D258" s="44">
        <v>0</v>
      </c>
      <c r="E258" s="44"/>
      <c r="F258" s="35" t="s">
        <v>1218</v>
      </c>
      <c r="G258" s="44">
        <v>3.610319E-2</v>
      </c>
      <c r="H258" s="44">
        <v>2.56441E-2</v>
      </c>
      <c r="I258" s="44">
        <v>0</v>
      </c>
      <c r="J258" s="44"/>
      <c r="K258" s="20" t="s">
        <v>1213</v>
      </c>
      <c r="L258" s="44">
        <v>0.13100698</v>
      </c>
      <c r="M258" s="44">
        <v>1.5692290000000001E-2</v>
      </c>
      <c r="N258" s="510">
        <v>0</v>
      </c>
    </row>
    <row r="259" spans="1:14">
      <c r="A259" s="270" t="s">
        <v>965</v>
      </c>
      <c r="B259" s="263">
        <v>0</v>
      </c>
      <c r="C259" s="263">
        <v>0</v>
      </c>
      <c r="D259" s="263">
        <v>0</v>
      </c>
      <c r="E259" s="263"/>
      <c r="F259" s="98" t="s">
        <v>1217</v>
      </c>
      <c r="G259" s="263">
        <v>0</v>
      </c>
      <c r="H259" s="263">
        <v>0</v>
      </c>
      <c r="I259" s="263">
        <v>0</v>
      </c>
      <c r="J259" s="263"/>
      <c r="K259" s="270" t="s">
        <v>965</v>
      </c>
      <c r="L259" s="263">
        <v>0</v>
      </c>
      <c r="M259" s="263">
        <v>0</v>
      </c>
      <c r="N259" s="511">
        <v>0</v>
      </c>
    </row>
    <row r="260" spans="1:14">
      <c r="A260" s="50" t="s">
        <v>217</v>
      </c>
      <c r="B260" s="45">
        <f>SUM(B5:B259)</f>
        <v>3997.1571931300005</v>
      </c>
      <c r="C260" s="45">
        <f t="shared" ref="C260:D260" si="0">SUM(C5:C259)</f>
        <v>6928.663899979997</v>
      </c>
      <c r="D260" s="45">
        <f t="shared" si="0"/>
        <v>9092.9928504695927</v>
      </c>
      <c r="E260" s="45"/>
      <c r="F260" s="219"/>
      <c r="G260" s="219">
        <f t="shared" ref="G260" si="1">SUM(G5:G259)</f>
        <v>6847.5776466199977</v>
      </c>
      <c r="H260" s="219">
        <f t="shared" ref="H260" si="2">SUM(H5:H259)</f>
        <v>8478.8430554800052</v>
      </c>
      <c r="I260" s="219">
        <f t="shared" ref="I260" si="3">SUM(I5:I259)</f>
        <v>8717.0780171899969</v>
      </c>
      <c r="J260" s="219"/>
      <c r="K260" s="219"/>
      <c r="L260" s="219">
        <f t="shared" ref="L260" si="4">SUM(L5:L259)</f>
        <v>453.22331273999964</v>
      </c>
      <c r="M260" s="219">
        <f t="shared" ref="M260" si="5">SUM(M5:M259)</f>
        <v>533.77969547000009</v>
      </c>
      <c r="N260" s="219">
        <f>SUM(N5:N259)</f>
        <v>513.53964013999973</v>
      </c>
    </row>
  </sheetData>
  <mergeCells count="6">
    <mergeCell ref="A2:D2"/>
    <mergeCell ref="K2:N2"/>
    <mergeCell ref="F2:I2"/>
    <mergeCell ref="C3:D3"/>
    <mergeCell ref="H3:I3"/>
    <mergeCell ref="M3:N3"/>
  </mergeCells>
  <hyperlinks>
    <hyperlink ref="P1" location="'Table of Content'!A1" display="Table of Content" xr:uid="{F90A4029-2A7E-4E07-9E4E-21E16B02D184}"/>
  </hyperlinks>
  <pageMargins left="0.7" right="0.7" top="0.75" bottom="0.75" header="0.3" footer="0.3"/>
  <pageSetup scale="44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7690-628B-46DD-A919-69BF9EA4C727}">
  <dimension ref="A1:P19"/>
  <sheetViews>
    <sheetView zoomScaleNormal="100" workbookViewId="0">
      <selection activeCell="H1" sqref="H1:I1"/>
    </sheetView>
  </sheetViews>
  <sheetFormatPr defaultColWidth="9.1796875" defaultRowHeight="12.5"/>
  <cols>
    <col min="1" max="1" width="18.26953125" style="1" customWidth="1"/>
    <col min="2" max="4" width="11.1796875" style="1" bestFit="1" customWidth="1"/>
    <col min="5" max="5" width="13.54296875" style="1" bestFit="1" customWidth="1"/>
    <col min="6" max="6" width="11.81640625" style="1" bestFit="1" customWidth="1"/>
    <col min="7" max="8" width="11.1796875" style="1" bestFit="1" customWidth="1"/>
    <col min="9" max="11" width="9.1796875" style="1"/>
    <col min="12" max="13" width="11.1796875" style="1" bestFit="1" customWidth="1"/>
    <col min="14" max="14" width="11.26953125" style="1" bestFit="1" customWidth="1"/>
    <col min="15" max="16" width="11.1796875" style="1" bestFit="1" customWidth="1"/>
    <col min="17" max="16384" width="9.1796875" style="1"/>
  </cols>
  <sheetData>
    <row r="1" spans="1:16" ht="13">
      <c r="A1" s="653" t="s">
        <v>1241</v>
      </c>
      <c r="B1" s="653"/>
      <c r="C1" s="653"/>
      <c r="D1" s="653"/>
      <c r="H1" s="627" t="s">
        <v>239</v>
      </c>
      <c r="I1" s="627"/>
    </row>
    <row r="2" spans="1:16" ht="13">
      <c r="A2" s="74" t="s">
        <v>368</v>
      </c>
      <c r="B2" s="112">
        <v>45809</v>
      </c>
      <c r="C2" s="112">
        <v>46143</v>
      </c>
      <c r="D2" s="112">
        <v>46174</v>
      </c>
      <c r="E2" s="73" t="s">
        <v>401</v>
      </c>
      <c r="F2" s="73" t="s">
        <v>402</v>
      </c>
    </row>
    <row r="3" spans="1:16">
      <c r="A3" s="58" t="s">
        <v>366</v>
      </c>
      <c r="B3" s="96">
        <v>217895.48970000009</v>
      </c>
      <c r="C3" s="96">
        <v>319613.65928999841</v>
      </c>
      <c r="D3" s="96">
        <v>386138.09355000075</v>
      </c>
      <c r="E3" s="67">
        <f>((Table43146663[[#This Row],[Column4]]/Table43146663[[#This Row],[Column3]])-1)*100</f>
        <v>20.814014772642132</v>
      </c>
      <c r="F3" s="290">
        <f>((Table43146663[[#This Row],[Column4]]/Table43146663[[#This Row],[Column2]])-1)*100</f>
        <v>77.212522426066798</v>
      </c>
      <c r="N3" s="4"/>
      <c r="O3" s="4"/>
      <c r="P3" s="4"/>
    </row>
    <row r="4" spans="1:16">
      <c r="A4" s="28" t="s">
        <v>365</v>
      </c>
      <c r="B4" s="57">
        <v>184301.8314316911</v>
      </c>
      <c r="C4" s="57">
        <v>209789.0085651991</v>
      </c>
      <c r="D4" s="57">
        <v>214073.53879909639</v>
      </c>
      <c r="E4" s="67">
        <f>((Table43146663[[#This Row],[Column4]]/Table43146663[[#This Row],[Column3]])-1)*100</f>
        <v>2.042304438731235</v>
      </c>
      <c r="F4" s="290">
        <f>((Table43146663[[#This Row],[Column4]]/Table43146663[[#This Row],[Column2]])-1)*100</f>
        <v>16.153777277270166</v>
      </c>
      <c r="N4" s="4"/>
      <c r="O4" s="4"/>
      <c r="P4" s="4"/>
    </row>
    <row r="5" spans="1:16">
      <c r="A5" s="28" t="s">
        <v>364</v>
      </c>
      <c r="B5" s="57">
        <v>232.5173400000005</v>
      </c>
      <c r="C5" s="57">
        <v>162.8957300000007</v>
      </c>
      <c r="D5" s="57">
        <v>197.2272799999985</v>
      </c>
      <c r="E5" s="67">
        <f>((Table43146663[[#This Row],[Column4]]/Table43146663[[#This Row],[Column3]])-1)*100</f>
        <v>21.075782649427133</v>
      </c>
      <c r="F5" s="290">
        <f>((Table43146663[[#This Row],[Column4]]/Table43146663[[#This Row],[Column2]])-1)*100</f>
        <v>-15.177388490682853</v>
      </c>
      <c r="G5" s="2"/>
      <c r="N5" s="4"/>
      <c r="O5" s="4"/>
      <c r="P5" s="4"/>
    </row>
    <row r="6" spans="1:16">
      <c r="A6" s="28" t="s">
        <v>1219</v>
      </c>
      <c r="B6" s="57">
        <v>74.561069999999944</v>
      </c>
      <c r="C6" s="57">
        <v>48.666459999999965</v>
      </c>
      <c r="D6" s="57">
        <v>32.73563</v>
      </c>
      <c r="E6" s="67">
        <f>((Table43146663[[#This Row],[Column4]]/Table43146663[[#This Row],[Column3]])-1)*100</f>
        <v>-32.734721202240671</v>
      </c>
      <c r="F6" s="290">
        <f>((Table43146663[[#This Row],[Column4]]/Table43146663[[#This Row],[Column2]])-1)*100</f>
        <v>-56.095546912081559</v>
      </c>
      <c r="N6" s="4"/>
      <c r="O6" s="4"/>
      <c r="P6" s="4"/>
    </row>
    <row r="7" spans="1:16">
      <c r="A7" s="59" t="s">
        <v>363</v>
      </c>
      <c r="B7" s="48">
        <v>6.5000000000000002E-2</v>
      </c>
      <c r="C7" s="48">
        <v>0</v>
      </c>
      <c r="D7" s="48">
        <v>0</v>
      </c>
      <c r="E7" s="67" t="s">
        <v>240</v>
      </c>
      <c r="F7" s="290" t="s">
        <v>240</v>
      </c>
      <c r="N7" s="4"/>
      <c r="O7" s="4"/>
      <c r="P7" s="4"/>
    </row>
    <row r="8" spans="1:16" ht="13">
      <c r="A8" s="76" t="s">
        <v>217</v>
      </c>
      <c r="B8" s="291">
        <f>SUBTOTAL(109,B3:B7)</f>
        <v>402504.46454169124</v>
      </c>
      <c r="C8" s="291">
        <f>SUBTOTAL(109,C3:C7)</f>
        <v>529614.23004519753</v>
      </c>
      <c r="D8" s="291">
        <f>SUBTOTAL(109,D3:D7)</f>
        <v>600441.59525909717</v>
      </c>
      <c r="E8" s="101">
        <f>((Table43146663[[#This Row],[Column4]]/Table43146663[[#This Row],[Column3]])-1)*100</f>
        <v>13.373387872877807</v>
      </c>
      <c r="F8" s="102">
        <f>((Table43146663[[#This Row],[Column4]]/Table43146663[[#This Row],[Column2]])-1)*100</f>
        <v>49.176381420460899</v>
      </c>
    </row>
    <row r="9" spans="1:16">
      <c r="B9" s="8"/>
      <c r="C9" s="8"/>
      <c r="D9" s="8"/>
    </row>
    <row r="10" spans="1:16">
      <c r="D10" s="14"/>
    </row>
    <row r="11" spans="1:16">
      <c r="C11" s="2"/>
      <c r="D11" s="14"/>
    </row>
    <row r="12" spans="1:16">
      <c r="F12" s="4"/>
      <c r="G12" s="4"/>
      <c r="H12" s="4"/>
    </row>
    <row r="13" spans="1:16">
      <c r="F13" s="4"/>
      <c r="G13" s="4"/>
      <c r="H13" s="4"/>
    </row>
    <row r="14" spans="1:16">
      <c r="C14" s="4"/>
      <c r="D14" s="4"/>
      <c r="E14" s="4"/>
    </row>
    <row r="15" spans="1:16">
      <c r="C15" s="4"/>
      <c r="D15" s="4"/>
      <c r="E15" s="4"/>
    </row>
    <row r="16" spans="1:16">
      <c r="C16" s="4"/>
      <c r="D16" s="4"/>
      <c r="E16" s="4"/>
    </row>
    <row r="17" spans="3:5">
      <c r="C17" s="4"/>
      <c r="D17" s="4"/>
      <c r="E17" s="4"/>
    </row>
    <row r="18" spans="3:5">
      <c r="C18" s="4"/>
      <c r="D18" s="4"/>
      <c r="E18" s="4"/>
    </row>
    <row r="19" spans="3:5">
      <c r="C19" s="4"/>
      <c r="D19" s="4"/>
      <c r="E19" s="4"/>
    </row>
  </sheetData>
  <mergeCells count="2">
    <mergeCell ref="A1:D1"/>
    <mergeCell ref="H1:I1"/>
  </mergeCells>
  <hyperlinks>
    <hyperlink ref="H1" location="'Table of Content'!A1" display="Table of Content" xr:uid="{D5FE9C2F-4936-4CD6-8CC0-61A49BBDBA6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D686-33AB-434B-9B36-ADD26408CE0F}">
  <dimension ref="A1:Y2174"/>
  <sheetViews>
    <sheetView topLeftCell="M1" zoomScaleNormal="100" workbookViewId="0">
      <selection activeCell="S1" sqref="S1"/>
    </sheetView>
  </sheetViews>
  <sheetFormatPr defaultColWidth="8.81640625" defaultRowHeight="12.5"/>
  <cols>
    <col min="1" max="1" width="26.1796875" style="19" customWidth="1"/>
    <col min="2" max="2" width="13.81640625" style="19" bestFit="1" customWidth="1"/>
    <col min="3" max="3" width="10.7265625" style="19" customWidth="1"/>
    <col min="4" max="4" width="25.81640625" style="19" bestFit="1" customWidth="1"/>
    <col min="5" max="5" width="12.26953125" style="19" bestFit="1" customWidth="1"/>
    <col min="6" max="6" width="6.81640625" style="1" customWidth="1"/>
    <col min="7" max="7" width="12.7265625" style="1" customWidth="1"/>
    <col min="8" max="8" width="6.36328125" style="1" bestFit="1" customWidth="1"/>
    <col min="9" max="9" width="12.453125" style="1" bestFit="1" customWidth="1"/>
    <col min="10" max="10" width="13.6328125" style="207" bestFit="1" customWidth="1"/>
    <col min="11" max="11" width="14.54296875" style="1" bestFit="1" customWidth="1"/>
    <col min="12" max="12" width="43.453125" style="51" customWidth="1"/>
    <col min="13" max="13" width="15.1796875" style="105" bestFit="1" customWidth="1"/>
    <col min="14" max="14" width="7.453125" style="106" bestFit="1" customWidth="1"/>
    <col min="15" max="15" width="40.81640625" style="29" customWidth="1"/>
    <col min="16" max="16" width="15.453125" style="17" bestFit="1" customWidth="1"/>
    <col min="17" max="17" width="8.453125" style="1" customWidth="1"/>
    <col min="18" max="21" width="6.81640625" style="1" customWidth="1"/>
    <col min="22" max="24" width="8.81640625" style="1"/>
    <col min="25" max="25" width="9.1796875" style="1" bestFit="1" customWidth="1"/>
    <col min="26" max="16384" width="8.81640625" style="1"/>
  </cols>
  <sheetData>
    <row r="1" spans="1:25" s="3" customFormat="1" ht="13">
      <c r="A1" s="11" t="s">
        <v>1242</v>
      </c>
      <c r="B1" s="11"/>
      <c r="C1" s="11"/>
      <c r="D1" s="11"/>
      <c r="E1" s="11"/>
      <c r="G1" s="11" t="s">
        <v>1223</v>
      </c>
      <c r="J1" s="208"/>
      <c r="L1" s="31" t="s">
        <v>1224</v>
      </c>
      <c r="M1" s="318"/>
      <c r="N1" s="103"/>
      <c r="O1" s="31"/>
      <c r="P1" s="70"/>
      <c r="S1" s="7" t="s">
        <v>239</v>
      </c>
    </row>
    <row r="2" spans="1:25" ht="13">
      <c r="A2" s="93" t="s">
        <v>392</v>
      </c>
      <c r="B2" s="93" t="s">
        <v>243</v>
      </c>
      <c r="C2" s="92"/>
      <c r="D2" s="25" t="s">
        <v>392</v>
      </c>
      <c r="E2" s="25" t="s">
        <v>219</v>
      </c>
      <c r="F2" s="91"/>
      <c r="G2" s="69" t="s">
        <v>218</v>
      </c>
      <c r="H2" s="56" t="s">
        <v>220</v>
      </c>
      <c r="I2" s="6" t="s">
        <v>243</v>
      </c>
      <c r="J2" s="209" t="s">
        <v>219</v>
      </c>
      <c r="L2" s="104" t="s">
        <v>586</v>
      </c>
      <c r="M2" s="319" t="s">
        <v>391</v>
      </c>
      <c r="N2" s="104" t="s">
        <v>234</v>
      </c>
      <c r="O2" s="104" t="s">
        <v>586</v>
      </c>
      <c r="P2" s="173" t="s">
        <v>389</v>
      </c>
      <c r="Q2" s="25" t="s">
        <v>234</v>
      </c>
    </row>
    <row r="3" spans="1:25" s="10" customFormat="1">
      <c r="A3" s="54" t="s">
        <v>388</v>
      </c>
      <c r="B3" s="43">
        <v>6867.6487433200273</v>
      </c>
      <c r="C3" s="513"/>
      <c r="D3" s="20" t="s">
        <v>388</v>
      </c>
      <c r="E3" s="44">
        <v>8823.373184699587</v>
      </c>
      <c r="F3" s="233"/>
      <c r="G3" s="606">
        <v>2025</v>
      </c>
      <c r="H3" s="88" t="s">
        <v>226</v>
      </c>
      <c r="I3" s="43">
        <v>281.87875394999998</v>
      </c>
      <c r="J3" s="43">
        <v>125.0672902899999</v>
      </c>
      <c r="L3" s="54" t="s">
        <v>967</v>
      </c>
      <c r="M3" s="315">
        <v>24.072912339999998</v>
      </c>
      <c r="N3" s="514">
        <f t="shared" ref="N3:N13" si="0">(M3/$M$104)*100</f>
        <v>88.896452014206943</v>
      </c>
      <c r="O3" s="54" t="s">
        <v>1031</v>
      </c>
      <c r="P3" s="43">
        <v>206.54833481</v>
      </c>
      <c r="Q3" s="514">
        <f t="shared" ref="Q3:Q66" si="1">(P3/$P$104)*100</f>
        <v>76.880153341650313</v>
      </c>
    </row>
    <row r="4" spans="1:25" s="10" customFormat="1" ht="12.5" customHeight="1">
      <c r="A4" s="20" t="s">
        <v>381</v>
      </c>
      <c r="B4" s="44">
        <v>1550.21148047</v>
      </c>
      <c r="C4" s="513"/>
      <c r="D4" s="20" t="s">
        <v>385</v>
      </c>
      <c r="E4" s="44">
        <v>3177.5661556300943</v>
      </c>
      <c r="F4" s="233"/>
      <c r="G4" s="631"/>
      <c r="H4" s="88" t="s">
        <v>227</v>
      </c>
      <c r="I4" s="44">
        <v>139.28685115000002</v>
      </c>
      <c r="J4" s="44">
        <v>239.03723868</v>
      </c>
      <c r="L4" s="20" t="s">
        <v>1017</v>
      </c>
      <c r="M4" s="316">
        <v>2.4698293499999999</v>
      </c>
      <c r="N4" s="515">
        <f t="shared" si="0"/>
        <v>9.1205859596278049</v>
      </c>
      <c r="O4" s="20" t="s">
        <v>1067</v>
      </c>
      <c r="P4" s="44">
        <v>7.7464659999999999</v>
      </c>
      <c r="Q4" s="515">
        <f t="shared" si="1"/>
        <v>2.8833420249246529</v>
      </c>
    </row>
    <row r="5" spans="1:25" s="10" customFormat="1" ht="12.5" customHeight="1">
      <c r="A5" s="20" t="s">
        <v>386</v>
      </c>
      <c r="B5" s="44">
        <v>1471.072603190001</v>
      </c>
      <c r="C5" s="513"/>
      <c r="D5" s="20" t="s">
        <v>387</v>
      </c>
      <c r="E5" s="44">
        <v>2314.0497026499802</v>
      </c>
      <c r="F5" s="233"/>
      <c r="G5" s="631"/>
      <c r="H5" s="88" t="s">
        <v>228</v>
      </c>
      <c r="I5" s="44">
        <v>231.00653788</v>
      </c>
      <c r="J5" s="44">
        <v>382.35854814999999</v>
      </c>
      <c r="L5" s="50" t="s">
        <v>1031</v>
      </c>
      <c r="M5" s="317">
        <v>0.35211999999999999</v>
      </c>
      <c r="N5" s="516">
        <f t="shared" si="0"/>
        <v>1.300308755381882</v>
      </c>
      <c r="O5" s="50" t="s">
        <v>1104</v>
      </c>
      <c r="P5" s="45">
        <v>7.1120110999999993</v>
      </c>
      <c r="Q5" s="516">
        <f t="shared" si="1"/>
        <v>2.6471891164771919</v>
      </c>
    </row>
    <row r="6" spans="1:25" s="89" customFormat="1" ht="12.65" customHeight="1">
      <c r="A6" s="20" t="s">
        <v>384</v>
      </c>
      <c r="B6" s="44">
        <v>1360.0019861700009</v>
      </c>
      <c r="C6" s="82"/>
      <c r="D6" s="20" t="s">
        <v>383</v>
      </c>
      <c r="E6" s="44">
        <v>1341.0326324000139</v>
      </c>
      <c r="F6" s="90"/>
      <c r="G6" s="631"/>
      <c r="H6" s="88" t="s">
        <v>851</v>
      </c>
      <c r="I6" s="44">
        <v>57.343869290000008</v>
      </c>
      <c r="J6" s="44">
        <v>164.5696365</v>
      </c>
      <c r="L6" s="20" t="s">
        <v>1069</v>
      </c>
      <c r="M6" s="316">
        <v>5.2914000000000003E-2</v>
      </c>
      <c r="N6" s="316">
        <f t="shared" si="0"/>
        <v>0.19540082211256649</v>
      </c>
      <c r="O6" s="20" t="s">
        <v>1105</v>
      </c>
      <c r="P6" s="44">
        <v>6.9000370000000002</v>
      </c>
      <c r="Q6" s="316">
        <f t="shared" si="1"/>
        <v>2.5682894181211187</v>
      </c>
    </row>
    <row r="7" spans="1:25" ht="12.65" customHeight="1">
      <c r="A7" s="20" t="s">
        <v>387</v>
      </c>
      <c r="B7" s="44">
        <v>622.77131091000047</v>
      </c>
      <c r="C7" s="82"/>
      <c r="D7" s="20" t="s">
        <v>386</v>
      </c>
      <c r="E7" s="44">
        <v>1237.098737970002</v>
      </c>
      <c r="F7" s="4"/>
      <c r="G7" s="631"/>
      <c r="H7" s="88" t="s">
        <v>230</v>
      </c>
      <c r="I7" s="44">
        <v>57.707190610000005</v>
      </c>
      <c r="J7" s="44">
        <v>126.76009698</v>
      </c>
      <c r="L7" s="20" t="s">
        <v>1051</v>
      </c>
      <c r="M7" s="316">
        <v>3.6600000000000001E-2</v>
      </c>
      <c r="N7" s="316">
        <f t="shared" si="0"/>
        <v>0.13515648201458844</v>
      </c>
      <c r="O7" s="20" t="s">
        <v>1120</v>
      </c>
      <c r="P7" s="44">
        <v>5.262067</v>
      </c>
      <c r="Q7" s="316">
        <f t="shared" si="1"/>
        <v>1.958614278958843</v>
      </c>
    </row>
    <row r="8" spans="1:25" ht="12.65" customHeight="1">
      <c r="A8" s="20" t="s">
        <v>383</v>
      </c>
      <c r="B8" s="44">
        <v>373.1708497099998</v>
      </c>
      <c r="C8" s="82"/>
      <c r="D8" s="20" t="s">
        <v>1225</v>
      </c>
      <c r="E8" s="44">
        <v>430.40420688999598</v>
      </c>
      <c r="F8" s="4"/>
      <c r="G8" s="631"/>
      <c r="H8" s="88" t="s">
        <v>231</v>
      </c>
      <c r="I8" s="44">
        <v>1.640253</v>
      </c>
      <c r="J8" s="44">
        <v>87.231229530000036</v>
      </c>
      <c r="L8" s="20" t="s">
        <v>1177</v>
      </c>
      <c r="M8" s="316">
        <v>2.7573610000000002E-2</v>
      </c>
      <c r="N8" s="316">
        <f t="shared" si="0"/>
        <v>0.10182382852574526</v>
      </c>
      <c r="O8" s="20" t="s">
        <v>1115</v>
      </c>
      <c r="P8" s="44">
        <v>5.2187519</v>
      </c>
      <c r="Q8" s="316">
        <f t="shared" si="1"/>
        <v>1.9424917983149195</v>
      </c>
    </row>
    <row r="9" spans="1:25" ht="12.65" customHeight="1">
      <c r="A9" s="20" t="s">
        <v>385</v>
      </c>
      <c r="B9" s="44">
        <v>348.01840577999997</v>
      </c>
      <c r="C9" s="82"/>
      <c r="D9" s="20" t="s">
        <v>384</v>
      </c>
      <c r="E9" s="44">
        <v>354.33038703000068</v>
      </c>
      <c r="F9" s="4"/>
      <c r="G9" s="631"/>
      <c r="H9" s="88" t="s">
        <v>232</v>
      </c>
      <c r="I9" s="44">
        <v>169.96134731000001</v>
      </c>
      <c r="J9" s="44">
        <v>95.61763397</v>
      </c>
      <c r="L9" s="20" t="s">
        <v>1149</v>
      </c>
      <c r="M9" s="316">
        <v>2.75E-2</v>
      </c>
      <c r="N9" s="316">
        <f t="shared" si="0"/>
        <v>0.10155200151369349</v>
      </c>
      <c r="O9" s="20" t="s">
        <v>1092</v>
      </c>
      <c r="P9" s="44">
        <v>5.035895</v>
      </c>
      <c r="Q9" s="316">
        <f t="shared" si="1"/>
        <v>1.8744299254147549</v>
      </c>
    </row>
    <row r="10" spans="1:25" s="51" customFormat="1" ht="14.5" customHeight="1">
      <c r="A10" s="20" t="s">
        <v>380</v>
      </c>
      <c r="B10" s="44">
        <v>164.3269702700002</v>
      </c>
      <c r="C10" s="82"/>
      <c r="D10" s="20" t="s">
        <v>382</v>
      </c>
      <c r="E10" s="44">
        <v>268.66275082999999</v>
      </c>
      <c r="F10" s="235"/>
      <c r="G10" s="631"/>
      <c r="H10" s="88" t="s">
        <v>221</v>
      </c>
      <c r="I10" s="44">
        <v>389.1335040099998</v>
      </c>
      <c r="J10" s="44">
        <v>56.103655900000057</v>
      </c>
      <c r="L10" s="20" t="s">
        <v>1062</v>
      </c>
      <c r="M10" s="316">
        <v>1.2267E-2</v>
      </c>
      <c r="N10" s="316">
        <f t="shared" si="0"/>
        <v>4.5299578275217391E-2</v>
      </c>
      <c r="O10" s="20" t="s">
        <v>1203</v>
      </c>
      <c r="P10" s="44">
        <v>3.964105</v>
      </c>
      <c r="Q10" s="316">
        <f t="shared" si="1"/>
        <v>1.4754948305090272</v>
      </c>
      <c r="X10" s="517"/>
      <c r="Y10" s="518"/>
    </row>
    <row r="11" spans="1:25" s="51" customFormat="1" ht="14.5" customHeight="1">
      <c r="A11" s="20" t="s">
        <v>378</v>
      </c>
      <c r="B11" s="44">
        <v>85.707277010000269</v>
      </c>
      <c r="C11" s="82"/>
      <c r="D11" s="20" t="s">
        <v>380</v>
      </c>
      <c r="E11" s="44">
        <v>146.15906204000012</v>
      </c>
      <c r="F11" s="235"/>
      <c r="G11" s="631">
        <v>2026</v>
      </c>
      <c r="H11" s="88" t="s">
        <v>222</v>
      </c>
      <c r="I11" s="44">
        <v>9.0245036999999986</v>
      </c>
      <c r="J11" s="44">
        <v>187.29621252999999</v>
      </c>
      <c r="L11" s="20" t="s">
        <v>1126</v>
      </c>
      <c r="M11" s="316">
        <v>1.1599999999999999E-2</v>
      </c>
      <c r="N11" s="316">
        <f t="shared" si="0"/>
        <v>4.2836480638503434E-2</v>
      </c>
      <c r="O11" s="20" t="s">
        <v>1126</v>
      </c>
      <c r="P11" s="44">
        <v>2.66084261</v>
      </c>
      <c r="Q11" s="316">
        <f t="shared" si="1"/>
        <v>0.99040250342842773</v>
      </c>
      <c r="X11" s="3"/>
      <c r="Y11" s="519"/>
    </row>
    <row r="12" spans="1:25" ht="12.65" customHeight="1">
      <c r="A12" s="20" t="s">
        <v>382</v>
      </c>
      <c r="B12" s="44">
        <v>27.0797223</v>
      </c>
      <c r="C12" s="82"/>
      <c r="D12" s="20" t="s">
        <v>381</v>
      </c>
      <c r="E12" s="44">
        <v>140.04070285000012</v>
      </c>
      <c r="F12" s="4"/>
      <c r="G12" s="631"/>
      <c r="H12" s="88" t="s">
        <v>223</v>
      </c>
      <c r="I12" s="44">
        <v>258.86300088000013</v>
      </c>
      <c r="J12" s="44">
        <v>170.91374949000001</v>
      </c>
      <c r="L12" s="20" t="s">
        <v>1079</v>
      </c>
      <c r="M12" s="316">
        <v>9.0100000000000006E-3</v>
      </c>
      <c r="N12" s="316">
        <f t="shared" si="0"/>
        <v>3.3272128495941036E-2</v>
      </c>
      <c r="O12" s="20" t="s">
        <v>1100</v>
      </c>
      <c r="P12" s="44">
        <v>1.72480229</v>
      </c>
      <c r="Q12" s="316">
        <f t="shared" si="1"/>
        <v>0.6419953211494478</v>
      </c>
      <c r="Y12" s="128"/>
    </row>
    <row r="13" spans="1:25" ht="12.65" customHeight="1">
      <c r="A13" s="20" t="s">
        <v>379</v>
      </c>
      <c r="B13" s="44">
        <v>2.259007</v>
      </c>
      <c r="C13" s="82"/>
      <c r="D13" s="20" t="s">
        <v>379</v>
      </c>
      <c r="E13" s="44">
        <v>52.552700889999919</v>
      </c>
      <c r="F13" s="4"/>
      <c r="G13" s="631"/>
      <c r="H13" s="88" t="s">
        <v>224</v>
      </c>
      <c r="I13" s="44">
        <v>71.329239250000001</v>
      </c>
      <c r="J13" s="44">
        <v>140.14904712000001</v>
      </c>
      <c r="L13" s="50" t="s">
        <v>1115</v>
      </c>
      <c r="M13" s="317">
        <v>7.3959999999999998E-3</v>
      </c>
      <c r="N13" s="316">
        <f t="shared" si="0"/>
        <v>2.7311949207100984E-2</v>
      </c>
      <c r="O13" s="20" t="s">
        <v>1138</v>
      </c>
      <c r="P13" s="44">
        <v>1.535075</v>
      </c>
      <c r="Q13" s="316">
        <f t="shared" si="1"/>
        <v>0.57137619385552219</v>
      </c>
    </row>
    <row r="14" spans="1:25" ht="14.5" customHeight="1">
      <c r="A14" s="20" t="s">
        <v>377</v>
      </c>
      <c r="B14" s="44">
        <v>1.1636550000000001</v>
      </c>
      <c r="C14" s="82"/>
      <c r="D14" s="20" t="s">
        <v>378</v>
      </c>
      <c r="E14" s="44">
        <v>11.288502359999999</v>
      </c>
      <c r="F14" s="4"/>
      <c r="G14" s="631"/>
      <c r="H14" s="88" t="s">
        <v>225</v>
      </c>
      <c r="I14" s="44">
        <v>402.93558694000001</v>
      </c>
      <c r="J14" s="44">
        <v>172.43423555999999</v>
      </c>
      <c r="L14" s="44"/>
      <c r="M14" s="44"/>
      <c r="N14" s="316"/>
      <c r="O14" s="20" t="s">
        <v>1123</v>
      </c>
      <c r="P14" s="44">
        <v>1.4510069999999999</v>
      </c>
      <c r="Q14" s="316">
        <f t="shared" si="1"/>
        <v>0.54008491892429988</v>
      </c>
    </row>
    <row r="15" spans="1:25" ht="12.65" customHeight="1">
      <c r="A15" s="20" t="s">
        <v>1268</v>
      </c>
      <c r="B15" s="44">
        <v>0.56359236000000013</v>
      </c>
      <c r="C15" s="82"/>
      <c r="D15" s="20" t="s">
        <v>377</v>
      </c>
      <c r="E15" s="44">
        <v>8.0117981899999915</v>
      </c>
      <c r="F15" s="4"/>
      <c r="G15" s="654"/>
      <c r="H15" s="88" t="s">
        <v>226</v>
      </c>
      <c r="I15" s="45">
        <v>27.0797223</v>
      </c>
      <c r="J15" s="45">
        <v>268.66275082999999</v>
      </c>
      <c r="L15" s="44"/>
      <c r="M15" s="44"/>
      <c r="N15" s="316"/>
      <c r="O15" s="20" t="s">
        <v>1122</v>
      </c>
      <c r="P15" s="44">
        <v>1.226712</v>
      </c>
      <c r="Q15" s="316">
        <f t="shared" si="1"/>
        <v>0.45659921079875276</v>
      </c>
    </row>
    <row r="16" spans="1:25" ht="12.65" customHeight="1">
      <c r="A16" s="20" t="s">
        <v>374</v>
      </c>
      <c r="B16" s="44">
        <v>0.44124730000000001</v>
      </c>
      <c r="C16" s="82"/>
      <c r="D16" s="20" t="s">
        <v>375</v>
      </c>
      <c r="E16" s="44">
        <v>7.7241576700000012</v>
      </c>
      <c r="F16" s="4"/>
      <c r="G16" s="87"/>
      <c r="I16" s="87"/>
      <c r="L16" s="44"/>
      <c r="M16" s="44"/>
      <c r="N16" s="316"/>
      <c r="O16" s="20" t="s">
        <v>1121</v>
      </c>
      <c r="P16" s="44">
        <v>1.1259739199999999</v>
      </c>
      <c r="Q16" s="316">
        <f t="shared" si="1"/>
        <v>0.41910310101472709</v>
      </c>
    </row>
    <row r="17" spans="1:21" ht="12.65" customHeight="1">
      <c r="A17" s="20" t="s">
        <v>850</v>
      </c>
      <c r="B17" s="44">
        <v>0.14155000000000001</v>
      </c>
      <c r="C17" s="82"/>
      <c r="D17" s="20" t="s">
        <v>579</v>
      </c>
      <c r="E17" s="44">
        <v>6.3315972200000017</v>
      </c>
      <c r="F17" s="4"/>
      <c r="G17" s="128"/>
      <c r="H17" s="86"/>
      <c r="I17" s="128"/>
      <c r="J17" s="210"/>
      <c r="L17" s="44"/>
      <c r="M17" s="44"/>
      <c r="N17" s="316"/>
      <c r="O17" s="20" t="s">
        <v>1125</v>
      </c>
      <c r="P17" s="44">
        <v>1.0917153500000001</v>
      </c>
      <c r="Q17" s="316">
        <f t="shared" si="1"/>
        <v>0.40635158637633295</v>
      </c>
    </row>
    <row r="18" spans="1:21" ht="12.65" customHeight="1">
      <c r="A18" s="20" t="s">
        <v>572</v>
      </c>
      <c r="B18" s="44">
        <v>0.11078732000000001</v>
      </c>
      <c r="C18" s="82"/>
      <c r="D18" s="20" t="s">
        <v>1226</v>
      </c>
      <c r="E18" s="44">
        <v>4.2350000000000003</v>
      </c>
      <c r="F18" s="4"/>
      <c r="G18" s="128"/>
      <c r="H18" s="86"/>
      <c r="I18" s="4"/>
      <c r="K18" s="128"/>
      <c r="L18" s="44"/>
      <c r="M18" s="44"/>
      <c r="N18" s="316"/>
      <c r="O18" s="20" t="s">
        <v>1136</v>
      </c>
      <c r="P18" s="44">
        <v>1.0485230000000001</v>
      </c>
      <c r="Q18" s="316">
        <f t="shared" si="1"/>
        <v>0.39027479498394135</v>
      </c>
    </row>
    <row r="19" spans="1:21" ht="12.65" customHeight="1">
      <c r="A19" s="50" t="s">
        <v>1269</v>
      </c>
      <c r="B19" s="45">
        <v>4.4749999999999998E-2</v>
      </c>
      <c r="C19" s="82"/>
      <c r="D19" s="20" t="s">
        <v>376</v>
      </c>
      <c r="E19" s="44">
        <v>1.9536553400000018</v>
      </c>
      <c r="F19" s="4"/>
      <c r="G19" s="2"/>
      <c r="I19" s="4"/>
      <c r="K19" s="128"/>
      <c r="L19" s="44"/>
      <c r="M19" s="44"/>
      <c r="N19" s="316"/>
      <c r="O19" s="20" t="s">
        <v>1149</v>
      </c>
      <c r="P19" s="44">
        <v>1.0454060000000001</v>
      </c>
      <c r="Q19" s="316">
        <f t="shared" si="1"/>
        <v>0.38911460437680639</v>
      </c>
    </row>
    <row r="20" spans="1:21" ht="11.5" customHeight="1">
      <c r="A20" s="35" t="s">
        <v>217</v>
      </c>
      <c r="B20" s="256">
        <f>SUBTOTAL(109,Table476865324[Column2])</f>
        <v>12874.733938110028</v>
      </c>
      <c r="C20" s="82"/>
      <c r="D20" s="20" t="s">
        <v>1268</v>
      </c>
      <c r="E20" s="44">
        <v>0.46251104999999998</v>
      </c>
      <c r="F20" s="4"/>
      <c r="H20" s="4"/>
      <c r="I20" s="4"/>
      <c r="L20" s="44"/>
      <c r="M20" s="44"/>
      <c r="N20" s="316"/>
      <c r="O20" s="20" t="s">
        <v>1110</v>
      </c>
      <c r="P20" s="44">
        <v>0.96721900000000005</v>
      </c>
      <c r="Q20" s="316">
        <f t="shared" si="1"/>
        <v>0.36001231916664939</v>
      </c>
    </row>
    <row r="21" spans="1:21" ht="12.65" customHeight="1">
      <c r="C21" s="82"/>
      <c r="D21" s="20" t="s">
        <v>1227</v>
      </c>
      <c r="E21" s="44">
        <v>0.12510163999999999</v>
      </c>
      <c r="G21" s="97"/>
      <c r="H21" s="61"/>
      <c r="I21" s="4"/>
      <c r="K21" s="3"/>
      <c r="L21" s="44"/>
      <c r="M21" s="44"/>
      <c r="N21" s="316"/>
      <c r="O21" s="20" t="s">
        <v>1069</v>
      </c>
      <c r="P21" s="44">
        <v>0.82611100000000004</v>
      </c>
      <c r="Q21" s="316">
        <f t="shared" si="1"/>
        <v>0.30748996556010572</v>
      </c>
      <c r="R21" s="3"/>
      <c r="S21" s="3"/>
      <c r="T21" s="3"/>
    </row>
    <row r="22" spans="1:21" s="10" customFormat="1" ht="12.65" customHeight="1">
      <c r="A22" s="19"/>
      <c r="B22" s="19"/>
      <c r="C22" s="85"/>
      <c r="D22" s="20" t="s">
        <v>1228</v>
      </c>
      <c r="E22" s="44">
        <v>8.3554259999999991E-2</v>
      </c>
      <c r="G22" s="128"/>
      <c r="H22" s="4"/>
      <c r="I22" s="4"/>
      <c r="J22" s="207"/>
      <c r="K22" s="84"/>
      <c r="L22" s="44"/>
      <c r="M22" s="44"/>
      <c r="N22" s="316"/>
      <c r="O22" s="20" t="s">
        <v>1108</v>
      </c>
      <c r="P22" s="44">
        <v>0.71872400000000003</v>
      </c>
      <c r="Q22" s="316">
        <f t="shared" si="1"/>
        <v>0.26751903558628498</v>
      </c>
      <c r="R22" s="84"/>
      <c r="S22" s="84"/>
      <c r="T22" s="84"/>
      <c r="U22" s="84"/>
    </row>
    <row r="23" spans="1:21" ht="11.5" customHeight="1">
      <c r="A23" s="37"/>
      <c r="B23" s="37"/>
      <c r="D23" s="20" t="s">
        <v>1229</v>
      </c>
      <c r="E23" s="44">
        <v>2.9264990000000001E-2</v>
      </c>
      <c r="H23" s="83"/>
      <c r="I23" s="4"/>
      <c r="K23" s="83"/>
      <c r="L23" s="44"/>
      <c r="M23" s="44"/>
      <c r="N23" s="316"/>
      <c r="O23" s="20" t="s">
        <v>1165</v>
      </c>
      <c r="P23" s="44">
        <v>0.69527563999999997</v>
      </c>
      <c r="Q23" s="316">
        <f t="shared" si="1"/>
        <v>0.25879123095852791</v>
      </c>
      <c r="R23" s="83"/>
      <c r="S23" s="83"/>
      <c r="T23" s="83"/>
      <c r="U23" s="83"/>
    </row>
    <row r="24" spans="1:21">
      <c r="D24" s="20" t="s">
        <v>1269</v>
      </c>
      <c r="E24" s="44">
        <v>2.6923889999999999E-2</v>
      </c>
      <c r="H24" s="83"/>
      <c r="K24" s="83"/>
      <c r="L24" s="44"/>
      <c r="M24" s="44"/>
      <c r="N24" s="316"/>
      <c r="O24" s="20" t="s">
        <v>1051</v>
      </c>
      <c r="P24" s="44">
        <v>0.50595800000000002</v>
      </c>
      <c r="Q24" s="316">
        <f t="shared" si="1"/>
        <v>0.18832458107307612</v>
      </c>
      <c r="R24" s="83"/>
      <c r="S24" s="83"/>
      <c r="T24" s="83"/>
      <c r="U24" s="83"/>
    </row>
    <row r="25" spans="1:21">
      <c r="B25" s="17"/>
      <c r="C25" s="171"/>
      <c r="D25" s="20" t="s">
        <v>386</v>
      </c>
      <c r="E25" s="44">
        <v>2.386141E-2</v>
      </c>
      <c r="H25" s="83"/>
      <c r="K25" s="83"/>
      <c r="L25" s="44"/>
      <c r="M25" s="44"/>
      <c r="N25" s="316"/>
      <c r="O25" s="20" t="s">
        <v>1129</v>
      </c>
      <c r="P25" s="44">
        <v>0.407972</v>
      </c>
      <c r="Q25" s="316">
        <f t="shared" si="1"/>
        <v>0.15185283361374857</v>
      </c>
      <c r="R25" s="83"/>
      <c r="S25" s="83"/>
      <c r="T25" s="83"/>
      <c r="U25" s="83"/>
    </row>
    <row r="26" spans="1:21" ht="11.15" customHeight="1">
      <c r="B26" s="92"/>
      <c r="C26" s="171"/>
      <c r="D26" s="20" t="s">
        <v>374</v>
      </c>
      <c r="E26" s="44">
        <v>7.702210000000001E-3</v>
      </c>
      <c r="H26" s="83"/>
      <c r="K26" s="83"/>
      <c r="L26" s="44"/>
      <c r="M26" s="44"/>
      <c r="N26" s="316"/>
      <c r="O26" s="20" t="s">
        <v>1137</v>
      </c>
      <c r="P26" s="44">
        <v>0.39686900000000003</v>
      </c>
      <c r="Q26" s="316">
        <f t="shared" si="1"/>
        <v>0.14772014310652395</v>
      </c>
      <c r="R26" s="83"/>
      <c r="S26" s="83"/>
      <c r="T26" s="83"/>
      <c r="U26" s="83"/>
    </row>
    <row r="27" spans="1:21">
      <c r="C27" s="171"/>
      <c r="D27" s="50" t="s">
        <v>588</v>
      </c>
      <c r="E27" s="45">
        <v>1.3669000000000001E-3</v>
      </c>
      <c r="F27" s="17"/>
      <c r="L27" s="44"/>
      <c r="M27" s="44"/>
      <c r="N27" s="316"/>
      <c r="O27" s="20" t="s">
        <v>1141</v>
      </c>
      <c r="P27" s="44">
        <v>0.26516217999999997</v>
      </c>
      <c r="Q27" s="316">
        <f t="shared" si="1"/>
        <v>9.8697039012968654E-2</v>
      </c>
    </row>
    <row r="28" spans="1:21" ht="13">
      <c r="A28" s="33"/>
      <c r="C28" s="171"/>
      <c r="D28" s="35" t="s">
        <v>217</v>
      </c>
      <c r="E28" s="234">
        <f>SUBTOTAL(109,Table76764223[Column2])</f>
        <v>18325.575221009673</v>
      </c>
      <c r="F28" s="92"/>
      <c r="J28" s="232"/>
      <c r="L28" s="44"/>
      <c r="M28" s="44"/>
      <c r="N28" s="316"/>
      <c r="O28" s="20" t="s">
        <v>1170</v>
      </c>
      <c r="P28" s="44">
        <v>0.25181250999999999</v>
      </c>
      <c r="Q28" s="316">
        <f t="shared" si="1"/>
        <v>9.3728106788922766E-2</v>
      </c>
    </row>
    <row r="29" spans="1:21">
      <c r="C29" s="171"/>
      <c r="J29" s="232"/>
      <c r="L29" s="44"/>
      <c r="M29" s="44"/>
      <c r="N29" s="316"/>
      <c r="O29" s="20" t="s">
        <v>1134</v>
      </c>
      <c r="P29" s="44">
        <v>0.207868</v>
      </c>
      <c r="Q29" s="316">
        <f t="shared" si="1"/>
        <v>7.7371351018262743E-2</v>
      </c>
    </row>
    <row r="30" spans="1:21">
      <c r="J30" s="232"/>
      <c r="L30" s="44"/>
      <c r="M30" s="44"/>
      <c r="N30" s="316"/>
      <c r="O30" s="20" t="s">
        <v>1107</v>
      </c>
      <c r="P30" s="44">
        <v>0.20266100000000001</v>
      </c>
      <c r="Q30" s="316">
        <f t="shared" si="1"/>
        <v>7.5433233440029959E-2</v>
      </c>
    </row>
    <row r="31" spans="1:21">
      <c r="J31" s="232"/>
      <c r="L31" s="44"/>
      <c r="M31" s="44"/>
      <c r="N31" s="316"/>
      <c r="O31" s="20" t="s">
        <v>1056</v>
      </c>
      <c r="P31" s="44">
        <v>0.19652596999999999</v>
      </c>
      <c r="Q31" s="316">
        <f t="shared" si="1"/>
        <v>7.3149690231659389E-2</v>
      </c>
    </row>
    <row r="32" spans="1:21">
      <c r="J32" s="232"/>
      <c r="L32" s="44"/>
      <c r="M32" s="44"/>
      <c r="N32" s="316"/>
      <c r="O32" s="20" t="s">
        <v>1135</v>
      </c>
      <c r="P32" s="44">
        <v>0.173259</v>
      </c>
      <c r="Q32" s="316">
        <f t="shared" si="1"/>
        <v>6.4489401476288732E-2</v>
      </c>
    </row>
    <row r="33" spans="10:17">
      <c r="J33" s="232"/>
      <c r="L33" s="44"/>
      <c r="M33" s="44"/>
      <c r="N33" s="316"/>
      <c r="O33" s="20" t="s">
        <v>1119</v>
      </c>
      <c r="P33" s="44">
        <v>0.171656</v>
      </c>
      <c r="Q33" s="316">
        <f t="shared" si="1"/>
        <v>6.3892742655872525E-2</v>
      </c>
    </row>
    <row r="34" spans="10:17">
      <c r="J34" s="232"/>
      <c r="L34" s="44"/>
      <c r="M34" s="44"/>
      <c r="N34" s="316"/>
      <c r="O34" s="20" t="s">
        <v>1127</v>
      </c>
      <c r="P34" s="44">
        <v>0.14282700000000001</v>
      </c>
      <c r="Q34" s="316">
        <f t="shared" si="1"/>
        <v>5.3162189234925113E-2</v>
      </c>
    </row>
    <row r="35" spans="10:17">
      <c r="J35" s="232"/>
      <c r="L35" s="44"/>
      <c r="M35" s="44"/>
      <c r="N35" s="316"/>
      <c r="O35" s="20" t="s">
        <v>1097</v>
      </c>
      <c r="P35" s="44">
        <v>0.13308</v>
      </c>
      <c r="Q35" s="316">
        <f t="shared" si="1"/>
        <v>4.9534220724259663E-2</v>
      </c>
    </row>
    <row r="36" spans="10:17">
      <c r="J36" s="232"/>
      <c r="L36" s="44"/>
      <c r="M36" s="44"/>
      <c r="N36" s="316"/>
      <c r="O36" s="20" t="s">
        <v>1008</v>
      </c>
      <c r="P36" s="44">
        <v>0.126417</v>
      </c>
      <c r="Q36" s="316">
        <f t="shared" si="1"/>
        <v>4.7054159763290748E-2</v>
      </c>
    </row>
    <row r="37" spans="10:17">
      <c r="J37" s="232"/>
      <c r="L37" s="44"/>
      <c r="M37" s="44"/>
      <c r="N37" s="316"/>
      <c r="O37" s="20" t="s">
        <v>1101</v>
      </c>
      <c r="P37" s="44">
        <v>0.12167456</v>
      </c>
      <c r="Q37" s="316">
        <f t="shared" si="1"/>
        <v>4.5288957856681508E-2</v>
      </c>
    </row>
    <row r="38" spans="10:17">
      <c r="J38" s="232"/>
      <c r="L38" s="44"/>
      <c r="M38" s="44"/>
      <c r="N38" s="316"/>
      <c r="O38" s="20" t="s">
        <v>1083</v>
      </c>
      <c r="P38" s="44">
        <v>0.11029</v>
      </c>
      <c r="Q38" s="316">
        <f t="shared" si="1"/>
        <v>4.1051466814537099E-2</v>
      </c>
    </row>
    <row r="39" spans="10:17">
      <c r="J39" s="232"/>
      <c r="L39" s="44"/>
      <c r="M39" s="44"/>
      <c r="N39" s="316"/>
      <c r="O39" s="20" t="s">
        <v>992</v>
      </c>
      <c r="P39" s="44">
        <v>0.10761822</v>
      </c>
      <c r="Q39" s="316">
        <f t="shared" si="1"/>
        <v>4.00569932629391E-2</v>
      </c>
    </row>
    <row r="40" spans="10:17">
      <c r="J40" s="232"/>
      <c r="L40" s="44"/>
      <c r="M40" s="44"/>
      <c r="N40" s="316"/>
      <c r="O40" s="20" t="s">
        <v>1145</v>
      </c>
      <c r="P40" s="44">
        <v>0.10365059</v>
      </c>
      <c r="Q40" s="316">
        <f t="shared" si="1"/>
        <v>3.858018637856734E-2</v>
      </c>
    </row>
    <row r="41" spans="10:17">
      <c r="J41" s="232"/>
      <c r="L41" s="44"/>
      <c r="M41" s="44"/>
      <c r="N41" s="316"/>
      <c r="O41" s="20" t="s">
        <v>1063</v>
      </c>
      <c r="P41" s="44">
        <v>9.8919000000000007E-2</v>
      </c>
      <c r="Q41" s="316">
        <f t="shared" si="1"/>
        <v>3.6819022992358293E-2</v>
      </c>
    </row>
    <row r="42" spans="10:17">
      <c r="J42" s="232"/>
      <c r="L42" s="44"/>
      <c r="M42" s="44"/>
      <c r="N42" s="316"/>
      <c r="O42" s="20" t="s">
        <v>1046</v>
      </c>
      <c r="P42" s="44">
        <v>9.33089E-2</v>
      </c>
      <c r="Q42" s="316">
        <f t="shared" si="1"/>
        <v>3.4730866006446287E-2</v>
      </c>
    </row>
    <row r="43" spans="10:17">
      <c r="J43" s="232"/>
      <c r="L43" s="44"/>
      <c r="M43" s="44"/>
      <c r="N43" s="316"/>
      <c r="O43" s="20" t="s">
        <v>1057</v>
      </c>
      <c r="P43" s="44">
        <v>6.6419000000000006E-2</v>
      </c>
      <c r="Q43" s="316">
        <f t="shared" si="1"/>
        <v>2.4722072484855747E-2</v>
      </c>
    </row>
    <row r="44" spans="10:17">
      <c r="J44" s="232"/>
      <c r="L44" s="44"/>
      <c r="M44" s="44"/>
      <c r="N44" s="316"/>
      <c r="O44" s="20" t="s">
        <v>990</v>
      </c>
      <c r="P44" s="44">
        <v>5.651094999999999E-2</v>
      </c>
      <c r="Q44" s="316">
        <f t="shared" si="1"/>
        <v>2.1034158931752336E-2</v>
      </c>
    </row>
    <row r="45" spans="10:17">
      <c r="J45" s="232"/>
      <c r="L45" s="44"/>
      <c r="M45" s="44"/>
      <c r="N45" s="316"/>
      <c r="O45" s="20" t="s">
        <v>1044</v>
      </c>
      <c r="P45" s="44">
        <v>4.5106E-2</v>
      </c>
      <c r="Q45" s="316">
        <f t="shared" si="1"/>
        <v>1.6789078448966457E-2</v>
      </c>
    </row>
    <row r="46" spans="10:17">
      <c r="J46" s="232"/>
      <c r="L46" s="44"/>
      <c r="M46" s="44"/>
      <c r="N46" s="316"/>
      <c r="O46" s="20" t="s">
        <v>1062</v>
      </c>
      <c r="P46" s="44">
        <v>4.3638000000000003E-2</v>
      </c>
      <c r="Q46" s="316">
        <f t="shared" si="1"/>
        <v>1.6242668499889111E-2</v>
      </c>
    </row>
    <row r="47" spans="10:17">
      <c r="J47" s="232"/>
      <c r="L47" s="44"/>
      <c r="M47" s="44"/>
      <c r="N47" s="316"/>
      <c r="O47" s="20" t="s">
        <v>1111</v>
      </c>
      <c r="P47" s="44">
        <v>3.9382E-2</v>
      </c>
      <c r="Q47" s="316">
        <f t="shared" si="1"/>
        <v>1.4658526304198933E-2</v>
      </c>
    </row>
    <row r="48" spans="10:17">
      <c r="J48" s="232"/>
      <c r="L48" s="44"/>
      <c r="M48" s="44"/>
      <c r="N48" s="316"/>
      <c r="O48" s="20" t="s">
        <v>1073</v>
      </c>
      <c r="P48" s="44">
        <v>3.749595E-2</v>
      </c>
      <c r="Q48" s="316">
        <f t="shared" si="1"/>
        <v>1.3956512350208927E-2</v>
      </c>
    </row>
    <row r="49" spans="10:17">
      <c r="J49" s="232"/>
      <c r="L49" s="44"/>
      <c r="M49" s="44"/>
      <c r="N49" s="316"/>
      <c r="O49" s="20" t="s">
        <v>1151</v>
      </c>
      <c r="P49" s="44">
        <v>3.4978000000000002E-2</v>
      </c>
      <c r="Q49" s="316">
        <f t="shared" si="1"/>
        <v>1.3019296456966896E-2</v>
      </c>
    </row>
    <row r="50" spans="10:17">
      <c r="J50" s="232"/>
      <c r="L50" s="44"/>
      <c r="M50" s="44"/>
      <c r="N50" s="316"/>
      <c r="O50" s="20" t="s">
        <v>1117</v>
      </c>
      <c r="P50" s="44">
        <v>3.4847999999999997E-2</v>
      </c>
      <c r="Q50" s="316">
        <f t="shared" si="1"/>
        <v>1.2970908654936884E-2</v>
      </c>
    </row>
    <row r="51" spans="10:17">
      <c r="J51" s="232"/>
      <c r="L51" s="44"/>
      <c r="M51" s="44"/>
      <c r="N51" s="316"/>
      <c r="O51" s="20" t="s">
        <v>1079</v>
      </c>
      <c r="P51" s="44">
        <v>3.4794309999999995E-2</v>
      </c>
      <c r="Q51" s="316">
        <f t="shared" si="1"/>
        <v>1.2950924492698487E-2</v>
      </c>
    </row>
    <row r="52" spans="10:17">
      <c r="J52" s="232"/>
      <c r="L52" s="44"/>
      <c r="M52" s="44"/>
      <c r="N52" s="316"/>
      <c r="O52" s="20" t="s">
        <v>1090</v>
      </c>
      <c r="P52" s="44">
        <v>3.2221E-2</v>
      </c>
      <c r="Q52" s="316">
        <f t="shared" si="1"/>
        <v>1.1993102840068909E-2</v>
      </c>
    </row>
    <row r="53" spans="10:17">
      <c r="J53" s="232"/>
      <c r="L53" s="44"/>
      <c r="M53" s="44"/>
      <c r="N53" s="316"/>
      <c r="O53" s="20" t="s">
        <v>1140</v>
      </c>
      <c r="P53" s="44">
        <v>3.0315000000000002E-2</v>
      </c>
      <c r="Q53" s="316">
        <f t="shared" si="1"/>
        <v>1.1283663219536607E-2</v>
      </c>
    </row>
    <row r="54" spans="10:17">
      <c r="J54" s="232"/>
      <c r="L54" s="44"/>
      <c r="M54" s="44"/>
      <c r="N54" s="316"/>
      <c r="O54" s="20" t="s">
        <v>1212</v>
      </c>
      <c r="P54" s="44">
        <v>2.9068E-2</v>
      </c>
      <c r="Q54" s="316">
        <f t="shared" si="1"/>
        <v>1.0819512533910277E-2</v>
      </c>
    </row>
    <row r="55" spans="10:17">
      <c r="J55" s="232"/>
      <c r="L55" s="44"/>
      <c r="M55" s="44"/>
      <c r="N55" s="316"/>
      <c r="O55" s="20" t="s">
        <v>1139</v>
      </c>
      <c r="P55" s="44">
        <v>2.8136999999999999E-2</v>
      </c>
      <c r="Q55" s="316">
        <f t="shared" si="1"/>
        <v>1.0472981428603052E-2</v>
      </c>
    </row>
    <row r="56" spans="10:17">
      <c r="J56" s="232"/>
      <c r="L56" s="44"/>
      <c r="M56" s="44"/>
      <c r="N56" s="316"/>
      <c r="O56" s="20" t="s">
        <v>1176</v>
      </c>
      <c r="P56" s="44">
        <v>2.7501599999999998E-2</v>
      </c>
      <c r="Q56" s="316">
        <f t="shared" si="1"/>
        <v>1.0236476740834831E-2</v>
      </c>
    </row>
    <row r="57" spans="10:17">
      <c r="J57" s="232"/>
      <c r="L57" s="44"/>
      <c r="M57" s="44"/>
      <c r="N57" s="316"/>
      <c r="O57" s="20" t="s">
        <v>997</v>
      </c>
      <c r="P57" s="44">
        <v>2.6446000000000001E-2</v>
      </c>
      <c r="Q57" s="316">
        <f t="shared" si="1"/>
        <v>9.8435677883511492E-3</v>
      </c>
    </row>
    <row r="58" spans="10:17">
      <c r="J58" s="232"/>
      <c r="L58" s="44"/>
      <c r="M58" s="44"/>
      <c r="N58" s="316"/>
      <c r="O58" s="20" t="s">
        <v>1124</v>
      </c>
      <c r="P58" s="44">
        <v>2.4552999999999998E-2</v>
      </c>
      <c r="Q58" s="316">
        <f t="shared" si="1"/>
        <v>9.1389669480218452E-3</v>
      </c>
    </row>
    <row r="59" spans="10:17">
      <c r="J59" s="232"/>
      <c r="L59" s="44"/>
      <c r="M59" s="44"/>
      <c r="N59" s="316"/>
      <c r="O59" s="20" t="s">
        <v>1118</v>
      </c>
      <c r="P59" s="44">
        <v>2.2374999999999999E-2</v>
      </c>
      <c r="Q59" s="316">
        <f t="shared" si="1"/>
        <v>8.3282851570882915E-3</v>
      </c>
    </row>
    <row r="60" spans="10:17">
      <c r="J60" s="232"/>
      <c r="L60" s="44"/>
      <c r="M60" s="44"/>
      <c r="N60" s="316"/>
      <c r="O60" s="20" t="s">
        <v>1163</v>
      </c>
      <c r="P60" s="44">
        <v>2.0347000000000001E-2</v>
      </c>
      <c r="Q60" s="316">
        <f t="shared" si="1"/>
        <v>7.573435445420133E-3</v>
      </c>
    </row>
    <row r="61" spans="10:17">
      <c r="J61" s="232"/>
      <c r="L61" s="44"/>
      <c r="M61" s="44"/>
      <c r="N61" s="316"/>
      <c r="O61" s="20" t="s">
        <v>1078</v>
      </c>
      <c r="P61" s="44">
        <v>1.7600999999999999E-2</v>
      </c>
      <c r="Q61" s="316">
        <f t="shared" si="1"/>
        <v>6.5513361810016092E-3</v>
      </c>
    </row>
    <row r="62" spans="10:17">
      <c r="J62" s="232"/>
      <c r="L62" s="44"/>
      <c r="M62" s="44"/>
      <c r="N62" s="316"/>
      <c r="O62" s="20" t="s">
        <v>1098</v>
      </c>
      <c r="P62" s="44">
        <v>1.7325E-2</v>
      </c>
      <c r="Q62" s="316">
        <f t="shared" si="1"/>
        <v>6.4486051551532813E-3</v>
      </c>
    </row>
    <row r="63" spans="10:17">
      <c r="J63" s="232"/>
      <c r="L63" s="44"/>
      <c r="M63" s="44"/>
      <c r="N63" s="316"/>
      <c r="O63" s="20" t="s">
        <v>1088</v>
      </c>
      <c r="P63" s="44">
        <v>1.592E-2</v>
      </c>
      <c r="Q63" s="316">
        <f t="shared" si="1"/>
        <v>5.9256446793674016E-3</v>
      </c>
    </row>
    <row r="64" spans="10:17">
      <c r="J64" s="232"/>
      <c r="L64" s="44"/>
      <c r="M64" s="44"/>
      <c r="N64" s="316"/>
      <c r="O64" s="20" t="s">
        <v>1169</v>
      </c>
      <c r="P64" s="44">
        <v>1.5782000000000001E-2</v>
      </c>
      <c r="Q64" s="316">
        <f t="shared" si="1"/>
        <v>5.8742791664432364E-3</v>
      </c>
    </row>
    <row r="65" spans="10:17">
      <c r="J65" s="232"/>
      <c r="L65" s="44"/>
      <c r="M65" s="44"/>
      <c r="N65" s="316"/>
      <c r="O65" s="20" t="s">
        <v>1045</v>
      </c>
      <c r="P65" s="44">
        <v>1.5635E-2</v>
      </c>
      <c r="Q65" s="316">
        <f t="shared" si="1"/>
        <v>5.8195637287631477E-3</v>
      </c>
    </row>
    <row r="66" spans="10:17">
      <c r="J66" s="232"/>
      <c r="L66" s="44"/>
      <c r="M66" s="44"/>
      <c r="N66" s="316"/>
      <c r="O66" s="20" t="s">
        <v>1016</v>
      </c>
      <c r="P66" s="44">
        <v>1.3276E-2</v>
      </c>
      <c r="Q66" s="316">
        <f t="shared" si="1"/>
        <v>4.9415112288493483E-3</v>
      </c>
    </row>
    <row r="67" spans="10:17">
      <c r="J67" s="232"/>
      <c r="L67" s="44"/>
      <c r="M67" s="44"/>
      <c r="N67" s="316"/>
      <c r="O67" s="20" t="s">
        <v>1159</v>
      </c>
      <c r="P67" s="44">
        <v>1.2199E-2</v>
      </c>
      <c r="Q67" s="316">
        <f t="shared" ref="Q67:Q103" si="2">(P67/$P$104)*100</f>
        <v>4.5406368997238013E-3</v>
      </c>
    </row>
    <row r="68" spans="10:17">
      <c r="J68" s="232"/>
      <c r="L68" s="44"/>
      <c r="M68" s="44"/>
      <c r="N68" s="316"/>
      <c r="O68" s="20" t="s">
        <v>1103</v>
      </c>
      <c r="P68" s="44">
        <v>1.1811E-2</v>
      </c>
      <c r="Q68" s="316">
        <f t="shared" si="2"/>
        <v>4.3962179213573099E-3</v>
      </c>
    </row>
    <row r="69" spans="10:17">
      <c r="J69" s="232"/>
      <c r="L69" s="44"/>
      <c r="M69" s="44"/>
      <c r="N69" s="316"/>
      <c r="O69" s="20" t="s">
        <v>1199</v>
      </c>
      <c r="P69" s="44">
        <v>1.1715E-2</v>
      </c>
      <c r="Q69" s="316">
        <f t="shared" si="2"/>
        <v>4.3604853906274565E-3</v>
      </c>
    </row>
    <row r="70" spans="10:17">
      <c r="J70" s="232"/>
      <c r="L70" s="44"/>
      <c r="M70" s="44"/>
      <c r="N70" s="316"/>
      <c r="O70" s="20" t="s">
        <v>1089</v>
      </c>
      <c r="P70" s="44">
        <v>1.1663E-2</v>
      </c>
      <c r="Q70" s="316">
        <f t="shared" si="2"/>
        <v>4.3411302698154524E-3</v>
      </c>
    </row>
    <row r="71" spans="10:17">
      <c r="J71" s="232"/>
      <c r="L71" s="44"/>
      <c r="M71" s="44"/>
      <c r="N71" s="316"/>
      <c r="O71" s="20" t="s">
        <v>1043</v>
      </c>
      <c r="P71" s="44">
        <v>1.1358E-2</v>
      </c>
      <c r="Q71" s="316">
        <f t="shared" si="2"/>
        <v>4.2276050419758132E-3</v>
      </c>
    </row>
    <row r="72" spans="10:17">
      <c r="J72" s="232"/>
      <c r="L72" s="44"/>
      <c r="M72" s="44"/>
      <c r="N72" s="316"/>
      <c r="O72" s="20" t="s">
        <v>1160</v>
      </c>
      <c r="P72" s="44">
        <v>1.0445899999999999E-2</v>
      </c>
      <c r="Q72" s="316">
        <f t="shared" si="2"/>
        <v>3.8881087786560259E-3</v>
      </c>
    </row>
    <row r="73" spans="10:17">
      <c r="J73" s="232"/>
      <c r="L73" s="44"/>
      <c r="M73" s="44"/>
      <c r="N73" s="316"/>
      <c r="O73" s="20" t="s">
        <v>1153</v>
      </c>
      <c r="P73" s="44">
        <v>1.0056000000000001E-2</v>
      </c>
      <c r="Q73" s="316">
        <f t="shared" si="2"/>
        <v>3.7429825939521728E-3</v>
      </c>
    </row>
    <row r="74" spans="10:17">
      <c r="J74" s="232"/>
      <c r="L74" s="44"/>
      <c r="M74" s="44"/>
      <c r="N74" s="316"/>
      <c r="O74" s="20" t="s">
        <v>1158</v>
      </c>
      <c r="P74" s="44">
        <v>8.6400000000000001E-3</v>
      </c>
      <c r="Q74" s="316">
        <f t="shared" si="2"/>
        <v>3.2159277656868311E-3</v>
      </c>
    </row>
    <row r="75" spans="10:17">
      <c r="J75" s="232"/>
      <c r="L75" s="44"/>
      <c r="M75" s="44"/>
      <c r="N75" s="316"/>
      <c r="O75" s="20" t="s">
        <v>1099</v>
      </c>
      <c r="P75" s="44">
        <v>8.5489999999999993E-3</v>
      </c>
      <c r="Q75" s="316">
        <f t="shared" si="2"/>
        <v>3.1820563042658234E-3</v>
      </c>
    </row>
    <row r="76" spans="10:17">
      <c r="J76" s="232"/>
      <c r="L76" s="44"/>
      <c r="M76" s="44"/>
      <c r="N76" s="316"/>
      <c r="O76" s="20" t="s">
        <v>1175</v>
      </c>
      <c r="P76" s="44">
        <v>8.4310200000000009E-3</v>
      </c>
      <c r="Q76" s="316">
        <f t="shared" si="2"/>
        <v>3.1381425128542812E-3</v>
      </c>
    </row>
    <row r="77" spans="10:17">
      <c r="J77" s="232"/>
      <c r="L77" s="44"/>
      <c r="M77" s="44"/>
      <c r="N77" s="316"/>
      <c r="O77" s="20" t="s">
        <v>1047</v>
      </c>
      <c r="P77" s="44">
        <v>8.3069200000000006E-3</v>
      </c>
      <c r="Q77" s="316">
        <f t="shared" si="2"/>
        <v>3.0919507726087096E-3</v>
      </c>
    </row>
    <row r="78" spans="10:17">
      <c r="J78" s="232"/>
      <c r="L78" s="44"/>
      <c r="M78" s="44"/>
      <c r="N78" s="316"/>
      <c r="O78" s="20" t="s">
        <v>1084</v>
      </c>
      <c r="P78" s="44">
        <v>8.1060000000000004E-3</v>
      </c>
      <c r="Q78" s="316">
        <f t="shared" si="2"/>
        <v>3.0171655635020198E-3</v>
      </c>
    </row>
    <row r="79" spans="10:17">
      <c r="J79" s="232"/>
      <c r="L79" s="44"/>
      <c r="M79" s="44"/>
      <c r="N79" s="316"/>
      <c r="O79" s="20" t="s">
        <v>1082</v>
      </c>
      <c r="P79" s="44">
        <v>7.8650000000000005E-3</v>
      </c>
      <c r="Q79" s="316">
        <f t="shared" si="2"/>
        <v>2.9274620228156166E-3</v>
      </c>
    </row>
    <row r="80" spans="10:17">
      <c r="J80" s="232"/>
      <c r="L80" s="44"/>
      <c r="M80" s="44"/>
      <c r="N80" s="316"/>
      <c r="O80" s="20" t="s">
        <v>1177</v>
      </c>
      <c r="P80" s="44">
        <v>7.7000000000000002E-3</v>
      </c>
      <c r="Q80" s="316">
        <f t="shared" si="2"/>
        <v>2.8660467356236802E-3</v>
      </c>
    </row>
    <row r="81" spans="10:17">
      <c r="J81" s="232"/>
      <c r="L81" s="44"/>
      <c r="M81" s="44"/>
      <c r="N81" s="316"/>
      <c r="O81" s="20" t="s">
        <v>1037</v>
      </c>
      <c r="P81" s="44">
        <v>7.5719999999999997E-3</v>
      </c>
      <c r="Q81" s="316">
        <f t="shared" si="2"/>
        <v>2.8184033613172085E-3</v>
      </c>
    </row>
    <row r="82" spans="10:17">
      <c r="J82" s="232"/>
      <c r="L82" s="44"/>
      <c r="M82" s="44"/>
      <c r="N82" s="316"/>
      <c r="O82" s="20" t="s">
        <v>1161</v>
      </c>
      <c r="P82" s="44">
        <v>7.26E-3</v>
      </c>
      <c r="Q82" s="316">
        <f t="shared" si="2"/>
        <v>2.7022726364451842E-3</v>
      </c>
    </row>
    <row r="83" spans="10:17">
      <c r="J83" s="232"/>
      <c r="L83" s="44"/>
      <c r="M83" s="44"/>
      <c r="N83" s="316"/>
      <c r="O83" s="20" t="s">
        <v>978</v>
      </c>
      <c r="P83" s="44">
        <v>6.4720000000000003E-3</v>
      </c>
      <c r="Q83" s="316">
        <f t="shared" si="2"/>
        <v>2.4089681133709689E-3</v>
      </c>
    </row>
    <row r="84" spans="10:17">
      <c r="J84" s="232"/>
      <c r="L84" s="44"/>
      <c r="M84" s="44"/>
      <c r="N84" s="316"/>
      <c r="O84" s="20" t="s">
        <v>1094</v>
      </c>
      <c r="P84" s="44">
        <v>5.3569999999999998E-3</v>
      </c>
      <c r="Q84" s="316">
        <f t="shared" si="2"/>
        <v>1.9939496574981888E-3</v>
      </c>
    </row>
    <row r="85" spans="10:17">
      <c r="L85" s="44"/>
      <c r="M85" s="44"/>
      <c r="N85" s="342"/>
      <c r="O85" s="20" t="s">
        <v>1102</v>
      </c>
      <c r="P85" s="44">
        <v>4.6150000000000002E-3</v>
      </c>
      <c r="Q85" s="316">
        <f t="shared" si="2"/>
        <v>1.7177669720653617E-3</v>
      </c>
    </row>
    <row r="86" spans="10:17">
      <c r="L86" s="44"/>
      <c r="M86" s="44"/>
      <c r="N86" s="316"/>
      <c r="O86" s="20" t="s">
        <v>1154</v>
      </c>
      <c r="P86" s="44">
        <v>4.5849999999999997E-3</v>
      </c>
      <c r="Q86" s="316">
        <f t="shared" si="2"/>
        <v>1.7066005562122824E-3</v>
      </c>
    </row>
    <row r="87" spans="10:17">
      <c r="L87" s="44"/>
      <c r="M87" s="44"/>
      <c r="N87" s="316"/>
      <c r="O87" s="20" t="s">
        <v>1093</v>
      </c>
      <c r="P87" s="44">
        <v>4.2310000000000004E-3</v>
      </c>
      <c r="Q87" s="316">
        <f t="shared" si="2"/>
        <v>1.5748368491459469E-3</v>
      </c>
    </row>
    <row r="88" spans="10:17">
      <c r="L88" s="44"/>
      <c r="M88" s="44"/>
      <c r="N88" s="316"/>
      <c r="O88" s="20" t="s">
        <v>1009</v>
      </c>
      <c r="P88" s="44">
        <v>4.1799999999999997E-3</v>
      </c>
      <c r="Q88" s="316">
        <f t="shared" si="2"/>
        <v>1.5558539421957119E-3</v>
      </c>
    </row>
    <row r="89" spans="10:17">
      <c r="L89" s="44"/>
      <c r="M89" s="44"/>
      <c r="N89" s="316"/>
      <c r="O89" s="20" t="s">
        <v>1074</v>
      </c>
      <c r="P89" s="44">
        <v>4.1181000000000004E-3</v>
      </c>
      <c r="Q89" s="316">
        <f t="shared" si="2"/>
        <v>1.532813904152192E-3</v>
      </c>
    </row>
    <row r="90" spans="10:17">
      <c r="L90" s="44"/>
      <c r="M90" s="44"/>
      <c r="N90" s="316"/>
      <c r="O90" s="20" t="s">
        <v>1172</v>
      </c>
      <c r="P90" s="44">
        <v>3.8119999999999999E-3</v>
      </c>
      <c r="Q90" s="316">
        <f t="shared" si="2"/>
        <v>1.4188792410646065E-3</v>
      </c>
    </row>
    <row r="91" spans="10:17">
      <c r="L91" s="44"/>
      <c r="M91" s="44"/>
      <c r="N91" s="316"/>
      <c r="O91" s="20" t="s">
        <v>1192</v>
      </c>
      <c r="P91" s="44">
        <v>3.0799999999999998E-3</v>
      </c>
      <c r="Q91" s="316">
        <f t="shared" si="2"/>
        <v>1.1464186942494721E-3</v>
      </c>
    </row>
    <row r="92" spans="10:17">
      <c r="L92" s="44"/>
      <c r="M92" s="44"/>
      <c r="N92" s="316"/>
      <c r="O92" s="20" t="s">
        <v>1000</v>
      </c>
      <c r="P92" s="44">
        <v>2.8368400000000002E-3</v>
      </c>
      <c r="Q92" s="316">
        <f t="shared" si="2"/>
        <v>1.0559111716216469E-3</v>
      </c>
    </row>
    <row r="93" spans="10:17">
      <c r="L93" s="44"/>
      <c r="M93" s="44"/>
      <c r="N93" s="316"/>
      <c r="O93" s="20" t="s">
        <v>1072</v>
      </c>
      <c r="P93" s="44">
        <v>2.787E-3</v>
      </c>
      <c r="Q93" s="316">
        <f t="shared" si="2"/>
        <v>1.0373600327510646E-3</v>
      </c>
    </row>
    <row r="94" spans="10:17">
      <c r="L94" s="44"/>
      <c r="M94" s="44"/>
      <c r="N94" s="316"/>
      <c r="O94" s="20" t="s">
        <v>1060</v>
      </c>
      <c r="P94" s="44">
        <v>2.3770000000000002E-3</v>
      </c>
      <c r="Q94" s="316">
        <f t="shared" si="2"/>
        <v>8.8475234942564786E-4</v>
      </c>
    </row>
    <row r="95" spans="10:17">
      <c r="L95" s="44"/>
      <c r="M95" s="44"/>
      <c r="N95" s="316"/>
      <c r="O95" s="20" t="s">
        <v>1166</v>
      </c>
      <c r="P95" s="44">
        <v>1.921E-3</v>
      </c>
      <c r="Q95" s="316">
        <f t="shared" si="2"/>
        <v>7.1502282845884281E-4</v>
      </c>
    </row>
    <row r="96" spans="10:17">
      <c r="L96" s="44"/>
      <c r="M96" s="44"/>
      <c r="N96" s="316"/>
      <c r="O96" s="20" t="s">
        <v>1128</v>
      </c>
      <c r="P96" s="44">
        <v>1.8810000000000001E-3</v>
      </c>
      <c r="Q96" s="316">
        <f t="shared" si="2"/>
        <v>7.0013427398807045E-4</v>
      </c>
    </row>
    <row r="97" spans="12:17">
      <c r="L97" s="44"/>
      <c r="M97" s="44"/>
      <c r="N97" s="316"/>
      <c r="O97" s="20" t="s">
        <v>976</v>
      </c>
      <c r="P97" s="44">
        <v>1.632E-3</v>
      </c>
      <c r="Q97" s="316">
        <f t="shared" si="2"/>
        <v>6.0745302240751246E-4</v>
      </c>
    </row>
    <row r="98" spans="12:17">
      <c r="L98" s="44"/>
      <c r="M98" s="44"/>
      <c r="N98" s="316"/>
      <c r="O98" s="20" t="s">
        <v>1167</v>
      </c>
      <c r="P98" s="44">
        <v>1.5401199999999999E-3</v>
      </c>
      <c r="Q98" s="316">
        <f t="shared" si="2"/>
        <v>5.7325401278814829E-4</v>
      </c>
    </row>
    <row r="99" spans="12:17">
      <c r="L99" s="44"/>
      <c r="M99" s="44"/>
      <c r="N99" s="316"/>
      <c r="O99" s="20" t="s">
        <v>1152</v>
      </c>
      <c r="P99" s="44">
        <v>9.6257000000000005E-4</v>
      </c>
      <c r="Q99" s="316">
        <f t="shared" si="2"/>
        <v>3.5828189692328392E-4</v>
      </c>
    </row>
    <row r="100" spans="12:17">
      <c r="L100" s="44"/>
      <c r="M100" s="44"/>
      <c r="N100" s="316"/>
      <c r="O100" s="20" t="s">
        <v>1171</v>
      </c>
      <c r="P100" s="44">
        <v>8.03E-4</v>
      </c>
      <c r="Q100" s="316">
        <f t="shared" si="2"/>
        <v>2.9888773100075522E-4</v>
      </c>
    </row>
    <row r="101" spans="12:17">
      <c r="L101" s="45"/>
      <c r="M101" s="45"/>
      <c r="N101" s="316"/>
      <c r="O101" s="20" t="s">
        <v>1085</v>
      </c>
      <c r="P101" s="44">
        <v>8.0199999999999998E-4</v>
      </c>
      <c r="Q101" s="316">
        <f t="shared" si="2"/>
        <v>2.9851551713898589E-4</v>
      </c>
    </row>
    <row r="102" spans="12:17">
      <c r="L102" s="55"/>
      <c r="M102" s="44"/>
      <c r="N102" s="316"/>
      <c r="O102" s="20" t="s">
        <v>1032</v>
      </c>
      <c r="P102" s="44">
        <v>6.4700000000000001E-4</v>
      </c>
      <c r="Q102" s="316">
        <f t="shared" si="2"/>
        <v>2.4082236856474301E-4</v>
      </c>
    </row>
    <row r="103" spans="12:17">
      <c r="L103" s="55"/>
      <c r="M103" s="44"/>
      <c r="N103" s="316"/>
      <c r="O103" s="50" t="s">
        <v>1048</v>
      </c>
      <c r="P103" s="45">
        <v>1.75E-4</v>
      </c>
      <c r="Q103" s="316">
        <f t="shared" si="2"/>
        <v>6.513742580962909E-5</v>
      </c>
    </row>
    <row r="104" spans="12:17">
      <c r="L104" s="211" t="s">
        <v>217</v>
      </c>
      <c r="M104" s="335">
        <f>SUBTOTAL(109,Table49701126[Column2])</f>
        <v>27.079722300000004</v>
      </c>
      <c r="N104" s="212">
        <f>SUBTOTAL(109,Table49701126[Column3])</f>
        <v>99.999999999999972</v>
      </c>
      <c r="O104" s="247" t="s">
        <v>217</v>
      </c>
      <c r="P104" s="336">
        <f>SUBTOTAL(109,Table49701126[Column5])</f>
        <v>268.66275083000011</v>
      </c>
      <c r="Q104" s="213">
        <f>SUBTOTAL(109,Table49701126[Column6])</f>
        <v>99.999999999999915</v>
      </c>
    </row>
    <row r="105" spans="12:17">
      <c r="L105" s="1"/>
      <c r="M105" s="17"/>
      <c r="N105" s="1"/>
      <c r="O105" s="19"/>
    </row>
    <row r="106" spans="12:17">
      <c r="L106" s="1"/>
      <c r="M106" s="17"/>
      <c r="N106" s="1"/>
      <c r="O106" s="19"/>
    </row>
    <row r="107" spans="12:17">
      <c r="L107" s="1"/>
      <c r="M107" s="17"/>
      <c r="N107" s="1"/>
      <c r="O107" s="19"/>
    </row>
    <row r="108" spans="12:17">
      <c r="L108" s="29"/>
      <c r="N108" s="105"/>
      <c r="P108" s="34"/>
      <c r="Q108" s="81"/>
    </row>
    <row r="109" spans="12:17">
      <c r="L109" s="29"/>
      <c r="N109" s="105"/>
      <c r="P109" s="34"/>
      <c r="Q109" s="81"/>
    </row>
    <row r="110" spans="12:17">
      <c r="L110" s="29"/>
      <c r="N110" s="105"/>
      <c r="P110" s="34"/>
      <c r="Q110" s="81"/>
    </row>
    <row r="111" spans="12:17">
      <c r="L111" s="29"/>
      <c r="N111" s="105"/>
      <c r="P111" s="34"/>
      <c r="Q111" s="81"/>
    </row>
    <row r="112" spans="12:17">
      <c r="L112" s="29"/>
      <c r="N112" s="105"/>
      <c r="P112" s="34"/>
      <c r="Q112" s="81"/>
    </row>
    <row r="113" spans="12:17">
      <c r="L113" s="29"/>
      <c r="N113" s="105"/>
      <c r="P113" s="34"/>
      <c r="Q113" s="81"/>
    </row>
    <row r="114" spans="12:17">
      <c r="L114" s="29"/>
      <c r="N114" s="105"/>
      <c r="P114" s="34"/>
      <c r="Q114" s="81"/>
    </row>
    <row r="115" spans="12:17">
      <c r="L115" s="29"/>
      <c r="N115" s="105"/>
      <c r="P115" s="34"/>
      <c r="Q115" s="81"/>
    </row>
    <row r="116" spans="12:17">
      <c r="L116" s="29"/>
      <c r="N116" s="105"/>
      <c r="P116" s="34"/>
      <c r="Q116" s="81"/>
    </row>
    <row r="117" spans="12:17">
      <c r="L117" s="29"/>
      <c r="N117" s="105"/>
      <c r="P117" s="34"/>
      <c r="Q117" s="81"/>
    </row>
    <row r="118" spans="12:17">
      <c r="L118" s="29"/>
      <c r="N118" s="105"/>
      <c r="P118" s="34"/>
      <c r="Q118" s="81"/>
    </row>
    <row r="119" spans="12:17">
      <c r="L119" s="29"/>
      <c r="N119" s="105"/>
      <c r="P119" s="34"/>
      <c r="Q119" s="81"/>
    </row>
    <row r="120" spans="12:17">
      <c r="L120" s="29"/>
      <c r="N120" s="105"/>
      <c r="P120" s="34"/>
      <c r="Q120" s="81"/>
    </row>
    <row r="121" spans="12:17">
      <c r="L121" s="29"/>
      <c r="N121" s="105"/>
      <c r="P121" s="34"/>
      <c r="Q121" s="81"/>
    </row>
    <row r="122" spans="12:17">
      <c r="L122" s="29"/>
      <c r="N122" s="105"/>
      <c r="P122" s="34"/>
      <c r="Q122" s="81"/>
    </row>
    <row r="123" spans="12:17">
      <c r="L123" s="29"/>
      <c r="N123" s="105"/>
      <c r="P123" s="34"/>
      <c r="Q123" s="81"/>
    </row>
    <row r="124" spans="12:17">
      <c r="L124" s="29"/>
      <c r="N124" s="105"/>
      <c r="P124" s="34"/>
      <c r="Q124" s="81"/>
    </row>
    <row r="125" spans="12:17">
      <c r="L125" s="29"/>
      <c r="N125" s="105"/>
      <c r="P125" s="34"/>
      <c r="Q125" s="81"/>
    </row>
    <row r="126" spans="12:17">
      <c r="L126" s="29"/>
      <c r="N126" s="105"/>
      <c r="P126" s="34"/>
      <c r="Q126" s="81"/>
    </row>
    <row r="127" spans="12:17">
      <c r="L127" s="29"/>
      <c r="N127" s="105"/>
      <c r="P127" s="34"/>
      <c r="Q127" s="81"/>
    </row>
    <row r="128" spans="12:17">
      <c r="L128" s="29"/>
      <c r="N128" s="105"/>
      <c r="P128" s="34"/>
      <c r="Q128" s="81"/>
    </row>
    <row r="129" spans="12:17">
      <c r="L129" s="29"/>
      <c r="N129" s="105"/>
      <c r="P129" s="34"/>
      <c r="Q129" s="81"/>
    </row>
    <row r="130" spans="12:17">
      <c r="L130" s="29"/>
      <c r="N130" s="105"/>
      <c r="P130" s="34"/>
      <c r="Q130" s="81"/>
    </row>
    <row r="131" spans="12:17">
      <c r="L131" s="29"/>
      <c r="N131" s="105"/>
      <c r="P131" s="34"/>
      <c r="Q131" s="81"/>
    </row>
    <row r="132" spans="12:17">
      <c r="L132" s="29"/>
      <c r="N132" s="105"/>
      <c r="P132" s="34"/>
      <c r="Q132" s="81"/>
    </row>
    <row r="133" spans="12:17">
      <c r="L133" s="29"/>
      <c r="N133" s="105"/>
      <c r="P133" s="34"/>
      <c r="Q133" s="81"/>
    </row>
    <row r="134" spans="12:17">
      <c r="L134" s="29"/>
      <c r="N134" s="105"/>
      <c r="P134" s="34"/>
      <c r="Q134" s="81"/>
    </row>
    <row r="135" spans="12:17">
      <c r="L135" s="29"/>
      <c r="N135" s="105"/>
      <c r="P135" s="34"/>
      <c r="Q135" s="81"/>
    </row>
    <row r="136" spans="12:17">
      <c r="L136" s="29"/>
      <c r="N136" s="105"/>
      <c r="P136" s="34"/>
      <c r="Q136" s="81"/>
    </row>
    <row r="137" spans="12:17">
      <c r="L137" s="29"/>
      <c r="N137" s="105"/>
      <c r="P137" s="34"/>
      <c r="Q137" s="81"/>
    </row>
    <row r="138" spans="12:17">
      <c r="L138" s="29"/>
      <c r="N138" s="105"/>
      <c r="P138" s="34"/>
      <c r="Q138" s="81"/>
    </row>
    <row r="139" spans="12:17">
      <c r="L139" s="29"/>
      <c r="N139" s="105"/>
      <c r="P139" s="34"/>
      <c r="Q139" s="81"/>
    </row>
    <row r="140" spans="12:17">
      <c r="L140" s="29"/>
      <c r="N140" s="105"/>
      <c r="P140" s="34"/>
      <c r="Q140" s="81"/>
    </row>
    <row r="141" spans="12:17">
      <c r="L141" s="29"/>
      <c r="N141" s="105"/>
      <c r="P141" s="34"/>
      <c r="Q141" s="81"/>
    </row>
    <row r="142" spans="12:17">
      <c r="L142" s="29"/>
      <c r="N142" s="105"/>
      <c r="P142" s="34"/>
      <c r="Q142" s="81"/>
    </row>
    <row r="143" spans="12:17">
      <c r="L143" s="29"/>
      <c r="N143" s="105"/>
      <c r="P143" s="34"/>
      <c r="Q143" s="81"/>
    </row>
    <row r="144" spans="12:17">
      <c r="L144" s="29"/>
      <c r="N144" s="105"/>
      <c r="P144" s="34"/>
      <c r="Q144" s="81"/>
    </row>
    <row r="145" spans="12:17">
      <c r="L145" s="29"/>
      <c r="N145" s="105"/>
      <c r="P145" s="34"/>
      <c r="Q145" s="81"/>
    </row>
    <row r="146" spans="12:17">
      <c r="L146" s="29"/>
      <c r="N146" s="105"/>
      <c r="P146" s="34"/>
      <c r="Q146" s="81"/>
    </row>
    <row r="147" spans="12:17">
      <c r="L147" s="29"/>
      <c r="N147" s="105"/>
      <c r="P147" s="34"/>
      <c r="Q147" s="81"/>
    </row>
    <row r="148" spans="12:17">
      <c r="L148" s="29"/>
      <c r="N148" s="105"/>
      <c r="P148" s="34"/>
      <c r="Q148" s="81"/>
    </row>
    <row r="149" spans="12:17">
      <c r="L149" s="29"/>
      <c r="N149" s="105"/>
      <c r="P149" s="34"/>
      <c r="Q149" s="81"/>
    </row>
    <row r="150" spans="12:17">
      <c r="L150" s="29"/>
      <c r="N150" s="105"/>
      <c r="P150" s="34"/>
      <c r="Q150" s="81"/>
    </row>
    <row r="151" spans="12:17">
      <c r="L151" s="29"/>
      <c r="N151" s="105"/>
      <c r="P151" s="34"/>
      <c r="Q151" s="81"/>
    </row>
    <row r="152" spans="12:17">
      <c r="L152" s="29"/>
      <c r="N152" s="105"/>
      <c r="P152" s="34"/>
      <c r="Q152" s="81"/>
    </row>
    <row r="153" spans="12:17">
      <c r="L153" s="29"/>
      <c r="N153" s="105"/>
      <c r="P153" s="34"/>
      <c r="Q153" s="81"/>
    </row>
    <row r="154" spans="12:17">
      <c r="L154" s="29"/>
      <c r="N154" s="105"/>
      <c r="P154" s="34"/>
      <c r="Q154" s="81"/>
    </row>
    <row r="155" spans="12:17">
      <c r="L155" s="29"/>
      <c r="N155" s="105"/>
      <c r="P155" s="34"/>
      <c r="Q155" s="81"/>
    </row>
    <row r="156" spans="12:17">
      <c r="L156" s="29"/>
      <c r="N156" s="105"/>
      <c r="P156" s="34"/>
      <c r="Q156" s="81"/>
    </row>
    <row r="157" spans="12:17">
      <c r="L157" s="29"/>
      <c r="N157" s="105"/>
      <c r="P157" s="34"/>
      <c r="Q157" s="81"/>
    </row>
    <row r="158" spans="12:17">
      <c r="L158" s="29"/>
      <c r="N158" s="105"/>
      <c r="P158" s="34"/>
      <c r="Q158" s="81"/>
    </row>
    <row r="159" spans="12:17">
      <c r="L159" s="29"/>
      <c r="N159" s="105"/>
      <c r="P159" s="34"/>
      <c r="Q159" s="81"/>
    </row>
    <row r="160" spans="12:17">
      <c r="L160" s="29"/>
      <c r="N160" s="105"/>
      <c r="P160" s="34"/>
      <c r="Q160" s="81"/>
    </row>
    <row r="161" spans="12:17">
      <c r="L161" s="29"/>
      <c r="N161" s="105"/>
      <c r="P161" s="34"/>
      <c r="Q161" s="81"/>
    </row>
    <row r="162" spans="12:17">
      <c r="L162" s="29"/>
      <c r="N162" s="105"/>
      <c r="P162" s="34"/>
      <c r="Q162" s="81"/>
    </row>
    <row r="163" spans="12:17">
      <c r="L163" s="29"/>
      <c r="N163" s="105"/>
      <c r="P163" s="34"/>
      <c r="Q163" s="81"/>
    </row>
    <row r="164" spans="12:17">
      <c r="L164" s="29"/>
      <c r="N164" s="105"/>
      <c r="P164" s="34"/>
      <c r="Q164" s="81"/>
    </row>
    <row r="165" spans="12:17">
      <c r="L165" s="29"/>
      <c r="N165" s="105"/>
      <c r="P165" s="34"/>
      <c r="Q165" s="81"/>
    </row>
    <row r="166" spans="12:17">
      <c r="L166" s="29"/>
      <c r="N166" s="105"/>
      <c r="P166" s="34"/>
      <c r="Q166" s="81"/>
    </row>
    <row r="167" spans="12:17">
      <c r="L167" s="29"/>
      <c r="N167" s="105"/>
      <c r="P167" s="34"/>
      <c r="Q167" s="81"/>
    </row>
    <row r="168" spans="12:17">
      <c r="L168" s="29"/>
      <c r="N168" s="105"/>
      <c r="P168" s="34"/>
      <c r="Q168" s="81"/>
    </row>
    <row r="169" spans="12:17">
      <c r="L169" s="29"/>
      <c r="N169" s="105"/>
      <c r="P169" s="34"/>
      <c r="Q169" s="81"/>
    </row>
    <row r="170" spans="12:17">
      <c r="L170" s="29"/>
      <c r="N170" s="105"/>
      <c r="P170" s="34"/>
      <c r="Q170" s="81"/>
    </row>
    <row r="171" spans="12:17">
      <c r="L171" s="29"/>
      <c r="N171" s="105"/>
      <c r="P171" s="34"/>
      <c r="Q171" s="81"/>
    </row>
    <row r="172" spans="12:17">
      <c r="L172" s="29"/>
      <c r="N172" s="105"/>
      <c r="P172" s="34"/>
      <c r="Q172" s="81"/>
    </row>
    <row r="173" spans="12:17">
      <c r="L173" s="29"/>
      <c r="N173" s="105"/>
      <c r="P173" s="34"/>
      <c r="Q173" s="81"/>
    </row>
    <row r="174" spans="12:17">
      <c r="L174" s="29"/>
      <c r="N174" s="105"/>
      <c r="P174" s="34"/>
      <c r="Q174" s="81"/>
    </row>
    <row r="175" spans="12:17">
      <c r="L175" s="29"/>
      <c r="N175" s="105"/>
      <c r="P175" s="34"/>
      <c r="Q175" s="81"/>
    </row>
    <row r="176" spans="12:17">
      <c r="L176" s="29"/>
      <c r="N176" s="105"/>
      <c r="P176" s="34"/>
      <c r="Q176" s="81"/>
    </row>
    <row r="177" spans="12:17">
      <c r="L177" s="29"/>
      <c r="N177" s="105"/>
      <c r="P177" s="34"/>
      <c r="Q177" s="81"/>
    </row>
    <row r="178" spans="12:17">
      <c r="L178" s="29"/>
      <c r="N178" s="105"/>
      <c r="P178" s="34"/>
      <c r="Q178" s="81"/>
    </row>
    <row r="179" spans="12:17">
      <c r="L179" s="29"/>
      <c r="N179" s="105"/>
      <c r="P179" s="34"/>
      <c r="Q179" s="81"/>
    </row>
    <row r="180" spans="12:17">
      <c r="L180" s="29"/>
      <c r="N180" s="105"/>
      <c r="P180" s="34"/>
      <c r="Q180" s="81"/>
    </row>
    <row r="181" spans="12:17">
      <c r="L181" s="29"/>
      <c r="N181" s="105"/>
      <c r="P181" s="34"/>
      <c r="Q181" s="81"/>
    </row>
    <row r="182" spans="12:17">
      <c r="L182" s="29"/>
      <c r="N182" s="105"/>
      <c r="P182" s="34"/>
      <c r="Q182" s="81"/>
    </row>
    <row r="183" spans="12:17">
      <c r="L183" s="29"/>
      <c r="N183" s="105"/>
      <c r="P183" s="34"/>
      <c r="Q183" s="81"/>
    </row>
    <row r="184" spans="12:17">
      <c r="L184" s="29"/>
      <c r="N184" s="105"/>
      <c r="P184" s="34"/>
      <c r="Q184" s="81"/>
    </row>
    <row r="185" spans="12:17">
      <c r="L185" s="29"/>
      <c r="N185" s="105"/>
      <c r="P185" s="34"/>
      <c r="Q185" s="81"/>
    </row>
    <row r="186" spans="12:17">
      <c r="L186" s="29"/>
      <c r="N186" s="105"/>
      <c r="P186" s="34"/>
      <c r="Q186" s="81"/>
    </row>
    <row r="187" spans="12:17">
      <c r="L187" s="29"/>
      <c r="N187" s="105"/>
      <c r="P187" s="34"/>
      <c r="Q187" s="81"/>
    </row>
    <row r="188" spans="12:17">
      <c r="L188" s="29"/>
      <c r="N188" s="105"/>
      <c r="P188" s="34"/>
      <c r="Q188" s="81"/>
    </row>
    <row r="189" spans="12:17">
      <c r="L189" s="29"/>
      <c r="N189" s="105"/>
      <c r="P189" s="34"/>
      <c r="Q189" s="81"/>
    </row>
    <row r="190" spans="12:17">
      <c r="L190" s="29"/>
      <c r="N190" s="105"/>
      <c r="P190" s="34"/>
      <c r="Q190" s="81"/>
    </row>
    <row r="191" spans="12:17">
      <c r="L191" s="29"/>
      <c r="N191" s="105"/>
      <c r="P191" s="34"/>
      <c r="Q191" s="81"/>
    </row>
    <row r="192" spans="12:17">
      <c r="L192" s="29"/>
      <c r="N192" s="105"/>
      <c r="P192" s="34"/>
      <c r="Q192" s="81"/>
    </row>
    <row r="193" spans="12:17">
      <c r="L193" s="29"/>
      <c r="N193" s="105"/>
      <c r="P193" s="34"/>
      <c r="Q193" s="81"/>
    </row>
    <row r="194" spans="12:17">
      <c r="L194" s="29"/>
      <c r="N194" s="105"/>
      <c r="P194" s="34"/>
      <c r="Q194" s="81"/>
    </row>
    <row r="195" spans="12:17">
      <c r="L195" s="29"/>
      <c r="N195" s="105"/>
      <c r="P195" s="34"/>
      <c r="Q195" s="81"/>
    </row>
    <row r="196" spans="12:17">
      <c r="L196" s="29"/>
      <c r="N196" s="105"/>
      <c r="P196" s="34"/>
      <c r="Q196" s="81"/>
    </row>
    <row r="197" spans="12:17">
      <c r="L197" s="29"/>
      <c r="N197" s="105"/>
      <c r="P197" s="34"/>
      <c r="Q197" s="81"/>
    </row>
    <row r="198" spans="12:17">
      <c r="L198" s="29"/>
      <c r="N198" s="105"/>
      <c r="P198" s="34"/>
      <c r="Q198" s="81"/>
    </row>
    <row r="199" spans="12:17">
      <c r="L199" s="29"/>
      <c r="N199" s="105"/>
      <c r="P199" s="34"/>
      <c r="Q199" s="81"/>
    </row>
    <row r="200" spans="12:17">
      <c r="L200" s="29"/>
      <c r="N200" s="105"/>
      <c r="P200" s="34"/>
      <c r="Q200" s="81"/>
    </row>
    <row r="201" spans="12:17">
      <c r="L201" s="29"/>
      <c r="N201" s="105"/>
      <c r="P201" s="34"/>
      <c r="Q201" s="81"/>
    </row>
    <row r="202" spans="12:17">
      <c r="L202" s="29"/>
      <c r="N202" s="105"/>
      <c r="P202" s="34"/>
      <c r="Q202" s="81"/>
    </row>
    <row r="203" spans="12:17">
      <c r="L203" s="29"/>
      <c r="N203" s="105"/>
      <c r="P203" s="34"/>
      <c r="Q203" s="81"/>
    </row>
    <row r="204" spans="12:17">
      <c r="L204" s="29"/>
      <c r="N204" s="105"/>
      <c r="P204" s="34"/>
      <c r="Q204" s="81"/>
    </row>
    <row r="205" spans="12:17">
      <c r="L205" s="29"/>
      <c r="N205" s="105"/>
      <c r="P205" s="34"/>
      <c r="Q205" s="81"/>
    </row>
    <row r="206" spans="12:17">
      <c r="L206" s="29"/>
      <c r="N206" s="105"/>
      <c r="P206" s="34"/>
      <c r="Q206" s="81"/>
    </row>
    <row r="207" spans="12:17">
      <c r="L207" s="29"/>
      <c r="N207" s="105"/>
      <c r="P207" s="34"/>
      <c r="Q207" s="81"/>
    </row>
    <row r="208" spans="12:17">
      <c r="L208" s="29"/>
      <c r="N208" s="105"/>
      <c r="P208" s="34"/>
      <c r="Q208" s="81"/>
    </row>
    <row r="209" spans="12:17">
      <c r="L209" s="29"/>
      <c r="N209" s="105"/>
      <c r="P209" s="34"/>
      <c r="Q209" s="81"/>
    </row>
    <row r="210" spans="12:17">
      <c r="L210" s="29"/>
      <c r="N210" s="105"/>
      <c r="P210" s="34"/>
      <c r="Q210" s="81"/>
    </row>
    <row r="211" spans="12:17">
      <c r="L211" s="29"/>
      <c r="N211" s="105"/>
      <c r="P211" s="34"/>
      <c r="Q211" s="81"/>
    </row>
    <row r="212" spans="12:17">
      <c r="L212" s="29"/>
      <c r="N212" s="105"/>
      <c r="P212" s="34"/>
      <c r="Q212" s="81"/>
    </row>
    <row r="213" spans="12:17">
      <c r="L213" s="29"/>
      <c r="N213" s="105"/>
      <c r="P213" s="34"/>
      <c r="Q213" s="81"/>
    </row>
    <row r="214" spans="12:17">
      <c r="L214" s="29"/>
      <c r="N214" s="105"/>
      <c r="P214" s="34"/>
      <c r="Q214" s="81"/>
    </row>
    <row r="215" spans="12:17">
      <c r="L215" s="29"/>
      <c r="N215" s="105"/>
      <c r="P215" s="34"/>
      <c r="Q215" s="81"/>
    </row>
    <row r="216" spans="12:17">
      <c r="L216" s="29"/>
      <c r="N216" s="105"/>
      <c r="P216" s="34"/>
      <c r="Q216" s="81"/>
    </row>
    <row r="217" spans="12:17">
      <c r="L217" s="29"/>
      <c r="N217" s="105"/>
      <c r="P217" s="34"/>
      <c r="Q217" s="81"/>
    </row>
    <row r="218" spans="12:17">
      <c r="L218" s="29"/>
      <c r="N218" s="105"/>
      <c r="P218" s="34"/>
      <c r="Q218" s="81"/>
    </row>
    <row r="219" spans="12:17">
      <c r="L219" s="29"/>
      <c r="N219" s="105"/>
      <c r="P219" s="34"/>
      <c r="Q219" s="81"/>
    </row>
    <row r="220" spans="12:17">
      <c r="L220" s="29"/>
      <c r="N220" s="105"/>
      <c r="P220" s="34"/>
      <c r="Q220" s="81"/>
    </row>
    <row r="221" spans="12:17">
      <c r="L221" s="29"/>
      <c r="N221" s="105"/>
      <c r="P221" s="34"/>
      <c r="Q221" s="81"/>
    </row>
    <row r="222" spans="12:17">
      <c r="L222" s="29"/>
      <c r="N222" s="105"/>
      <c r="P222" s="34"/>
      <c r="Q222" s="81"/>
    </row>
    <row r="223" spans="12:17">
      <c r="L223" s="29"/>
      <c r="N223" s="105"/>
      <c r="P223" s="34"/>
      <c r="Q223" s="81"/>
    </row>
    <row r="224" spans="12:17">
      <c r="L224" s="29"/>
      <c r="N224" s="105"/>
      <c r="P224" s="34"/>
      <c r="Q224" s="81"/>
    </row>
    <row r="225" spans="12:17">
      <c r="L225" s="29"/>
      <c r="N225" s="105"/>
      <c r="P225" s="34"/>
      <c r="Q225" s="81"/>
    </row>
    <row r="226" spans="12:17">
      <c r="L226" s="29"/>
      <c r="N226" s="105"/>
      <c r="P226" s="34"/>
      <c r="Q226" s="81"/>
    </row>
    <row r="227" spans="12:17">
      <c r="L227" s="29"/>
      <c r="N227" s="105"/>
      <c r="P227" s="34"/>
      <c r="Q227" s="81"/>
    </row>
    <row r="228" spans="12:17">
      <c r="L228" s="29"/>
      <c r="N228" s="105"/>
      <c r="P228" s="34"/>
      <c r="Q228" s="81"/>
    </row>
    <row r="229" spans="12:17">
      <c r="L229" s="29"/>
      <c r="N229" s="105"/>
      <c r="P229" s="34"/>
      <c r="Q229" s="81"/>
    </row>
    <row r="230" spans="12:17">
      <c r="L230" s="29"/>
      <c r="N230" s="105"/>
      <c r="P230" s="34"/>
      <c r="Q230" s="81"/>
    </row>
    <row r="231" spans="12:17">
      <c r="L231" s="29"/>
      <c r="N231" s="105"/>
      <c r="P231" s="34"/>
      <c r="Q231" s="81"/>
    </row>
    <row r="232" spans="12:17">
      <c r="L232" s="29"/>
      <c r="N232" s="105"/>
      <c r="P232" s="34"/>
      <c r="Q232" s="81"/>
    </row>
    <row r="233" spans="12:17">
      <c r="L233" s="29"/>
      <c r="N233" s="105"/>
      <c r="P233" s="34"/>
      <c r="Q233" s="81"/>
    </row>
    <row r="234" spans="12:17">
      <c r="L234" s="29"/>
      <c r="N234" s="105"/>
      <c r="P234" s="34"/>
      <c r="Q234" s="81"/>
    </row>
    <row r="235" spans="12:17">
      <c r="L235" s="29"/>
      <c r="N235" s="105"/>
      <c r="P235" s="34"/>
      <c r="Q235" s="81"/>
    </row>
    <row r="236" spans="12:17">
      <c r="L236" s="29"/>
      <c r="N236" s="105"/>
      <c r="P236" s="34"/>
      <c r="Q236" s="81"/>
    </row>
    <row r="237" spans="12:17">
      <c r="L237" s="29"/>
      <c r="N237" s="105"/>
      <c r="P237" s="34"/>
      <c r="Q237" s="81"/>
    </row>
    <row r="238" spans="12:17">
      <c r="L238" s="29"/>
      <c r="N238" s="105"/>
      <c r="P238" s="34"/>
      <c r="Q238" s="81"/>
    </row>
    <row r="239" spans="12:17">
      <c r="L239" s="29"/>
      <c r="N239" s="105"/>
      <c r="P239" s="34"/>
      <c r="Q239" s="81"/>
    </row>
    <row r="240" spans="12:17">
      <c r="L240" s="29"/>
      <c r="N240" s="105"/>
      <c r="P240" s="34"/>
      <c r="Q240" s="81"/>
    </row>
    <row r="241" spans="12:17">
      <c r="L241" s="29"/>
      <c r="N241" s="105"/>
      <c r="P241" s="34"/>
      <c r="Q241" s="81"/>
    </row>
    <row r="242" spans="12:17">
      <c r="L242" s="29"/>
      <c r="N242" s="105"/>
      <c r="P242" s="34"/>
      <c r="Q242" s="81"/>
    </row>
    <row r="243" spans="12:17">
      <c r="L243" s="29"/>
      <c r="N243" s="105"/>
      <c r="P243" s="34"/>
      <c r="Q243" s="81"/>
    </row>
    <row r="244" spans="12:17">
      <c r="L244" s="29"/>
      <c r="N244" s="105"/>
      <c r="P244" s="34"/>
      <c r="Q244" s="81"/>
    </row>
    <row r="245" spans="12:17">
      <c r="L245" s="29"/>
      <c r="N245" s="105"/>
      <c r="P245" s="34"/>
      <c r="Q245" s="81"/>
    </row>
    <row r="246" spans="12:17">
      <c r="L246" s="29"/>
      <c r="N246" s="105"/>
      <c r="P246" s="34"/>
      <c r="Q246" s="81"/>
    </row>
    <row r="247" spans="12:17">
      <c r="L247" s="29"/>
      <c r="N247" s="105"/>
      <c r="P247" s="34"/>
      <c r="Q247" s="81"/>
    </row>
    <row r="248" spans="12:17">
      <c r="L248" s="29"/>
      <c r="N248" s="105"/>
      <c r="P248" s="34"/>
      <c r="Q248" s="81"/>
    </row>
    <row r="249" spans="12:17">
      <c r="L249" s="29"/>
      <c r="N249" s="105"/>
      <c r="P249" s="34"/>
      <c r="Q249" s="81"/>
    </row>
    <row r="250" spans="12:17">
      <c r="L250" s="29"/>
      <c r="N250" s="105"/>
      <c r="P250" s="34"/>
      <c r="Q250" s="81"/>
    </row>
    <row r="251" spans="12:17">
      <c r="L251" s="29"/>
      <c r="N251" s="105"/>
      <c r="P251" s="34"/>
      <c r="Q251" s="81"/>
    </row>
    <row r="252" spans="12:17">
      <c r="L252" s="29"/>
      <c r="N252" s="105"/>
      <c r="P252" s="34"/>
      <c r="Q252" s="81"/>
    </row>
    <row r="253" spans="12:17">
      <c r="L253" s="29"/>
      <c r="N253" s="105"/>
      <c r="P253" s="34"/>
      <c r="Q253" s="81"/>
    </row>
    <row r="254" spans="12:17">
      <c r="L254" s="29"/>
      <c r="N254" s="105"/>
      <c r="P254" s="34"/>
      <c r="Q254" s="81"/>
    </row>
    <row r="255" spans="12:17">
      <c r="L255" s="29"/>
      <c r="N255" s="105"/>
      <c r="P255" s="34"/>
      <c r="Q255" s="81"/>
    </row>
    <row r="256" spans="12:17">
      <c r="L256" s="29"/>
      <c r="N256" s="105"/>
      <c r="P256" s="34"/>
      <c r="Q256" s="81"/>
    </row>
    <row r="257" spans="12:17">
      <c r="L257" s="29"/>
      <c r="N257" s="105"/>
      <c r="P257" s="34"/>
      <c r="Q257" s="81"/>
    </row>
    <row r="258" spans="12:17">
      <c r="L258" s="29"/>
      <c r="N258" s="105"/>
      <c r="P258" s="34"/>
      <c r="Q258" s="81"/>
    </row>
    <row r="259" spans="12:17">
      <c r="L259" s="29"/>
      <c r="N259" s="105"/>
      <c r="P259" s="34"/>
      <c r="Q259" s="81"/>
    </row>
    <row r="260" spans="12:17">
      <c r="L260" s="29"/>
      <c r="N260" s="105"/>
      <c r="P260" s="34"/>
      <c r="Q260" s="81"/>
    </row>
    <row r="261" spans="12:17">
      <c r="L261" s="29"/>
      <c r="N261" s="105"/>
      <c r="P261" s="34"/>
      <c r="Q261" s="81"/>
    </row>
    <row r="262" spans="12:17">
      <c r="L262" s="29"/>
      <c r="N262" s="105"/>
      <c r="P262" s="34"/>
      <c r="Q262" s="81"/>
    </row>
    <row r="263" spans="12:17">
      <c r="L263" s="29"/>
      <c r="N263" s="105"/>
      <c r="P263" s="34"/>
      <c r="Q263" s="81"/>
    </row>
    <row r="264" spans="12:17">
      <c r="L264" s="29"/>
      <c r="N264" s="105"/>
      <c r="P264" s="34"/>
      <c r="Q264" s="81"/>
    </row>
    <row r="265" spans="12:17">
      <c r="L265" s="29"/>
      <c r="N265" s="105"/>
      <c r="P265" s="34"/>
      <c r="Q265" s="81"/>
    </row>
    <row r="266" spans="12:17">
      <c r="L266" s="29"/>
      <c r="N266" s="105"/>
      <c r="P266" s="34"/>
      <c r="Q266" s="81"/>
    </row>
    <row r="267" spans="12:17">
      <c r="L267" s="29"/>
      <c r="N267" s="105"/>
      <c r="P267" s="34"/>
      <c r="Q267" s="81"/>
    </row>
    <row r="268" spans="12:17">
      <c r="L268" s="29"/>
      <c r="N268" s="105"/>
      <c r="P268" s="34"/>
      <c r="Q268" s="81"/>
    </row>
    <row r="269" spans="12:17">
      <c r="L269" s="29"/>
      <c r="N269" s="105"/>
      <c r="P269" s="34"/>
      <c r="Q269" s="81"/>
    </row>
    <row r="270" spans="12:17">
      <c r="L270" s="29"/>
      <c r="N270" s="105"/>
      <c r="P270" s="34"/>
      <c r="Q270" s="81"/>
    </row>
    <row r="271" spans="12:17">
      <c r="L271" s="29"/>
      <c r="N271" s="105"/>
      <c r="P271" s="34"/>
      <c r="Q271" s="81"/>
    </row>
    <row r="272" spans="12:17">
      <c r="L272" s="29"/>
      <c r="N272" s="105"/>
      <c r="P272" s="34"/>
      <c r="Q272" s="81"/>
    </row>
    <row r="273" spans="12:17">
      <c r="L273" s="29"/>
      <c r="N273" s="105"/>
      <c r="P273" s="34"/>
      <c r="Q273" s="81"/>
    </row>
    <row r="274" spans="12:17">
      <c r="L274" s="29"/>
      <c r="N274" s="105"/>
      <c r="P274" s="34"/>
      <c r="Q274" s="81"/>
    </row>
    <row r="275" spans="12:17">
      <c r="L275" s="29"/>
      <c r="N275" s="105"/>
      <c r="P275" s="34"/>
      <c r="Q275" s="81"/>
    </row>
    <row r="276" spans="12:17">
      <c r="L276" s="29"/>
      <c r="N276" s="105"/>
      <c r="P276" s="34"/>
      <c r="Q276" s="81"/>
    </row>
    <row r="277" spans="12:17">
      <c r="L277" s="29"/>
      <c r="N277" s="105"/>
      <c r="P277" s="34"/>
      <c r="Q277" s="81"/>
    </row>
    <row r="278" spans="12:17">
      <c r="L278" s="29"/>
      <c r="N278" s="105"/>
      <c r="P278" s="34"/>
      <c r="Q278" s="81"/>
    </row>
    <row r="279" spans="12:17">
      <c r="L279" s="29"/>
      <c r="N279" s="105"/>
      <c r="P279" s="34"/>
      <c r="Q279" s="81"/>
    </row>
    <row r="280" spans="12:17">
      <c r="L280" s="29"/>
      <c r="N280" s="105"/>
      <c r="P280" s="34"/>
      <c r="Q280" s="81"/>
    </row>
    <row r="281" spans="12:17">
      <c r="L281" s="29"/>
      <c r="N281" s="105"/>
      <c r="P281" s="34"/>
      <c r="Q281" s="81"/>
    </row>
    <row r="282" spans="12:17">
      <c r="L282" s="29"/>
      <c r="N282" s="105"/>
      <c r="P282" s="34"/>
      <c r="Q282" s="81"/>
    </row>
    <row r="283" spans="12:17">
      <c r="L283" s="29"/>
      <c r="N283" s="105"/>
      <c r="P283" s="34"/>
      <c r="Q283" s="81"/>
    </row>
    <row r="284" spans="12:17">
      <c r="L284" s="29"/>
      <c r="N284" s="105"/>
      <c r="P284" s="34"/>
      <c r="Q284" s="81"/>
    </row>
    <row r="285" spans="12:17">
      <c r="L285" s="29"/>
      <c r="N285" s="105"/>
      <c r="P285" s="34"/>
      <c r="Q285" s="81"/>
    </row>
    <row r="286" spans="12:17">
      <c r="L286" s="29"/>
      <c r="N286" s="105"/>
      <c r="P286" s="34"/>
      <c r="Q286" s="81"/>
    </row>
    <row r="287" spans="12:17">
      <c r="L287" s="29"/>
      <c r="N287" s="105"/>
      <c r="P287" s="34"/>
      <c r="Q287" s="81"/>
    </row>
    <row r="288" spans="12:17">
      <c r="L288" s="29"/>
      <c r="N288" s="105"/>
      <c r="P288" s="34"/>
      <c r="Q288" s="81"/>
    </row>
    <row r="289" spans="12:17">
      <c r="L289" s="29"/>
      <c r="N289" s="105"/>
      <c r="P289" s="34"/>
      <c r="Q289" s="81"/>
    </row>
    <row r="290" spans="12:17">
      <c r="L290" s="29"/>
      <c r="N290" s="105"/>
      <c r="P290" s="34"/>
      <c r="Q290" s="81"/>
    </row>
    <row r="291" spans="12:17">
      <c r="L291" s="29"/>
      <c r="N291" s="105"/>
      <c r="P291" s="34"/>
      <c r="Q291" s="81"/>
    </row>
    <row r="292" spans="12:17">
      <c r="L292" s="29"/>
      <c r="N292" s="105"/>
      <c r="P292" s="34"/>
      <c r="Q292" s="81"/>
    </row>
    <row r="293" spans="12:17">
      <c r="L293" s="29"/>
      <c r="N293" s="105"/>
      <c r="P293" s="34"/>
      <c r="Q293" s="81"/>
    </row>
    <row r="294" spans="12:17">
      <c r="L294" s="29"/>
      <c r="N294" s="105"/>
      <c r="P294" s="34"/>
      <c r="Q294" s="81"/>
    </row>
    <row r="295" spans="12:17">
      <c r="L295" s="29"/>
      <c r="N295" s="105"/>
      <c r="P295" s="34"/>
      <c r="Q295" s="81"/>
    </row>
    <row r="296" spans="12:17">
      <c r="L296" s="29"/>
      <c r="N296" s="105"/>
      <c r="P296" s="34"/>
      <c r="Q296" s="81"/>
    </row>
    <row r="297" spans="12:17">
      <c r="L297" s="29"/>
      <c r="N297" s="105"/>
      <c r="P297" s="34"/>
      <c r="Q297" s="81"/>
    </row>
    <row r="298" spans="12:17">
      <c r="L298" s="29"/>
      <c r="N298" s="105"/>
      <c r="P298" s="34"/>
      <c r="Q298" s="81"/>
    </row>
    <row r="299" spans="12:17">
      <c r="L299" s="29"/>
      <c r="N299" s="105"/>
      <c r="P299" s="34"/>
      <c r="Q299" s="81"/>
    </row>
    <row r="300" spans="12:17">
      <c r="L300" s="29"/>
      <c r="N300" s="105"/>
      <c r="P300" s="34"/>
      <c r="Q300" s="81"/>
    </row>
    <row r="301" spans="12:17">
      <c r="L301" s="29"/>
      <c r="N301" s="105"/>
      <c r="P301" s="34"/>
      <c r="Q301" s="81"/>
    </row>
    <row r="302" spans="12:17">
      <c r="L302" s="29"/>
      <c r="N302" s="105"/>
      <c r="P302" s="34"/>
      <c r="Q302" s="81"/>
    </row>
    <row r="303" spans="12:17">
      <c r="L303" s="29"/>
      <c r="N303" s="105"/>
      <c r="P303" s="34"/>
      <c r="Q303" s="81"/>
    </row>
    <row r="304" spans="12:17">
      <c r="L304" s="29"/>
      <c r="N304" s="105"/>
      <c r="P304" s="34"/>
      <c r="Q304" s="81"/>
    </row>
    <row r="305" spans="12:17">
      <c r="L305" s="29"/>
      <c r="N305" s="105"/>
      <c r="P305" s="34"/>
      <c r="Q305" s="81"/>
    </row>
    <row r="306" spans="12:17">
      <c r="L306" s="29"/>
      <c r="N306" s="105"/>
      <c r="P306" s="34"/>
      <c r="Q306" s="81"/>
    </row>
    <row r="307" spans="12:17">
      <c r="L307" s="29"/>
      <c r="N307" s="105"/>
      <c r="P307" s="34"/>
      <c r="Q307" s="81"/>
    </row>
    <row r="308" spans="12:17">
      <c r="L308" s="29"/>
      <c r="N308" s="105"/>
      <c r="P308" s="34"/>
      <c r="Q308" s="81"/>
    </row>
    <row r="309" spans="12:17">
      <c r="L309" s="29"/>
      <c r="N309" s="105"/>
      <c r="P309" s="34"/>
      <c r="Q309" s="81"/>
    </row>
    <row r="310" spans="12:17">
      <c r="L310" s="29"/>
      <c r="N310" s="105"/>
      <c r="P310" s="34"/>
      <c r="Q310" s="81"/>
    </row>
    <row r="311" spans="12:17">
      <c r="L311" s="29"/>
      <c r="N311" s="105"/>
      <c r="P311" s="34"/>
      <c r="Q311" s="81"/>
    </row>
    <row r="312" spans="12:17">
      <c r="L312" s="29"/>
      <c r="N312" s="105"/>
      <c r="P312" s="34"/>
      <c r="Q312" s="81"/>
    </row>
    <row r="313" spans="12:17">
      <c r="L313" s="29"/>
      <c r="N313" s="105"/>
      <c r="P313" s="34"/>
      <c r="Q313" s="81"/>
    </row>
    <row r="314" spans="12:17">
      <c r="L314" s="29"/>
      <c r="N314" s="105"/>
      <c r="P314" s="34"/>
      <c r="Q314" s="81"/>
    </row>
    <row r="315" spans="12:17">
      <c r="L315" s="29"/>
      <c r="N315" s="105"/>
      <c r="P315" s="34"/>
      <c r="Q315" s="81"/>
    </row>
    <row r="316" spans="12:17">
      <c r="L316" s="29"/>
      <c r="N316" s="105"/>
      <c r="P316" s="34"/>
      <c r="Q316" s="81"/>
    </row>
    <row r="317" spans="12:17">
      <c r="L317" s="29"/>
      <c r="N317" s="105"/>
      <c r="P317" s="34"/>
      <c r="Q317" s="81"/>
    </row>
    <row r="318" spans="12:17">
      <c r="L318" s="29"/>
      <c r="N318" s="105"/>
      <c r="P318" s="34"/>
      <c r="Q318" s="81"/>
    </row>
    <row r="319" spans="12:17">
      <c r="L319" s="29"/>
      <c r="N319" s="105"/>
      <c r="P319" s="34"/>
      <c r="Q319" s="81"/>
    </row>
    <row r="320" spans="12:17">
      <c r="L320" s="29"/>
      <c r="N320" s="105"/>
      <c r="P320" s="34"/>
      <c r="Q320" s="81"/>
    </row>
    <row r="321" spans="12:17">
      <c r="L321" s="29"/>
      <c r="N321" s="105"/>
      <c r="P321" s="34"/>
      <c r="Q321" s="81"/>
    </row>
    <row r="322" spans="12:17">
      <c r="L322" s="29"/>
      <c r="N322" s="105"/>
      <c r="P322" s="34"/>
      <c r="Q322" s="81"/>
    </row>
    <row r="323" spans="12:17">
      <c r="L323" s="29"/>
      <c r="N323" s="105"/>
      <c r="P323" s="34"/>
      <c r="Q323" s="81"/>
    </row>
    <row r="324" spans="12:17">
      <c r="L324" s="29"/>
      <c r="N324" s="105"/>
      <c r="P324" s="34"/>
      <c r="Q324" s="81"/>
    </row>
    <row r="325" spans="12:17">
      <c r="L325" s="29"/>
      <c r="N325" s="105"/>
      <c r="P325" s="34"/>
      <c r="Q325" s="81"/>
    </row>
    <row r="326" spans="12:17">
      <c r="L326" s="29"/>
      <c r="N326" s="105"/>
      <c r="P326" s="34"/>
      <c r="Q326" s="81"/>
    </row>
    <row r="327" spans="12:17">
      <c r="L327" s="29"/>
      <c r="N327" s="105"/>
      <c r="P327" s="34"/>
      <c r="Q327" s="81"/>
    </row>
    <row r="328" spans="12:17">
      <c r="L328" s="29"/>
      <c r="N328" s="105"/>
      <c r="P328" s="34"/>
      <c r="Q328" s="81"/>
    </row>
    <row r="329" spans="12:17">
      <c r="L329" s="29"/>
      <c r="N329" s="105"/>
      <c r="P329" s="34"/>
      <c r="Q329" s="81"/>
    </row>
    <row r="330" spans="12:17">
      <c r="L330" s="29"/>
      <c r="N330" s="105"/>
      <c r="P330" s="34"/>
      <c r="Q330" s="81"/>
    </row>
    <row r="331" spans="12:17">
      <c r="L331" s="29"/>
      <c r="N331" s="105"/>
      <c r="P331" s="34"/>
      <c r="Q331" s="81"/>
    </row>
    <row r="332" spans="12:17">
      <c r="L332" s="29"/>
      <c r="N332" s="105"/>
      <c r="P332" s="34"/>
      <c r="Q332" s="81"/>
    </row>
    <row r="333" spans="12:17">
      <c r="L333" s="29"/>
      <c r="N333" s="105"/>
      <c r="P333" s="34"/>
      <c r="Q333" s="81"/>
    </row>
    <row r="334" spans="12:17">
      <c r="L334" s="29"/>
      <c r="N334" s="105"/>
      <c r="P334" s="34"/>
      <c r="Q334" s="81"/>
    </row>
    <row r="335" spans="12:17">
      <c r="L335" s="29"/>
      <c r="N335" s="105"/>
      <c r="P335" s="34"/>
      <c r="Q335" s="81"/>
    </row>
    <row r="336" spans="12:17">
      <c r="L336" s="29"/>
      <c r="N336" s="105"/>
      <c r="P336" s="34"/>
      <c r="Q336" s="81"/>
    </row>
    <row r="337" spans="12:17">
      <c r="L337" s="29"/>
      <c r="N337" s="105"/>
      <c r="P337" s="34"/>
      <c r="Q337" s="81"/>
    </row>
    <row r="338" spans="12:17">
      <c r="L338" s="29"/>
      <c r="N338" s="105"/>
      <c r="P338" s="34"/>
      <c r="Q338" s="81"/>
    </row>
    <row r="339" spans="12:17">
      <c r="L339" s="29"/>
      <c r="N339" s="105"/>
      <c r="P339" s="34"/>
      <c r="Q339" s="81"/>
    </row>
    <row r="340" spans="12:17">
      <c r="L340" s="29"/>
      <c r="N340" s="105"/>
      <c r="P340" s="34"/>
      <c r="Q340" s="81"/>
    </row>
    <row r="341" spans="12:17">
      <c r="L341" s="29"/>
      <c r="N341" s="105"/>
      <c r="P341" s="34"/>
      <c r="Q341" s="81"/>
    </row>
    <row r="342" spans="12:17">
      <c r="L342" s="29"/>
      <c r="N342" s="105"/>
      <c r="P342" s="34"/>
      <c r="Q342" s="81"/>
    </row>
    <row r="343" spans="12:17">
      <c r="L343" s="29"/>
      <c r="N343" s="105"/>
      <c r="P343" s="34"/>
      <c r="Q343" s="81"/>
    </row>
    <row r="344" spans="12:17">
      <c r="L344" s="29"/>
      <c r="N344" s="105"/>
      <c r="P344" s="34"/>
      <c r="Q344" s="81"/>
    </row>
    <row r="345" spans="12:17">
      <c r="L345" s="29"/>
      <c r="N345" s="105"/>
      <c r="P345" s="34"/>
      <c r="Q345" s="81"/>
    </row>
    <row r="346" spans="12:17">
      <c r="L346" s="29"/>
      <c r="N346" s="105"/>
      <c r="P346" s="34"/>
      <c r="Q346" s="81"/>
    </row>
    <row r="347" spans="12:17">
      <c r="L347" s="29"/>
      <c r="N347" s="105"/>
      <c r="P347" s="34"/>
      <c r="Q347" s="81"/>
    </row>
    <row r="348" spans="12:17">
      <c r="L348" s="29"/>
      <c r="N348" s="105"/>
      <c r="P348" s="34"/>
      <c r="Q348" s="81"/>
    </row>
    <row r="349" spans="12:17">
      <c r="L349" s="29"/>
      <c r="N349" s="105"/>
      <c r="P349" s="34"/>
      <c r="Q349" s="81"/>
    </row>
    <row r="350" spans="12:17">
      <c r="L350" s="29"/>
      <c r="N350" s="105"/>
      <c r="P350" s="34"/>
      <c r="Q350" s="81"/>
    </row>
    <row r="351" spans="12:17">
      <c r="L351" s="29"/>
      <c r="N351" s="105"/>
      <c r="P351" s="34"/>
      <c r="Q351" s="81"/>
    </row>
    <row r="352" spans="12:17">
      <c r="L352" s="29"/>
      <c r="N352" s="105"/>
      <c r="P352" s="34"/>
      <c r="Q352" s="81"/>
    </row>
    <row r="353" spans="12:17">
      <c r="L353" s="29"/>
      <c r="N353" s="105"/>
      <c r="P353" s="34"/>
      <c r="Q353" s="81"/>
    </row>
    <row r="354" spans="12:17">
      <c r="L354" s="29"/>
      <c r="N354" s="105"/>
      <c r="P354" s="34"/>
      <c r="Q354" s="81"/>
    </row>
    <row r="355" spans="12:17">
      <c r="L355" s="29"/>
      <c r="N355" s="105"/>
      <c r="P355" s="34"/>
      <c r="Q355" s="81"/>
    </row>
    <row r="356" spans="12:17">
      <c r="L356" s="29"/>
      <c r="N356" s="105"/>
      <c r="P356" s="34"/>
      <c r="Q356" s="81"/>
    </row>
    <row r="357" spans="12:17">
      <c r="L357" s="29"/>
      <c r="N357" s="105"/>
      <c r="P357" s="34"/>
      <c r="Q357" s="81"/>
    </row>
    <row r="358" spans="12:17">
      <c r="L358" s="29"/>
      <c r="N358" s="105"/>
      <c r="P358" s="34"/>
      <c r="Q358" s="81"/>
    </row>
    <row r="359" spans="12:17">
      <c r="L359" s="29"/>
      <c r="N359" s="105"/>
      <c r="P359" s="34"/>
      <c r="Q359" s="81"/>
    </row>
    <row r="360" spans="12:17">
      <c r="L360" s="29"/>
      <c r="N360" s="105"/>
      <c r="P360" s="34"/>
      <c r="Q360" s="81"/>
    </row>
    <row r="361" spans="12:17">
      <c r="L361" s="29"/>
      <c r="N361" s="105"/>
      <c r="P361" s="34"/>
      <c r="Q361" s="81"/>
    </row>
    <row r="362" spans="12:17">
      <c r="L362" s="29"/>
      <c r="N362" s="105"/>
      <c r="P362" s="34"/>
      <c r="Q362" s="81"/>
    </row>
    <row r="363" spans="12:17">
      <c r="L363" s="29"/>
      <c r="N363" s="105"/>
      <c r="P363" s="34"/>
      <c r="Q363" s="81"/>
    </row>
    <row r="364" spans="12:17">
      <c r="L364" s="29"/>
      <c r="N364" s="105"/>
      <c r="P364" s="34"/>
      <c r="Q364" s="81"/>
    </row>
    <row r="365" spans="12:17">
      <c r="L365" s="29"/>
      <c r="N365" s="105"/>
      <c r="P365" s="34"/>
      <c r="Q365" s="81"/>
    </row>
    <row r="366" spans="12:17">
      <c r="L366" s="29"/>
      <c r="N366" s="105"/>
      <c r="P366" s="34"/>
      <c r="Q366" s="81"/>
    </row>
    <row r="367" spans="12:17">
      <c r="L367" s="29"/>
      <c r="N367" s="105"/>
      <c r="P367" s="34"/>
      <c r="Q367" s="81"/>
    </row>
    <row r="368" spans="12:17">
      <c r="L368" s="29"/>
      <c r="N368" s="105"/>
      <c r="P368" s="34"/>
      <c r="Q368" s="81"/>
    </row>
    <row r="369" spans="12:17">
      <c r="L369" s="29"/>
      <c r="N369" s="105"/>
      <c r="P369" s="34"/>
      <c r="Q369" s="81"/>
    </row>
    <row r="370" spans="12:17">
      <c r="L370" s="29"/>
      <c r="N370" s="105"/>
      <c r="P370" s="34"/>
      <c r="Q370" s="81"/>
    </row>
    <row r="371" spans="12:17">
      <c r="L371" s="29"/>
      <c r="N371" s="105"/>
      <c r="P371" s="34"/>
      <c r="Q371" s="81"/>
    </row>
    <row r="372" spans="12:17">
      <c r="L372" s="29"/>
      <c r="N372" s="105"/>
      <c r="P372" s="34"/>
      <c r="Q372" s="81"/>
    </row>
    <row r="373" spans="12:17">
      <c r="L373" s="29"/>
      <c r="N373" s="105"/>
      <c r="P373" s="34"/>
      <c r="Q373" s="81"/>
    </row>
    <row r="374" spans="12:17">
      <c r="L374" s="29"/>
      <c r="N374" s="105"/>
      <c r="P374" s="34"/>
      <c r="Q374" s="81"/>
    </row>
    <row r="375" spans="12:17">
      <c r="L375" s="29"/>
      <c r="N375" s="105"/>
      <c r="P375" s="34"/>
      <c r="Q375" s="81"/>
    </row>
    <row r="376" spans="12:17">
      <c r="L376" s="29"/>
      <c r="N376" s="105"/>
      <c r="P376" s="34"/>
      <c r="Q376" s="81"/>
    </row>
    <row r="377" spans="12:17">
      <c r="L377" s="29"/>
      <c r="N377" s="105"/>
      <c r="P377" s="34"/>
      <c r="Q377" s="81"/>
    </row>
    <row r="378" spans="12:17">
      <c r="L378" s="29"/>
      <c r="N378" s="105"/>
      <c r="P378" s="34"/>
      <c r="Q378" s="81"/>
    </row>
    <row r="379" spans="12:17">
      <c r="L379" s="29"/>
      <c r="N379" s="105"/>
      <c r="P379" s="34"/>
      <c r="Q379" s="81"/>
    </row>
    <row r="380" spans="12:17">
      <c r="L380" s="29"/>
      <c r="N380" s="105"/>
      <c r="P380" s="34"/>
      <c r="Q380" s="81"/>
    </row>
    <row r="381" spans="12:17">
      <c r="L381" s="29"/>
      <c r="N381" s="105"/>
      <c r="P381" s="34"/>
      <c r="Q381" s="81"/>
    </row>
    <row r="382" spans="12:17">
      <c r="L382" s="29"/>
      <c r="N382" s="105"/>
      <c r="P382" s="34"/>
      <c r="Q382" s="81"/>
    </row>
    <row r="383" spans="12:17">
      <c r="L383" s="29"/>
      <c r="N383" s="105"/>
      <c r="P383" s="34"/>
      <c r="Q383" s="81"/>
    </row>
    <row r="384" spans="12:17">
      <c r="L384" s="29"/>
      <c r="N384" s="105"/>
      <c r="P384" s="34"/>
      <c r="Q384" s="81"/>
    </row>
    <row r="385" spans="12:17">
      <c r="L385" s="29"/>
      <c r="N385" s="105"/>
      <c r="P385" s="34"/>
      <c r="Q385" s="81"/>
    </row>
    <row r="386" spans="12:17">
      <c r="L386" s="29"/>
      <c r="N386" s="105"/>
      <c r="P386" s="34"/>
      <c r="Q386" s="81"/>
    </row>
    <row r="387" spans="12:17">
      <c r="L387" s="29"/>
      <c r="N387" s="105"/>
      <c r="P387" s="34"/>
      <c r="Q387" s="81"/>
    </row>
    <row r="388" spans="12:17">
      <c r="L388" s="29"/>
      <c r="N388" s="105"/>
      <c r="P388" s="34"/>
      <c r="Q388" s="81"/>
    </row>
    <row r="389" spans="12:17">
      <c r="L389" s="29"/>
      <c r="N389" s="105"/>
      <c r="P389" s="34"/>
      <c r="Q389" s="81"/>
    </row>
    <row r="390" spans="12:17">
      <c r="L390" s="29"/>
      <c r="N390" s="105"/>
      <c r="P390" s="34"/>
      <c r="Q390" s="81"/>
    </row>
    <row r="391" spans="12:17">
      <c r="L391" s="29"/>
      <c r="N391" s="105"/>
      <c r="P391" s="34"/>
      <c r="Q391" s="81"/>
    </row>
    <row r="392" spans="12:17">
      <c r="L392" s="29"/>
      <c r="N392" s="105"/>
      <c r="P392" s="34"/>
      <c r="Q392" s="81"/>
    </row>
    <row r="393" spans="12:17">
      <c r="L393" s="29"/>
      <c r="N393" s="105"/>
      <c r="P393" s="34"/>
      <c r="Q393" s="81"/>
    </row>
    <row r="394" spans="12:17">
      <c r="L394" s="29"/>
      <c r="N394" s="105"/>
      <c r="P394" s="34"/>
      <c r="Q394" s="81"/>
    </row>
    <row r="395" spans="12:17">
      <c r="L395" s="29"/>
      <c r="N395" s="105"/>
      <c r="P395" s="34"/>
      <c r="Q395" s="81"/>
    </row>
    <row r="396" spans="12:17">
      <c r="L396" s="29"/>
      <c r="N396" s="105"/>
      <c r="P396" s="34"/>
      <c r="Q396" s="81"/>
    </row>
    <row r="397" spans="12:17">
      <c r="L397" s="29"/>
      <c r="N397" s="105"/>
      <c r="P397" s="34"/>
      <c r="Q397" s="81"/>
    </row>
    <row r="398" spans="12:17">
      <c r="L398" s="29"/>
      <c r="N398" s="105"/>
      <c r="P398" s="34"/>
      <c r="Q398" s="81"/>
    </row>
    <row r="399" spans="12:17">
      <c r="L399" s="29"/>
      <c r="N399" s="105"/>
      <c r="P399" s="34"/>
      <c r="Q399" s="81"/>
    </row>
    <row r="400" spans="12:17">
      <c r="L400" s="29"/>
      <c r="N400" s="105"/>
      <c r="P400" s="34"/>
      <c r="Q400" s="81"/>
    </row>
    <row r="401" spans="12:17">
      <c r="L401" s="29"/>
      <c r="N401" s="105"/>
      <c r="P401" s="34"/>
      <c r="Q401" s="81"/>
    </row>
    <row r="402" spans="12:17">
      <c r="L402" s="29"/>
      <c r="N402" s="105"/>
      <c r="P402" s="34"/>
      <c r="Q402" s="81"/>
    </row>
    <row r="403" spans="12:17">
      <c r="L403" s="29"/>
      <c r="N403" s="105"/>
      <c r="P403" s="34"/>
      <c r="Q403" s="81"/>
    </row>
    <row r="404" spans="12:17">
      <c r="L404" s="29"/>
      <c r="N404" s="105"/>
      <c r="P404" s="34"/>
      <c r="Q404" s="81"/>
    </row>
    <row r="405" spans="12:17">
      <c r="L405" s="29"/>
      <c r="N405" s="105"/>
      <c r="P405" s="34"/>
      <c r="Q405" s="81"/>
    </row>
    <row r="406" spans="12:17">
      <c r="L406" s="29"/>
      <c r="N406" s="105"/>
      <c r="P406" s="34"/>
      <c r="Q406" s="81"/>
    </row>
    <row r="407" spans="12:17">
      <c r="L407" s="29"/>
      <c r="N407" s="105"/>
      <c r="P407" s="34"/>
      <c r="Q407" s="81"/>
    </row>
    <row r="408" spans="12:17">
      <c r="L408" s="29"/>
      <c r="N408" s="105"/>
      <c r="P408" s="34"/>
      <c r="Q408" s="81"/>
    </row>
    <row r="409" spans="12:17">
      <c r="L409" s="29"/>
      <c r="N409" s="105"/>
      <c r="P409" s="34"/>
      <c r="Q409" s="81"/>
    </row>
    <row r="410" spans="12:17">
      <c r="L410" s="29"/>
      <c r="N410" s="105"/>
      <c r="P410" s="34"/>
      <c r="Q410" s="81"/>
    </row>
    <row r="411" spans="12:17">
      <c r="L411" s="29"/>
      <c r="N411" s="105"/>
      <c r="P411" s="34"/>
      <c r="Q411" s="81"/>
    </row>
    <row r="412" spans="12:17">
      <c r="L412" s="29"/>
      <c r="N412" s="105"/>
      <c r="P412" s="34"/>
      <c r="Q412" s="81"/>
    </row>
    <row r="413" spans="12:17">
      <c r="L413" s="29"/>
      <c r="N413" s="105"/>
      <c r="P413" s="34"/>
      <c r="Q413" s="81"/>
    </row>
    <row r="414" spans="12:17">
      <c r="L414" s="29"/>
      <c r="N414" s="105"/>
      <c r="P414" s="34"/>
      <c r="Q414" s="81"/>
    </row>
    <row r="415" spans="12:17">
      <c r="L415" s="29"/>
      <c r="N415" s="105"/>
      <c r="P415" s="34"/>
      <c r="Q415" s="81"/>
    </row>
    <row r="416" spans="12:17">
      <c r="L416" s="29"/>
      <c r="N416" s="105"/>
      <c r="P416" s="34"/>
      <c r="Q416" s="81"/>
    </row>
    <row r="417" spans="12:17">
      <c r="L417" s="29"/>
      <c r="N417" s="105"/>
      <c r="P417" s="34"/>
      <c r="Q417" s="81"/>
    </row>
    <row r="418" spans="12:17">
      <c r="L418" s="29"/>
      <c r="N418" s="105"/>
      <c r="P418" s="34"/>
      <c r="Q418" s="81"/>
    </row>
    <row r="419" spans="12:17">
      <c r="L419" s="29"/>
      <c r="N419" s="105"/>
      <c r="P419" s="34"/>
      <c r="Q419" s="81"/>
    </row>
    <row r="420" spans="12:17">
      <c r="L420" s="29"/>
      <c r="N420" s="105"/>
      <c r="P420" s="34"/>
      <c r="Q420" s="81"/>
    </row>
    <row r="421" spans="12:17">
      <c r="L421" s="29"/>
      <c r="N421" s="105"/>
      <c r="P421" s="34"/>
      <c r="Q421" s="81"/>
    </row>
    <row r="422" spans="12:17">
      <c r="L422" s="29"/>
      <c r="N422" s="105"/>
      <c r="P422" s="34"/>
      <c r="Q422" s="81"/>
    </row>
    <row r="423" spans="12:17">
      <c r="L423" s="29"/>
      <c r="N423" s="105"/>
      <c r="P423" s="34"/>
      <c r="Q423" s="81"/>
    </row>
    <row r="424" spans="12:17">
      <c r="L424" s="29"/>
      <c r="N424" s="105"/>
      <c r="P424" s="34"/>
      <c r="Q424" s="81"/>
    </row>
    <row r="425" spans="12:17">
      <c r="L425" s="29"/>
      <c r="N425" s="105"/>
      <c r="P425" s="34"/>
      <c r="Q425" s="81"/>
    </row>
    <row r="426" spans="12:17">
      <c r="L426" s="29"/>
      <c r="N426" s="105"/>
      <c r="P426" s="34"/>
      <c r="Q426" s="81"/>
    </row>
    <row r="427" spans="12:17">
      <c r="L427" s="29"/>
      <c r="N427" s="105"/>
      <c r="P427" s="34"/>
      <c r="Q427" s="81"/>
    </row>
    <row r="428" spans="12:17">
      <c r="L428" s="29"/>
      <c r="N428" s="105"/>
      <c r="P428" s="34"/>
      <c r="Q428" s="81"/>
    </row>
    <row r="429" spans="12:17">
      <c r="L429" s="29"/>
      <c r="N429" s="105"/>
      <c r="P429" s="34"/>
      <c r="Q429" s="81"/>
    </row>
    <row r="430" spans="12:17">
      <c r="L430" s="29"/>
      <c r="N430" s="105"/>
      <c r="P430" s="34"/>
      <c r="Q430" s="81"/>
    </row>
    <row r="431" spans="12:17">
      <c r="L431" s="29"/>
      <c r="N431" s="105"/>
      <c r="P431" s="34"/>
      <c r="Q431" s="81"/>
    </row>
    <row r="432" spans="12:17">
      <c r="L432" s="29"/>
      <c r="N432" s="105"/>
      <c r="P432" s="34"/>
      <c r="Q432" s="81"/>
    </row>
    <row r="433" spans="12:17">
      <c r="L433" s="29"/>
      <c r="N433" s="105"/>
      <c r="P433" s="34"/>
      <c r="Q433" s="81"/>
    </row>
    <row r="434" spans="12:17">
      <c r="L434" s="29"/>
      <c r="N434" s="105"/>
      <c r="P434" s="34"/>
      <c r="Q434" s="81"/>
    </row>
    <row r="435" spans="12:17">
      <c r="L435" s="29"/>
      <c r="N435" s="105"/>
      <c r="P435" s="34"/>
      <c r="Q435" s="81"/>
    </row>
    <row r="436" spans="12:17">
      <c r="L436" s="29"/>
      <c r="N436" s="105"/>
      <c r="P436" s="34"/>
      <c r="Q436" s="81"/>
    </row>
    <row r="437" spans="12:17">
      <c r="L437" s="29"/>
      <c r="N437" s="105"/>
      <c r="P437" s="34"/>
      <c r="Q437" s="81"/>
    </row>
    <row r="438" spans="12:17">
      <c r="L438" s="29"/>
      <c r="N438" s="105"/>
      <c r="P438" s="34"/>
      <c r="Q438" s="81"/>
    </row>
    <row r="439" spans="12:17">
      <c r="L439" s="29"/>
      <c r="N439" s="105"/>
      <c r="P439" s="34"/>
      <c r="Q439" s="81"/>
    </row>
    <row r="440" spans="12:17">
      <c r="L440" s="29"/>
      <c r="N440" s="105"/>
      <c r="P440" s="34"/>
      <c r="Q440" s="81"/>
    </row>
    <row r="441" spans="12:17">
      <c r="L441" s="29"/>
      <c r="N441" s="105"/>
      <c r="P441" s="34"/>
      <c r="Q441" s="81"/>
    </row>
    <row r="442" spans="12:17">
      <c r="L442" s="29"/>
      <c r="N442" s="105"/>
      <c r="P442" s="34"/>
      <c r="Q442" s="81"/>
    </row>
    <row r="443" spans="12:17">
      <c r="L443" s="29"/>
      <c r="N443" s="105"/>
      <c r="P443" s="34"/>
      <c r="Q443" s="81"/>
    </row>
    <row r="444" spans="12:17">
      <c r="L444" s="29"/>
      <c r="N444" s="105"/>
      <c r="P444" s="34"/>
      <c r="Q444" s="81"/>
    </row>
    <row r="445" spans="12:17">
      <c r="L445" s="29"/>
      <c r="M445" s="320"/>
      <c r="N445" s="105"/>
      <c r="P445" s="34"/>
      <c r="Q445" s="81"/>
    </row>
    <row r="446" spans="12:17">
      <c r="L446" s="29"/>
      <c r="N446" s="105"/>
      <c r="P446" s="34"/>
      <c r="Q446" s="81"/>
    </row>
    <row r="447" spans="12:17">
      <c r="L447" s="29"/>
      <c r="M447" s="320"/>
      <c r="N447" s="105"/>
      <c r="P447" s="34"/>
      <c r="Q447" s="81"/>
    </row>
    <row r="448" spans="12:17">
      <c r="L448" s="29"/>
      <c r="N448" s="105"/>
      <c r="P448" s="34"/>
      <c r="Q448" s="81"/>
    </row>
    <row r="449" spans="12:17">
      <c r="L449" s="29"/>
      <c r="M449" s="320"/>
      <c r="N449" s="105"/>
      <c r="P449" s="34"/>
      <c r="Q449" s="81"/>
    </row>
    <row r="450" spans="12:17">
      <c r="L450" s="29"/>
      <c r="N450" s="105"/>
      <c r="P450" s="34"/>
      <c r="Q450" s="81"/>
    </row>
    <row r="451" spans="12:17">
      <c r="L451" s="29"/>
      <c r="M451" s="320"/>
      <c r="N451" s="105"/>
      <c r="P451" s="34"/>
      <c r="Q451" s="81"/>
    </row>
    <row r="452" spans="12:17">
      <c r="L452" s="29"/>
      <c r="N452" s="105"/>
      <c r="P452" s="34"/>
      <c r="Q452" s="81"/>
    </row>
    <row r="453" spans="12:17">
      <c r="L453" s="29"/>
      <c r="M453" s="320"/>
      <c r="N453" s="105"/>
      <c r="P453" s="34"/>
      <c r="Q453" s="81"/>
    </row>
    <row r="454" spans="12:17">
      <c r="L454" s="29"/>
      <c r="N454" s="105"/>
      <c r="P454" s="34"/>
      <c r="Q454" s="81"/>
    </row>
    <row r="455" spans="12:17">
      <c r="L455" s="29"/>
      <c r="M455" s="320"/>
      <c r="N455" s="105"/>
      <c r="P455" s="34"/>
      <c r="Q455" s="81"/>
    </row>
    <row r="456" spans="12:17">
      <c r="L456" s="29"/>
      <c r="N456" s="105"/>
      <c r="P456" s="34"/>
      <c r="Q456" s="81"/>
    </row>
    <row r="457" spans="12:17">
      <c r="L457" s="29"/>
      <c r="M457" s="320"/>
      <c r="N457" s="105"/>
      <c r="P457" s="34"/>
      <c r="Q457" s="81"/>
    </row>
    <row r="458" spans="12:17">
      <c r="L458" s="29"/>
      <c r="N458" s="105"/>
      <c r="P458" s="34"/>
      <c r="Q458" s="81"/>
    </row>
    <row r="459" spans="12:17">
      <c r="L459" s="29"/>
      <c r="M459" s="320"/>
      <c r="N459" s="105"/>
      <c r="P459" s="34"/>
      <c r="Q459" s="81"/>
    </row>
    <row r="460" spans="12:17">
      <c r="L460" s="29"/>
      <c r="N460" s="231"/>
      <c r="P460" s="321"/>
      <c r="Q460" s="33"/>
    </row>
    <row r="461" spans="12:17">
      <c r="N461" s="51"/>
    </row>
    <row r="462" spans="12:17">
      <c r="N462" s="51"/>
    </row>
    <row r="463" spans="12:17">
      <c r="N463" s="51"/>
    </row>
    <row r="464" spans="12:17">
      <c r="N464" s="51"/>
    </row>
    <row r="465" spans="14:14">
      <c r="N465" s="51"/>
    </row>
    <row r="466" spans="14:14">
      <c r="N466" s="51"/>
    </row>
    <row r="467" spans="14:14">
      <c r="N467" s="51"/>
    </row>
    <row r="468" spans="14:14">
      <c r="N468" s="51"/>
    </row>
    <row r="469" spans="14:14">
      <c r="N469" s="51"/>
    </row>
    <row r="470" spans="14:14">
      <c r="N470" s="51"/>
    </row>
    <row r="471" spans="14:14">
      <c r="N471" s="51"/>
    </row>
    <row r="472" spans="14:14">
      <c r="N472" s="51"/>
    </row>
    <row r="473" spans="14:14">
      <c r="N473" s="51"/>
    </row>
    <row r="474" spans="14:14">
      <c r="N474" s="51"/>
    </row>
    <row r="475" spans="14:14">
      <c r="N475" s="51"/>
    </row>
    <row r="476" spans="14:14">
      <c r="N476" s="51"/>
    </row>
    <row r="477" spans="14:14">
      <c r="N477" s="51"/>
    </row>
    <row r="478" spans="14:14">
      <c r="N478" s="51"/>
    </row>
    <row r="479" spans="14:14">
      <c r="N479" s="51"/>
    </row>
    <row r="480" spans="14:14">
      <c r="N480" s="51"/>
    </row>
    <row r="481" spans="14:14">
      <c r="N481" s="51"/>
    </row>
    <row r="482" spans="14:14">
      <c r="N482" s="51"/>
    </row>
    <row r="483" spans="14:14">
      <c r="N483" s="51"/>
    </row>
    <row r="484" spans="14:14">
      <c r="N484" s="51"/>
    </row>
    <row r="485" spans="14:14">
      <c r="N485" s="51"/>
    </row>
    <row r="486" spans="14:14">
      <c r="N486" s="51"/>
    </row>
    <row r="487" spans="14:14">
      <c r="N487" s="51"/>
    </row>
    <row r="488" spans="14:14">
      <c r="N488" s="51"/>
    </row>
    <row r="489" spans="14:14">
      <c r="N489" s="51"/>
    </row>
    <row r="490" spans="14:14">
      <c r="N490" s="51"/>
    </row>
    <row r="491" spans="14:14">
      <c r="N491" s="51"/>
    </row>
    <row r="492" spans="14:14">
      <c r="N492" s="51"/>
    </row>
    <row r="493" spans="14:14">
      <c r="N493" s="51"/>
    </row>
    <row r="494" spans="14:14">
      <c r="N494" s="51"/>
    </row>
    <row r="495" spans="14:14">
      <c r="N495" s="51"/>
    </row>
    <row r="496" spans="14:14">
      <c r="N496" s="51"/>
    </row>
    <row r="497" spans="14:14">
      <c r="N497" s="51"/>
    </row>
    <row r="498" spans="14:14">
      <c r="N498" s="51"/>
    </row>
    <row r="499" spans="14:14">
      <c r="N499" s="51"/>
    </row>
    <row r="500" spans="14:14">
      <c r="N500" s="51"/>
    </row>
    <row r="501" spans="14:14">
      <c r="N501" s="51"/>
    </row>
    <row r="502" spans="14:14">
      <c r="N502" s="51"/>
    </row>
    <row r="503" spans="14:14">
      <c r="N503" s="51"/>
    </row>
    <row r="504" spans="14:14">
      <c r="N504" s="51"/>
    </row>
    <row r="505" spans="14:14">
      <c r="N505" s="51"/>
    </row>
    <row r="506" spans="14:14">
      <c r="N506" s="51"/>
    </row>
    <row r="507" spans="14:14">
      <c r="N507" s="51"/>
    </row>
    <row r="508" spans="14:14">
      <c r="N508" s="51"/>
    </row>
    <row r="509" spans="14:14">
      <c r="N509" s="51"/>
    </row>
    <row r="510" spans="14:14">
      <c r="N510" s="51"/>
    </row>
    <row r="511" spans="14:14">
      <c r="N511" s="51"/>
    </row>
    <row r="512" spans="14:14">
      <c r="N512" s="51"/>
    </row>
    <row r="513" spans="14:14">
      <c r="N513" s="51"/>
    </row>
    <row r="514" spans="14:14">
      <c r="N514" s="51"/>
    </row>
    <row r="515" spans="14:14">
      <c r="N515" s="51"/>
    </row>
    <row r="516" spans="14:14">
      <c r="N516" s="51"/>
    </row>
    <row r="517" spans="14:14">
      <c r="N517" s="51"/>
    </row>
    <row r="518" spans="14:14">
      <c r="N518" s="51"/>
    </row>
    <row r="519" spans="14:14">
      <c r="N519" s="51"/>
    </row>
    <row r="520" spans="14:14">
      <c r="N520" s="51"/>
    </row>
    <row r="521" spans="14:14">
      <c r="N521" s="51"/>
    </row>
    <row r="522" spans="14:14">
      <c r="N522" s="51"/>
    </row>
    <row r="523" spans="14:14">
      <c r="N523" s="51"/>
    </row>
    <row r="524" spans="14:14">
      <c r="N524" s="51"/>
    </row>
    <row r="525" spans="14:14">
      <c r="N525" s="51"/>
    </row>
    <row r="526" spans="14:14">
      <c r="N526" s="51"/>
    </row>
    <row r="527" spans="14:14">
      <c r="N527" s="51"/>
    </row>
    <row r="528" spans="14:14">
      <c r="N528" s="51"/>
    </row>
    <row r="529" spans="14:14">
      <c r="N529" s="51"/>
    </row>
    <row r="530" spans="14:14">
      <c r="N530" s="51"/>
    </row>
    <row r="531" spans="14:14">
      <c r="N531" s="51"/>
    </row>
    <row r="532" spans="14:14">
      <c r="N532" s="51"/>
    </row>
    <row r="533" spans="14:14">
      <c r="N533" s="51"/>
    </row>
    <row r="534" spans="14:14">
      <c r="N534" s="51"/>
    </row>
    <row r="535" spans="14:14">
      <c r="N535" s="51"/>
    </row>
    <row r="536" spans="14:14">
      <c r="N536" s="51"/>
    </row>
    <row r="537" spans="14:14">
      <c r="N537" s="51"/>
    </row>
    <row r="538" spans="14:14">
      <c r="N538" s="51"/>
    </row>
    <row r="539" spans="14:14">
      <c r="N539" s="51"/>
    </row>
    <row r="540" spans="14:14">
      <c r="N540" s="51"/>
    </row>
    <row r="541" spans="14:14">
      <c r="N541" s="51"/>
    </row>
    <row r="542" spans="14:14">
      <c r="N542" s="51"/>
    </row>
    <row r="543" spans="14:14">
      <c r="N543" s="51"/>
    </row>
    <row r="544" spans="14:14">
      <c r="N544" s="51"/>
    </row>
    <row r="545" spans="14:14">
      <c r="N545" s="51"/>
    </row>
    <row r="546" spans="14:14">
      <c r="N546" s="51"/>
    </row>
    <row r="547" spans="14:14">
      <c r="N547" s="51"/>
    </row>
    <row r="548" spans="14:14">
      <c r="N548" s="51"/>
    </row>
    <row r="549" spans="14:14">
      <c r="N549" s="51"/>
    </row>
    <row r="550" spans="14:14">
      <c r="N550" s="51"/>
    </row>
    <row r="551" spans="14:14">
      <c r="N551" s="51"/>
    </row>
    <row r="552" spans="14:14">
      <c r="N552" s="51"/>
    </row>
    <row r="553" spans="14:14">
      <c r="N553" s="51"/>
    </row>
    <row r="554" spans="14:14">
      <c r="N554" s="51"/>
    </row>
    <row r="555" spans="14:14">
      <c r="N555" s="51"/>
    </row>
    <row r="556" spans="14:14">
      <c r="N556" s="51"/>
    </row>
    <row r="557" spans="14:14">
      <c r="N557" s="51"/>
    </row>
    <row r="558" spans="14:14">
      <c r="N558" s="51"/>
    </row>
    <row r="559" spans="14:14">
      <c r="N559" s="51"/>
    </row>
    <row r="560" spans="14:14">
      <c r="N560" s="51"/>
    </row>
    <row r="561" spans="14:14">
      <c r="N561" s="51"/>
    </row>
    <row r="562" spans="14:14">
      <c r="N562" s="51"/>
    </row>
    <row r="563" spans="14:14">
      <c r="N563" s="51"/>
    </row>
    <row r="564" spans="14:14">
      <c r="N564" s="51"/>
    </row>
    <row r="565" spans="14:14">
      <c r="N565" s="51"/>
    </row>
    <row r="566" spans="14:14">
      <c r="N566" s="51"/>
    </row>
    <row r="567" spans="14:14">
      <c r="N567" s="51"/>
    </row>
    <row r="568" spans="14:14">
      <c r="N568" s="51"/>
    </row>
    <row r="569" spans="14:14">
      <c r="N569" s="51"/>
    </row>
    <row r="570" spans="14:14">
      <c r="N570" s="51"/>
    </row>
    <row r="571" spans="14:14">
      <c r="N571" s="51"/>
    </row>
    <row r="572" spans="14:14">
      <c r="N572" s="51"/>
    </row>
    <row r="573" spans="14:14">
      <c r="N573" s="51"/>
    </row>
    <row r="574" spans="14:14">
      <c r="N574" s="51"/>
    </row>
    <row r="575" spans="14:14">
      <c r="N575" s="51"/>
    </row>
    <row r="576" spans="14:14">
      <c r="N576" s="51"/>
    </row>
    <row r="577" spans="14:14">
      <c r="N577" s="51"/>
    </row>
    <row r="578" spans="14:14">
      <c r="N578" s="51"/>
    </row>
    <row r="579" spans="14:14">
      <c r="N579" s="51"/>
    </row>
    <row r="580" spans="14:14">
      <c r="N580" s="51"/>
    </row>
    <row r="581" spans="14:14">
      <c r="N581" s="51"/>
    </row>
    <row r="582" spans="14:14">
      <c r="N582" s="51"/>
    </row>
    <row r="583" spans="14:14">
      <c r="N583" s="51"/>
    </row>
    <row r="584" spans="14:14">
      <c r="N584" s="51"/>
    </row>
    <row r="585" spans="14:14">
      <c r="N585" s="51"/>
    </row>
    <row r="586" spans="14:14">
      <c r="N586" s="51"/>
    </row>
    <row r="587" spans="14:14">
      <c r="N587" s="51"/>
    </row>
    <row r="588" spans="14:14">
      <c r="N588" s="51"/>
    </row>
    <row r="589" spans="14:14">
      <c r="N589" s="51"/>
    </row>
    <row r="590" spans="14:14">
      <c r="N590" s="51"/>
    </row>
    <row r="591" spans="14:14">
      <c r="N591" s="51"/>
    </row>
    <row r="592" spans="14:14">
      <c r="N592" s="51"/>
    </row>
    <row r="593" spans="14:14">
      <c r="N593" s="51"/>
    </row>
    <row r="594" spans="14:14">
      <c r="N594" s="51"/>
    </row>
    <row r="595" spans="14:14">
      <c r="N595" s="51"/>
    </row>
    <row r="596" spans="14:14">
      <c r="N596" s="51"/>
    </row>
    <row r="597" spans="14:14">
      <c r="N597" s="51"/>
    </row>
    <row r="598" spans="14:14">
      <c r="N598" s="51"/>
    </row>
    <row r="599" spans="14:14">
      <c r="N599" s="51"/>
    </row>
    <row r="600" spans="14:14">
      <c r="N600" s="51"/>
    </row>
    <row r="601" spans="14:14">
      <c r="N601" s="51"/>
    </row>
    <row r="602" spans="14:14">
      <c r="N602" s="51"/>
    </row>
    <row r="603" spans="14:14">
      <c r="N603" s="51"/>
    </row>
    <row r="604" spans="14:14">
      <c r="N604" s="51"/>
    </row>
    <row r="605" spans="14:14">
      <c r="N605" s="51"/>
    </row>
    <row r="606" spans="14:14">
      <c r="N606" s="51"/>
    </row>
    <row r="607" spans="14:14">
      <c r="N607" s="51"/>
    </row>
    <row r="608" spans="14:14">
      <c r="N608" s="51"/>
    </row>
    <row r="609" spans="14:14">
      <c r="N609" s="51"/>
    </row>
    <row r="610" spans="14:14">
      <c r="N610" s="51"/>
    </row>
    <row r="611" spans="14:14">
      <c r="N611" s="51"/>
    </row>
    <row r="612" spans="14:14">
      <c r="N612" s="51"/>
    </row>
    <row r="613" spans="14:14">
      <c r="N613" s="51"/>
    </row>
    <row r="614" spans="14:14">
      <c r="N614" s="51"/>
    </row>
    <row r="615" spans="14:14">
      <c r="N615" s="51"/>
    </row>
    <row r="616" spans="14:14">
      <c r="N616" s="51"/>
    </row>
    <row r="617" spans="14:14">
      <c r="N617" s="51"/>
    </row>
    <row r="618" spans="14:14">
      <c r="N618" s="51"/>
    </row>
    <row r="619" spans="14:14">
      <c r="N619" s="51"/>
    </row>
    <row r="620" spans="14:14">
      <c r="N620" s="51"/>
    </row>
    <row r="621" spans="14:14">
      <c r="N621" s="51"/>
    </row>
    <row r="622" spans="14:14">
      <c r="N622" s="51"/>
    </row>
    <row r="623" spans="14:14">
      <c r="N623" s="51"/>
    </row>
    <row r="624" spans="14:14">
      <c r="N624" s="51"/>
    </row>
    <row r="625" spans="14:14">
      <c r="N625" s="51"/>
    </row>
    <row r="626" spans="14:14">
      <c r="N626" s="51"/>
    </row>
    <row r="627" spans="14:14">
      <c r="N627" s="51"/>
    </row>
    <row r="628" spans="14:14">
      <c r="N628" s="51"/>
    </row>
    <row r="629" spans="14:14">
      <c r="N629" s="51"/>
    </row>
    <row r="630" spans="14:14">
      <c r="N630" s="51"/>
    </row>
    <row r="631" spans="14:14">
      <c r="N631" s="51"/>
    </row>
    <row r="632" spans="14:14">
      <c r="N632" s="51"/>
    </row>
    <row r="633" spans="14:14">
      <c r="N633" s="51"/>
    </row>
    <row r="634" spans="14:14">
      <c r="N634" s="51"/>
    </row>
    <row r="635" spans="14:14">
      <c r="N635" s="51"/>
    </row>
    <row r="636" spans="14:14">
      <c r="N636" s="51"/>
    </row>
    <row r="637" spans="14:14">
      <c r="N637" s="51"/>
    </row>
    <row r="638" spans="14:14">
      <c r="N638" s="51"/>
    </row>
    <row r="639" spans="14:14">
      <c r="N639" s="51"/>
    </row>
    <row r="640" spans="14:14">
      <c r="N640" s="51"/>
    </row>
    <row r="641" spans="14:14">
      <c r="N641" s="51"/>
    </row>
    <row r="642" spans="14:14">
      <c r="N642" s="51"/>
    </row>
    <row r="643" spans="14:14">
      <c r="N643" s="51"/>
    </row>
    <row r="644" spans="14:14">
      <c r="N644" s="51"/>
    </row>
    <row r="645" spans="14:14">
      <c r="N645" s="51"/>
    </row>
    <row r="646" spans="14:14">
      <c r="N646" s="51"/>
    </row>
    <row r="647" spans="14:14">
      <c r="N647" s="51"/>
    </row>
    <row r="648" spans="14:14">
      <c r="N648" s="51"/>
    </row>
    <row r="649" spans="14:14">
      <c r="N649" s="51"/>
    </row>
    <row r="650" spans="14:14">
      <c r="N650" s="51"/>
    </row>
    <row r="651" spans="14:14">
      <c r="N651" s="51"/>
    </row>
    <row r="652" spans="14:14">
      <c r="N652" s="51"/>
    </row>
    <row r="653" spans="14:14">
      <c r="N653" s="51"/>
    </row>
    <row r="654" spans="14:14">
      <c r="N654" s="51"/>
    </row>
    <row r="655" spans="14:14">
      <c r="N655" s="51"/>
    </row>
    <row r="656" spans="14:14">
      <c r="N656" s="51"/>
    </row>
    <row r="657" spans="14:14">
      <c r="N657" s="51"/>
    </row>
    <row r="658" spans="14:14">
      <c r="N658" s="51"/>
    </row>
    <row r="659" spans="14:14">
      <c r="N659" s="51"/>
    </row>
    <row r="660" spans="14:14">
      <c r="N660" s="51"/>
    </row>
    <row r="661" spans="14:14">
      <c r="N661" s="51"/>
    </row>
    <row r="662" spans="14:14">
      <c r="N662" s="51"/>
    </row>
    <row r="663" spans="14:14">
      <c r="N663" s="51"/>
    </row>
    <row r="664" spans="14:14">
      <c r="N664" s="51"/>
    </row>
    <row r="665" spans="14:14">
      <c r="N665" s="51"/>
    </row>
    <row r="666" spans="14:14">
      <c r="N666" s="51"/>
    </row>
    <row r="667" spans="14:14">
      <c r="N667" s="51"/>
    </row>
    <row r="668" spans="14:14">
      <c r="N668" s="51"/>
    </row>
    <row r="669" spans="14:14">
      <c r="N669" s="51"/>
    </row>
    <row r="670" spans="14:14">
      <c r="N670" s="51"/>
    </row>
    <row r="671" spans="14:14">
      <c r="N671" s="51"/>
    </row>
    <row r="672" spans="14:14">
      <c r="N672" s="51"/>
    </row>
    <row r="673" spans="14:14">
      <c r="N673" s="51"/>
    </row>
    <row r="674" spans="14:14">
      <c r="N674" s="51"/>
    </row>
    <row r="675" spans="14:14">
      <c r="N675" s="51"/>
    </row>
    <row r="676" spans="14:14">
      <c r="N676" s="51"/>
    </row>
    <row r="677" spans="14:14">
      <c r="N677" s="51"/>
    </row>
    <row r="678" spans="14:14">
      <c r="N678" s="51"/>
    </row>
    <row r="679" spans="14:14">
      <c r="N679" s="51"/>
    </row>
    <row r="680" spans="14:14">
      <c r="N680" s="51"/>
    </row>
    <row r="681" spans="14:14">
      <c r="N681" s="51"/>
    </row>
    <row r="682" spans="14:14">
      <c r="N682" s="51"/>
    </row>
    <row r="683" spans="14:14">
      <c r="N683" s="51"/>
    </row>
    <row r="684" spans="14:14">
      <c r="N684" s="51"/>
    </row>
    <row r="685" spans="14:14">
      <c r="N685" s="51"/>
    </row>
    <row r="686" spans="14:14">
      <c r="N686" s="51"/>
    </row>
    <row r="687" spans="14:14">
      <c r="N687" s="51"/>
    </row>
    <row r="688" spans="14:14">
      <c r="N688" s="51"/>
    </row>
    <row r="689" spans="14:14">
      <c r="N689" s="51"/>
    </row>
    <row r="690" spans="14:14">
      <c r="N690" s="51"/>
    </row>
    <row r="691" spans="14:14">
      <c r="N691" s="51"/>
    </row>
    <row r="692" spans="14:14">
      <c r="N692" s="51"/>
    </row>
    <row r="693" spans="14:14">
      <c r="N693" s="51"/>
    </row>
    <row r="694" spans="14:14">
      <c r="N694" s="51"/>
    </row>
    <row r="695" spans="14:14">
      <c r="N695" s="51"/>
    </row>
    <row r="696" spans="14:14">
      <c r="N696" s="51"/>
    </row>
    <row r="697" spans="14:14">
      <c r="N697" s="51"/>
    </row>
    <row r="698" spans="14:14">
      <c r="N698" s="51"/>
    </row>
    <row r="699" spans="14:14">
      <c r="N699" s="51"/>
    </row>
    <row r="700" spans="14:14">
      <c r="N700" s="51"/>
    </row>
    <row r="701" spans="14:14">
      <c r="N701" s="51"/>
    </row>
    <row r="702" spans="14:14">
      <c r="N702" s="51"/>
    </row>
    <row r="703" spans="14:14">
      <c r="N703" s="51"/>
    </row>
    <row r="704" spans="14:14">
      <c r="N704" s="51"/>
    </row>
    <row r="705" spans="14:14">
      <c r="N705" s="51"/>
    </row>
    <row r="706" spans="14:14">
      <c r="N706" s="51"/>
    </row>
    <row r="707" spans="14:14">
      <c r="N707" s="51"/>
    </row>
    <row r="708" spans="14:14">
      <c r="N708" s="51"/>
    </row>
    <row r="709" spans="14:14">
      <c r="N709" s="51"/>
    </row>
    <row r="710" spans="14:14">
      <c r="N710" s="51"/>
    </row>
    <row r="711" spans="14:14">
      <c r="N711" s="51"/>
    </row>
    <row r="712" spans="14:14">
      <c r="N712" s="51"/>
    </row>
    <row r="713" spans="14:14">
      <c r="N713" s="51"/>
    </row>
    <row r="714" spans="14:14">
      <c r="N714" s="51"/>
    </row>
    <row r="715" spans="14:14">
      <c r="N715" s="51"/>
    </row>
    <row r="716" spans="14:14">
      <c r="N716" s="51"/>
    </row>
    <row r="717" spans="14:14">
      <c r="N717" s="51"/>
    </row>
    <row r="718" spans="14:14">
      <c r="N718" s="51"/>
    </row>
    <row r="719" spans="14:14">
      <c r="N719" s="51"/>
    </row>
    <row r="720" spans="14:14">
      <c r="N720" s="51"/>
    </row>
    <row r="721" spans="14:14">
      <c r="N721" s="51"/>
    </row>
    <row r="722" spans="14:14">
      <c r="N722" s="51"/>
    </row>
    <row r="723" spans="14:14">
      <c r="N723" s="51"/>
    </row>
    <row r="724" spans="14:14">
      <c r="N724" s="51"/>
    </row>
    <row r="725" spans="14:14">
      <c r="N725" s="51"/>
    </row>
    <row r="726" spans="14:14">
      <c r="N726" s="51"/>
    </row>
    <row r="727" spans="14:14">
      <c r="N727" s="51"/>
    </row>
    <row r="728" spans="14:14">
      <c r="N728" s="51"/>
    </row>
    <row r="729" spans="14:14">
      <c r="N729" s="51"/>
    </row>
    <row r="730" spans="14:14">
      <c r="N730" s="51"/>
    </row>
    <row r="731" spans="14:14">
      <c r="N731" s="51"/>
    </row>
    <row r="732" spans="14:14">
      <c r="N732" s="51"/>
    </row>
    <row r="733" spans="14:14">
      <c r="N733" s="51"/>
    </row>
    <row r="734" spans="14:14">
      <c r="N734" s="51"/>
    </row>
    <row r="735" spans="14:14">
      <c r="N735" s="51"/>
    </row>
    <row r="736" spans="14:14">
      <c r="N736" s="51"/>
    </row>
    <row r="737" spans="14:14">
      <c r="N737" s="51"/>
    </row>
    <row r="738" spans="14:14">
      <c r="N738" s="51"/>
    </row>
    <row r="739" spans="14:14">
      <c r="N739" s="51"/>
    </row>
    <row r="740" spans="14:14">
      <c r="N740" s="51"/>
    </row>
    <row r="741" spans="14:14">
      <c r="N741" s="51"/>
    </row>
    <row r="742" spans="14:14">
      <c r="N742" s="51"/>
    </row>
    <row r="743" spans="14:14">
      <c r="N743" s="51"/>
    </row>
    <row r="744" spans="14:14">
      <c r="N744" s="51"/>
    </row>
    <row r="745" spans="14:14">
      <c r="N745" s="51"/>
    </row>
    <row r="746" spans="14:14">
      <c r="N746" s="51"/>
    </row>
    <row r="747" spans="14:14">
      <c r="N747" s="51"/>
    </row>
    <row r="748" spans="14:14">
      <c r="N748" s="51"/>
    </row>
    <row r="749" spans="14:14">
      <c r="N749" s="51"/>
    </row>
    <row r="750" spans="14:14">
      <c r="N750" s="51"/>
    </row>
    <row r="751" spans="14:14">
      <c r="N751" s="51"/>
    </row>
    <row r="752" spans="14:14">
      <c r="N752" s="51"/>
    </row>
    <row r="753" spans="14:14">
      <c r="N753" s="51"/>
    </row>
    <row r="754" spans="14:14">
      <c r="N754" s="51"/>
    </row>
    <row r="755" spans="14:14">
      <c r="N755" s="51"/>
    </row>
    <row r="756" spans="14:14">
      <c r="N756" s="51"/>
    </row>
    <row r="757" spans="14:14">
      <c r="N757" s="51"/>
    </row>
    <row r="758" spans="14:14">
      <c r="N758" s="51"/>
    </row>
    <row r="759" spans="14:14">
      <c r="N759" s="51"/>
    </row>
    <row r="760" spans="14:14">
      <c r="N760" s="51"/>
    </row>
    <row r="761" spans="14:14">
      <c r="N761" s="51"/>
    </row>
    <row r="762" spans="14:14">
      <c r="N762" s="51"/>
    </row>
    <row r="763" spans="14:14">
      <c r="N763" s="51"/>
    </row>
    <row r="764" spans="14:14">
      <c r="N764" s="51"/>
    </row>
    <row r="765" spans="14:14">
      <c r="N765" s="51"/>
    </row>
    <row r="766" spans="14:14">
      <c r="N766" s="51"/>
    </row>
    <row r="767" spans="14:14">
      <c r="N767" s="51"/>
    </row>
    <row r="768" spans="14:14">
      <c r="N768" s="51"/>
    </row>
    <row r="769" spans="14:14">
      <c r="N769" s="51"/>
    </row>
    <row r="770" spans="14:14">
      <c r="N770" s="51"/>
    </row>
    <row r="771" spans="14:14">
      <c r="N771" s="51"/>
    </row>
    <row r="772" spans="14:14">
      <c r="N772" s="51"/>
    </row>
    <row r="773" spans="14:14">
      <c r="N773" s="51"/>
    </row>
    <row r="774" spans="14:14">
      <c r="N774" s="51"/>
    </row>
    <row r="775" spans="14:14">
      <c r="N775" s="51"/>
    </row>
    <row r="776" spans="14:14">
      <c r="N776" s="51"/>
    </row>
    <row r="777" spans="14:14">
      <c r="N777" s="51"/>
    </row>
    <row r="778" spans="14:14">
      <c r="N778" s="51"/>
    </row>
    <row r="779" spans="14:14">
      <c r="N779" s="51"/>
    </row>
    <row r="780" spans="14:14">
      <c r="N780" s="51"/>
    </row>
    <row r="781" spans="14:14">
      <c r="N781" s="51"/>
    </row>
    <row r="782" spans="14:14">
      <c r="N782" s="51"/>
    </row>
    <row r="783" spans="14:14">
      <c r="N783" s="51"/>
    </row>
    <row r="784" spans="14:14">
      <c r="N784" s="51"/>
    </row>
    <row r="785" spans="14:14">
      <c r="N785" s="51"/>
    </row>
    <row r="786" spans="14:14">
      <c r="N786" s="51"/>
    </row>
    <row r="787" spans="14:14">
      <c r="N787" s="51"/>
    </row>
    <row r="788" spans="14:14">
      <c r="N788" s="51"/>
    </row>
    <row r="789" spans="14:14">
      <c r="N789" s="51"/>
    </row>
    <row r="790" spans="14:14">
      <c r="N790" s="51"/>
    </row>
    <row r="791" spans="14:14">
      <c r="N791" s="51"/>
    </row>
    <row r="792" spans="14:14">
      <c r="N792" s="51"/>
    </row>
    <row r="793" spans="14:14">
      <c r="N793" s="51"/>
    </row>
    <row r="794" spans="14:14">
      <c r="N794" s="51"/>
    </row>
    <row r="795" spans="14:14">
      <c r="N795" s="51"/>
    </row>
    <row r="796" spans="14:14">
      <c r="N796" s="51"/>
    </row>
    <row r="797" spans="14:14">
      <c r="N797" s="51"/>
    </row>
    <row r="798" spans="14:14">
      <c r="N798" s="51"/>
    </row>
    <row r="799" spans="14:14">
      <c r="N799" s="51"/>
    </row>
    <row r="800" spans="14:14">
      <c r="N800" s="51"/>
    </row>
    <row r="801" spans="14:14">
      <c r="N801" s="51"/>
    </row>
    <row r="802" spans="14:14">
      <c r="N802" s="51"/>
    </row>
    <row r="803" spans="14:14">
      <c r="N803" s="51"/>
    </row>
    <row r="804" spans="14:14">
      <c r="N804" s="51"/>
    </row>
    <row r="805" spans="14:14">
      <c r="N805" s="51"/>
    </row>
    <row r="806" spans="14:14">
      <c r="N806" s="51"/>
    </row>
    <row r="807" spans="14:14">
      <c r="N807" s="51"/>
    </row>
    <row r="808" spans="14:14">
      <c r="N808" s="51"/>
    </row>
    <row r="809" spans="14:14">
      <c r="N809" s="51"/>
    </row>
    <row r="810" spans="14:14">
      <c r="N810" s="51"/>
    </row>
    <row r="811" spans="14:14">
      <c r="N811" s="51"/>
    </row>
    <row r="812" spans="14:14">
      <c r="N812" s="51"/>
    </row>
    <row r="813" spans="14:14">
      <c r="N813" s="51"/>
    </row>
    <row r="814" spans="14:14">
      <c r="N814" s="51"/>
    </row>
    <row r="815" spans="14:14">
      <c r="N815" s="51"/>
    </row>
    <row r="816" spans="14:14">
      <c r="N816" s="51"/>
    </row>
    <row r="817" spans="14:14">
      <c r="N817" s="51"/>
    </row>
    <row r="818" spans="14:14">
      <c r="N818" s="51"/>
    </row>
    <row r="819" spans="14:14">
      <c r="N819" s="51"/>
    </row>
    <row r="820" spans="14:14">
      <c r="N820" s="51"/>
    </row>
    <row r="821" spans="14:14">
      <c r="N821" s="51"/>
    </row>
    <row r="822" spans="14:14">
      <c r="N822" s="51"/>
    </row>
    <row r="823" spans="14:14">
      <c r="N823" s="51"/>
    </row>
    <row r="824" spans="14:14">
      <c r="N824" s="51"/>
    </row>
    <row r="825" spans="14:14">
      <c r="N825" s="51"/>
    </row>
    <row r="826" spans="14:14">
      <c r="N826" s="51"/>
    </row>
    <row r="827" spans="14:14">
      <c r="N827" s="51"/>
    </row>
    <row r="828" spans="14:14">
      <c r="N828" s="51"/>
    </row>
    <row r="829" spans="14:14">
      <c r="N829" s="51"/>
    </row>
    <row r="830" spans="14:14">
      <c r="N830" s="51"/>
    </row>
    <row r="831" spans="14:14">
      <c r="N831" s="51"/>
    </row>
    <row r="832" spans="14:14">
      <c r="N832" s="51"/>
    </row>
    <row r="833" spans="14:14">
      <c r="N833" s="51"/>
    </row>
    <row r="834" spans="14:14">
      <c r="N834" s="51"/>
    </row>
    <row r="835" spans="14:14">
      <c r="N835" s="51"/>
    </row>
    <row r="836" spans="14:14">
      <c r="N836" s="51"/>
    </row>
    <row r="837" spans="14:14">
      <c r="N837" s="51"/>
    </row>
    <row r="838" spans="14:14">
      <c r="N838" s="51"/>
    </row>
    <row r="839" spans="14:14">
      <c r="N839" s="51"/>
    </row>
    <row r="840" spans="14:14">
      <c r="N840" s="51"/>
    </row>
    <row r="841" spans="14:14">
      <c r="N841" s="51"/>
    </row>
    <row r="842" spans="14:14">
      <c r="N842" s="51"/>
    </row>
    <row r="843" spans="14:14">
      <c r="N843" s="51"/>
    </row>
    <row r="844" spans="14:14">
      <c r="N844" s="51"/>
    </row>
    <row r="845" spans="14:14">
      <c r="N845" s="51"/>
    </row>
    <row r="846" spans="14:14">
      <c r="N846" s="51"/>
    </row>
    <row r="847" spans="14:14">
      <c r="N847" s="51"/>
    </row>
    <row r="848" spans="14:14">
      <c r="N848" s="51"/>
    </row>
    <row r="849" spans="14:14">
      <c r="N849" s="51"/>
    </row>
    <row r="850" spans="14:14">
      <c r="N850" s="51"/>
    </row>
    <row r="851" spans="14:14">
      <c r="N851" s="51"/>
    </row>
    <row r="852" spans="14:14">
      <c r="N852" s="51"/>
    </row>
    <row r="853" spans="14:14">
      <c r="N853" s="51"/>
    </row>
    <row r="854" spans="14:14">
      <c r="N854" s="51"/>
    </row>
    <row r="855" spans="14:14">
      <c r="N855" s="51"/>
    </row>
    <row r="856" spans="14:14">
      <c r="N856" s="51"/>
    </row>
    <row r="857" spans="14:14">
      <c r="N857" s="51"/>
    </row>
    <row r="858" spans="14:14">
      <c r="N858" s="51"/>
    </row>
    <row r="859" spans="14:14">
      <c r="N859" s="51"/>
    </row>
    <row r="860" spans="14:14">
      <c r="N860" s="51"/>
    </row>
    <row r="861" spans="14:14">
      <c r="N861" s="51"/>
    </row>
    <row r="862" spans="14:14">
      <c r="N862" s="51"/>
    </row>
    <row r="863" spans="14:14">
      <c r="N863" s="51"/>
    </row>
    <row r="864" spans="14:14">
      <c r="N864" s="51"/>
    </row>
    <row r="865" spans="14:14">
      <c r="N865" s="51"/>
    </row>
    <row r="866" spans="14:14">
      <c r="N866" s="51"/>
    </row>
    <row r="867" spans="14:14">
      <c r="N867" s="51"/>
    </row>
    <row r="868" spans="14:14">
      <c r="N868" s="51"/>
    </row>
    <row r="869" spans="14:14">
      <c r="N869" s="51"/>
    </row>
    <row r="870" spans="14:14">
      <c r="N870" s="51"/>
    </row>
    <row r="871" spans="14:14">
      <c r="N871" s="51"/>
    </row>
    <row r="872" spans="14:14">
      <c r="N872" s="51"/>
    </row>
    <row r="873" spans="14:14">
      <c r="N873" s="51"/>
    </row>
    <row r="874" spans="14:14">
      <c r="N874" s="51"/>
    </row>
    <row r="875" spans="14:14">
      <c r="N875" s="51"/>
    </row>
    <row r="876" spans="14:14">
      <c r="N876" s="51"/>
    </row>
    <row r="877" spans="14:14">
      <c r="N877" s="51"/>
    </row>
    <row r="878" spans="14:14">
      <c r="N878" s="51"/>
    </row>
    <row r="879" spans="14:14">
      <c r="N879" s="51"/>
    </row>
    <row r="880" spans="14:14">
      <c r="N880" s="51"/>
    </row>
    <row r="881" spans="14:14">
      <c r="N881" s="51"/>
    </row>
    <row r="882" spans="14:14">
      <c r="N882" s="51"/>
    </row>
    <row r="883" spans="14:14">
      <c r="N883" s="51"/>
    </row>
    <row r="884" spans="14:14">
      <c r="N884" s="51"/>
    </row>
    <row r="885" spans="14:14">
      <c r="N885" s="51"/>
    </row>
    <row r="886" spans="14:14">
      <c r="N886" s="51"/>
    </row>
    <row r="887" spans="14:14">
      <c r="N887" s="51"/>
    </row>
    <row r="888" spans="14:14">
      <c r="N888" s="51"/>
    </row>
    <row r="889" spans="14:14">
      <c r="N889" s="51"/>
    </row>
    <row r="890" spans="14:14">
      <c r="N890" s="51"/>
    </row>
    <row r="891" spans="14:14">
      <c r="N891" s="51"/>
    </row>
    <row r="892" spans="14:14">
      <c r="N892" s="51"/>
    </row>
    <row r="893" spans="14:14">
      <c r="N893" s="51"/>
    </row>
    <row r="894" spans="14:14">
      <c r="N894" s="51"/>
    </row>
    <row r="895" spans="14:14">
      <c r="N895" s="51"/>
    </row>
    <row r="896" spans="14:14">
      <c r="N896" s="51"/>
    </row>
    <row r="897" spans="14:14">
      <c r="N897" s="51"/>
    </row>
    <row r="898" spans="14:14">
      <c r="N898" s="51"/>
    </row>
    <row r="899" spans="14:14">
      <c r="N899" s="51"/>
    </row>
    <row r="900" spans="14:14">
      <c r="N900" s="51"/>
    </row>
    <row r="901" spans="14:14">
      <c r="N901" s="51"/>
    </row>
    <row r="902" spans="14:14">
      <c r="N902" s="51"/>
    </row>
    <row r="903" spans="14:14">
      <c r="N903" s="51"/>
    </row>
    <row r="904" spans="14:14">
      <c r="N904" s="51"/>
    </row>
    <row r="905" spans="14:14">
      <c r="N905" s="51"/>
    </row>
    <row r="906" spans="14:14">
      <c r="N906" s="51"/>
    </row>
    <row r="907" spans="14:14">
      <c r="N907" s="51"/>
    </row>
    <row r="908" spans="14:14">
      <c r="N908" s="51"/>
    </row>
    <row r="909" spans="14:14">
      <c r="N909" s="51"/>
    </row>
    <row r="910" spans="14:14">
      <c r="N910" s="51"/>
    </row>
    <row r="911" spans="14:14">
      <c r="N911" s="51"/>
    </row>
    <row r="912" spans="14:14">
      <c r="N912" s="51"/>
    </row>
    <row r="913" spans="14:14">
      <c r="N913" s="51"/>
    </row>
    <row r="914" spans="14:14">
      <c r="N914" s="51"/>
    </row>
    <row r="915" spans="14:14">
      <c r="N915" s="51"/>
    </row>
    <row r="916" spans="14:14">
      <c r="N916" s="51"/>
    </row>
    <row r="917" spans="14:14">
      <c r="N917" s="51"/>
    </row>
    <row r="918" spans="14:14">
      <c r="N918" s="51"/>
    </row>
    <row r="919" spans="14:14">
      <c r="N919" s="51"/>
    </row>
    <row r="920" spans="14:14">
      <c r="N920" s="51"/>
    </row>
    <row r="921" spans="14:14">
      <c r="N921" s="51"/>
    </row>
    <row r="922" spans="14:14">
      <c r="N922" s="51"/>
    </row>
    <row r="923" spans="14:14">
      <c r="N923" s="51"/>
    </row>
    <row r="924" spans="14:14">
      <c r="N924" s="51"/>
    </row>
    <row r="925" spans="14:14">
      <c r="N925" s="51"/>
    </row>
    <row r="926" spans="14:14">
      <c r="N926" s="51"/>
    </row>
    <row r="927" spans="14:14">
      <c r="N927" s="51"/>
    </row>
    <row r="928" spans="14:14">
      <c r="N928" s="51"/>
    </row>
    <row r="929" spans="14:14">
      <c r="N929" s="51"/>
    </row>
    <row r="930" spans="14:14">
      <c r="N930" s="51"/>
    </row>
    <row r="931" spans="14:14">
      <c r="N931" s="51"/>
    </row>
    <row r="932" spans="14:14">
      <c r="N932" s="51"/>
    </row>
    <row r="933" spans="14:14">
      <c r="N933" s="51"/>
    </row>
    <row r="934" spans="14:14">
      <c r="N934" s="51"/>
    </row>
    <row r="935" spans="14:14">
      <c r="N935" s="51"/>
    </row>
    <row r="936" spans="14:14">
      <c r="N936" s="51"/>
    </row>
    <row r="937" spans="14:14">
      <c r="N937" s="51"/>
    </row>
    <row r="938" spans="14:14">
      <c r="N938" s="51"/>
    </row>
    <row r="939" spans="14:14">
      <c r="N939" s="51"/>
    </row>
    <row r="940" spans="14:14">
      <c r="N940" s="51"/>
    </row>
    <row r="941" spans="14:14">
      <c r="N941" s="51"/>
    </row>
    <row r="942" spans="14:14">
      <c r="N942" s="51"/>
    </row>
    <row r="943" spans="14:14">
      <c r="N943" s="51"/>
    </row>
    <row r="944" spans="14:14">
      <c r="N944" s="51"/>
    </row>
    <row r="945" spans="14:14">
      <c r="N945" s="51"/>
    </row>
    <row r="946" spans="14:14">
      <c r="N946" s="51"/>
    </row>
    <row r="947" spans="14:14">
      <c r="N947" s="51"/>
    </row>
    <row r="948" spans="14:14">
      <c r="N948" s="51"/>
    </row>
    <row r="949" spans="14:14">
      <c r="N949" s="51"/>
    </row>
    <row r="950" spans="14:14">
      <c r="N950" s="51"/>
    </row>
    <row r="951" spans="14:14">
      <c r="N951" s="51"/>
    </row>
    <row r="952" spans="14:14">
      <c r="N952" s="51"/>
    </row>
    <row r="953" spans="14:14">
      <c r="N953" s="51"/>
    </row>
    <row r="954" spans="14:14">
      <c r="N954" s="51"/>
    </row>
    <row r="955" spans="14:14">
      <c r="N955" s="51"/>
    </row>
    <row r="956" spans="14:14">
      <c r="N956" s="51"/>
    </row>
    <row r="957" spans="14:14">
      <c r="N957" s="51"/>
    </row>
    <row r="958" spans="14:14">
      <c r="N958" s="51"/>
    </row>
    <row r="959" spans="14:14">
      <c r="N959" s="51"/>
    </row>
    <row r="960" spans="14:14">
      <c r="N960" s="51"/>
    </row>
    <row r="961" spans="14:14">
      <c r="N961" s="51"/>
    </row>
    <row r="962" spans="14:14">
      <c r="N962" s="51"/>
    </row>
    <row r="963" spans="14:14">
      <c r="N963" s="51"/>
    </row>
    <row r="964" spans="14:14">
      <c r="N964" s="51"/>
    </row>
    <row r="965" spans="14:14">
      <c r="N965" s="51"/>
    </row>
    <row r="966" spans="14:14">
      <c r="N966" s="51"/>
    </row>
    <row r="967" spans="14:14">
      <c r="N967" s="51"/>
    </row>
    <row r="968" spans="14:14">
      <c r="N968" s="51"/>
    </row>
    <row r="969" spans="14:14">
      <c r="N969" s="51"/>
    </row>
    <row r="970" spans="14:14">
      <c r="N970" s="51"/>
    </row>
    <row r="971" spans="14:14">
      <c r="N971" s="51"/>
    </row>
    <row r="972" spans="14:14">
      <c r="N972" s="51"/>
    </row>
    <row r="973" spans="14:14">
      <c r="N973" s="51"/>
    </row>
    <row r="974" spans="14:14">
      <c r="N974" s="51"/>
    </row>
    <row r="975" spans="14:14">
      <c r="N975" s="51"/>
    </row>
    <row r="976" spans="14:14">
      <c r="N976" s="51"/>
    </row>
    <row r="977" spans="14:14">
      <c r="N977" s="51"/>
    </row>
    <row r="978" spans="14:14">
      <c r="N978" s="51"/>
    </row>
    <row r="979" spans="14:14">
      <c r="N979" s="51"/>
    </row>
    <row r="980" spans="14:14">
      <c r="N980" s="51"/>
    </row>
    <row r="981" spans="14:14">
      <c r="N981" s="51"/>
    </row>
    <row r="982" spans="14:14">
      <c r="N982" s="51"/>
    </row>
    <row r="983" spans="14:14">
      <c r="N983" s="51"/>
    </row>
    <row r="984" spans="14:14">
      <c r="N984" s="51"/>
    </row>
    <row r="985" spans="14:14">
      <c r="N985" s="51"/>
    </row>
    <row r="986" spans="14:14">
      <c r="N986" s="51"/>
    </row>
    <row r="987" spans="14:14">
      <c r="N987" s="51"/>
    </row>
    <row r="988" spans="14:14">
      <c r="N988" s="51"/>
    </row>
    <row r="989" spans="14:14">
      <c r="N989" s="51"/>
    </row>
    <row r="990" spans="14:14">
      <c r="N990" s="51"/>
    </row>
    <row r="991" spans="14:14">
      <c r="N991" s="51"/>
    </row>
    <row r="992" spans="14:14">
      <c r="N992" s="51"/>
    </row>
    <row r="993" spans="14:14">
      <c r="N993" s="51"/>
    </row>
    <row r="994" spans="14:14">
      <c r="N994" s="51"/>
    </row>
    <row r="995" spans="14:14">
      <c r="N995" s="51"/>
    </row>
    <row r="996" spans="14:14">
      <c r="N996" s="51"/>
    </row>
    <row r="997" spans="14:14">
      <c r="N997" s="51"/>
    </row>
    <row r="998" spans="14:14">
      <c r="N998" s="51"/>
    </row>
    <row r="999" spans="14:14">
      <c r="N999" s="51"/>
    </row>
    <row r="1000" spans="14:14">
      <c r="N1000" s="51"/>
    </row>
    <row r="1001" spans="14:14">
      <c r="N1001" s="51"/>
    </row>
    <row r="1002" spans="14:14">
      <c r="N1002" s="51"/>
    </row>
    <row r="1003" spans="14:14">
      <c r="N1003" s="51"/>
    </row>
    <row r="1004" spans="14:14">
      <c r="N1004" s="51"/>
    </row>
    <row r="1005" spans="14:14">
      <c r="N1005" s="51"/>
    </row>
    <row r="1006" spans="14:14">
      <c r="N1006" s="51"/>
    </row>
    <row r="1007" spans="14:14">
      <c r="N1007" s="51"/>
    </row>
    <row r="1008" spans="14:14">
      <c r="N1008" s="51"/>
    </row>
    <row r="1009" spans="14:14">
      <c r="N1009" s="51"/>
    </row>
    <row r="1010" spans="14:14">
      <c r="N1010" s="51"/>
    </row>
    <row r="1011" spans="14:14">
      <c r="N1011" s="51"/>
    </row>
    <row r="1012" spans="14:14">
      <c r="N1012" s="51"/>
    </row>
    <row r="1013" spans="14:14">
      <c r="N1013" s="51"/>
    </row>
    <row r="1014" spans="14:14">
      <c r="N1014" s="51"/>
    </row>
    <row r="1015" spans="14:14">
      <c r="N1015" s="51"/>
    </row>
    <row r="1016" spans="14:14">
      <c r="N1016" s="51"/>
    </row>
    <row r="1017" spans="14:14">
      <c r="N1017" s="51"/>
    </row>
    <row r="1018" spans="14:14">
      <c r="N1018" s="51"/>
    </row>
    <row r="1019" spans="14:14">
      <c r="N1019" s="51"/>
    </row>
    <row r="1020" spans="14:14">
      <c r="N1020" s="51"/>
    </row>
    <row r="1021" spans="14:14">
      <c r="N1021" s="51"/>
    </row>
    <row r="1022" spans="14:14">
      <c r="N1022" s="51"/>
    </row>
    <row r="1023" spans="14:14">
      <c r="N1023" s="51"/>
    </row>
    <row r="1024" spans="14:14">
      <c r="N1024" s="51"/>
    </row>
    <row r="1025" spans="14:14">
      <c r="N1025" s="51"/>
    </row>
    <row r="1026" spans="14:14">
      <c r="N1026" s="51"/>
    </row>
    <row r="1027" spans="14:14">
      <c r="N1027" s="51"/>
    </row>
    <row r="1028" spans="14:14">
      <c r="N1028" s="51"/>
    </row>
    <row r="1029" spans="14:14">
      <c r="N1029" s="51"/>
    </row>
    <row r="1030" spans="14:14">
      <c r="N1030" s="51"/>
    </row>
    <row r="1031" spans="14:14">
      <c r="N1031" s="51"/>
    </row>
    <row r="1032" spans="14:14">
      <c r="N1032" s="51"/>
    </row>
    <row r="1033" spans="14:14">
      <c r="N1033" s="51"/>
    </row>
    <row r="1034" spans="14:14">
      <c r="N1034" s="51"/>
    </row>
    <row r="1035" spans="14:14">
      <c r="N1035" s="51"/>
    </row>
    <row r="1036" spans="14:14">
      <c r="N1036" s="51"/>
    </row>
    <row r="1037" spans="14:14">
      <c r="N1037" s="51"/>
    </row>
    <row r="1038" spans="14:14">
      <c r="N1038" s="51"/>
    </row>
    <row r="1039" spans="14:14">
      <c r="N1039" s="51"/>
    </row>
    <row r="1040" spans="14:14">
      <c r="N1040" s="51"/>
    </row>
    <row r="1041" spans="14:14">
      <c r="N1041" s="51"/>
    </row>
    <row r="1042" spans="14:14">
      <c r="N1042" s="51"/>
    </row>
    <row r="1043" spans="14:14">
      <c r="N1043" s="51"/>
    </row>
    <row r="1044" spans="14:14">
      <c r="N1044" s="51"/>
    </row>
    <row r="1045" spans="14:14">
      <c r="N1045" s="51"/>
    </row>
    <row r="1046" spans="14:14">
      <c r="N1046" s="51"/>
    </row>
    <row r="1047" spans="14:14">
      <c r="N1047" s="51"/>
    </row>
    <row r="1048" spans="14:14">
      <c r="N1048" s="51"/>
    </row>
    <row r="1049" spans="14:14">
      <c r="N1049" s="51"/>
    </row>
    <row r="1050" spans="14:14">
      <c r="N1050" s="51"/>
    </row>
    <row r="1051" spans="14:14">
      <c r="N1051" s="51"/>
    </row>
    <row r="1052" spans="14:14">
      <c r="N1052" s="51"/>
    </row>
    <row r="1053" spans="14:14">
      <c r="N1053" s="51"/>
    </row>
    <row r="1054" spans="14:14">
      <c r="N1054" s="51"/>
    </row>
    <row r="1055" spans="14:14">
      <c r="N1055" s="51"/>
    </row>
    <row r="1056" spans="14:14">
      <c r="N1056" s="51"/>
    </row>
    <row r="1057" spans="14:14">
      <c r="N1057" s="51"/>
    </row>
    <row r="1058" spans="14:14">
      <c r="N1058" s="51"/>
    </row>
    <row r="1059" spans="14:14">
      <c r="N1059" s="51"/>
    </row>
    <row r="1060" spans="14:14">
      <c r="N1060" s="51"/>
    </row>
    <row r="1061" spans="14:14">
      <c r="N1061" s="51"/>
    </row>
    <row r="1062" spans="14:14">
      <c r="N1062" s="51"/>
    </row>
    <row r="1063" spans="14:14">
      <c r="N1063" s="51"/>
    </row>
    <row r="1064" spans="14:14">
      <c r="N1064" s="51"/>
    </row>
    <row r="1065" spans="14:14">
      <c r="N1065" s="51"/>
    </row>
    <row r="1066" spans="14:14">
      <c r="N1066" s="51"/>
    </row>
    <row r="1067" spans="14:14">
      <c r="N1067" s="51"/>
    </row>
    <row r="1068" spans="14:14">
      <c r="N1068" s="51"/>
    </row>
    <row r="1069" spans="14:14">
      <c r="N1069" s="51"/>
    </row>
    <row r="1070" spans="14:14">
      <c r="N1070" s="51"/>
    </row>
    <row r="1071" spans="14:14">
      <c r="N1071" s="51"/>
    </row>
    <row r="1072" spans="14:14">
      <c r="N1072" s="51"/>
    </row>
    <row r="1073" spans="14:14">
      <c r="N1073" s="51"/>
    </row>
    <row r="1074" spans="14:14">
      <c r="N1074" s="51"/>
    </row>
    <row r="1075" spans="14:14">
      <c r="N1075" s="51"/>
    </row>
    <row r="1076" spans="14:14">
      <c r="N1076" s="51"/>
    </row>
    <row r="1077" spans="14:14">
      <c r="N1077" s="51"/>
    </row>
    <row r="1078" spans="14:14">
      <c r="N1078" s="51"/>
    </row>
    <row r="1079" spans="14:14">
      <c r="N1079" s="51"/>
    </row>
    <row r="1080" spans="14:14">
      <c r="N1080" s="51"/>
    </row>
    <row r="1081" spans="14:14">
      <c r="N1081" s="51"/>
    </row>
    <row r="1082" spans="14:14">
      <c r="N1082" s="51"/>
    </row>
    <row r="1083" spans="14:14">
      <c r="N1083" s="51"/>
    </row>
    <row r="1084" spans="14:14">
      <c r="N1084" s="51"/>
    </row>
    <row r="1085" spans="14:14">
      <c r="N1085" s="51"/>
    </row>
    <row r="1086" spans="14:14">
      <c r="N1086" s="51"/>
    </row>
    <row r="1087" spans="14:14">
      <c r="N1087" s="51"/>
    </row>
    <row r="1088" spans="14:14">
      <c r="N1088" s="51"/>
    </row>
    <row r="1089" spans="14:14">
      <c r="N1089" s="51"/>
    </row>
    <row r="1090" spans="14:14">
      <c r="N1090" s="51"/>
    </row>
    <row r="1091" spans="14:14">
      <c r="N1091" s="51"/>
    </row>
    <row r="1092" spans="14:14">
      <c r="N1092" s="51"/>
    </row>
    <row r="1093" spans="14:14">
      <c r="N1093" s="51"/>
    </row>
    <row r="1094" spans="14:14">
      <c r="N1094" s="51"/>
    </row>
    <row r="1095" spans="14:14">
      <c r="N1095" s="51"/>
    </row>
    <row r="1096" spans="14:14">
      <c r="N1096" s="51"/>
    </row>
    <row r="1097" spans="14:14">
      <c r="N1097" s="51"/>
    </row>
    <row r="1098" spans="14:14">
      <c r="N1098" s="51"/>
    </row>
    <row r="1099" spans="14:14">
      <c r="N1099" s="51"/>
    </row>
    <row r="1100" spans="14:14">
      <c r="N1100" s="51"/>
    </row>
    <row r="1101" spans="14:14">
      <c r="N1101" s="51"/>
    </row>
    <row r="1102" spans="14:14">
      <c r="N1102" s="51"/>
    </row>
    <row r="1103" spans="14:14">
      <c r="N1103" s="51"/>
    </row>
    <row r="1104" spans="14:14">
      <c r="N1104" s="51"/>
    </row>
    <row r="1105" spans="14:14">
      <c r="N1105" s="51"/>
    </row>
    <row r="1106" spans="14:14">
      <c r="N1106" s="51"/>
    </row>
    <row r="1107" spans="14:14">
      <c r="N1107" s="51"/>
    </row>
    <row r="1108" spans="14:14">
      <c r="N1108" s="51"/>
    </row>
    <row r="1109" spans="14:14">
      <c r="N1109" s="51"/>
    </row>
    <row r="1110" spans="14:14">
      <c r="N1110" s="51"/>
    </row>
    <row r="1111" spans="14:14">
      <c r="N1111" s="51"/>
    </row>
    <row r="1112" spans="14:14">
      <c r="N1112" s="51"/>
    </row>
    <row r="1113" spans="14:14">
      <c r="N1113" s="51"/>
    </row>
    <row r="1114" spans="14:14">
      <c r="N1114" s="51"/>
    </row>
    <row r="1115" spans="14:14">
      <c r="N1115" s="51"/>
    </row>
    <row r="1116" spans="14:14">
      <c r="N1116" s="51"/>
    </row>
    <row r="1117" spans="14:14">
      <c r="N1117" s="51"/>
    </row>
    <row r="1118" spans="14:14">
      <c r="N1118" s="51"/>
    </row>
    <row r="1119" spans="14:14">
      <c r="N1119" s="51"/>
    </row>
    <row r="1120" spans="14:14">
      <c r="N1120" s="51"/>
    </row>
    <row r="1121" spans="14:14">
      <c r="N1121" s="51"/>
    </row>
    <row r="1122" spans="14:14">
      <c r="N1122" s="51"/>
    </row>
    <row r="1123" spans="14:14">
      <c r="N1123" s="51"/>
    </row>
    <row r="1124" spans="14:14">
      <c r="N1124" s="51"/>
    </row>
    <row r="1125" spans="14:14">
      <c r="N1125" s="51"/>
    </row>
    <row r="1126" spans="14:14">
      <c r="N1126" s="51"/>
    </row>
    <row r="1127" spans="14:14">
      <c r="N1127" s="51"/>
    </row>
    <row r="1128" spans="14:14">
      <c r="N1128" s="51"/>
    </row>
    <row r="1129" spans="14:14">
      <c r="N1129" s="51"/>
    </row>
    <row r="1130" spans="14:14">
      <c r="N1130" s="51"/>
    </row>
    <row r="1131" spans="14:14">
      <c r="N1131" s="51"/>
    </row>
    <row r="1132" spans="14:14">
      <c r="N1132" s="51"/>
    </row>
    <row r="1133" spans="14:14">
      <c r="N1133" s="51"/>
    </row>
    <row r="1134" spans="14:14">
      <c r="N1134" s="51"/>
    </row>
    <row r="1135" spans="14:14">
      <c r="N1135" s="51"/>
    </row>
    <row r="1136" spans="14:14">
      <c r="N1136" s="51"/>
    </row>
    <row r="1137" spans="14:14">
      <c r="N1137" s="51"/>
    </row>
    <row r="1138" spans="14:14">
      <c r="N1138" s="51"/>
    </row>
    <row r="1139" spans="14:14">
      <c r="N1139" s="51"/>
    </row>
    <row r="1140" spans="14:14">
      <c r="N1140" s="51"/>
    </row>
    <row r="1141" spans="14:14">
      <c r="N1141" s="51"/>
    </row>
    <row r="1142" spans="14:14">
      <c r="N1142" s="51"/>
    </row>
    <row r="1143" spans="14:14">
      <c r="N1143" s="51"/>
    </row>
    <row r="1144" spans="14:14">
      <c r="N1144" s="51"/>
    </row>
    <row r="1145" spans="14:14">
      <c r="N1145" s="51"/>
    </row>
    <row r="1146" spans="14:14">
      <c r="N1146" s="51"/>
    </row>
    <row r="1147" spans="14:14">
      <c r="N1147" s="51"/>
    </row>
    <row r="1148" spans="14:14">
      <c r="N1148" s="51"/>
    </row>
    <row r="1149" spans="14:14">
      <c r="N1149" s="51"/>
    </row>
    <row r="1150" spans="14:14">
      <c r="N1150" s="51"/>
    </row>
    <row r="1151" spans="14:14">
      <c r="N1151" s="51"/>
    </row>
    <row r="1152" spans="14:14">
      <c r="N1152" s="51"/>
    </row>
    <row r="1153" spans="14:14">
      <c r="N1153" s="51"/>
    </row>
    <row r="1154" spans="14:14">
      <c r="N1154" s="51"/>
    </row>
    <row r="1155" spans="14:14">
      <c r="N1155" s="51"/>
    </row>
    <row r="1156" spans="14:14">
      <c r="N1156" s="51"/>
    </row>
    <row r="1157" spans="14:14">
      <c r="N1157" s="51"/>
    </row>
    <row r="1158" spans="14:14">
      <c r="N1158" s="51"/>
    </row>
    <row r="1159" spans="14:14">
      <c r="N1159" s="51"/>
    </row>
    <row r="1160" spans="14:14">
      <c r="N1160" s="51"/>
    </row>
    <row r="1161" spans="14:14">
      <c r="N1161" s="51"/>
    </row>
    <row r="1162" spans="14:14">
      <c r="N1162" s="51"/>
    </row>
    <row r="1163" spans="14:14">
      <c r="N1163" s="51"/>
    </row>
    <row r="1164" spans="14:14">
      <c r="N1164" s="51"/>
    </row>
    <row r="1165" spans="14:14">
      <c r="N1165" s="51"/>
    </row>
    <row r="1166" spans="14:14">
      <c r="N1166" s="51"/>
    </row>
    <row r="1167" spans="14:14">
      <c r="N1167" s="51"/>
    </row>
    <row r="1168" spans="14:14">
      <c r="N1168" s="51"/>
    </row>
    <row r="1169" spans="14:14">
      <c r="N1169" s="51"/>
    </row>
    <row r="1170" spans="14:14">
      <c r="N1170" s="51"/>
    </row>
    <row r="1171" spans="14:14">
      <c r="N1171" s="51"/>
    </row>
    <row r="1172" spans="14:14">
      <c r="N1172" s="51"/>
    </row>
    <row r="1173" spans="14:14">
      <c r="N1173" s="51"/>
    </row>
    <row r="1174" spans="14:14">
      <c r="N1174" s="51"/>
    </row>
    <row r="1175" spans="14:14">
      <c r="N1175" s="51"/>
    </row>
    <row r="1176" spans="14:14">
      <c r="N1176" s="51"/>
    </row>
    <row r="1177" spans="14:14">
      <c r="N1177" s="51"/>
    </row>
    <row r="1178" spans="14:14">
      <c r="N1178" s="51"/>
    </row>
    <row r="1179" spans="14:14">
      <c r="N1179" s="51"/>
    </row>
    <row r="1180" spans="14:14">
      <c r="N1180" s="51"/>
    </row>
    <row r="1181" spans="14:14">
      <c r="N1181" s="51"/>
    </row>
    <row r="1182" spans="14:14">
      <c r="N1182" s="51"/>
    </row>
    <row r="1183" spans="14:14">
      <c r="N1183" s="51"/>
    </row>
    <row r="1184" spans="14:14">
      <c r="N1184" s="51"/>
    </row>
    <row r="1185" spans="14:14">
      <c r="N1185" s="51"/>
    </row>
    <row r="1186" spans="14:14">
      <c r="N1186" s="51"/>
    </row>
    <row r="1187" spans="14:14">
      <c r="N1187" s="51"/>
    </row>
    <row r="1188" spans="14:14">
      <c r="N1188" s="51"/>
    </row>
    <row r="1189" spans="14:14">
      <c r="N1189" s="51"/>
    </row>
    <row r="1190" spans="14:14">
      <c r="N1190" s="51"/>
    </row>
    <row r="1191" spans="14:14">
      <c r="N1191" s="51"/>
    </row>
    <row r="1192" spans="14:14">
      <c r="N1192" s="51"/>
    </row>
    <row r="1193" spans="14:14">
      <c r="N1193" s="51"/>
    </row>
    <row r="1194" spans="14:14">
      <c r="N1194" s="51"/>
    </row>
    <row r="1195" spans="14:14">
      <c r="N1195" s="51"/>
    </row>
    <row r="1196" spans="14:14">
      <c r="N1196" s="51"/>
    </row>
    <row r="1197" spans="14:14">
      <c r="N1197" s="51"/>
    </row>
    <row r="1198" spans="14:14">
      <c r="N1198" s="51"/>
    </row>
    <row r="1199" spans="14:14">
      <c r="N1199" s="51"/>
    </row>
    <row r="1200" spans="14:14">
      <c r="N1200" s="51"/>
    </row>
    <row r="1201" spans="14:14">
      <c r="N1201" s="51"/>
    </row>
    <row r="1202" spans="14:14">
      <c r="N1202" s="51"/>
    </row>
    <row r="1203" spans="14:14">
      <c r="N1203" s="51"/>
    </row>
    <row r="1204" spans="14:14">
      <c r="N1204" s="51"/>
    </row>
    <row r="1205" spans="14:14">
      <c r="N1205" s="51"/>
    </row>
    <row r="1206" spans="14:14">
      <c r="N1206" s="51"/>
    </row>
    <row r="1207" spans="14:14">
      <c r="N1207" s="51"/>
    </row>
    <row r="1208" spans="14:14">
      <c r="N1208" s="51"/>
    </row>
    <row r="1209" spans="14:14">
      <c r="N1209" s="51"/>
    </row>
    <row r="1210" spans="14:14">
      <c r="N1210" s="51"/>
    </row>
    <row r="1211" spans="14:14">
      <c r="N1211" s="51"/>
    </row>
    <row r="1212" spans="14:14">
      <c r="N1212" s="51"/>
    </row>
    <row r="1213" spans="14:14">
      <c r="N1213" s="51"/>
    </row>
    <row r="1214" spans="14:14">
      <c r="N1214" s="51"/>
    </row>
    <row r="1215" spans="14:14">
      <c r="N1215" s="51"/>
    </row>
    <row r="1216" spans="14:14">
      <c r="N1216" s="51"/>
    </row>
    <row r="1217" spans="14:14">
      <c r="N1217" s="51"/>
    </row>
    <row r="1218" spans="14:14">
      <c r="N1218" s="51"/>
    </row>
    <row r="1219" spans="14:14">
      <c r="N1219" s="51"/>
    </row>
    <row r="1220" spans="14:14">
      <c r="N1220" s="51"/>
    </row>
    <row r="1221" spans="14:14">
      <c r="N1221" s="51"/>
    </row>
    <row r="1222" spans="14:14">
      <c r="N1222" s="51"/>
    </row>
    <row r="1223" spans="14:14">
      <c r="N1223" s="51"/>
    </row>
    <row r="1224" spans="14:14">
      <c r="N1224" s="51"/>
    </row>
    <row r="1225" spans="14:14">
      <c r="N1225" s="51"/>
    </row>
    <row r="1226" spans="14:14">
      <c r="N1226" s="51"/>
    </row>
    <row r="1227" spans="14:14">
      <c r="N1227" s="51"/>
    </row>
    <row r="1228" spans="14:14">
      <c r="N1228" s="51"/>
    </row>
    <row r="1229" spans="14:14">
      <c r="N1229" s="51"/>
    </row>
    <row r="1230" spans="14:14">
      <c r="N1230" s="51"/>
    </row>
    <row r="1231" spans="14:14">
      <c r="N1231" s="51"/>
    </row>
    <row r="1232" spans="14:14">
      <c r="N1232" s="51"/>
    </row>
    <row r="1233" spans="14:14">
      <c r="N1233" s="51"/>
    </row>
    <row r="1234" spans="14:14">
      <c r="N1234" s="51"/>
    </row>
    <row r="1235" spans="14:14">
      <c r="N1235" s="51"/>
    </row>
    <row r="1236" spans="14:14">
      <c r="N1236" s="51"/>
    </row>
    <row r="1237" spans="14:14">
      <c r="N1237" s="51"/>
    </row>
    <row r="1238" spans="14:14">
      <c r="N1238" s="51"/>
    </row>
    <row r="1239" spans="14:14">
      <c r="N1239" s="51"/>
    </row>
    <row r="1240" spans="14:14">
      <c r="N1240" s="51"/>
    </row>
    <row r="1241" spans="14:14">
      <c r="N1241" s="51"/>
    </row>
    <row r="1242" spans="14:14">
      <c r="N1242" s="51"/>
    </row>
    <row r="1243" spans="14:14">
      <c r="N1243" s="51"/>
    </row>
    <row r="1244" spans="14:14">
      <c r="N1244" s="51"/>
    </row>
    <row r="1245" spans="14:14">
      <c r="N1245" s="51"/>
    </row>
    <row r="1246" spans="14:14">
      <c r="N1246" s="51"/>
    </row>
    <row r="1247" spans="14:14">
      <c r="N1247" s="51"/>
    </row>
    <row r="1248" spans="14:14">
      <c r="N1248" s="51"/>
    </row>
    <row r="1249" spans="14:14">
      <c r="N1249" s="51"/>
    </row>
    <row r="1250" spans="14:14">
      <c r="N1250" s="51"/>
    </row>
    <row r="1251" spans="14:14">
      <c r="N1251" s="51"/>
    </row>
    <row r="1252" spans="14:14">
      <c r="N1252" s="51"/>
    </row>
    <row r="1253" spans="14:14">
      <c r="N1253" s="51"/>
    </row>
    <row r="1254" spans="14:14">
      <c r="N1254" s="51"/>
    </row>
    <row r="1255" spans="14:14">
      <c r="N1255" s="51"/>
    </row>
    <row r="1256" spans="14:14">
      <c r="N1256" s="51"/>
    </row>
    <row r="1257" spans="14:14">
      <c r="N1257" s="51"/>
    </row>
    <row r="1258" spans="14:14">
      <c r="N1258" s="51"/>
    </row>
    <row r="1259" spans="14:14">
      <c r="N1259" s="51"/>
    </row>
    <row r="1260" spans="14:14">
      <c r="N1260" s="51"/>
    </row>
    <row r="1261" spans="14:14">
      <c r="N1261" s="51"/>
    </row>
    <row r="1262" spans="14:14">
      <c r="N1262" s="51"/>
    </row>
    <row r="1263" spans="14:14">
      <c r="N1263" s="51"/>
    </row>
    <row r="1264" spans="14:14">
      <c r="N1264" s="51"/>
    </row>
    <row r="1265" spans="14:14">
      <c r="N1265" s="51"/>
    </row>
    <row r="1266" spans="14:14">
      <c r="N1266" s="51"/>
    </row>
    <row r="1267" spans="14:14">
      <c r="N1267" s="51"/>
    </row>
    <row r="1268" spans="14:14">
      <c r="N1268" s="51"/>
    </row>
    <row r="1269" spans="14:14">
      <c r="N1269" s="51"/>
    </row>
    <row r="1270" spans="14:14">
      <c r="N1270" s="51"/>
    </row>
    <row r="1271" spans="14:14">
      <c r="N1271" s="51"/>
    </row>
    <row r="1272" spans="14:14">
      <c r="N1272" s="51"/>
    </row>
    <row r="1273" spans="14:14">
      <c r="N1273" s="51"/>
    </row>
    <row r="1274" spans="14:14">
      <c r="N1274" s="51"/>
    </row>
    <row r="1275" spans="14:14">
      <c r="N1275" s="51"/>
    </row>
    <row r="1276" spans="14:14">
      <c r="N1276" s="51"/>
    </row>
    <row r="1277" spans="14:14">
      <c r="N1277" s="51"/>
    </row>
    <row r="1278" spans="14:14">
      <c r="N1278" s="51"/>
    </row>
    <row r="1279" spans="14:14">
      <c r="N1279" s="51"/>
    </row>
    <row r="1280" spans="14:14">
      <c r="N1280" s="51"/>
    </row>
    <row r="1281" spans="14:14">
      <c r="N1281" s="51"/>
    </row>
    <row r="1282" spans="14:14">
      <c r="N1282" s="51"/>
    </row>
    <row r="1283" spans="14:14">
      <c r="N1283" s="51"/>
    </row>
    <row r="1284" spans="14:14">
      <c r="N1284" s="51"/>
    </row>
    <row r="1285" spans="14:14">
      <c r="N1285" s="51"/>
    </row>
    <row r="1286" spans="14:14">
      <c r="N1286" s="51"/>
    </row>
    <row r="1287" spans="14:14">
      <c r="N1287" s="51"/>
    </row>
    <row r="1288" spans="14:14">
      <c r="N1288" s="51"/>
    </row>
    <row r="1289" spans="14:14">
      <c r="N1289" s="51"/>
    </row>
    <row r="1290" spans="14:14">
      <c r="N1290" s="51"/>
    </row>
    <row r="1291" spans="14:14">
      <c r="N1291" s="51"/>
    </row>
    <row r="1292" spans="14:14">
      <c r="N1292" s="51"/>
    </row>
    <row r="1293" spans="14:14">
      <c r="N1293" s="51"/>
    </row>
    <row r="1294" spans="14:14">
      <c r="N1294" s="51"/>
    </row>
    <row r="1295" spans="14:14">
      <c r="N1295" s="51"/>
    </row>
    <row r="1296" spans="14:14">
      <c r="N1296" s="51"/>
    </row>
    <row r="1297" spans="14:14">
      <c r="N1297" s="51"/>
    </row>
    <row r="1298" spans="14:14">
      <c r="N1298" s="51"/>
    </row>
    <row r="1299" spans="14:14">
      <c r="N1299" s="51"/>
    </row>
    <row r="1300" spans="14:14">
      <c r="N1300" s="51"/>
    </row>
    <row r="1301" spans="14:14">
      <c r="N1301" s="51"/>
    </row>
    <row r="1302" spans="14:14">
      <c r="N1302" s="51"/>
    </row>
    <row r="1303" spans="14:14">
      <c r="N1303" s="51"/>
    </row>
    <row r="1304" spans="14:14">
      <c r="N1304" s="51"/>
    </row>
    <row r="1305" spans="14:14">
      <c r="N1305" s="51"/>
    </row>
    <row r="1306" spans="14:14">
      <c r="N1306" s="51"/>
    </row>
    <row r="1307" spans="14:14">
      <c r="N1307" s="51"/>
    </row>
    <row r="1308" spans="14:14">
      <c r="N1308" s="51"/>
    </row>
    <row r="1309" spans="14:14">
      <c r="N1309" s="51"/>
    </row>
    <row r="1310" spans="14:14">
      <c r="N1310" s="51"/>
    </row>
    <row r="1311" spans="14:14">
      <c r="N1311" s="51"/>
    </row>
    <row r="1312" spans="14:14">
      <c r="N1312" s="51"/>
    </row>
    <row r="1313" spans="14:14">
      <c r="N1313" s="51"/>
    </row>
    <row r="1314" spans="14:14">
      <c r="N1314" s="51"/>
    </row>
    <row r="1315" spans="14:14">
      <c r="N1315" s="51"/>
    </row>
    <row r="1316" spans="14:14">
      <c r="N1316" s="51"/>
    </row>
    <row r="1317" spans="14:14">
      <c r="N1317" s="51"/>
    </row>
    <row r="1318" spans="14:14">
      <c r="N1318" s="51"/>
    </row>
    <row r="1319" spans="14:14">
      <c r="N1319" s="51"/>
    </row>
    <row r="1320" spans="14:14">
      <c r="N1320" s="51"/>
    </row>
    <row r="1321" spans="14:14">
      <c r="N1321" s="51"/>
    </row>
    <row r="1322" spans="14:14">
      <c r="N1322" s="51"/>
    </row>
    <row r="1323" spans="14:14">
      <c r="N1323" s="51"/>
    </row>
    <row r="1324" spans="14:14">
      <c r="N1324" s="51"/>
    </row>
    <row r="1325" spans="14:14">
      <c r="N1325" s="51"/>
    </row>
    <row r="1326" spans="14:14">
      <c r="N1326" s="51"/>
    </row>
    <row r="1327" spans="14:14">
      <c r="N1327" s="51"/>
    </row>
    <row r="1328" spans="14:14">
      <c r="N1328" s="51"/>
    </row>
    <row r="1329" spans="14:14">
      <c r="N1329" s="51"/>
    </row>
    <row r="1330" spans="14:14">
      <c r="N1330" s="51"/>
    </row>
    <row r="1331" spans="14:14">
      <c r="N1331" s="51"/>
    </row>
    <row r="1332" spans="14:14">
      <c r="N1332" s="51"/>
    </row>
    <row r="1333" spans="14:14">
      <c r="N1333" s="51"/>
    </row>
    <row r="1334" spans="14:14">
      <c r="N1334" s="51"/>
    </row>
    <row r="1335" spans="14:14">
      <c r="N1335" s="51"/>
    </row>
    <row r="1336" spans="14:14">
      <c r="N1336" s="51"/>
    </row>
    <row r="1337" spans="14:14">
      <c r="N1337" s="51"/>
    </row>
    <row r="1338" spans="14:14">
      <c r="N1338" s="51"/>
    </row>
    <row r="1339" spans="14:14">
      <c r="N1339" s="51"/>
    </row>
    <row r="1340" spans="14:14">
      <c r="N1340" s="51"/>
    </row>
    <row r="1341" spans="14:14">
      <c r="N1341" s="51"/>
    </row>
    <row r="1342" spans="14:14">
      <c r="N1342" s="51"/>
    </row>
    <row r="1343" spans="14:14">
      <c r="N1343" s="51"/>
    </row>
    <row r="1344" spans="14:14">
      <c r="N1344" s="51"/>
    </row>
    <row r="1345" spans="14:14">
      <c r="N1345" s="51"/>
    </row>
    <row r="1346" spans="14:14">
      <c r="N1346" s="51"/>
    </row>
    <row r="1347" spans="14:14">
      <c r="N1347" s="51"/>
    </row>
    <row r="1348" spans="14:14">
      <c r="N1348" s="51"/>
    </row>
    <row r="1349" spans="14:14">
      <c r="N1349" s="51"/>
    </row>
    <row r="1350" spans="14:14">
      <c r="N1350" s="51"/>
    </row>
    <row r="1351" spans="14:14">
      <c r="N1351" s="51"/>
    </row>
    <row r="1352" spans="14:14">
      <c r="N1352" s="51"/>
    </row>
    <row r="1353" spans="14:14">
      <c r="N1353" s="51"/>
    </row>
    <row r="1354" spans="14:14">
      <c r="N1354" s="51"/>
    </row>
    <row r="1355" spans="14:14">
      <c r="N1355" s="51"/>
    </row>
    <row r="1356" spans="14:14">
      <c r="N1356" s="51"/>
    </row>
    <row r="1357" spans="14:14">
      <c r="N1357" s="51"/>
    </row>
    <row r="1358" spans="14:14">
      <c r="N1358" s="51"/>
    </row>
    <row r="1359" spans="14:14">
      <c r="N1359" s="51"/>
    </row>
    <row r="1360" spans="14:14">
      <c r="N1360" s="51"/>
    </row>
    <row r="1361" spans="14:14">
      <c r="N1361" s="51"/>
    </row>
    <row r="1362" spans="14:14">
      <c r="N1362" s="51"/>
    </row>
    <row r="1363" spans="14:14">
      <c r="N1363" s="51"/>
    </row>
    <row r="1364" spans="14:14">
      <c r="N1364" s="51"/>
    </row>
    <row r="1365" spans="14:14">
      <c r="N1365" s="51"/>
    </row>
    <row r="1366" spans="14:14">
      <c r="N1366" s="51"/>
    </row>
    <row r="1367" spans="14:14">
      <c r="N1367" s="51"/>
    </row>
    <row r="1368" spans="14:14">
      <c r="N1368" s="51"/>
    </row>
    <row r="1369" spans="14:14">
      <c r="N1369" s="51"/>
    </row>
    <row r="1370" spans="14:14">
      <c r="N1370" s="51"/>
    </row>
    <row r="1371" spans="14:14">
      <c r="N1371" s="51"/>
    </row>
    <row r="1372" spans="14:14">
      <c r="N1372" s="51"/>
    </row>
    <row r="1373" spans="14:14">
      <c r="N1373" s="51"/>
    </row>
    <row r="1374" spans="14:14">
      <c r="N1374" s="51"/>
    </row>
    <row r="1375" spans="14:14">
      <c r="N1375" s="51"/>
    </row>
    <row r="1376" spans="14:14">
      <c r="N1376" s="51"/>
    </row>
    <row r="1377" spans="14:14">
      <c r="N1377" s="51"/>
    </row>
    <row r="1378" spans="14:14">
      <c r="N1378" s="51"/>
    </row>
    <row r="1379" spans="14:14">
      <c r="N1379" s="51"/>
    </row>
    <row r="1380" spans="14:14">
      <c r="N1380" s="51"/>
    </row>
    <row r="1381" spans="14:14">
      <c r="N1381" s="51"/>
    </row>
    <row r="1382" spans="14:14">
      <c r="N1382" s="51"/>
    </row>
    <row r="1383" spans="14:14">
      <c r="N1383" s="51"/>
    </row>
    <row r="1384" spans="14:14">
      <c r="N1384" s="51"/>
    </row>
    <row r="1385" spans="14:14">
      <c r="N1385" s="51"/>
    </row>
    <row r="1386" spans="14:14">
      <c r="N1386" s="51"/>
    </row>
    <row r="1387" spans="14:14">
      <c r="N1387" s="51"/>
    </row>
    <row r="1388" spans="14:14">
      <c r="N1388" s="51"/>
    </row>
    <row r="1389" spans="14:14">
      <c r="N1389" s="51"/>
    </row>
    <row r="1390" spans="14:14">
      <c r="N1390" s="51"/>
    </row>
    <row r="1391" spans="14:14">
      <c r="N1391" s="51"/>
    </row>
    <row r="1392" spans="14:14">
      <c r="N1392" s="51"/>
    </row>
    <row r="1393" spans="14:14">
      <c r="N1393" s="51"/>
    </row>
    <row r="1394" spans="14:14">
      <c r="N1394" s="51"/>
    </row>
    <row r="1395" spans="14:14">
      <c r="N1395" s="51"/>
    </row>
    <row r="1396" spans="14:14">
      <c r="N1396" s="51"/>
    </row>
    <row r="1397" spans="14:14">
      <c r="N1397" s="51"/>
    </row>
    <row r="1398" spans="14:14">
      <c r="N1398" s="51"/>
    </row>
    <row r="1399" spans="14:14">
      <c r="N1399" s="51"/>
    </row>
    <row r="1400" spans="14:14">
      <c r="N1400" s="51"/>
    </row>
    <row r="1401" spans="14:14">
      <c r="N1401" s="51"/>
    </row>
    <row r="1402" spans="14:14">
      <c r="N1402" s="51"/>
    </row>
    <row r="1403" spans="14:14">
      <c r="N1403" s="51"/>
    </row>
    <row r="1404" spans="14:14">
      <c r="N1404" s="51"/>
    </row>
    <row r="1405" spans="14:14">
      <c r="N1405" s="51"/>
    </row>
    <row r="1406" spans="14:14">
      <c r="N1406" s="51"/>
    </row>
    <row r="1407" spans="14:14">
      <c r="N1407" s="51"/>
    </row>
    <row r="1408" spans="14:14">
      <c r="N1408" s="51"/>
    </row>
    <row r="1409" spans="14:14">
      <c r="N1409" s="51"/>
    </row>
    <row r="1410" spans="14:14">
      <c r="N1410" s="51"/>
    </row>
    <row r="1411" spans="14:14">
      <c r="N1411" s="51"/>
    </row>
    <row r="1412" spans="14:14">
      <c r="N1412" s="51"/>
    </row>
    <row r="1413" spans="14:14">
      <c r="N1413" s="51"/>
    </row>
    <row r="1414" spans="14:14">
      <c r="N1414" s="51"/>
    </row>
    <row r="1415" spans="14:14">
      <c r="N1415" s="51"/>
    </row>
    <row r="1416" spans="14:14">
      <c r="N1416" s="51"/>
    </row>
    <row r="1417" spans="14:14">
      <c r="N1417" s="51"/>
    </row>
    <row r="1418" spans="14:14">
      <c r="N1418" s="51"/>
    </row>
    <row r="1419" spans="14:14">
      <c r="N1419" s="51"/>
    </row>
    <row r="1420" spans="14:14">
      <c r="N1420" s="51"/>
    </row>
    <row r="1421" spans="14:14">
      <c r="N1421" s="51"/>
    </row>
    <row r="1422" spans="14:14">
      <c r="N1422" s="51"/>
    </row>
    <row r="1423" spans="14:14">
      <c r="N1423" s="51"/>
    </row>
    <row r="1424" spans="14:14">
      <c r="N1424" s="51"/>
    </row>
    <row r="1425" spans="14:14">
      <c r="N1425" s="51"/>
    </row>
    <row r="1426" spans="14:14">
      <c r="N1426" s="51"/>
    </row>
    <row r="1427" spans="14:14">
      <c r="N1427" s="51"/>
    </row>
    <row r="1428" spans="14:14">
      <c r="N1428" s="51"/>
    </row>
    <row r="1429" spans="14:14">
      <c r="N1429" s="51"/>
    </row>
    <row r="1430" spans="14:14">
      <c r="N1430" s="51"/>
    </row>
    <row r="1431" spans="14:14">
      <c r="N1431" s="51"/>
    </row>
    <row r="1432" spans="14:14">
      <c r="N1432" s="51"/>
    </row>
    <row r="1433" spans="14:14">
      <c r="N1433" s="51"/>
    </row>
    <row r="1434" spans="14:14">
      <c r="N1434" s="51"/>
    </row>
    <row r="1435" spans="14:14">
      <c r="N1435" s="51"/>
    </row>
    <row r="1436" spans="14:14">
      <c r="N1436" s="51"/>
    </row>
    <row r="1437" spans="14:14">
      <c r="N1437" s="51"/>
    </row>
    <row r="1438" spans="14:14">
      <c r="N1438" s="51"/>
    </row>
    <row r="1439" spans="14:14">
      <c r="N1439" s="51"/>
    </row>
    <row r="1440" spans="14:14">
      <c r="N1440" s="51"/>
    </row>
    <row r="1441" spans="14:14">
      <c r="N1441" s="51"/>
    </row>
    <row r="1442" spans="14:14">
      <c r="N1442" s="51"/>
    </row>
    <row r="1443" spans="14:14">
      <c r="N1443" s="51"/>
    </row>
    <row r="1444" spans="14:14">
      <c r="N1444" s="51"/>
    </row>
    <row r="1445" spans="14:14">
      <c r="N1445" s="51"/>
    </row>
    <row r="1446" spans="14:14">
      <c r="N1446" s="51"/>
    </row>
    <row r="1447" spans="14:14">
      <c r="N1447" s="51"/>
    </row>
    <row r="1448" spans="14:14">
      <c r="N1448" s="51"/>
    </row>
    <row r="1449" spans="14:14">
      <c r="N1449" s="51"/>
    </row>
    <row r="1450" spans="14:14">
      <c r="N1450" s="51"/>
    </row>
    <row r="1451" spans="14:14">
      <c r="N1451" s="51"/>
    </row>
    <row r="1452" spans="14:14">
      <c r="N1452" s="51"/>
    </row>
    <row r="1453" spans="14:14">
      <c r="N1453" s="51"/>
    </row>
    <row r="1454" spans="14:14">
      <c r="N1454" s="51"/>
    </row>
    <row r="1455" spans="14:14">
      <c r="N1455" s="51"/>
    </row>
    <row r="1456" spans="14:14">
      <c r="N1456" s="51"/>
    </row>
    <row r="1457" spans="14:14">
      <c r="N1457" s="51"/>
    </row>
    <row r="1458" spans="14:14">
      <c r="N1458" s="51"/>
    </row>
    <row r="1459" spans="14:14">
      <c r="N1459" s="51"/>
    </row>
    <row r="1460" spans="14:14">
      <c r="N1460" s="51"/>
    </row>
    <row r="1461" spans="14:14">
      <c r="N1461" s="51"/>
    </row>
    <row r="1462" spans="14:14">
      <c r="N1462" s="51"/>
    </row>
    <row r="1463" spans="14:14">
      <c r="N1463" s="51"/>
    </row>
    <row r="1464" spans="14:14">
      <c r="N1464" s="51"/>
    </row>
    <row r="1465" spans="14:14">
      <c r="N1465" s="51"/>
    </row>
    <row r="1466" spans="14:14">
      <c r="N1466" s="51"/>
    </row>
    <row r="1467" spans="14:14">
      <c r="N1467" s="51"/>
    </row>
    <row r="1468" spans="14:14">
      <c r="N1468" s="51"/>
    </row>
    <row r="1469" spans="14:14">
      <c r="N1469" s="51"/>
    </row>
    <row r="1470" spans="14:14">
      <c r="N1470" s="51"/>
    </row>
    <row r="1471" spans="14:14">
      <c r="N1471" s="51"/>
    </row>
    <row r="1472" spans="14:14">
      <c r="N1472" s="51"/>
    </row>
    <row r="1473" spans="14:14">
      <c r="N1473" s="51"/>
    </row>
    <row r="1474" spans="14:14">
      <c r="N1474" s="51"/>
    </row>
    <row r="1475" spans="14:14">
      <c r="N1475" s="51"/>
    </row>
    <row r="1476" spans="14:14">
      <c r="N1476" s="51"/>
    </row>
    <row r="1477" spans="14:14">
      <c r="N1477" s="51"/>
    </row>
    <row r="1478" spans="14:14">
      <c r="N1478" s="51"/>
    </row>
    <row r="1479" spans="14:14">
      <c r="N1479" s="51"/>
    </row>
    <row r="1480" spans="14:14">
      <c r="N1480" s="51"/>
    </row>
    <row r="1481" spans="14:14">
      <c r="N1481" s="51"/>
    </row>
    <row r="1482" spans="14:14">
      <c r="N1482" s="51"/>
    </row>
    <row r="1483" spans="14:14">
      <c r="N1483" s="51"/>
    </row>
    <row r="1484" spans="14:14">
      <c r="N1484" s="51"/>
    </row>
    <row r="1485" spans="14:14">
      <c r="N1485" s="51"/>
    </row>
    <row r="1486" spans="14:14">
      <c r="N1486" s="51"/>
    </row>
    <row r="1487" spans="14:14">
      <c r="N1487" s="51"/>
    </row>
    <row r="1488" spans="14:14">
      <c r="N1488" s="51"/>
    </row>
    <row r="1489" spans="14:14">
      <c r="N1489" s="51"/>
    </row>
    <row r="1490" spans="14:14">
      <c r="N1490" s="51"/>
    </row>
    <row r="1491" spans="14:14">
      <c r="N1491" s="51"/>
    </row>
    <row r="1492" spans="14:14">
      <c r="N1492" s="51"/>
    </row>
    <row r="1493" spans="14:14">
      <c r="N1493" s="51"/>
    </row>
    <row r="1494" spans="14:14">
      <c r="N1494" s="51"/>
    </row>
    <row r="1495" spans="14:14">
      <c r="N1495" s="51"/>
    </row>
    <row r="1496" spans="14:14">
      <c r="N1496" s="51"/>
    </row>
    <row r="1497" spans="14:14">
      <c r="N1497" s="51"/>
    </row>
    <row r="1498" spans="14:14">
      <c r="N1498" s="51"/>
    </row>
    <row r="1499" spans="14:14">
      <c r="N1499" s="51"/>
    </row>
    <row r="1500" spans="14:14">
      <c r="N1500" s="51"/>
    </row>
    <row r="1501" spans="14:14">
      <c r="N1501" s="51"/>
    </row>
    <row r="1502" spans="14:14">
      <c r="N1502" s="51"/>
    </row>
    <row r="1503" spans="14:14">
      <c r="N1503" s="51"/>
    </row>
    <row r="1504" spans="14:14">
      <c r="N1504" s="51"/>
    </row>
    <row r="1505" spans="14:14">
      <c r="N1505" s="51"/>
    </row>
    <row r="1506" spans="14:14">
      <c r="N1506" s="51"/>
    </row>
    <row r="1507" spans="14:14">
      <c r="N1507" s="51"/>
    </row>
    <row r="1508" spans="14:14">
      <c r="N1508" s="51"/>
    </row>
    <row r="1509" spans="14:14">
      <c r="N1509" s="51"/>
    </row>
    <row r="1510" spans="14:14">
      <c r="N1510" s="51"/>
    </row>
    <row r="1511" spans="14:14">
      <c r="N1511" s="51"/>
    </row>
    <row r="1512" spans="14:14">
      <c r="N1512" s="51"/>
    </row>
    <row r="1513" spans="14:14">
      <c r="N1513" s="51"/>
    </row>
    <row r="1514" spans="14:14">
      <c r="N1514" s="51"/>
    </row>
    <row r="1515" spans="14:14">
      <c r="N1515" s="51"/>
    </row>
    <row r="1516" spans="14:14">
      <c r="N1516" s="51"/>
    </row>
    <row r="1517" spans="14:14">
      <c r="N1517" s="51"/>
    </row>
    <row r="1518" spans="14:14">
      <c r="N1518" s="51"/>
    </row>
    <row r="1519" spans="14:14">
      <c r="N1519" s="51"/>
    </row>
    <row r="1520" spans="14:14">
      <c r="N1520" s="51"/>
    </row>
    <row r="1521" spans="14:14">
      <c r="N1521" s="51"/>
    </row>
    <row r="1522" spans="14:14">
      <c r="N1522" s="51"/>
    </row>
    <row r="1523" spans="14:14">
      <c r="N1523" s="51"/>
    </row>
    <row r="1524" spans="14:14">
      <c r="N1524" s="51"/>
    </row>
    <row r="1525" spans="14:14">
      <c r="N1525" s="51"/>
    </row>
    <row r="1526" spans="14:14">
      <c r="N1526" s="51"/>
    </row>
    <row r="1527" spans="14:14">
      <c r="N1527" s="51"/>
    </row>
    <row r="1528" spans="14:14">
      <c r="N1528" s="51"/>
    </row>
    <row r="1529" spans="14:14">
      <c r="N1529" s="51"/>
    </row>
    <row r="1530" spans="14:14">
      <c r="N1530" s="51"/>
    </row>
    <row r="1531" spans="14:14">
      <c r="N1531" s="51"/>
    </row>
    <row r="1532" spans="14:14">
      <c r="N1532" s="51"/>
    </row>
    <row r="1533" spans="14:14">
      <c r="N1533" s="51"/>
    </row>
    <row r="1534" spans="14:14">
      <c r="N1534" s="51"/>
    </row>
    <row r="1535" spans="14:14">
      <c r="N1535" s="51"/>
    </row>
    <row r="1536" spans="14:14">
      <c r="N1536" s="51"/>
    </row>
    <row r="1537" spans="14:14">
      <c r="N1537" s="51"/>
    </row>
    <row r="1538" spans="14:14">
      <c r="N1538" s="51"/>
    </row>
    <row r="1539" spans="14:14">
      <c r="N1539" s="51"/>
    </row>
    <row r="1540" spans="14:14">
      <c r="N1540" s="51"/>
    </row>
    <row r="1541" spans="14:14">
      <c r="N1541" s="51"/>
    </row>
    <row r="1542" spans="14:14">
      <c r="N1542" s="51"/>
    </row>
    <row r="1543" spans="14:14">
      <c r="N1543" s="51"/>
    </row>
    <row r="1544" spans="14:14">
      <c r="N1544" s="51"/>
    </row>
    <row r="1545" spans="14:14">
      <c r="N1545" s="51"/>
    </row>
    <row r="1546" spans="14:14">
      <c r="N1546" s="51"/>
    </row>
    <row r="1547" spans="14:14">
      <c r="N1547" s="51"/>
    </row>
    <row r="1548" spans="14:14">
      <c r="N1548" s="51"/>
    </row>
    <row r="1549" spans="14:14">
      <c r="N1549" s="51"/>
    </row>
    <row r="1550" spans="14:14">
      <c r="N1550" s="51"/>
    </row>
    <row r="1551" spans="14:14">
      <c r="N1551" s="51"/>
    </row>
    <row r="1552" spans="14:14">
      <c r="N1552" s="51"/>
    </row>
    <row r="1553" spans="14:14">
      <c r="N1553" s="51"/>
    </row>
    <row r="1554" spans="14:14">
      <c r="N1554" s="51"/>
    </row>
    <row r="1555" spans="14:14">
      <c r="N1555" s="51"/>
    </row>
    <row r="1556" spans="14:14">
      <c r="N1556" s="51"/>
    </row>
    <row r="1557" spans="14:14">
      <c r="N1557" s="51"/>
    </row>
    <row r="1558" spans="14:14">
      <c r="N1558" s="51"/>
    </row>
    <row r="1559" spans="14:14">
      <c r="N1559" s="51"/>
    </row>
    <row r="1560" spans="14:14">
      <c r="N1560" s="51"/>
    </row>
    <row r="1561" spans="14:14">
      <c r="N1561" s="51"/>
    </row>
    <row r="1562" spans="14:14">
      <c r="N1562" s="51"/>
    </row>
    <row r="1563" spans="14:14">
      <c r="N1563" s="51"/>
    </row>
    <row r="1564" spans="14:14">
      <c r="N1564" s="51"/>
    </row>
    <row r="1565" spans="14:14">
      <c r="N1565" s="51"/>
    </row>
    <row r="1566" spans="14:14">
      <c r="N1566" s="51"/>
    </row>
    <row r="1567" spans="14:14">
      <c r="N1567" s="51"/>
    </row>
    <row r="1568" spans="14:14">
      <c r="N1568" s="51"/>
    </row>
    <row r="1569" spans="14:14">
      <c r="N1569" s="51"/>
    </row>
    <row r="1570" spans="14:14">
      <c r="N1570" s="51"/>
    </row>
    <row r="1571" spans="14:14">
      <c r="N1571" s="51"/>
    </row>
    <row r="1572" spans="14:14">
      <c r="N1572" s="51"/>
    </row>
    <row r="1573" spans="14:14">
      <c r="N1573" s="51"/>
    </row>
    <row r="1574" spans="14:14">
      <c r="N1574" s="51"/>
    </row>
    <row r="1575" spans="14:14">
      <c r="N1575" s="51"/>
    </row>
    <row r="1576" spans="14:14">
      <c r="N1576" s="51"/>
    </row>
    <row r="1577" spans="14:14">
      <c r="N1577" s="51"/>
    </row>
    <row r="1578" spans="14:14">
      <c r="N1578" s="51"/>
    </row>
    <row r="1579" spans="14:14">
      <c r="N1579" s="51"/>
    </row>
    <row r="1580" spans="14:14">
      <c r="N1580" s="51"/>
    </row>
    <row r="1581" spans="14:14">
      <c r="N1581" s="51"/>
    </row>
    <row r="1582" spans="14:14">
      <c r="N1582" s="51"/>
    </row>
    <row r="1583" spans="14:14">
      <c r="N1583" s="51"/>
    </row>
    <row r="1584" spans="14:14">
      <c r="N1584" s="51"/>
    </row>
    <row r="1585" spans="14:14">
      <c r="N1585" s="51"/>
    </row>
    <row r="1586" spans="14:14">
      <c r="N1586" s="51"/>
    </row>
    <row r="1587" spans="14:14">
      <c r="N1587" s="51"/>
    </row>
    <row r="1588" spans="14:14">
      <c r="N1588" s="51"/>
    </row>
    <row r="1589" spans="14:14">
      <c r="N1589" s="51"/>
    </row>
    <row r="1590" spans="14:14">
      <c r="N1590" s="51"/>
    </row>
    <row r="1591" spans="14:14">
      <c r="N1591" s="51"/>
    </row>
    <row r="1592" spans="14:14">
      <c r="N1592" s="51"/>
    </row>
    <row r="1593" spans="14:14">
      <c r="N1593" s="51"/>
    </row>
    <row r="1594" spans="14:14">
      <c r="N1594" s="51"/>
    </row>
    <row r="1595" spans="14:14">
      <c r="N1595" s="51"/>
    </row>
    <row r="1596" spans="14:14">
      <c r="N1596" s="51"/>
    </row>
    <row r="1597" spans="14:14">
      <c r="N1597" s="51"/>
    </row>
    <row r="1598" spans="14:14">
      <c r="N1598" s="51"/>
    </row>
    <row r="1599" spans="14:14">
      <c r="N1599" s="51"/>
    </row>
    <row r="1600" spans="14:14">
      <c r="N1600" s="51"/>
    </row>
    <row r="1601" spans="14:14">
      <c r="N1601" s="51"/>
    </row>
    <row r="1602" spans="14:14">
      <c r="N1602" s="51"/>
    </row>
    <row r="1603" spans="14:14">
      <c r="N1603" s="51"/>
    </row>
    <row r="1604" spans="14:14">
      <c r="N1604" s="51"/>
    </row>
    <row r="1605" spans="14:14">
      <c r="N1605" s="51"/>
    </row>
    <row r="1606" spans="14:14">
      <c r="N1606" s="51"/>
    </row>
    <row r="1607" spans="14:14">
      <c r="N1607" s="51"/>
    </row>
    <row r="1608" spans="14:14">
      <c r="N1608" s="51"/>
    </row>
    <row r="1609" spans="14:14">
      <c r="N1609" s="51"/>
    </row>
    <row r="1610" spans="14:14">
      <c r="N1610" s="51"/>
    </row>
    <row r="1611" spans="14:14">
      <c r="N1611" s="51"/>
    </row>
    <row r="1612" spans="14:14">
      <c r="N1612" s="51"/>
    </row>
    <row r="1613" spans="14:14">
      <c r="N1613" s="51"/>
    </row>
    <row r="1614" spans="14:14">
      <c r="N1614" s="51"/>
    </row>
    <row r="1615" spans="14:14">
      <c r="N1615" s="51"/>
    </row>
    <row r="1616" spans="14:14">
      <c r="N1616" s="51"/>
    </row>
    <row r="1617" spans="14:14">
      <c r="N1617" s="51"/>
    </row>
    <row r="1618" spans="14:14">
      <c r="N1618" s="51"/>
    </row>
    <row r="1619" spans="14:14">
      <c r="N1619" s="51"/>
    </row>
    <row r="1620" spans="14:14">
      <c r="N1620" s="51"/>
    </row>
    <row r="1621" spans="14:14">
      <c r="N1621" s="51"/>
    </row>
    <row r="1622" spans="14:14">
      <c r="N1622" s="51"/>
    </row>
    <row r="1623" spans="14:14">
      <c r="N1623" s="51"/>
    </row>
    <row r="1624" spans="14:14">
      <c r="N1624" s="51"/>
    </row>
    <row r="1625" spans="14:14">
      <c r="N1625" s="51"/>
    </row>
    <row r="1626" spans="14:14">
      <c r="N1626" s="51"/>
    </row>
    <row r="1627" spans="14:14">
      <c r="N1627" s="51"/>
    </row>
    <row r="1628" spans="14:14">
      <c r="N1628" s="51"/>
    </row>
    <row r="1629" spans="14:14">
      <c r="N1629" s="51"/>
    </row>
    <row r="1630" spans="14:14">
      <c r="N1630" s="51"/>
    </row>
    <row r="1631" spans="14:14">
      <c r="N1631" s="51"/>
    </row>
    <row r="1632" spans="14:14">
      <c r="N1632" s="51"/>
    </row>
    <row r="1633" spans="14:14">
      <c r="N1633" s="51"/>
    </row>
    <row r="1634" spans="14:14">
      <c r="N1634" s="51"/>
    </row>
    <row r="1635" spans="14:14">
      <c r="N1635" s="51"/>
    </row>
    <row r="1636" spans="14:14">
      <c r="N1636" s="51"/>
    </row>
    <row r="1637" spans="14:14">
      <c r="N1637" s="51"/>
    </row>
    <row r="1638" spans="14:14">
      <c r="N1638" s="51"/>
    </row>
    <row r="1639" spans="14:14">
      <c r="N1639" s="51"/>
    </row>
    <row r="1640" spans="14:14">
      <c r="N1640" s="51"/>
    </row>
    <row r="1641" spans="14:14">
      <c r="N1641" s="51"/>
    </row>
    <row r="1642" spans="14:14">
      <c r="N1642" s="51"/>
    </row>
    <row r="1643" spans="14:14">
      <c r="N1643" s="51"/>
    </row>
    <row r="1644" spans="14:14">
      <c r="N1644" s="51"/>
    </row>
    <row r="1645" spans="14:14">
      <c r="N1645" s="51"/>
    </row>
    <row r="1646" spans="14:14">
      <c r="N1646" s="51"/>
    </row>
    <row r="1647" spans="14:14">
      <c r="N1647" s="51"/>
    </row>
    <row r="1648" spans="14:14">
      <c r="N1648" s="51"/>
    </row>
    <row r="1649" spans="14:14">
      <c r="N1649" s="51"/>
    </row>
    <row r="1650" spans="14:14">
      <c r="N1650" s="51"/>
    </row>
    <row r="1651" spans="14:14">
      <c r="N1651" s="51"/>
    </row>
    <row r="1652" spans="14:14">
      <c r="N1652" s="51"/>
    </row>
    <row r="1653" spans="14:14">
      <c r="N1653" s="51"/>
    </row>
    <row r="1654" spans="14:14">
      <c r="N1654" s="51"/>
    </row>
    <row r="1655" spans="14:14">
      <c r="N1655" s="51"/>
    </row>
    <row r="1656" spans="14:14">
      <c r="N1656" s="51"/>
    </row>
    <row r="1657" spans="14:14">
      <c r="N1657" s="51"/>
    </row>
    <row r="1658" spans="14:14">
      <c r="N1658" s="51"/>
    </row>
    <row r="1659" spans="14:14">
      <c r="N1659" s="51"/>
    </row>
    <row r="1660" spans="14:14">
      <c r="N1660" s="51"/>
    </row>
    <row r="1661" spans="14:14">
      <c r="N1661" s="51"/>
    </row>
    <row r="1662" spans="14:14">
      <c r="N1662" s="51"/>
    </row>
    <row r="1663" spans="14:14">
      <c r="N1663" s="51"/>
    </row>
    <row r="1664" spans="14:14">
      <c r="N1664" s="51"/>
    </row>
    <row r="1665" spans="14:14">
      <c r="N1665" s="51"/>
    </row>
    <row r="1666" spans="14:14">
      <c r="N1666" s="51"/>
    </row>
    <row r="1667" spans="14:14">
      <c r="N1667" s="51"/>
    </row>
    <row r="1668" spans="14:14">
      <c r="N1668" s="51"/>
    </row>
    <row r="1669" spans="14:14">
      <c r="N1669" s="51"/>
    </row>
    <row r="1670" spans="14:14">
      <c r="N1670" s="51"/>
    </row>
    <row r="1671" spans="14:14">
      <c r="N1671" s="51"/>
    </row>
    <row r="1672" spans="14:14">
      <c r="N1672" s="51"/>
    </row>
    <row r="1673" spans="14:14">
      <c r="N1673" s="51"/>
    </row>
    <row r="1674" spans="14:14">
      <c r="N1674" s="51"/>
    </row>
    <row r="1675" spans="14:14">
      <c r="N1675" s="51"/>
    </row>
    <row r="1676" spans="14:14">
      <c r="N1676" s="51"/>
    </row>
    <row r="1677" spans="14:14">
      <c r="N1677" s="51"/>
    </row>
    <row r="1678" spans="14:14">
      <c r="N1678" s="51"/>
    </row>
    <row r="1679" spans="14:14">
      <c r="N1679" s="51"/>
    </row>
    <row r="1680" spans="14:14">
      <c r="N1680" s="51"/>
    </row>
    <row r="1681" spans="14:14">
      <c r="N1681" s="51"/>
    </row>
    <row r="1682" spans="14:14">
      <c r="N1682" s="51"/>
    </row>
    <row r="1683" spans="14:14">
      <c r="N1683" s="51"/>
    </row>
    <row r="1684" spans="14:14">
      <c r="N1684" s="51"/>
    </row>
    <row r="1685" spans="14:14">
      <c r="N1685" s="51"/>
    </row>
    <row r="1686" spans="14:14">
      <c r="N1686" s="51"/>
    </row>
    <row r="1687" spans="14:14">
      <c r="N1687" s="51"/>
    </row>
    <row r="1688" spans="14:14">
      <c r="N1688" s="51"/>
    </row>
    <row r="1689" spans="14:14">
      <c r="N1689" s="51"/>
    </row>
    <row r="1690" spans="14:14">
      <c r="N1690" s="51"/>
    </row>
    <row r="1691" spans="14:14">
      <c r="N1691" s="51"/>
    </row>
    <row r="1692" spans="14:14">
      <c r="N1692" s="51"/>
    </row>
    <row r="1693" spans="14:14">
      <c r="N1693" s="51"/>
    </row>
    <row r="1694" spans="14:14">
      <c r="N1694" s="51"/>
    </row>
    <row r="1695" spans="14:14">
      <c r="N1695" s="51"/>
    </row>
    <row r="1696" spans="14:14">
      <c r="N1696" s="51"/>
    </row>
    <row r="1697" spans="14:14">
      <c r="N1697" s="51"/>
    </row>
    <row r="1698" spans="14:14">
      <c r="N1698" s="51"/>
    </row>
    <row r="1699" spans="14:14">
      <c r="N1699" s="51"/>
    </row>
    <row r="1700" spans="14:14">
      <c r="N1700" s="51"/>
    </row>
    <row r="1701" spans="14:14">
      <c r="N1701" s="51"/>
    </row>
    <row r="1702" spans="14:14">
      <c r="N1702" s="51"/>
    </row>
    <row r="1703" spans="14:14">
      <c r="N1703" s="51"/>
    </row>
    <row r="1704" spans="14:14">
      <c r="N1704" s="51"/>
    </row>
    <row r="1705" spans="14:14">
      <c r="N1705" s="51"/>
    </row>
    <row r="1706" spans="14:14">
      <c r="N1706" s="51"/>
    </row>
    <row r="1707" spans="14:14">
      <c r="N1707" s="51"/>
    </row>
    <row r="1708" spans="14:14">
      <c r="N1708" s="51"/>
    </row>
    <row r="1709" spans="14:14">
      <c r="N1709" s="51"/>
    </row>
    <row r="1710" spans="14:14">
      <c r="N1710" s="51"/>
    </row>
    <row r="1711" spans="14:14">
      <c r="N1711" s="51"/>
    </row>
    <row r="1712" spans="14:14">
      <c r="N1712" s="51"/>
    </row>
    <row r="1713" spans="14:14">
      <c r="N1713" s="51"/>
    </row>
    <row r="1714" spans="14:14">
      <c r="N1714" s="51"/>
    </row>
    <row r="1715" spans="14:14">
      <c r="N1715" s="51"/>
    </row>
    <row r="1716" spans="14:14">
      <c r="N1716" s="51"/>
    </row>
    <row r="1717" spans="14:14">
      <c r="N1717" s="51"/>
    </row>
    <row r="1718" spans="14:14">
      <c r="N1718" s="51"/>
    </row>
    <row r="1719" spans="14:14">
      <c r="N1719" s="51"/>
    </row>
    <row r="1720" spans="14:14">
      <c r="N1720" s="51"/>
    </row>
    <row r="1721" spans="14:14">
      <c r="N1721" s="51"/>
    </row>
    <row r="1722" spans="14:14">
      <c r="N1722" s="51"/>
    </row>
    <row r="1723" spans="14:14">
      <c r="N1723" s="51"/>
    </row>
    <row r="1724" spans="14:14">
      <c r="N1724" s="51"/>
    </row>
    <row r="1725" spans="14:14">
      <c r="N1725" s="51"/>
    </row>
    <row r="1726" spans="14:14">
      <c r="N1726" s="51"/>
    </row>
    <row r="1727" spans="14:14">
      <c r="N1727" s="51"/>
    </row>
    <row r="1728" spans="14:14">
      <c r="N1728" s="51"/>
    </row>
    <row r="1729" spans="14:14">
      <c r="N1729" s="51"/>
    </row>
    <row r="1730" spans="14:14">
      <c r="N1730" s="51"/>
    </row>
    <row r="1731" spans="14:14">
      <c r="N1731" s="51"/>
    </row>
    <row r="1732" spans="14:14">
      <c r="N1732" s="51"/>
    </row>
    <row r="1733" spans="14:14">
      <c r="N1733" s="51"/>
    </row>
    <row r="1734" spans="14:14">
      <c r="N1734" s="51"/>
    </row>
    <row r="1735" spans="14:14">
      <c r="N1735" s="51"/>
    </row>
    <row r="1736" spans="14:14">
      <c r="N1736" s="51"/>
    </row>
    <row r="1737" spans="14:14">
      <c r="N1737" s="51"/>
    </row>
    <row r="1738" spans="14:14">
      <c r="N1738" s="51"/>
    </row>
    <row r="1739" spans="14:14">
      <c r="N1739" s="51"/>
    </row>
    <row r="1740" spans="14:14">
      <c r="N1740" s="51"/>
    </row>
    <row r="1741" spans="14:14">
      <c r="N1741" s="51"/>
    </row>
    <row r="1742" spans="14:14">
      <c r="N1742" s="51"/>
    </row>
    <row r="1743" spans="14:14">
      <c r="N1743" s="51"/>
    </row>
    <row r="1744" spans="14:14">
      <c r="N1744" s="51"/>
    </row>
    <row r="1745" spans="14:14">
      <c r="N1745" s="51"/>
    </row>
    <row r="1746" spans="14:14">
      <c r="N1746" s="51"/>
    </row>
    <row r="1747" spans="14:14">
      <c r="N1747" s="51"/>
    </row>
    <row r="1748" spans="14:14">
      <c r="N1748" s="51"/>
    </row>
    <row r="1749" spans="14:14">
      <c r="N1749" s="51"/>
    </row>
    <row r="1750" spans="14:14">
      <c r="N1750" s="51"/>
    </row>
    <row r="1751" spans="14:14">
      <c r="N1751" s="51"/>
    </row>
    <row r="1752" spans="14:14">
      <c r="N1752" s="51"/>
    </row>
    <row r="1753" spans="14:14">
      <c r="N1753" s="51"/>
    </row>
    <row r="1754" spans="14:14">
      <c r="N1754" s="51"/>
    </row>
    <row r="1755" spans="14:14">
      <c r="N1755" s="51"/>
    </row>
    <row r="1756" spans="14:14">
      <c r="N1756" s="51"/>
    </row>
    <row r="1757" spans="14:14">
      <c r="N1757" s="51"/>
    </row>
    <row r="1758" spans="14:14">
      <c r="N1758" s="51"/>
    </row>
    <row r="1759" spans="14:14">
      <c r="N1759" s="51"/>
    </row>
    <row r="1760" spans="14:14">
      <c r="N1760" s="51"/>
    </row>
    <row r="1761" spans="14:14">
      <c r="N1761" s="51"/>
    </row>
    <row r="1762" spans="14:14">
      <c r="N1762" s="51"/>
    </row>
    <row r="1763" spans="14:14">
      <c r="N1763" s="51"/>
    </row>
    <row r="1764" spans="14:14">
      <c r="N1764" s="51"/>
    </row>
    <row r="1765" spans="14:14">
      <c r="N1765" s="51"/>
    </row>
    <row r="1766" spans="14:14">
      <c r="N1766" s="51"/>
    </row>
    <row r="1767" spans="14:14">
      <c r="N1767" s="51"/>
    </row>
    <row r="1768" spans="14:14">
      <c r="N1768" s="51"/>
    </row>
    <row r="1769" spans="14:14">
      <c r="N1769" s="51"/>
    </row>
    <row r="1770" spans="14:14">
      <c r="N1770" s="51"/>
    </row>
    <row r="1771" spans="14:14">
      <c r="N1771" s="51"/>
    </row>
    <row r="1772" spans="14:14">
      <c r="N1772" s="51"/>
    </row>
    <row r="1773" spans="14:14">
      <c r="N1773" s="51"/>
    </row>
    <row r="1774" spans="14:14">
      <c r="N1774" s="51"/>
    </row>
    <row r="1775" spans="14:14">
      <c r="N1775" s="51"/>
    </row>
    <row r="1776" spans="14:14">
      <c r="N1776" s="51"/>
    </row>
    <row r="1777" spans="14:14">
      <c r="N1777" s="51"/>
    </row>
    <row r="1778" spans="14:14">
      <c r="N1778" s="51"/>
    </row>
    <row r="1779" spans="14:14">
      <c r="N1779" s="51"/>
    </row>
    <row r="1780" spans="14:14">
      <c r="N1780" s="51"/>
    </row>
    <row r="1781" spans="14:14">
      <c r="N1781" s="51"/>
    </row>
    <row r="1782" spans="14:14">
      <c r="N1782" s="51"/>
    </row>
    <row r="1783" spans="14:14">
      <c r="N1783" s="51"/>
    </row>
    <row r="1784" spans="14:14">
      <c r="N1784" s="51"/>
    </row>
    <row r="1785" spans="14:14">
      <c r="N1785" s="51"/>
    </row>
    <row r="1786" spans="14:14">
      <c r="N1786" s="51"/>
    </row>
    <row r="1787" spans="14:14">
      <c r="N1787" s="51"/>
    </row>
    <row r="1788" spans="14:14">
      <c r="N1788" s="51"/>
    </row>
    <row r="1789" spans="14:14">
      <c r="N1789" s="51"/>
    </row>
    <row r="1790" spans="14:14">
      <c r="N1790" s="51"/>
    </row>
    <row r="1791" spans="14:14">
      <c r="N1791" s="51"/>
    </row>
    <row r="1792" spans="14:14">
      <c r="N1792" s="51"/>
    </row>
    <row r="1793" spans="14:14">
      <c r="N1793" s="51"/>
    </row>
    <row r="1794" spans="14:14">
      <c r="N1794" s="51"/>
    </row>
    <row r="1795" spans="14:14">
      <c r="N1795" s="51"/>
    </row>
    <row r="1796" spans="14:14">
      <c r="N1796" s="51"/>
    </row>
    <row r="1797" spans="14:14">
      <c r="N1797" s="51"/>
    </row>
    <row r="1798" spans="14:14">
      <c r="N1798" s="51"/>
    </row>
    <row r="1799" spans="14:14">
      <c r="N1799" s="51"/>
    </row>
    <row r="1800" spans="14:14">
      <c r="N1800" s="51"/>
    </row>
    <row r="1801" spans="14:14">
      <c r="N1801" s="51"/>
    </row>
    <row r="1802" spans="14:14">
      <c r="N1802" s="51"/>
    </row>
    <row r="1803" spans="14:14">
      <c r="N1803" s="51"/>
    </row>
    <row r="1804" spans="14:14">
      <c r="N1804" s="51"/>
    </row>
    <row r="1805" spans="14:14">
      <c r="N1805" s="51"/>
    </row>
    <row r="1806" spans="14:14">
      <c r="N1806" s="51"/>
    </row>
    <row r="1807" spans="14:14">
      <c r="N1807" s="51"/>
    </row>
    <row r="1808" spans="14:14">
      <c r="N1808" s="51"/>
    </row>
    <row r="1809" spans="14:14">
      <c r="N1809" s="51"/>
    </row>
    <row r="1810" spans="14:14">
      <c r="N1810" s="51"/>
    </row>
    <row r="1811" spans="14:14">
      <c r="N1811" s="51"/>
    </row>
    <row r="1812" spans="14:14">
      <c r="N1812" s="51"/>
    </row>
    <row r="1813" spans="14:14">
      <c r="N1813" s="51"/>
    </row>
    <row r="1814" spans="14:14">
      <c r="N1814" s="51"/>
    </row>
    <row r="1815" spans="14:14">
      <c r="N1815" s="51"/>
    </row>
    <row r="1816" spans="14:14">
      <c r="N1816" s="51"/>
    </row>
    <row r="1817" spans="14:14">
      <c r="N1817" s="51"/>
    </row>
    <row r="1818" spans="14:14">
      <c r="N1818" s="51"/>
    </row>
    <row r="1819" spans="14:14">
      <c r="N1819" s="51"/>
    </row>
    <row r="1820" spans="14:14">
      <c r="N1820" s="51"/>
    </row>
    <row r="1821" spans="14:14">
      <c r="N1821" s="51"/>
    </row>
    <row r="1822" spans="14:14">
      <c r="N1822" s="51"/>
    </row>
    <row r="1823" spans="14:14">
      <c r="N1823" s="51"/>
    </row>
    <row r="1824" spans="14:14">
      <c r="N1824" s="51"/>
    </row>
    <row r="1825" spans="14:14">
      <c r="N1825" s="51"/>
    </row>
    <row r="1826" spans="14:14">
      <c r="N1826" s="51"/>
    </row>
    <row r="1827" spans="14:14">
      <c r="N1827" s="51"/>
    </row>
    <row r="1828" spans="14:14">
      <c r="N1828" s="51"/>
    </row>
    <row r="1829" spans="14:14">
      <c r="N1829" s="51"/>
    </row>
    <row r="1830" spans="14:14">
      <c r="N1830" s="51"/>
    </row>
    <row r="1831" spans="14:14">
      <c r="N1831" s="51"/>
    </row>
    <row r="1832" spans="14:14">
      <c r="N1832" s="51"/>
    </row>
    <row r="1833" spans="14:14">
      <c r="N1833" s="51"/>
    </row>
    <row r="1834" spans="14:14">
      <c r="N1834" s="51"/>
    </row>
    <row r="1835" spans="14:14">
      <c r="N1835" s="51"/>
    </row>
    <row r="1836" spans="14:14">
      <c r="N1836" s="51"/>
    </row>
    <row r="1837" spans="14:14">
      <c r="N1837" s="51"/>
    </row>
    <row r="1838" spans="14:14">
      <c r="N1838" s="51"/>
    </row>
    <row r="1839" spans="14:14">
      <c r="N1839" s="51"/>
    </row>
    <row r="1840" spans="14:14">
      <c r="N1840" s="51"/>
    </row>
    <row r="1841" spans="14:14">
      <c r="N1841" s="51"/>
    </row>
    <row r="1842" spans="14:14">
      <c r="N1842" s="51"/>
    </row>
    <row r="1843" spans="14:14">
      <c r="N1843" s="51"/>
    </row>
    <row r="1844" spans="14:14">
      <c r="N1844" s="51"/>
    </row>
    <row r="1845" spans="14:14">
      <c r="N1845" s="51"/>
    </row>
    <row r="1846" spans="14:14">
      <c r="N1846" s="51"/>
    </row>
    <row r="1847" spans="14:14">
      <c r="N1847" s="51"/>
    </row>
    <row r="1848" spans="14:14">
      <c r="N1848" s="51"/>
    </row>
    <row r="1849" spans="14:14">
      <c r="N1849" s="51"/>
    </row>
    <row r="1850" spans="14:14">
      <c r="N1850" s="51"/>
    </row>
    <row r="1851" spans="14:14">
      <c r="N1851" s="51"/>
    </row>
    <row r="1852" spans="14:14">
      <c r="N1852" s="51"/>
    </row>
    <row r="1853" spans="14:14">
      <c r="N1853" s="51"/>
    </row>
    <row r="1854" spans="14:14">
      <c r="N1854" s="51"/>
    </row>
    <row r="1855" spans="14:14">
      <c r="N1855" s="51"/>
    </row>
    <row r="1856" spans="14:14">
      <c r="N1856" s="51"/>
    </row>
    <row r="1857" spans="14:14">
      <c r="N1857" s="51"/>
    </row>
    <row r="1858" spans="14:14">
      <c r="N1858" s="51"/>
    </row>
    <row r="1859" spans="14:14">
      <c r="N1859" s="51"/>
    </row>
    <row r="1860" spans="14:14">
      <c r="N1860" s="51"/>
    </row>
    <row r="1861" spans="14:14">
      <c r="N1861" s="51"/>
    </row>
    <row r="1862" spans="14:14">
      <c r="N1862" s="51"/>
    </row>
    <row r="1863" spans="14:14">
      <c r="N1863" s="51"/>
    </row>
    <row r="1864" spans="14:14">
      <c r="N1864" s="51"/>
    </row>
    <row r="1865" spans="14:14">
      <c r="N1865" s="51"/>
    </row>
    <row r="1866" spans="14:14">
      <c r="N1866" s="51"/>
    </row>
    <row r="1867" spans="14:14">
      <c r="N1867" s="51"/>
    </row>
    <row r="1868" spans="14:14">
      <c r="N1868" s="51"/>
    </row>
    <row r="1869" spans="14:14">
      <c r="N1869" s="51"/>
    </row>
    <row r="1870" spans="14:14">
      <c r="N1870" s="51"/>
    </row>
    <row r="1871" spans="14:14">
      <c r="N1871" s="51"/>
    </row>
    <row r="1872" spans="14:14">
      <c r="N1872" s="51"/>
    </row>
    <row r="1873" spans="14:14">
      <c r="N1873" s="51"/>
    </row>
    <row r="1874" spans="14:14">
      <c r="N1874" s="51"/>
    </row>
    <row r="1875" spans="14:14">
      <c r="N1875" s="51"/>
    </row>
    <row r="1876" spans="14:14">
      <c r="N1876" s="51"/>
    </row>
    <row r="1877" spans="14:14">
      <c r="N1877" s="51"/>
    </row>
    <row r="1878" spans="14:14">
      <c r="N1878" s="51"/>
    </row>
    <row r="1879" spans="14:14">
      <c r="N1879" s="51"/>
    </row>
    <row r="1880" spans="14:14">
      <c r="N1880" s="51"/>
    </row>
    <row r="1881" spans="14:14">
      <c r="N1881" s="51"/>
    </row>
    <row r="1882" spans="14:14">
      <c r="N1882" s="51"/>
    </row>
    <row r="1883" spans="14:14">
      <c r="N1883" s="51"/>
    </row>
    <row r="1884" spans="14:14">
      <c r="N1884" s="51"/>
    </row>
    <row r="1885" spans="14:14">
      <c r="N1885" s="51"/>
    </row>
    <row r="1886" spans="14:14">
      <c r="N1886" s="51"/>
    </row>
    <row r="1887" spans="14:14">
      <c r="N1887" s="51"/>
    </row>
    <row r="1888" spans="14:14">
      <c r="N1888" s="51"/>
    </row>
    <row r="1889" spans="14:14">
      <c r="N1889" s="51"/>
    </row>
    <row r="1890" spans="14:14">
      <c r="N1890" s="51"/>
    </row>
    <row r="1891" spans="14:14">
      <c r="N1891" s="51"/>
    </row>
    <row r="1892" spans="14:14">
      <c r="N1892" s="51"/>
    </row>
    <row r="1893" spans="14:14">
      <c r="N1893" s="51"/>
    </row>
    <row r="1894" spans="14:14">
      <c r="N1894" s="51"/>
    </row>
    <row r="1895" spans="14:14">
      <c r="N1895" s="51"/>
    </row>
    <row r="1896" spans="14:14">
      <c r="N1896" s="51"/>
    </row>
    <row r="1897" spans="14:14">
      <c r="N1897" s="51"/>
    </row>
    <row r="1898" spans="14:14">
      <c r="N1898" s="51"/>
    </row>
    <row r="1899" spans="14:14">
      <c r="N1899" s="51"/>
    </row>
    <row r="1900" spans="14:14">
      <c r="N1900" s="51"/>
    </row>
    <row r="1901" spans="14:14">
      <c r="N1901" s="51"/>
    </row>
    <row r="1902" spans="14:14">
      <c r="N1902" s="51"/>
    </row>
    <row r="1903" spans="14:14">
      <c r="N1903" s="51"/>
    </row>
    <row r="1904" spans="14:14">
      <c r="N1904" s="51"/>
    </row>
    <row r="1905" spans="14:14">
      <c r="N1905" s="51"/>
    </row>
    <row r="1906" spans="14:14">
      <c r="N1906" s="51"/>
    </row>
    <row r="1907" spans="14:14">
      <c r="N1907" s="51"/>
    </row>
    <row r="1908" spans="14:14">
      <c r="N1908" s="51"/>
    </row>
    <row r="1909" spans="14:14">
      <c r="N1909" s="51"/>
    </row>
    <row r="1910" spans="14:14">
      <c r="N1910" s="51"/>
    </row>
    <row r="1911" spans="14:14">
      <c r="N1911" s="51"/>
    </row>
    <row r="1912" spans="14:14">
      <c r="N1912" s="51"/>
    </row>
    <row r="1913" spans="14:14">
      <c r="N1913" s="51"/>
    </row>
    <row r="1914" spans="14:14">
      <c r="N1914" s="51"/>
    </row>
    <row r="1915" spans="14:14">
      <c r="N1915" s="51"/>
    </row>
    <row r="1916" spans="14:14">
      <c r="N1916" s="51"/>
    </row>
    <row r="1917" spans="14:14">
      <c r="N1917" s="51"/>
    </row>
    <row r="1918" spans="14:14">
      <c r="N1918" s="51"/>
    </row>
    <row r="1919" spans="14:14">
      <c r="N1919" s="51"/>
    </row>
    <row r="1920" spans="14:14">
      <c r="N1920" s="51"/>
    </row>
    <row r="1921" spans="14:14">
      <c r="N1921" s="51"/>
    </row>
    <row r="1922" spans="14:14">
      <c r="N1922" s="51"/>
    </row>
    <row r="1923" spans="14:14">
      <c r="N1923" s="51"/>
    </row>
    <row r="1924" spans="14:14">
      <c r="N1924" s="51"/>
    </row>
    <row r="1925" spans="14:14">
      <c r="N1925" s="51"/>
    </row>
    <row r="1926" spans="14:14">
      <c r="N1926" s="51"/>
    </row>
    <row r="1927" spans="14:14">
      <c r="N1927" s="51"/>
    </row>
    <row r="1928" spans="14:14">
      <c r="N1928" s="51"/>
    </row>
    <row r="1929" spans="14:14">
      <c r="N1929" s="51"/>
    </row>
    <row r="1930" spans="14:14">
      <c r="N1930" s="51"/>
    </row>
    <row r="1931" spans="14:14">
      <c r="N1931" s="51"/>
    </row>
    <row r="1932" spans="14:14">
      <c r="N1932" s="51"/>
    </row>
    <row r="1933" spans="14:14">
      <c r="N1933" s="51"/>
    </row>
    <row r="1934" spans="14:14">
      <c r="N1934" s="51"/>
    </row>
    <row r="1935" spans="14:14">
      <c r="N1935" s="51"/>
    </row>
    <row r="1936" spans="14:14">
      <c r="N1936" s="51"/>
    </row>
    <row r="1937" spans="14:14">
      <c r="N1937" s="51"/>
    </row>
    <row r="1938" spans="14:14">
      <c r="N1938" s="51"/>
    </row>
    <row r="1939" spans="14:14">
      <c r="N1939" s="51"/>
    </row>
    <row r="1940" spans="14:14">
      <c r="N1940" s="51"/>
    </row>
    <row r="1941" spans="14:14">
      <c r="N1941" s="51"/>
    </row>
    <row r="1942" spans="14:14">
      <c r="N1942" s="51"/>
    </row>
    <row r="1943" spans="14:14">
      <c r="N1943" s="51"/>
    </row>
    <row r="1944" spans="14:14">
      <c r="N1944" s="51"/>
    </row>
    <row r="1945" spans="14:14">
      <c r="N1945" s="51"/>
    </row>
    <row r="1946" spans="14:14">
      <c r="N1946" s="51"/>
    </row>
    <row r="1947" spans="14:14">
      <c r="N1947" s="51"/>
    </row>
    <row r="1948" spans="14:14">
      <c r="N1948" s="51"/>
    </row>
    <row r="1949" spans="14:14">
      <c r="N1949" s="51"/>
    </row>
    <row r="1950" spans="14:14">
      <c r="N1950" s="51"/>
    </row>
    <row r="1951" spans="14:14">
      <c r="N1951" s="51"/>
    </row>
    <row r="1952" spans="14:14">
      <c r="N1952" s="51"/>
    </row>
    <row r="1953" spans="14:14">
      <c r="N1953" s="51"/>
    </row>
    <row r="1954" spans="14:14">
      <c r="N1954" s="51"/>
    </row>
    <row r="1955" spans="14:14">
      <c r="N1955" s="51"/>
    </row>
    <row r="1956" spans="14:14">
      <c r="N1956" s="51"/>
    </row>
    <row r="1957" spans="14:14">
      <c r="N1957" s="51"/>
    </row>
    <row r="1958" spans="14:14">
      <c r="N1958" s="51"/>
    </row>
    <row r="1959" spans="14:14">
      <c r="N1959" s="51"/>
    </row>
    <row r="1960" spans="14:14">
      <c r="N1960" s="51"/>
    </row>
    <row r="1961" spans="14:14">
      <c r="N1961" s="51"/>
    </row>
    <row r="1962" spans="14:14">
      <c r="N1962" s="51"/>
    </row>
    <row r="1963" spans="14:14">
      <c r="N1963" s="51"/>
    </row>
    <row r="1964" spans="14:14">
      <c r="N1964" s="51"/>
    </row>
    <row r="1965" spans="14:14">
      <c r="N1965" s="51"/>
    </row>
    <row r="1966" spans="14:14">
      <c r="N1966" s="51"/>
    </row>
    <row r="1967" spans="14:14">
      <c r="N1967" s="51"/>
    </row>
    <row r="1968" spans="14:14">
      <c r="N1968" s="51"/>
    </row>
    <row r="1969" spans="14:14">
      <c r="N1969" s="51"/>
    </row>
    <row r="1970" spans="14:14">
      <c r="N1970" s="51"/>
    </row>
    <row r="1971" spans="14:14">
      <c r="N1971" s="51"/>
    </row>
    <row r="1972" spans="14:14">
      <c r="N1972" s="51"/>
    </row>
    <row r="1973" spans="14:14">
      <c r="N1973" s="51"/>
    </row>
    <row r="1974" spans="14:14">
      <c r="N1974" s="51"/>
    </row>
    <row r="1975" spans="14:14">
      <c r="N1975" s="51"/>
    </row>
    <row r="1976" spans="14:14">
      <c r="N1976" s="51"/>
    </row>
    <row r="1977" spans="14:14">
      <c r="N1977" s="51"/>
    </row>
    <row r="1978" spans="14:14">
      <c r="N1978" s="51"/>
    </row>
    <row r="1979" spans="14:14">
      <c r="N1979" s="51"/>
    </row>
    <row r="1980" spans="14:14">
      <c r="N1980" s="51"/>
    </row>
    <row r="1981" spans="14:14">
      <c r="N1981" s="51"/>
    </row>
    <row r="1982" spans="14:14">
      <c r="N1982" s="51"/>
    </row>
    <row r="1983" spans="14:14">
      <c r="N1983" s="51"/>
    </row>
    <row r="1984" spans="14:14">
      <c r="N1984" s="51"/>
    </row>
    <row r="1985" spans="14:14">
      <c r="N1985" s="51"/>
    </row>
    <row r="1986" spans="14:14">
      <c r="N1986" s="51"/>
    </row>
    <row r="1987" spans="14:14">
      <c r="N1987" s="51"/>
    </row>
    <row r="1988" spans="14:14">
      <c r="N1988" s="51"/>
    </row>
    <row r="1989" spans="14:14">
      <c r="N1989" s="51"/>
    </row>
    <row r="1990" spans="14:14">
      <c r="N1990" s="51"/>
    </row>
    <row r="1991" spans="14:14">
      <c r="N1991" s="51"/>
    </row>
    <row r="1992" spans="14:14">
      <c r="N1992" s="51"/>
    </row>
    <row r="1993" spans="14:14">
      <c r="N1993" s="51"/>
    </row>
    <row r="1994" spans="14:14">
      <c r="N1994" s="51"/>
    </row>
    <row r="1995" spans="14:14">
      <c r="N1995" s="51"/>
    </row>
    <row r="1996" spans="14:14">
      <c r="N1996" s="51"/>
    </row>
    <row r="1997" spans="14:14">
      <c r="N1997" s="51"/>
    </row>
    <row r="1998" spans="14:14">
      <c r="N1998" s="51"/>
    </row>
    <row r="1999" spans="14:14">
      <c r="N1999" s="51"/>
    </row>
    <row r="2000" spans="14:14">
      <c r="N2000" s="51"/>
    </row>
    <row r="2001" spans="14:14">
      <c r="N2001" s="51"/>
    </row>
    <row r="2002" spans="14:14">
      <c r="N2002" s="51"/>
    </row>
    <row r="2003" spans="14:14">
      <c r="N2003" s="51"/>
    </row>
    <row r="2004" spans="14:14">
      <c r="N2004" s="51"/>
    </row>
    <row r="2005" spans="14:14">
      <c r="N2005" s="51"/>
    </row>
    <row r="2006" spans="14:14">
      <c r="N2006" s="51"/>
    </row>
    <row r="2007" spans="14:14">
      <c r="N2007" s="51"/>
    </row>
    <row r="2008" spans="14:14">
      <c r="N2008" s="51"/>
    </row>
    <row r="2009" spans="14:14">
      <c r="N2009" s="51"/>
    </row>
    <row r="2010" spans="14:14">
      <c r="N2010" s="51"/>
    </row>
    <row r="2011" spans="14:14">
      <c r="N2011" s="51"/>
    </row>
    <row r="2012" spans="14:14">
      <c r="N2012" s="51"/>
    </row>
    <row r="2013" spans="14:14">
      <c r="N2013" s="51"/>
    </row>
    <row r="2014" spans="14:14">
      <c r="N2014" s="51"/>
    </row>
    <row r="2015" spans="14:14">
      <c r="N2015" s="51"/>
    </row>
    <row r="2016" spans="14:14">
      <c r="N2016" s="51"/>
    </row>
    <row r="2017" spans="14:14">
      <c r="N2017" s="51"/>
    </row>
    <row r="2018" spans="14:14">
      <c r="N2018" s="51"/>
    </row>
    <row r="2019" spans="14:14">
      <c r="N2019" s="51"/>
    </row>
    <row r="2020" spans="14:14">
      <c r="N2020" s="51"/>
    </row>
    <row r="2021" spans="14:14">
      <c r="N2021" s="51"/>
    </row>
    <row r="2022" spans="14:14">
      <c r="N2022" s="51"/>
    </row>
    <row r="2023" spans="14:14">
      <c r="N2023" s="51"/>
    </row>
    <row r="2024" spans="14:14">
      <c r="N2024" s="51"/>
    </row>
    <row r="2025" spans="14:14">
      <c r="N2025" s="51"/>
    </row>
    <row r="2026" spans="14:14">
      <c r="N2026" s="51"/>
    </row>
    <row r="2027" spans="14:14">
      <c r="N2027" s="51"/>
    </row>
    <row r="2028" spans="14:14">
      <c r="N2028" s="51"/>
    </row>
    <row r="2029" spans="14:14">
      <c r="N2029" s="51"/>
    </row>
    <row r="2030" spans="14:14">
      <c r="N2030" s="51"/>
    </row>
    <row r="2031" spans="14:14">
      <c r="N2031" s="51"/>
    </row>
    <row r="2032" spans="14:14">
      <c r="N2032" s="51"/>
    </row>
    <row r="2033" spans="14:14">
      <c r="N2033" s="51"/>
    </row>
    <row r="2034" spans="14:14">
      <c r="N2034" s="51"/>
    </row>
    <row r="2035" spans="14:14">
      <c r="N2035" s="51"/>
    </row>
    <row r="2036" spans="14:14">
      <c r="N2036" s="51"/>
    </row>
    <row r="2037" spans="14:14">
      <c r="N2037" s="51"/>
    </row>
    <row r="2038" spans="14:14">
      <c r="N2038" s="51"/>
    </row>
    <row r="2039" spans="14:14">
      <c r="N2039" s="51"/>
    </row>
    <row r="2040" spans="14:14">
      <c r="N2040" s="51"/>
    </row>
    <row r="2041" spans="14:14">
      <c r="N2041" s="51"/>
    </row>
    <row r="2042" spans="14:14">
      <c r="N2042" s="51"/>
    </row>
    <row r="2043" spans="14:14">
      <c r="N2043" s="51"/>
    </row>
    <row r="2044" spans="14:14">
      <c r="N2044" s="51"/>
    </row>
    <row r="2045" spans="14:14">
      <c r="N2045" s="51"/>
    </row>
    <row r="2046" spans="14:14">
      <c r="N2046" s="51"/>
    </row>
    <row r="2047" spans="14:14">
      <c r="N2047" s="51"/>
    </row>
    <row r="2048" spans="14:14">
      <c r="N2048" s="51"/>
    </row>
    <row r="2049" spans="14:14">
      <c r="N2049" s="51"/>
    </row>
    <row r="2050" spans="14:14">
      <c r="N2050" s="51"/>
    </row>
    <row r="2051" spans="14:14">
      <c r="N2051" s="51"/>
    </row>
    <row r="2052" spans="14:14">
      <c r="N2052" s="51"/>
    </row>
    <row r="2053" spans="14:14">
      <c r="N2053" s="51"/>
    </row>
    <row r="2054" spans="14:14">
      <c r="N2054" s="51"/>
    </row>
    <row r="2055" spans="14:14">
      <c r="N2055" s="51"/>
    </row>
    <row r="2056" spans="14:14">
      <c r="N2056" s="51"/>
    </row>
    <row r="2057" spans="14:14">
      <c r="N2057" s="51"/>
    </row>
    <row r="2058" spans="14:14">
      <c r="N2058" s="51"/>
    </row>
    <row r="2059" spans="14:14">
      <c r="N2059" s="51"/>
    </row>
    <row r="2060" spans="14:14">
      <c r="N2060" s="51"/>
    </row>
    <row r="2061" spans="14:14">
      <c r="N2061" s="51"/>
    </row>
    <row r="2062" spans="14:14">
      <c r="N2062" s="51"/>
    </row>
    <row r="2063" spans="14:14">
      <c r="N2063" s="51"/>
    </row>
    <row r="2064" spans="14:14">
      <c r="N2064" s="51"/>
    </row>
    <row r="2065" spans="14:14">
      <c r="N2065" s="51"/>
    </row>
    <row r="2066" spans="14:14">
      <c r="N2066" s="51"/>
    </row>
    <row r="2067" spans="14:14">
      <c r="N2067" s="51"/>
    </row>
    <row r="2068" spans="14:14">
      <c r="N2068" s="51"/>
    </row>
    <row r="2069" spans="14:14">
      <c r="N2069" s="51"/>
    </row>
    <row r="2070" spans="14:14">
      <c r="N2070" s="51"/>
    </row>
    <row r="2071" spans="14:14">
      <c r="N2071" s="51"/>
    </row>
    <row r="2072" spans="14:14">
      <c r="N2072" s="51"/>
    </row>
    <row r="2073" spans="14:14">
      <c r="N2073" s="51"/>
    </row>
    <row r="2074" spans="14:14">
      <c r="N2074" s="51"/>
    </row>
    <row r="2075" spans="14:14">
      <c r="N2075" s="51"/>
    </row>
    <row r="2076" spans="14:14">
      <c r="N2076" s="51"/>
    </row>
    <row r="2077" spans="14:14">
      <c r="N2077" s="51"/>
    </row>
    <row r="2078" spans="14:14">
      <c r="N2078" s="51"/>
    </row>
    <row r="2079" spans="14:14">
      <c r="N2079" s="51"/>
    </row>
    <row r="2080" spans="14:14">
      <c r="N2080" s="51"/>
    </row>
    <row r="2081" spans="14:14">
      <c r="N2081" s="51"/>
    </row>
    <row r="2082" spans="14:14">
      <c r="N2082" s="51"/>
    </row>
    <row r="2083" spans="14:14">
      <c r="N2083" s="51"/>
    </row>
    <row r="2084" spans="14:14">
      <c r="N2084" s="51"/>
    </row>
    <row r="2085" spans="14:14">
      <c r="N2085" s="51"/>
    </row>
    <row r="2086" spans="14:14">
      <c r="N2086" s="51"/>
    </row>
    <row r="2087" spans="14:14">
      <c r="N2087" s="51"/>
    </row>
    <row r="2088" spans="14:14">
      <c r="N2088" s="51"/>
    </row>
    <row r="2089" spans="14:14">
      <c r="N2089" s="51"/>
    </row>
    <row r="2090" spans="14:14">
      <c r="N2090" s="51"/>
    </row>
    <row r="2091" spans="14:14">
      <c r="N2091" s="51"/>
    </row>
    <row r="2092" spans="14:14">
      <c r="N2092" s="51"/>
    </row>
    <row r="2093" spans="14:14">
      <c r="N2093" s="51"/>
    </row>
    <row r="2094" spans="14:14">
      <c r="N2094" s="51"/>
    </row>
    <row r="2095" spans="14:14">
      <c r="N2095" s="51"/>
    </row>
    <row r="2096" spans="14:14">
      <c r="N2096" s="51"/>
    </row>
    <row r="2097" spans="14:14">
      <c r="N2097" s="51"/>
    </row>
    <row r="2098" spans="14:14">
      <c r="N2098" s="51"/>
    </row>
    <row r="2099" spans="14:14">
      <c r="N2099" s="51"/>
    </row>
    <row r="2100" spans="14:14">
      <c r="N2100" s="51"/>
    </row>
    <row r="2101" spans="14:14">
      <c r="N2101" s="51"/>
    </row>
    <row r="2102" spans="14:14">
      <c r="N2102" s="51"/>
    </row>
    <row r="2103" spans="14:14">
      <c r="N2103" s="51"/>
    </row>
    <row r="2104" spans="14:14">
      <c r="N2104" s="51"/>
    </row>
    <row r="2105" spans="14:14">
      <c r="N2105" s="51"/>
    </row>
    <row r="2106" spans="14:14">
      <c r="N2106" s="51"/>
    </row>
    <row r="2107" spans="14:14">
      <c r="N2107" s="51"/>
    </row>
    <row r="2108" spans="14:14">
      <c r="N2108" s="51"/>
    </row>
    <row r="2109" spans="14:14">
      <c r="N2109" s="51"/>
    </row>
    <row r="2110" spans="14:14">
      <c r="N2110" s="51"/>
    </row>
    <row r="2111" spans="14:14">
      <c r="N2111" s="51"/>
    </row>
    <row r="2112" spans="14:14">
      <c r="N2112" s="51"/>
    </row>
    <row r="2113" spans="14:14">
      <c r="N2113" s="51"/>
    </row>
    <row r="2114" spans="14:14">
      <c r="N2114" s="51"/>
    </row>
    <row r="2115" spans="14:14">
      <c r="N2115" s="51"/>
    </row>
    <row r="2116" spans="14:14">
      <c r="N2116" s="51"/>
    </row>
    <row r="2117" spans="14:14">
      <c r="N2117" s="51"/>
    </row>
    <row r="2118" spans="14:14">
      <c r="N2118" s="51"/>
    </row>
    <row r="2119" spans="14:14">
      <c r="N2119" s="51"/>
    </row>
    <row r="2120" spans="14:14">
      <c r="N2120" s="51"/>
    </row>
    <row r="2121" spans="14:14">
      <c r="N2121" s="51"/>
    </row>
    <row r="2122" spans="14:14">
      <c r="N2122" s="51"/>
    </row>
    <row r="2123" spans="14:14">
      <c r="N2123" s="51"/>
    </row>
    <row r="2124" spans="14:14">
      <c r="N2124" s="51"/>
    </row>
    <row r="2125" spans="14:14">
      <c r="N2125" s="51"/>
    </row>
    <row r="2126" spans="14:14">
      <c r="N2126" s="51"/>
    </row>
    <row r="2127" spans="14:14">
      <c r="N2127" s="51"/>
    </row>
    <row r="2128" spans="14:14">
      <c r="N2128" s="51"/>
    </row>
    <row r="2129" spans="14:14">
      <c r="N2129" s="51"/>
    </row>
    <row r="2130" spans="14:14">
      <c r="N2130" s="51"/>
    </row>
    <row r="2131" spans="14:14">
      <c r="N2131" s="51"/>
    </row>
    <row r="2132" spans="14:14">
      <c r="N2132" s="51"/>
    </row>
    <row r="2133" spans="14:14">
      <c r="N2133" s="51"/>
    </row>
    <row r="2134" spans="14:14">
      <c r="N2134" s="51"/>
    </row>
    <row r="2135" spans="14:14">
      <c r="N2135" s="51"/>
    </row>
    <row r="2136" spans="14:14">
      <c r="N2136" s="51"/>
    </row>
    <row r="2137" spans="14:14">
      <c r="N2137" s="51"/>
    </row>
    <row r="2138" spans="14:14">
      <c r="N2138" s="51"/>
    </row>
    <row r="2139" spans="14:14">
      <c r="N2139" s="51"/>
    </row>
    <row r="2140" spans="14:14">
      <c r="N2140" s="51"/>
    </row>
    <row r="2141" spans="14:14">
      <c r="N2141" s="51"/>
    </row>
    <row r="2142" spans="14:14">
      <c r="N2142" s="51"/>
    </row>
    <row r="2143" spans="14:14">
      <c r="N2143" s="51"/>
    </row>
    <row r="2144" spans="14:14">
      <c r="N2144" s="51"/>
    </row>
    <row r="2145" spans="14:14">
      <c r="N2145" s="51"/>
    </row>
    <row r="2146" spans="14:14">
      <c r="N2146" s="51"/>
    </row>
    <row r="2147" spans="14:14">
      <c r="N2147" s="51"/>
    </row>
    <row r="2148" spans="14:14">
      <c r="N2148" s="51"/>
    </row>
    <row r="2149" spans="14:14">
      <c r="N2149" s="51"/>
    </row>
    <row r="2150" spans="14:14">
      <c r="N2150" s="51"/>
    </row>
    <row r="2151" spans="14:14">
      <c r="N2151" s="51"/>
    </row>
    <row r="2152" spans="14:14">
      <c r="N2152" s="51"/>
    </row>
    <row r="2153" spans="14:14">
      <c r="N2153" s="51"/>
    </row>
    <row r="2154" spans="14:14">
      <c r="N2154" s="51"/>
    </row>
    <row r="2155" spans="14:14">
      <c r="N2155" s="51"/>
    </row>
    <row r="2156" spans="14:14">
      <c r="N2156" s="51"/>
    </row>
    <row r="2157" spans="14:14">
      <c r="N2157" s="51"/>
    </row>
    <row r="2158" spans="14:14">
      <c r="N2158" s="51"/>
    </row>
    <row r="2159" spans="14:14">
      <c r="N2159" s="51"/>
    </row>
    <row r="2160" spans="14:14">
      <c r="N2160" s="51"/>
    </row>
    <row r="2161" spans="14:14">
      <c r="N2161" s="51"/>
    </row>
    <row r="2162" spans="14:14">
      <c r="N2162" s="51"/>
    </row>
    <row r="2163" spans="14:14">
      <c r="N2163" s="51"/>
    </row>
    <row r="2164" spans="14:14">
      <c r="N2164" s="51"/>
    </row>
    <row r="2165" spans="14:14">
      <c r="N2165" s="51"/>
    </row>
    <row r="2166" spans="14:14">
      <c r="N2166" s="51"/>
    </row>
    <row r="2167" spans="14:14">
      <c r="N2167" s="51"/>
    </row>
    <row r="2168" spans="14:14">
      <c r="N2168" s="51"/>
    </row>
    <row r="2169" spans="14:14">
      <c r="N2169" s="51"/>
    </row>
    <row r="2170" spans="14:14">
      <c r="N2170" s="51"/>
    </row>
    <row r="2171" spans="14:14">
      <c r="N2171" s="51"/>
    </row>
    <row r="2172" spans="14:14">
      <c r="N2172" s="51"/>
    </row>
    <row r="2173" spans="14:14">
      <c r="N2173" s="51"/>
    </row>
    <row r="2174" spans="14:14">
      <c r="N2174" s="51"/>
    </row>
  </sheetData>
  <mergeCells count="2">
    <mergeCell ref="G11:G15"/>
    <mergeCell ref="G3:G10"/>
  </mergeCells>
  <phoneticPr fontId="4" type="noConversion"/>
  <hyperlinks>
    <hyperlink ref="S1" location="'Table of Content'!A1" display="Table of Content" xr:uid="{C9EAEB6A-A761-45D5-AFD8-C4EE64D4C1E9}"/>
  </hyperlinks>
  <pageMargins left="0.7" right="0.7" top="0.75" bottom="0.75" header="0.3" footer="0.3"/>
  <pageSetup paperSize="9" scale="24" orientation="portrait" r:id="rId1"/>
  <tableParts count="4">
    <tablePart r:id="rId2"/>
    <tablePart r:id="rId3"/>
    <tablePart r:id="rId4"/>
    <tablePart r:id="rId5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D6C0-97B5-4747-B568-B8DCDC08FF9C}">
  <dimension ref="A1:K290"/>
  <sheetViews>
    <sheetView zoomScaleNormal="100" workbookViewId="0">
      <selection activeCell="H1" sqref="H1"/>
    </sheetView>
  </sheetViews>
  <sheetFormatPr defaultColWidth="8.81640625" defaultRowHeight="12.5"/>
  <cols>
    <col min="1" max="1" width="15.36328125" style="494" customWidth="1"/>
    <col min="2" max="2" width="13.54296875" style="494" bestFit="1" customWidth="1"/>
    <col min="3" max="3" width="11.54296875" style="494" customWidth="1"/>
    <col min="4" max="4" width="15.81640625" style="494" customWidth="1"/>
    <col min="5" max="5" width="11.7265625" style="494" customWidth="1"/>
    <col min="6" max="6" width="11.54296875" style="494" customWidth="1"/>
    <col min="7" max="7" width="13.1796875" style="494" customWidth="1"/>
    <col min="8" max="9" width="8.81640625" style="494"/>
    <col min="10" max="10" width="14.81640625" style="207" bestFit="1" customWidth="1"/>
    <col min="11" max="11" width="9.26953125" style="494" bestFit="1" customWidth="1"/>
    <col min="12" max="16384" width="8.81640625" style="494"/>
  </cols>
  <sheetData>
    <row r="1" spans="1:8" ht="13">
      <c r="A1" s="523" t="s">
        <v>1243</v>
      </c>
      <c r="B1" s="523"/>
      <c r="C1" s="523"/>
      <c r="D1" s="523"/>
      <c r="E1" s="523"/>
      <c r="F1" s="523"/>
      <c r="G1" s="523"/>
      <c r="H1" s="524" t="s">
        <v>239</v>
      </c>
    </row>
    <row r="3" spans="1:8" ht="14.5" customHeight="1">
      <c r="A3" s="655" t="s">
        <v>1230</v>
      </c>
      <c r="B3" s="656"/>
      <c r="C3" s="656"/>
      <c r="D3" s="656"/>
      <c r="E3" s="656"/>
      <c r="F3" s="657"/>
    </row>
    <row r="4" spans="1:8" ht="13">
      <c r="A4" s="456" t="s">
        <v>244</v>
      </c>
      <c r="B4" s="456" t="s">
        <v>290</v>
      </c>
      <c r="C4" s="456" t="s">
        <v>234</v>
      </c>
      <c r="D4" s="456" t="s">
        <v>394</v>
      </c>
      <c r="E4" s="456" t="s">
        <v>289</v>
      </c>
      <c r="F4" s="456" t="s">
        <v>234</v>
      </c>
    </row>
    <row r="5" spans="1:8">
      <c r="A5" s="506" t="s">
        <v>235</v>
      </c>
      <c r="B5" s="100">
        <v>2402.9187613499998</v>
      </c>
      <c r="C5" s="108">
        <f t="shared" ref="C5:C36" si="0">(B5/$B$41)*100</f>
        <v>42.360556232687465</v>
      </c>
      <c r="D5" s="525" t="s">
        <v>235</v>
      </c>
      <c r="E5" s="100">
        <v>5239.5918006100301</v>
      </c>
      <c r="F5" s="111">
        <f t="shared" ref="F5:F40" si="1">(E5/$E$41)*100</f>
        <v>73.482906705280854</v>
      </c>
    </row>
    <row r="6" spans="1:8">
      <c r="A6" s="506" t="s">
        <v>247</v>
      </c>
      <c r="B6" s="100">
        <v>1378.05778321</v>
      </c>
      <c r="C6" s="108">
        <f t="shared" si="0"/>
        <v>24.293494710059868</v>
      </c>
      <c r="D6" s="525" t="s">
        <v>247</v>
      </c>
      <c r="E6" s="100">
        <v>1026.6765961399999</v>
      </c>
      <c r="F6" s="111">
        <f t="shared" si="1"/>
        <v>14.398675202497129</v>
      </c>
    </row>
    <row r="7" spans="1:8">
      <c r="A7" s="506" t="s">
        <v>245</v>
      </c>
      <c r="B7" s="100">
        <v>1112.51656458</v>
      </c>
      <c r="C7" s="108">
        <f t="shared" si="0"/>
        <v>19.612323667243221</v>
      </c>
      <c r="D7" s="525" t="s">
        <v>286</v>
      </c>
      <c r="E7" s="100">
        <v>377.61937405000003</v>
      </c>
      <c r="F7" s="111">
        <f t="shared" si="1"/>
        <v>5.2959410368937556</v>
      </c>
    </row>
    <row r="8" spans="1:8">
      <c r="A8" s="506" t="s">
        <v>249</v>
      </c>
      <c r="B8" s="100">
        <v>229.23560434000001</v>
      </c>
      <c r="C8" s="108">
        <f t="shared" si="0"/>
        <v>4.0411469019964352</v>
      </c>
      <c r="D8" s="525" t="s">
        <v>249</v>
      </c>
      <c r="E8" s="100">
        <v>209.49229233000003</v>
      </c>
      <c r="F8" s="111">
        <f t="shared" si="1"/>
        <v>2.9380347093009278</v>
      </c>
    </row>
    <row r="9" spans="1:8">
      <c r="A9" s="506" t="s">
        <v>276</v>
      </c>
      <c r="B9" s="100">
        <v>168.85436186999999</v>
      </c>
      <c r="C9" s="108">
        <f t="shared" si="0"/>
        <v>2.9766985077390418</v>
      </c>
      <c r="D9" s="525" t="s">
        <v>253</v>
      </c>
      <c r="E9" s="100">
        <v>128.64681704</v>
      </c>
      <c r="F9" s="111">
        <f t="shared" si="1"/>
        <v>1.804213460556418</v>
      </c>
    </row>
    <row r="10" spans="1:8">
      <c r="A10" s="506" t="s">
        <v>254</v>
      </c>
      <c r="B10" s="100">
        <v>89.307508640000194</v>
      </c>
      <c r="C10" s="108">
        <f t="shared" si="0"/>
        <v>1.5743835383017828</v>
      </c>
      <c r="D10" s="525" t="s">
        <v>245</v>
      </c>
      <c r="E10" s="100">
        <v>49.6718638400001</v>
      </c>
      <c r="F10" s="111">
        <f t="shared" si="1"/>
        <v>0.69662543864718218</v>
      </c>
    </row>
    <row r="11" spans="1:8">
      <c r="A11" s="506" t="s">
        <v>253</v>
      </c>
      <c r="B11" s="100">
        <v>83.576025610000002</v>
      </c>
      <c r="C11" s="108">
        <f t="shared" si="0"/>
        <v>1.4733444132617775</v>
      </c>
      <c r="D11" s="525" t="s">
        <v>574</v>
      </c>
      <c r="E11" s="100">
        <v>38.214669360000002</v>
      </c>
      <c r="F11" s="111">
        <f t="shared" si="1"/>
        <v>0.53594346472316667</v>
      </c>
    </row>
    <row r="12" spans="1:8">
      <c r="A12" s="506" t="s">
        <v>853</v>
      </c>
      <c r="B12" s="100">
        <v>74.083507239999989</v>
      </c>
      <c r="C12" s="108">
        <f t="shared" si="0"/>
        <v>1.3060027766363704</v>
      </c>
      <c r="D12" s="525" t="s">
        <v>273</v>
      </c>
      <c r="E12" s="100">
        <v>16.246799070000002</v>
      </c>
      <c r="F12" s="111">
        <f t="shared" si="1"/>
        <v>0.22785401339494729</v>
      </c>
    </row>
    <row r="13" spans="1:8">
      <c r="A13" s="506" t="s">
        <v>278</v>
      </c>
      <c r="B13" s="100">
        <v>49.55812865</v>
      </c>
      <c r="C13" s="108">
        <f t="shared" si="0"/>
        <v>0.87364996654554283</v>
      </c>
      <c r="D13" s="525" t="s">
        <v>254</v>
      </c>
      <c r="E13" s="100">
        <v>11.5661016</v>
      </c>
      <c r="F13" s="111">
        <f t="shared" si="1"/>
        <v>0.16220934705593804</v>
      </c>
    </row>
    <row r="14" spans="1:8">
      <c r="A14" s="506" t="s">
        <v>258</v>
      </c>
      <c r="B14" s="100">
        <v>30.95814902</v>
      </c>
      <c r="C14" s="108">
        <f t="shared" si="0"/>
        <v>0.54575478518668663</v>
      </c>
      <c r="D14" s="525" t="s">
        <v>277</v>
      </c>
      <c r="E14" s="100">
        <v>9.6832069900000093</v>
      </c>
      <c r="F14" s="111">
        <f t="shared" si="1"/>
        <v>0.13580260122005122</v>
      </c>
    </row>
    <row r="15" spans="1:8">
      <c r="A15" s="506" t="s">
        <v>268</v>
      </c>
      <c r="B15" s="100">
        <v>15.49114627</v>
      </c>
      <c r="C15" s="108">
        <f t="shared" si="0"/>
        <v>0.27309020314546545</v>
      </c>
      <c r="D15" s="525" t="s">
        <v>271</v>
      </c>
      <c r="E15" s="100">
        <v>5.5398806699999996</v>
      </c>
      <c r="F15" s="111">
        <f t="shared" si="1"/>
        <v>7.7694322367746829E-2</v>
      </c>
    </row>
    <row r="16" spans="1:8">
      <c r="A16" s="506" t="s">
        <v>272</v>
      </c>
      <c r="B16" s="100">
        <v>9.2450902100000008</v>
      </c>
      <c r="C16" s="108">
        <f t="shared" si="0"/>
        <v>0.16297977693467702</v>
      </c>
      <c r="D16" s="525" t="s">
        <v>258</v>
      </c>
      <c r="E16" s="100">
        <v>5.0251337600000001</v>
      </c>
      <c r="F16" s="111">
        <f t="shared" si="1"/>
        <v>7.0475229620873367E-2</v>
      </c>
    </row>
    <row r="17" spans="1:6">
      <c r="A17" s="506" t="s">
        <v>265</v>
      </c>
      <c r="B17" s="100">
        <v>8.1351121400000004</v>
      </c>
      <c r="C17" s="108">
        <f t="shared" si="0"/>
        <v>0.14341220386164116</v>
      </c>
      <c r="D17" s="525" t="s">
        <v>956</v>
      </c>
      <c r="E17" s="100">
        <v>4.6545522500000001</v>
      </c>
      <c r="F17" s="111">
        <f t="shared" si="1"/>
        <v>6.5277991446162573E-2</v>
      </c>
    </row>
    <row r="18" spans="1:6">
      <c r="A18" s="506" t="s">
        <v>271</v>
      </c>
      <c r="B18" s="100">
        <v>5.896674</v>
      </c>
      <c r="C18" s="108">
        <f t="shared" si="0"/>
        <v>0.10395124237262683</v>
      </c>
      <c r="D18" s="525" t="s">
        <v>238</v>
      </c>
      <c r="E18" s="100">
        <v>4.0083937499999998</v>
      </c>
      <c r="F18" s="111">
        <f t="shared" si="1"/>
        <v>5.6215910547647518E-2</v>
      </c>
    </row>
    <row r="19" spans="1:6">
      <c r="A19" s="506" t="s">
        <v>269</v>
      </c>
      <c r="B19" s="100">
        <v>3.7145940899999998</v>
      </c>
      <c r="C19" s="108">
        <f t="shared" si="0"/>
        <v>6.5483808425820592E-2</v>
      </c>
      <c r="D19" s="525" t="s">
        <v>278</v>
      </c>
      <c r="E19" s="100">
        <v>1.44320552</v>
      </c>
      <c r="F19" s="111">
        <f t="shared" si="1"/>
        <v>2.0240305088338972E-2</v>
      </c>
    </row>
    <row r="20" spans="1:6">
      <c r="A20" s="506" t="s">
        <v>273</v>
      </c>
      <c r="B20" s="100">
        <v>3.6255662200000001</v>
      </c>
      <c r="C20" s="108">
        <f t="shared" si="0"/>
        <v>6.3914354579077709E-2</v>
      </c>
      <c r="D20" s="525" t="s">
        <v>280</v>
      </c>
      <c r="E20" s="100">
        <v>0.50879280999999998</v>
      </c>
      <c r="F20" s="111">
        <f t="shared" si="1"/>
        <v>7.1355891856298348E-3</v>
      </c>
    </row>
    <row r="21" spans="1:6">
      <c r="A21" s="506" t="s">
        <v>275</v>
      </c>
      <c r="B21" s="100">
        <v>1.97506615</v>
      </c>
      <c r="C21" s="108">
        <f t="shared" si="0"/>
        <v>3.4818031327596019E-2</v>
      </c>
      <c r="D21" s="525" t="s">
        <v>265</v>
      </c>
      <c r="E21" s="100">
        <v>0.47443863000000003</v>
      </c>
      <c r="F21" s="111">
        <f t="shared" si="1"/>
        <v>6.6537873392374294E-3</v>
      </c>
    </row>
    <row r="22" spans="1:6">
      <c r="A22" s="506" t="s">
        <v>283</v>
      </c>
      <c r="B22" s="100">
        <v>1.4789155600000001</v>
      </c>
      <c r="C22" s="108">
        <f t="shared" si="0"/>
        <v>2.6071495528870881E-2</v>
      </c>
      <c r="D22" s="525" t="s">
        <v>281</v>
      </c>
      <c r="E22" s="100">
        <v>0.45041333</v>
      </c>
      <c r="F22" s="111">
        <f t="shared" si="1"/>
        <v>6.3168433661857813E-3</v>
      </c>
    </row>
    <row r="23" spans="1:6">
      <c r="A23" s="506" t="s">
        <v>295</v>
      </c>
      <c r="B23" s="100">
        <v>1.2982144</v>
      </c>
      <c r="C23" s="108">
        <f t="shared" si="0"/>
        <v>2.2885952275135835E-2</v>
      </c>
      <c r="D23" s="525" t="s">
        <v>272</v>
      </c>
      <c r="E23" s="100">
        <v>0.22144679</v>
      </c>
      <c r="F23" s="111">
        <f t="shared" si="1"/>
        <v>3.1056911356833858E-3</v>
      </c>
    </row>
    <row r="24" spans="1:6">
      <c r="A24" s="506" t="s">
        <v>574</v>
      </c>
      <c r="B24" s="100">
        <v>1.0063</v>
      </c>
      <c r="C24" s="108">
        <f t="shared" si="0"/>
        <v>1.7739853890443049E-2</v>
      </c>
      <c r="D24" s="525" t="s">
        <v>276</v>
      </c>
      <c r="E24" s="100">
        <v>0.12051558999999999</v>
      </c>
      <c r="F24" s="111">
        <f t="shared" si="1"/>
        <v>1.6901766766393555E-3</v>
      </c>
    </row>
    <row r="25" spans="1:6">
      <c r="A25" s="506" t="s">
        <v>286</v>
      </c>
      <c r="B25" s="100">
        <v>0.48527333</v>
      </c>
      <c r="C25" s="108">
        <f t="shared" si="0"/>
        <v>8.5547828392415325E-3</v>
      </c>
      <c r="D25" s="525" t="s">
        <v>275</v>
      </c>
      <c r="E25" s="100">
        <v>0.10675702000000001</v>
      </c>
      <c r="F25" s="111">
        <f t="shared" si="1"/>
        <v>1.4972189512702982E-3</v>
      </c>
    </row>
    <row r="26" spans="1:6">
      <c r="A26" s="506" t="s">
        <v>280</v>
      </c>
      <c r="B26" s="100">
        <v>0.30848291</v>
      </c>
      <c r="C26" s="108">
        <f t="shared" si="0"/>
        <v>5.4381812094789761E-3</v>
      </c>
      <c r="D26" s="525" t="s">
        <v>269</v>
      </c>
      <c r="E26" s="100">
        <v>0.10159686</v>
      </c>
      <c r="F26" s="111">
        <f t="shared" si="1"/>
        <v>1.4248500396653568E-3</v>
      </c>
    </row>
    <row r="27" spans="1:6">
      <c r="A27" s="506" t="s">
        <v>236</v>
      </c>
      <c r="B27" s="100">
        <v>0.28895136999999999</v>
      </c>
      <c r="C27" s="108">
        <f t="shared" si="0"/>
        <v>5.0938637436583022E-3</v>
      </c>
      <c r="D27" s="525" t="s">
        <v>282</v>
      </c>
      <c r="E27" s="100">
        <v>8.8917200000000002E-2</v>
      </c>
      <c r="F27" s="111">
        <f t="shared" si="1"/>
        <v>1.2470235393784068E-3</v>
      </c>
    </row>
    <row r="28" spans="1:6">
      <c r="A28" s="506" t="s">
        <v>279</v>
      </c>
      <c r="B28" s="100">
        <v>0.23821585999999997</v>
      </c>
      <c r="C28" s="108">
        <f t="shared" si="0"/>
        <v>4.1994579656029381E-3</v>
      </c>
      <c r="D28" s="525" t="s">
        <v>288</v>
      </c>
      <c r="E28" s="100">
        <v>6.0169470000000003E-2</v>
      </c>
      <c r="F28" s="111">
        <f t="shared" si="1"/>
        <v>8.4384962011762471E-4</v>
      </c>
    </row>
    <row r="29" spans="1:6">
      <c r="A29" s="506" t="s">
        <v>311</v>
      </c>
      <c r="B29" s="100">
        <v>0.15348696000000001</v>
      </c>
      <c r="C29" s="108">
        <f t="shared" si="0"/>
        <v>2.7057897689439303E-3</v>
      </c>
      <c r="D29" s="525" t="s">
        <v>268</v>
      </c>
      <c r="E29" s="100">
        <v>3.6310929999999998E-2</v>
      </c>
      <c r="F29" s="111">
        <f t="shared" si="1"/>
        <v>5.0924438069036774E-4</v>
      </c>
    </row>
    <row r="30" spans="1:6">
      <c r="A30" s="506" t="s">
        <v>315</v>
      </c>
      <c r="B30" s="100">
        <v>4.96172E-2</v>
      </c>
      <c r="C30" s="108">
        <f t="shared" si="0"/>
        <v>8.7469132311725228E-4</v>
      </c>
      <c r="D30" s="525" t="s">
        <v>315</v>
      </c>
      <c r="E30" s="100">
        <v>3.01891E-2</v>
      </c>
      <c r="F30" s="111">
        <f t="shared" si="1"/>
        <v>4.2338848201077696E-4</v>
      </c>
    </row>
    <row r="31" spans="1:6">
      <c r="A31" s="506" t="s">
        <v>903</v>
      </c>
      <c r="B31" s="100">
        <v>4.7279330000000001E-2</v>
      </c>
      <c r="C31" s="108">
        <f t="shared" si="0"/>
        <v>8.3347749800063682E-4</v>
      </c>
      <c r="D31" s="525" t="s">
        <v>287</v>
      </c>
      <c r="E31" s="100">
        <v>2.3337990000000003E-2</v>
      </c>
      <c r="F31" s="111">
        <f t="shared" si="1"/>
        <v>3.2730476096613331E-4</v>
      </c>
    </row>
    <row r="32" spans="1:6">
      <c r="A32" s="506" t="s">
        <v>277</v>
      </c>
      <c r="B32" s="100">
        <v>3.069562E-2</v>
      </c>
      <c r="C32" s="108">
        <f t="shared" si="0"/>
        <v>5.4112671556848018E-4</v>
      </c>
      <c r="D32" s="525" t="s">
        <v>237</v>
      </c>
      <c r="E32" s="100">
        <v>1.484444E-2</v>
      </c>
      <c r="F32" s="111">
        <f t="shared" si="1"/>
        <v>2.0818656130524123E-4</v>
      </c>
    </row>
    <row r="33" spans="1:9">
      <c r="A33" s="506" t="s">
        <v>589</v>
      </c>
      <c r="B33" s="100">
        <v>2.9583600000000002E-3</v>
      </c>
      <c r="C33" s="108">
        <f t="shared" si="0"/>
        <v>5.2152314573517942E-5</v>
      </c>
      <c r="D33" s="525" t="s">
        <v>540</v>
      </c>
      <c r="E33" s="100">
        <v>1.1140239999999999E-2</v>
      </c>
      <c r="F33" s="111">
        <f t="shared" si="1"/>
        <v>1.5623683060560724E-4</v>
      </c>
    </row>
    <row r="34" spans="1:9">
      <c r="A34" s="506" t="s">
        <v>282</v>
      </c>
      <c r="B34" s="100">
        <v>2.0000000000000001E-4</v>
      </c>
      <c r="C34" s="108">
        <f t="shared" si="0"/>
        <v>3.5257584995414989E-6</v>
      </c>
      <c r="D34" s="525" t="s">
        <v>279</v>
      </c>
      <c r="E34" s="100">
        <v>6.5710299999999994E-3</v>
      </c>
      <c r="F34" s="111">
        <f t="shared" si="1"/>
        <v>9.215572564095237E-5</v>
      </c>
    </row>
    <row r="35" spans="1:9">
      <c r="A35" s="506" t="s">
        <v>238</v>
      </c>
      <c r="B35" s="100">
        <v>2.0000000000000002E-5</v>
      </c>
      <c r="C35" s="108">
        <f t="shared" si="0"/>
        <v>3.5257584995414993E-7</v>
      </c>
      <c r="D35" s="525" t="s">
        <v>547</v>
      </c>
      <c r="E35" s="100">
        <v>4.9149600000000003E-3</v>
      </c>
      <c r="F35" s="111">
        <f t="shared" si="1"/>
        <v>6.8930092435471365E-5</v>
      </c>
    </row>
    <row r="36" spans="1:9">
      <c r="A36" s="506" t="s">
        <v>274</v>
      </c>
      <c r="B36" s="100">
        <v>1.0000000000000001E-5</v>
      </c>
      <c r="C36" s="108">
        <f t="shared" si="0"/>
        <v>1.7628792497707496E-7</v>
      </c>
      <c r="D36" s="525" t="s">
        <v>853</v>
      </c>
      <c r="E36" s="100">
        <v>4.66674E-3</v>
      </c>
      <c r="F36" s="111">
        <f t="shared" si="1"/>
        <v>6.54489191310431E-5</v>
      </c>
    </row>
    <row r="37" spans="1:9">
      <c r="A37" s="109"/>
      <c r="B37" s="100"/>
      <c r="C37" s="108"/>
      <c r="D37" s="525" t="s">
        <v>274</v>
      </c>
      <c r="E37" s="100">
        <v>3.6644999999999998E-3</v>
      </c>
      <c r="F37" s="111">
        <f t="shared" si="1"/>
        <v>5.1392956144055043E-5</v>
      </c>
    </row>
    <row r="38" spans="1:9">
      <c r="A38" s="109"/>
      <c r="B38" s="100"/>
      <c r="C38" s="108"/>
      <c r="D38" s="525" t="s">
        <v>283</v>
      </c>
      <c r="E38" s="100">
        <v>2.9315600000000002E-3</v>
      </c>
      <c r="F38" s="111">
        <f t="shared" si="1"/>
        <v>4.1113803933324057E-5</v>
      </c>
    </row>
    <row r="39" spans="1:9">
      <c r="A39" s="109"/>
      <c r="B39" s="100"/>
      <c r="C39" s="108"/>
      <c r="D39" s="525" t="s">
        <v>906</v>
      </c>
      <c r="E39" s="100">
        <v>1.145E-3</v>
      </c>
      <c r="F39" s="111">
        <f t="shared" si="1"/>
        <v>1.6058107459392284E-5</v>
      </c>
      <c r="H39" s="569"/>
      <c r="I39" s="569"/>
    </row>
    <row r="40" spans="1:9">
      <c r="A40" s="109"/>
      <c r="B40" s="100"/>
      <c r="C40" s="108"/>
      <c r="D40" s="525" t="s">
        <v>859</v>
      </c>
      <c r="E40" s="100">
        <v>1.1245199999999999E-3</v>
      </c>
      <c r="F40" s="111">
        <f t="shared" si="1"/>
        <v>1.5770884716363154E-5</v>
      </c>
    </row>
    <row r="41" spans="1:9" ht="13">
      <c r="A41" s="520" t="s">
        <v>217</v>
      </c>
      <c r="B41" s="521">
        <f>SUM(B5:B36)</f>
        <v>5672.5382644900001</v>
      </c>
      <c r="C41" s="108">
        <f>(B41/$B$41)*100</f>
        <v>100</v>
      </c>
      <c r="D41" s="521"/>
      <c r="E41" s="521">
        <f>SUM(E5:E40)</f>
        <v>7130.3545756900312</v>
      </c>
      <c r="F41" s="522">
        <f>SUM(F5:F40)</f>
        <v>99.999999999999957</v>
      </c>
      <c r="H41" s="568"/>
      <c r="I41" s="568"/>
    </row>
    <row r="43" spans="1:9" ht="13">
      <c r="A43" s="655" t="s">
        <v>852</v>
      </c>
      <c r="B43" s="656"/>
      <c r="C43" s="656"/>
      <c r="D43" s="656"/>
      <c r="E43" s="656"/>
      <c r="F43" s="657"/>
    </row>
    <row r="44" spans="1:9" ht="13">
      <c r="A44" s="456" t="s">
        <v>393</v>
      </c>
      <c r="B44" s="456" t="s">
        <v>290</v>
      </c>
      <c r="C44" s="456" t="s">
        <v>234</v>
      </c>
      <c r="D44" s="456" t="s">
        <v>393</v>
      </c>
      <c r="E44" s="456" t="s">
        <v>289</v>
      </c>
      <c r="F44" s="456" t="s">
        <v>234</v>
      </c>
    </row>
    <row r="45" spans="1:9">
      <c r="A45" s="526" t="s">
        <v>965</v>
      </c>
      <c r="B45" s="414">
        <v>1524.18377887</v>
      </c>
      <c r="C45" s="108">
        <f>(B45/$B$290)*100</f>
        <v>26.869519566070938</v>
      </c>
      <c r="D45" s="526" t="s">
        <v>1024</v>
      </c>
      <c r="E45" s="414">
        <v>969.06490257000007</v>
      </c>
      <c r="F45" s="111">
        <f>(E45/$E$290)*100</f>
        <v>13.590697240694002</v>
      </c>
    </row>
    <row r="46" spans="1:9">
      <c r="A46" s="525" t="s">
        <v>967</v>
      </c>
      <c r="B46" s="100">
        <v>671.82509128000106</v>
      </c>
      <c r="C46" s="108">
        <f t="shared" ref="C46:C109" si="2">(B46/$B$290)*100</f>
        <v>11.843465128928546</v>
      </c>
      <c r="D46" s="525" t="s">
        <v>1143</v>
      </c>
      <c r="E46" s="100">
        <v>491.72904582000001</v>
      </c>
      <c r="F46" s="111">
        <f t="shared" ref="F46:F109" si="3">(E46/$E$290)*100</f>
        <v>6.8962776058358264</v>
      </c>
    </row>
    <row r="47" spans="1:9">
      <c r="A47" s="525" t="s">
        <v>966</v>
      </c>
      <c r="B47" s="100">
        <v>649.21004837999999</v>
      </c>
      <c r="C47" s="108">
        <f t="shared" si="2"/>
        <v>11.444789230317674</v>
      </c>
      <c r="D47" s="525" t="s">
        <v>1052</v>
      </c>
      <c r="E47" s="100">
        <v>445.46312108999996</v>
      </c>
      <c r="F47" s="111">
        <f t="shared" si="3"/>
        <v>6.2474189237201072</v>
      </c>
    </row>
    <row r="48" spans="1:9">
      <c r="A48" s="525" t="s">
        <v>1031</v>
      </c>
      <c r="B48" s="100">
        <v>590.68369488999997</v>
      </c>
      <c r="C48" s="108">
        <f t="shared" si="2"/>
        <v>10.413040288994983</v>
      </c>
      <c r="D48" s="525" t="s">
        <v>1004</v>
      </c>
      <c r="E48" s="100">
        <v>183.31130764</v>
      </c>
      <c r="F48" s="111">
        <f t="shared" si="3"/>
        <v>2.5708582328426623</v>
      </c>
    </row>
    <row r="49" spans="1:6">
      <c r="A49" s="525" t="s">
        <v>927</v>
      </c>
      <c r="B49" s="100">
        <v>301.50887005999999</v>
      </c>
      <c r="C49" s="108">
        <f t="shared" si="2"/>
        <v>5.3152373065059964</v>
      </c>
      <c r="D49" s="525" t="s">
        <v>1025</v>
      </c>
      <c r="E49" s="100">
        <v>177.26542993000001</v>
      </c>
      <c r="F49" s="111">
        <f t="shared" si="3"/>
        <v>2.4860675306998461</v>
      </c>
    </row>
    <row r="50" spans="1:6">
      <c r="A50" s="525" t="s">
        <v>1020</v>
      </c>
      <c r="B50" s="100">
        <v>271.20826039999997</v>
      </c>
      <c r="C50" s="108">
        <f t="shared" si="2"/>
        <v>4.7810741462558246</v>
      </c>
      <c r="D50" s="525" t="s">
        <v>995</v>
      </c>
      <c r="E50" s="100">
        <v>152.28500747999999</v>
      </c>
      <c r="F50" s="111">
        <f t="shared" si="3"/>
        <v>2.1357283970028003</v>
      </c>
    </row>
    <row r="51" spans="1:6">
      <c r="A51" s="525" t="s">
        <v>971</v>
      </c>
      <c r="B51" s="100">
        <v>248.73751974999999</v>
      </c>
      <c r="C51" s="108">
        <f t="shared" si="2"/>
        <v>4.3849421220671738</v>
      </c>
      <c r="D51" s="525" t="s">
        <v>1020</v>
      </c>
      <c r="E51" s="100">
        <v>137.99845114999999</v>
      </c>
      <c r="F51" s="111">
        <f t="shared" si="3"/>
        <v>1.9353659020055936</v>
      </c>
    </row>
    <row r="52" spans="1:6">
      <c r="A52" s="525" t="s">
        <v>1025</v>
      </c>
      <c r="B52" s="100">
        <v>161.95370446000001</v>
      </c>
      <c r="C52" s="108">
        <f t="shared" si="2"/>
        <v>2.8550482501603875</v>
      </c>
      <c r="D52" s="525" t="s">
        <v>1048</v>
      </c>
      <c r="E52" s="100">
        <v>129.16012006</v>
      </c>
      <c r="F52" s="111">
        <f t="shared" si="3"/>
        <v>1.8114123033986869</v>
      </c>
    </row>
    <row r="53" spans="1:6">
      <c r="A53" s="525" t="s">
        <v>1068</v>
      </c>
      <c r="B53" s="100">
        <v>129.83292962000002</v>
      </c>
      <c r="C53" s="108">
        <f t="shared" si="2"/>
        <v>2.2887977756404436</v>
      </c>
      <c r="D53" s="525" t="s">
        <v>1050</v>
      </c>
      <c r="E53" s="100">
        <v>124.77659545</v>
      </c>
      <c r="F53" s="111">
        <f t="shared" si="3"/>
        <v>1.749935352098887</v>
      </c>
    </row>
    <row r="54" spans="1:6">
      <c r="A54" s="525" t="s">
        <v>1052</v>
      </c>
      <c r="B54" s="100">
        <v>112.75646981</v>
      </c>
      <c r="C54" s="108">
        <f t="shared" si="2"/>
        <v>1.9877604090545113</v>
      </c>
      <c r="D54" s="525" t="s">
        <v>1002</v>
      </c>
      <c r="E54" s="100">
        <v>123.59005394</v>
      </c>
      <c r="F54" s="111">
        <f t="shared" si="3"/>
        <v>1.7332946437385293</v>
      </c>
    </row>
    <row r="55" spans="1:6">
      <c r="A55" s="525" t="s">
        <v>1063</v>
      </c>
      <c r="B55" s="100">
        <v>79.676728980000007</v>
      </c>
      <c r="C55" s="108">
        <f t="shared" si="2"/>
        <v>1.4046045220844987</v>
      </c>
      <c r="D55" s="525" t="s">
        <v>1051</v>
      </c>
      <c r="E55" s="100">
        <v>113.59130066</v>
      </c>
      <c r="F55" s="111">
        <f t="shared" si="3"/>
        <v>1.5930666484283182</v>
      </c>
    </row>
    <row r="56" spans="1:6">
      <c r="A56" s="525" t="s">
        <v>983</v>
      </c>
      <c r="B56" s="100">
        <v>77.380832829999889</v>
      </c>
      <c r="C56" s="108">
        <f t="shared" si="2"/>
        <v>1.3641306452598609</v>
      </c>
      <c r="D56" s="525" t="s">
        <v>1170</v>
      </c>
      <c r="E56" s="100">
        <v>110.25305409000001</v>
      </c>
      <c r="F56" s="111">
        <f t="shared" si="3"/>
        <v>1.5462492491732895</v>
      </c>
    </row>
    <row r="57" spans="1:6">
      <c r="A57" s="525" t="s">
        <v>1143</v>
      </c>
      <c r="B57" s="100">
        <v>47.028615509999995</v>
      </c>
      <c r="C57" s="108">
        <f t="shared" si="2"/>
        <v>0.82905770428025904</v>
      </c>
      <c r="D57" s="525" t="s">
        <v>1211</v>
      </c>
      <c r="E57" s="100">
        <v>100.48781751</v>
      </c>
      <c r="F57" s="111">
        <f t="shared" si="3"/>
        <v>1.409296220030906</v>
      </c>
    </row>
    <row r="58" spans="1:6">
      <c r="A58" s="525" t="s">
        <v>973</v>
      </c>
      <c r="B58" s="100">
        <v>45.972197810000004</v>
      </c>
      <c r="C58" s="108">
        <f t="shared" si="2"/>
        <v>0.81043433585605373</v>
      </c>
      <c r="D58" s="525" t="s">
        <v>1034</v>
      </c>
      <c r="E58" s="100">
        <v>100.35326387000001</v>
      </c>
      <c r="F58" s="111">
        <f t="shared" si="3"/>
        <v>1.4074091660482229</v>
      </c>
    </row>
    <row r="59" spans="1:6">
      <c r="A59" s="525" t="s">
        <v>1055</v>
      </c>
      <c r="B59" s="100">
        <v>39.627606909999997</v>
      </c>
      <c r="C59" s="108">
        <f t="shared" si="2"/>
        <v>0.69858685939711029</v>
      </c>
      <c r="D59" s="525" t="s">
        <v>1097</v>
      </c>
      <c r="E59" s="100">
        <v>97.928570669999999</v>
      </c>
      <c r="F59" s="111">
        <f t="shared" si="3"/>
        <v>1.373403939880836</v>
      </c>
    </row>
    <row r="60" spans="1:6">
      <c r="A60" s="525" t="s">
        <v>1051</v>
      </c>
      <c r="B60" s="100">
        <v>39.150498119999995</v>
      </c>
      <c r="C60" s="108">
        <f t="shared" si="2"/>
        <v>0.69017600753936792</v>
      </c>
      <c r="D60" s="525" t="s">
        <v>1142</v>
      </c>
      <c r="E60" s="100">
        <v>97.723498409999991</v>
      </c>
      <c r="F60" s="111">
        <f t="shared" si="3"/>
        <v>1.370527894127106</v>
      </c>
    </row>
    <row r="61" spans="1:6">
      <c r="A61" s="525" t="s">
        <v>1110</v>
      </c>
      <c r="B61" s="100">
        <v>38.740774460000004</v>
      </c>
      <c r="C61" s="108">
        <f t="shared" si="2"/>
        <v>0.68295307415582684</v>
      </c>
      <c r="D61" s="525" t="s">
        <v>1115</v>
      </c>
      <c r="E61" s="100">
        <v>93.286835310000001</v>
      </c>
      <c r="F61" s="111">
        <f t="shared" si="3"/>
        <v>1.3083056995236821</v>
      </c>
    </row>
    <row r="62" spans="1:6">
      <c r="A62" s="525" t="s">
        <v>1004</v>
      </c>
      <c r="B62" s="100">
        <v>37.850370829999996</v>
      </c>
      <c r="C62" s="108">
        <f t="shared" si="2"/>
        <v>0.6672563333233511</v>
      </c>
      <c r="D62" s="525" t="s">
        <v>1104</v>
      </c>
      <c r="E62" s="100">
        <v>92.346843630000095</v>
      </c>
      <c r="F62" s="111">
        <f t="shared" si="3"/>
        <v>1.2951227410884216</v>
      </c>
    </row>
    <row r="63" spans="1:6">
      <c r="A63" s="525" t="s">
        <v>1081</v>
      </c>
      <c r="B63" s="100">
        <v>37.357697960000003</v>
      </c>
      <c r="C63" s="108">
        <f t="shared" si="2"/>
        <v>0.65857110552887121</v>
      </c>
      <c r="D63" s="525" t="s">
        <v>989</v>
      </c>
      <c r="E63" s="100">
        <v>91.447503780000005</v>
      </c>
      <c r="F63" s="111">
        <f t="shared" si="3"/>
        <v>1.2825099061942598</v>
      </c>
    </row>
    <row r="64" spans="1:6">
      <c r="A64" s="525" t="s">
        <v>990</v>
      </c>
      <c r="B64" s="100">
        <v>36.704750869999998</v>
      </c>
      <c r="C64" s="108">
        <f t="shared" si="2"/>
        <v>0.6470604367672792</v>
      </c>
      <c r="D64" s="525" t="s">
        <v>1001</v>
      </c>
      <c r="E64" s="100">
        <v>90.109016799999992</v>
      </c>
      <c r="F64" s="111">
        <f t="shared" si="3"/>
        <v>1.2637382312965848</v>
      </c>
    </row>
    <row r="65" spans="1:6">
      <c r="A65" s="525" t="s">
        <v>1002</v>
      </c>
      <c r="B65" s="100">
        <v>32.602340300000002</v>
      </c>
      <c r="C65" s="108">
        <f t="shared" si="2"/>
        <v>0.5747398920883473</v>
      </c>
      <c r="D65" s="525" t="s">
        <v>1031</v>
      </c>
      <c r="E65" s="100">
        <v>83.663718450000005</v>
      </c>
      <c r="F65" s="111">
        <f t="shared" si="3"/>
        <v>1.1733458352161099</v>
      </c>
    </row>
    <row r="66" spans="1:6">
      <c r="A66" s="525" t="s">
        <v>1026</v>
      </c>
      <c r="B66" s="100">
        <v>32.334660999999997</v>
      </c>
      <c r="C66" s="108">
        <f t="shared" si="2"/>
        <v>0.57002102925271558</v>
      </c>
      <c r="D66" s="525" t="s">
        <v>1072</v>
      </c>
      <c r="E66" s="100">
        <v>76.588208080000001</v>
      </c>
      <c r="F66" s="111">
        <f t="shared" si="3"/>
        <v>1.074115000411302</v>
      </c>
    </row>
    <row r="67" spans="1:6">
      <c r="A67" s="525" t="s">
        <v>1170</v>
      </c>
      <c r="B67" s="100">
        <v>26.818103749999999</v>
      </c>
      <c r="C67" s="108">
        <f t="shared" si="2"/>
        <v>0.47277078619074164</v>
      </c>
      <c r="D67" s="525" t="s">
        <v>1152</v>
      </c>
      <c r="E67" s="100">
        <v>74.709790480000009</v>
      </c>
      <c r="F67" s="111">
        <f t="shared" si="3"/>
        <v>1.0477710426170543</v>
      </c>
    </row>
    <row r="68" spans="1:6">
      <c r="A68" s="525" t="s">
        <v>1009</v>
      </c>
      <c r="B68" s="100">
        <v>25.62382204</v>
      </c>
      <c r="C68" s="108">
        <f t="shared" si="2"/>
        <v>0.45171704174134431</v>
      </c>
      <c r="D68" s="525" t="s">
        <v>1137</v>
      </c>
      <c r="E68" s="100">
        <v>68.314102140000003</v>
      </c>
      <c r="F68" s="111">
        <f t="shared" si="3"/>
        <v>0.95807440450307813</v>
      </c>
    </row>
    <row r="69" spans="1:6">
      <c r="A69" s="525" t="s">
        <v>1090</v>
      </c>
      <c r="B69" s="100">
        <v>25.4398698</v>
      </c>
      <c r="C69" s="108">
        <f t="shared" si="2"/>
        <v>0.44847418587289589</v>
      </c>
      <c r="D69" s="525" t="s">
        <v>1073</v>
      </c>
      <c r="E69" s="100">
        <v>67.519752859999997</v>
      </c>
      <c r="F69" s="111">
        <f t="shared" si="3"/>
        <v>0.94693401489737405</v>
      </c>
    </row>
    <row r="70" spans="1:6">
      <c r="A70" s="525" t="s">
        <v>1104</v>
      </c>
      <c r="B70" s="100">
        <v>21.87915293</v>
      </c>
      <c r="C70" s="108">
        <f t="shared" si="2"/>
        <v>0.38570304702857927</v>
      </c>
      <c r="D70" s="525" t="s">
        <v>1147</v>
      </c>
      <c r="E70" s="100">
        <v>67.464551689999993</v>
      </c>
      <c r="F70" s="111">
        <f t="shared" si="3"/>
        <v>0.94615984343908222</v>
      </c>
    </row>
    <row r="71" spans="1:6">
      <c r="A71" s="525" t="s">
        <v>989</v>
      </c>
      <c r="B71" s="100">
        <v>20.77623178</v>
      </c>
      <c r="C71" s="108">
        <f t="shared" si="2"/>
        <v>0.36625987893389633</v>
      </c>
      <c r="D71" s="525" t="s">
        <v>1079</v>
      </c>
      <c r="E71" s="100">
        <v>66.883476490000007</v>
      </c>
      <c r="F71" s="111">
        <f t="shared" si="3"/>
        <v>0.93801052640538118</v>
      </c>
    </row>
    <row r="72" spans="1:6">
      <c r="A72" s="525" t="s">
        <v>1134</v>
      </c>
      <c r="B72" s="100">
        <v>18.97263362</v>
      </c>
      <c r="C72" s="108">
        <f t="shared" si="2"/>
        <v>0.33446462122200926</v>
      </c>
      <c r="D72" s="525" t="s">
        <v>1063</v>
      </c>
      <c r="E72" s="100">
        <v>64.197230640000001</v>
      </c>
      <c r="F72" s="111">
        <f t="shared" si="3"/>
        <v>0.90033714254368091</v>
      </c>
    </row>
    <row r="73" spans="1:6">
      <c r="A73" s="525" t="s">
        <v>1044</v>
      </c>
      <c r="B73" s="100">
        <v>18.165060230000002</v>
      </c>
      <c r="C73" s="108">
        <f t="shared" si="2"/>
        <v>0.32022807750302906</v>
      </c>
      <c r="D73" s="525" t="s">
        <v>1090</v>
      </c>
      <c r="E73" s="100">
        <v>58.763214520000005</v>
      </c>
      <c r="F73" s="111">
        <f t="shared" si="3"/>
        <v>0.82412752263885114</v>
      </c>
    </row>
    <row r="74" spans="1:6">
      <c r="A74" s="525" t="s">
        <v>1037</v>
      </c>
      <c r="B74" s="100">
        <v>17.85498187</v>
      </c>
      <c r="C74" s="108">
        <f t="shared" si="2"/>
        <v>0.31476177043655962</v>
      </c>
      <c r="D74" s="525" t="s">
        <v>1003</v>
      </c>
      <c r="E74" s="100">
        <v>57.219456260000001</v>
      </c>
      <c r="F74" s="111">
        <f t="shared" si="3"/>
        <v>0.80247701082190381</v>
      </c>
    </row>
    <row r="75" spans="1:6">
      <c r="A75" s="525" t="s">
        <v>1065</v>
      </c>
      <c r="B75" s="100">
        <v>16.23471601</v>
      </c>
      <c r="C75" s="108">
        <f t="shared" si="2"/>
        <v>0.28619843979949999</v>
      </c>
      <c r="D75" s="525" t="s">
        <v>1145</v>
      </c>
      <c r="E75" s="100">
        <v>56.616572380000001</v>
      </c>
      <c r="F75" s="111">
        <f t="shared" si="3"/>
        <v>0.79402183690873762</v>
      </c>
    </row>
    <row r="76" spans="1:6">
      <c r="A76" s="525" t="s">
        <v>1043</v>
      </c>
      <c r="B76" s="100">
        <v>15.56904127</v>
      </c>
      <c r="C76" s="108">
        <f t="shared" si="2"/>
        <v>0.27446339793707464</v>
      </c>
      <c r="D76" s="525" t="s">
        <v>1005</v>
      </c>
      <c r="E76" s="100">
        <v>51.321937079999998</v>
      </c>
      <c r="F76" s="111">
        <f t="shared" si="3"/>
        <v>0.71976697000420298</v>
      </c>
    </row>
    <row r="77" spans="1:6">
      <c r="A77" s="525" t="s">
        <v>1105</v>
      </c>
      <c r="B77" s="100">
        <v>14.88990824</v>
      </c>
      <c r="C77" s="108">
        <f t="shared" si="2"/>
        <v>0.26249110267286524</v>
      </c>
      <c r="D77" s="525" t="s">
        <v>1139</v>
      </c>
      <c r="E77" s="100">
        <v>50.156512729999996</v>
      </c>
      <c r="F77" s="111">
        <f t="shared" si="3"/>
        <v>0.7034224202678776</v>
      </c>
    </row>
    <row r="78" spans="1:6">
      <c r="A78" s="525" t="s">
        <v>1088</v>
      </c>
      <c r="B78" s="100">
        <v>13.52767893</v>
      </c>
      <c r="C78" s="108">
        <f t="shared" si="2"/>
        <v>0.23847664483257996</v>
      </c>
      <c r="D78" s="525" t="s">
        <v>1158</v>
      </c>
      <c r="E78" s="100">
        <v>49.531495799999995</v>
      </c>
      <c r="F78" s="111">
        <f t="shared" si="3"/>
        <v>0.69465684033261166</v>
      </c>
    </row>
    <row r="79" spans="1:6">
      <c r="A79" s="525" t="s">
        <v>1107</v>
      </c>
      <c r="B79" s="100">
        <v>13.357877369999999</v>
      </c>
      <c r="C79" s="108">
        <f t="shared" si="2"/>
        <v>0.2354832483655529</v>
      </c>
      <c r="D79" s="525" t="s">
        <v>1092</v>
      </c>
      <c r="E79" s="100">
        <v>48.665625290000001</v>
      </c>
      <c r="F79" s="111">
        <f t="shared" si="3"/>
        <v>0.68251339780379183</v>
      </c>
    </row>
    <row r="80" spans="1:6">
      <c r="A80" s="525" t="s">
        <v>1165</v>
      </c>
      <c r="B80" s="100">
        <v>12.48153801</v>
      </c>
      <c r="C80" s="108">
        <f t="shared" si="2"/>
        <v>0.22003444363053909</v>
      </c>
      <c r="D80" s="525" t="s">
        <v>991</v>
      </c>
      <c r="E80" s="100">
        <v>46.506877020000005</v>
      </c>
      <c r="F80" s="111">
        <f t="shared" si="3"/>
        <v>0.65223792907240563</v>
      </c>
    </row>
    <row r="81" spans="1:6">
      <c r="A81" s="525" t="s">
        <v>1140</v>
      </c>
      <c r="B81" s="100">
        <v>11.33884707</v>
      </c>
      <c r="C81" s="108">
        <f t="shared" si="2"/>
        <v>0.19989018216026877</v>
      </c>
      <c r="D81" s="525" t="s">
        <v>1120</v>
      </c>
      <c r="E81" s="100">
        <v>44.981079260000001</v>
      </c>
      <c r="F81" s="111">
        <f t="shared" si="3"/>
        <v>0.6308393051498028</v>
      </c>
    </row>
    <row r="82" spans="1:6">
      <c r="A82" s="525" t="s">
        <v>1007</v>
      </c>
      <c r="B82" s="100">
        <v>10.948499999999999</v>
      </c>
      <c r="C82" s="108">
        <f t="shared" si="2"/>
        <v>0.19300883466115065</v>
      </c>
      <c r="D82" s="525" t="s">
        <v>992</v>
      </c>
      <c r="E82" s="100">
        <v>44.699812280000003</v>
      </c>
      <c r="F82" s="111">
        <f t="shared" si="3"/>
        <v>0.62689466288812712</v>
      </c>
    </row>
    <row r="83" spans="1:6">
      <c r="A83" s="525" t="s">
        <v>982</v>
      </c>
      <c r="B83" s="100">
        <v>10.678450029999999</v>
      </c>
      <c r="C83" s="108">
        <f t="shared" si="2"/>
        <v>0.18824817977600852</v>
      </c>
      <c r="D83" s="525" t="s">
        <v>1085</v>
      </c>
      <c r="E83" s="100">
        <v>44.189632420000002</v>
      </c>
      <c r="F83" s="111">
        <f t="shared" si="3"/>
        <v>0.61973962095319446</v>
      </c>
    </row>
    <row r="84" spans="1:6">
      <c r="A84" s="525" t="s">
        <v>972</v>
      </c>
      <c r="B84" s="100">
        <v>9.3911093599999997</v>
      </c>
      <c r="C84" s="108">
        <f t="shared" si="2"/>
        <v>0.16555391823071877</v>
      </c>
      <c r="D84" s="525" t="s">
        <v>976</v>
      </c>
      <c r="E84" s="100">
        <v>43.450009780000002</v>
      </c>
      <c r="F84" s="111">
        <f t="shared" si="3"/>
        <v>0.60936674773702026</v>
      </c>
    </row>
    <row r="85" spans="1:6">
      <c r="A85" s="525" t="s">
        <v>1047</v>
      </c>
      <c r="B85" s="100">
        <v>8.6890847699999991</v>
      </c>
      <c r="C85" s="108">
        <f t="shared" si="2"/>
        <v>0.15317807240532058</v>
      </c>
      <c r="D85" s="525" t="s">
        <v>1141</v>
      </c>
      <c r="E85" s="100">
        <v>42.608720890000001</v>
      </c>
      <c r="F85" s="111">
        <f t="shared" si="3"/>
        <v>0.597568051317795</v>
      </c>
    </row>
    <row r="86" spans="1:6">
      <c r="A86" s="525" t="s">
        <v>1013</v>
      </c>
      <c r="B86" s="100">
        <v>7.9226293800000001</v>
      </c>
      <c r="C86" s="108">
        <f t="shared" si="2"/>
        <v>0.13966638937626111</v>
      </c>
      <c r="D86" s="525" t="s">
        <v>1135</v>
      </c>
      <c r="E86" s="100">
        <v>37.055083359999998</v>
      </c>
      <c r="F86" s="111">
        <f t="shared" si="3"/>
        <v>0.51968079520665589</v>
      </c>
    </row>
    <row r="87" spans="1:6">
      <c r="A87" s="525" t="s">
        <v>1001</v>
      </c>
      <c r="B87" s="100">
        <v>7.5451833399999995</v>
      </c>
      <c r="C87" s="108">
        <f t="shared" si="2"/>
        <v>0.1330124714580197</v>
      </c>
      <c r="D87" s="525" t="s">
        <v>1047</v>
      </c>
      <c r="E87" s="100">
        <v>36.202120479999998</v>
      </c>
      <c r="F87" s="111">
        <f t="shared" si="3"/>
        <v>0.50771837635433026</v>
      </c>
    </row>
    <row r="88" spans="1:6">
      <c r="A88" s="525" t="s">
        <v>992</v>
      </c>
      <c r="B88" s="100">
        <v>7.1666927000000005</v>
      </c>
      <c r="C88" s="108">
        <f t="shared" si="2"/>
        <v>0.12634013850313519</v>
      </c>
      <c r="D88" s="525" t="s">
        <v>985</v>
      </c>
      <c r="E88" s="100">
        <v>36.139838140000002</v>
      </c>
      <c r="F88" s="111">
        <f t="shared" si="3"/>
        <v>0.50684489468748117</v>
      </c>
    </row>
    <row r="89" spans="1:6">
      <c r="A89" s="525" t="s">
        <v>1083</v>
      </c>
      <c r="B89" s="100">
        <v>7.0922575599999993</v>
      </c>
      <c r="C89" s="108">
        <f t="shared" si="2"/>
        <v>0.12502793686553737</v>
      </c>
      <c r="D89" s="525" t="s">
        <v>1056</v>
      </c>
      <c r="E89" s="100">
        <v>35.066325670000005</v>
      </c>
      <c r="F89" s="111">
        <f t="shared" si="3"/>
        <v>0.49178936752393737</v>
      </c>
    </row>
    <row r="90" spans="1:6">
      <c r="A90" s="525" t="s">
        <v>1163</v>
      </c>
      <c r="B90" s="100">
        <v>6.6972710400000004</v>
      </c>
      <c r="C90" s="108">
        <f t="shared" si="2"/>
        <v>0.11806480146506579</v>
      </c>
      <c r="D90" s="525" t="s">
        <v>990</v>
      </c>
      <c r="E90" s="100">
        <v>34.8937227300001</v>
      </c>
      <c r="F90" s="111">
        <f t="shared" si="3"/>
        <v>0.48936868930705918</v>
      </c>
    </row>
    <row r="91" spans="1:6">
      <c r="A91" s="525" t="s">
        <v>1018</v>
      </c>
      <c r="B91" s="100">
        <v>6.5014472000000003</v>
      </c>
      <c r="C91" s="108">
        <f t="shared" si="2"/>
        <v>0.11461266362360152</v>
      </c>
      <c r="D91" s="525" t="s">
        <v>967</v>
      </c>
      <c r="E91" s="100">
        <v>33.914027130000001</v>
      </c>
      <c r="F91" s="111">
        <f t="shared" si="3"/>
        <v>0.47562890133998892</v>
      </c>
    </row>
    <row r="92" spans="1:6">
      <c r="A92" s="525" t="s">
        <v>1101</v>
      </c>
      <c r="B92" s="100">
        <v>5.2138079599999996</v>
      </c>
      <c r="C92" s="108">
        <f t="shared" si="2"/>
        <v>9.1913138649735687E-2</v>
      </c>
      <c r="D92" s="525" t="s">
        <v>1122</v>
      </c>
      <c r="E92" s="100">
        <v>33.426844109999998</v>
      </c>
      <c r="F92" s="111">
        <f t="shared" si="3"/>
        <v>0.46879637969147242</v>
      </c>
    </row>
    <row r="93" spans="1:6">
      <c r="A93" s="525" t="s">
        <v>1071</v>
      </c>
      <c r="B93" s="100">
        <v>4.9305796700000002</v>
      </c>
      <c r="C93" s="108">
        <f t="shared" si="2"/>
        <v>8.6920165895845183E-2</v>
      </c>
      <c r="D93" s="525" t="s">
        <v>1061</v>
      </c>
      <c r="E93" s="100">
        <v>32.200299770000001</v>
      </c>
      <c r="F93" s="111">
        <f t="shared" si="3"/>
        <v>0.45159464972166513</v>
      </c>
    </row>
    <row r="94" spans="1:6">
      <c r="A94" s="525" t="s">
        <v>1115</v>
      </c>
      <c r="B94" s="100">
        <v>4.6479963299999998</v>
      </c>
      <c r="C94" s="108">
        <f t="shared" si="2"/>
        <v>8.193856283167604E-2</v>
      </c>
      <c r="D94" s="525" t="s">
        <v>1059</v>
      </c>
      <c r="E94" s="100">
        <v>31.30613237</v>
      </c>
      <c r="F94" s="111">
        <f t="shared" si="3"/>
        <v>0.4390543561008044</v>
      </c>
    </row>
    <row r="95" spans="1:6">
      <c r="A95" s="525" t="s">
        <v>981</v>
      </c>
      <c r="B95" s="100">
        <v>4.4955126700000001</v>
      </c>
      <c r="C95" s="108">
        <f t="shared" si="2"/>
        <v>7.9250460030245065E-2</v>
      </c>
      <c r="D95" s="525" t="s">
        <v>1096</v>
      </c>
      <c r="E95" s="100">
        <v>31.069856920000003</v>
      </c>
      <c r="F95" s="111">
        <f t="shared" si="3"/>
        <v>0.43574069971118329</v>
      </c>
    </row>
    <row r="96" spans="1:6">
      <c r="A96" s="525" t="s">
        <v>1054</v>
      </c>
      <c r="B96" s="100">
        <v>4.4497446100000007</v>
      </c>
      <c r="C96" s="108">
        <f t="shared" si="2"/>
        <v>7.8443624397482439E-2</v>
      </c>
      <c r="D96" s="525" t="s">
        <v>996</v>
      </c>
      <c r="E96" s="100">
        <v>30.940864340000001</v>
      </c>
      <c r="F96" s="111">
        <f t="shared" si="3"/>
        <v>0.43393163708139787</v>
      </c>
    </row>
    <row r="97" spans="1:6">
      <c r="A97" s="525" t="s">
        <v>1145</v>
      </c>
      <c r="B97" s="100">
        <v>4.3532484</v>
      </c>
      <c r="C97" s="108">
        <f t="shared" si="2"/>
        <v>7.6742512734577217E-2</v>
      </c>
      <c r="D97" s="525" t="s">
        <v>1126</v>
      </c>
      <c r="E97" s="100">
        <v>30.797444690000003</v>
      </c>
      <c r="F97" s="111">
        <f t="shared" si="3"/>
        <v>0.43192024131590578</v>
      </c>
    </row>
    <row r="98" spans="1:6">
      <c r="A98" s="525" t="s">
        <v>1147</v>
      </c>
      <c r="B98" s="100">
        <v>4.3523050099999994</v>
      </c>
      <c r="C98" s="108">
        <f t="shared" si="2"/>
        <v>7.6725881908022805E-2</v>
      </c>
      <c r="D98" s="525" t="s">
        <v>1043</v>
      </c>
      <c r="E98" s="100">
        <v>30.219662469999999</v>
      </c>
      <c r="F98" s="111">
        <f t="shared" si="3"/>
        <v>0.42381710683827584</v>
      </c>
    </row>
    <row r="99" spans="1:6">
      <c r="A99" s="525" t="s">
        <v>1079</v>
      </c>
      <c r="B99" s="100">
        <v>4.01311485</v>
      </c>
      <c r="C99" s="108">
        <f t="shared" si="2"/>
        <v>7.07463689601186E-2</v>
      </c>
      <c r="D99" s="525" t="s">
        <v>994</v>
      </c>
      <c r="E99" s="100">
        <v>29.98903743</v>
      </c>
      <c r="F99" s="111">
        <f t="shared" si="3"/>
        <v>0.42058269489491623</v>
      </c>
    </row>
    <row r="100" spans="1:6">
      <c r="A100" s="525" t="s">
        <v>1120</v>
      </c>
      <c r="B100" s="100">
        <v>3.8543523500000001</v>
      </c>
      <c r="C100" s="108">
        <f t="shared" si="2"/>
        <v>6.7947577791201308E-2</v>
      </c>
      <c r="D100" s="525" t="s">
        <v>1134</v>
      </c>
      <c r="E100" s="100">
        <v>29.82923894</v>
      </c>
      <c r="F100" s="111">
        <f t="shared" si="3"/>
        <v>0.41834159330166859</v>
      </c>
    </row>
    <row r="101" spans="1:6">
      <c r="A101" s="525" t="s">
        <v>1152</v>
      </c>
      <c r="B101" s="100">
        <v>3.8409431000000001</v>
      </c>
      <c r="C101" s="108">
        <f t="shared" si="2"/>
        <v>6.7711188905401426E-2</v>
      </c>
      <c r="D101" s="525" t="s">
        <v>1155</v>
      </c>
      <c r="E101" s="100">
        <v>29.302443350000001</v>
      </c>
      <c r="F101" s="111">
        <f t="shared" si="3"/>
        <v>0.41095352326380485</v>
      </c>
    </row>
    <row r="102" spans="1:6">
      <c r="A102" s="525" t="s">
        <v>1108</v>
      </c>
      <c r="B102" s="100">
        <v>3.3711574</v>
      </c>
      <c r="C102" s="108">
        <f t="shared" si="2"/>
        <v>5.9429434281711158E-2</v>
      </c>
      <c r="D102" s="525" t="s">
        <v>1045</v>
      </c>
      <c r="E102" s="100">
        <v>29.21930107</v>
      </c>
      <c r="F102" s="111">
        <f t="shared" si="3"/>
        <v>0.40978749036715956</v>
      </c>
    </row>
    <row r="103" spans="1:6">
      <c r="A103" s="525" t="s">
        <v>1057</v>
      </c>
      <c r="B103" s="100">
        <v>3.0801932599999997</v>
      </c>
      <c r="C103" s="108">
        <f t="shared" si="2"/>
        <v>5.4300087833377232E-2</v>
      </c>
      <c r="D103" s="525" t="s">
        <v>1057</v>
      </c>
      <c r="E103" s="100">
        <v>29.197789920000002</v>
      </c>
      <c r="F103" s="111">
        <f t="shared" si="3"/>
        <v>0.40948580621146075</v>
      </c>
    </row>
    <row r="104" spans="1:6">
      <c r="A104" s="525" t="s">
        <v>1141</v>
      </c>
      <c r="B104" s="100">
        <v>2.88074692</v>
      </c>
      <c r="C104" s="108">
        <f t="shared" si="2"/>
        <v>5.0784089691090023E-2</v>
      </c>
      <c r="D104" s="525" t="s">
        <v>1176</v>
      </c>
      <c r="E104" s="100">
        <v>28.234266239999997</v>
      </c>
      <c r="F104" s="111">
        <f t="shared" si="3"/>
        <v>0.39597282211267543</v>
      </c>
    </row>
    <row r="105" spans="1:6">
      <c r="A105" s="525" t="s">
        <v>1032</v>
      </c>
      <c r="B105" s="100">
        <v>2.7723128099999998</v>
      </c>
      <c r="C105" s="108">
        <f t="shared" si="2"/>
        <v>4.8872527266226429E-2</v>
      </c>
      <c r="D105" s="525" t="s">
        <v>1154</v>
      </c>
      <c r="E105" s="100">
        <v>28.15890018</v>
      </c>
      <c r="F105" s="111">
        <f t="shared" si="3"/>
        <v>0.39491584718667455</v>
      </c>
    </row>
    <row r="106" spans="1:6">
      <c r="A106" s="525" t="s">
        <v>1011</v>
      </c>
      <c r="B106" s="100">
        <v>2.6811707299999998</v>
      </c>
      <c r="C106" s="108">
        <f t="shared" si="2"/>
        <v>4.7265802450096962E-2</v>
      </c>
      <c r="D106" s="525" t="s">
        <v>1136</v>
      </c>
      <c r="E106" s="100">
        <v>27.316536059999997</v>
      </c>
      <c r="F106" s="111">
        <f t="shared" si="3"/>
        <v>0.38310207115270378</v>
      </c>
    </row>
    <row r="107" spans="1:6">
      <c r="A107" s="525" t="s">
        <v>1176</v>
      </c>
      <c r="B107" s="100">
        <v>2.6587876000000001</v>
      </c>
      <c r="C107" s="108">
        <f t="shared" si="2"/>
        <v>4.6871214895877755E-2</v>
      </c>
      <c r="D107" s="525" t="s">
        <v>1032</v>
      </c>
      <c r="E107" s="100">
        <v>26.989106260000003</v>
      </c>
      <c r="F107" s="111">
        <f t="shared" si="3"/>
        <v>0.37851001620614727</v>
      </c>
    </row>
    <row r="108" spans="1:6">
      <c r="A108" s="525" t="s">
        <v>1097</v>
      </c>
      <c r="B108" s="100">
        <v>2.4518086000000001</v>
      </c>
      <c r="C108" s="108">
        <f t="shared" si="2"/>
        <v>4.3222425053494759E-2</v>
      </c>
      <c r="D108" s="525" t="s">
        <v>1012</v>
      </c>
      <c r="E108" s="100">
        <v>26.289556000000001</v>
      </c>
      <c r="F108" s="111">
        <f t="shared" si="3"/>
        <v>0.36869914000673598</v>
      </c>
    </row>
    <row r="109" spans="1:6">
      <c r="A109" s="525" t="s">
        <v>1048</v>
      </c>
      <c r="B109" s="100">
        <v>2.31540722</v>
      </c>
      <c r="C109" s="108">
        <f t="shared" si="2"/>
        <v>4.0817833429073802E-2</v>
      </c>
      <c r="D109" s="525" t="s">
        <v>1082</v>
      </c>
      <c r="E109" s="100">
        <v>26.06622741</v>
      </c>
      <c r="F109" s="111">
        <f t="shared" si="3"/>
        <v>0.36556705747662716</v>
      </c>
    </row>
    <row r="110" spans="1:6">
      <c r="A110" s="525" t="s">
        <v>1029</v>
      </c>
      <c r="B110" s="100">
        <v>2.2419878</v>
      </c>
      <c r="C110" s="108">
        <f t="shared" ref="C110:C173" si="4">(B110/$B$290)*100</f>
        <v>3.9523537708591766E-2</v>
      </c>
      <c r="D110" s="525" t="s">
        <v>1070</v>
      </c>
      <c r="E110" s="100">
        <v>25.633936200000001</v>
      </c>
      <c r="F110" s="111">
        <f t="shared" ref="F110:F173" si="5">(E110/$E$290)*100</f>
        <v>0.35950436865223356</v>
      </c>
    </row>
    <row r="111" spans="1:6">
      <c r="A111" s="525" t="s">
        <v>1084</v>
      </c>
      <c r="B111" s="100">
        <v>2.24055845</v>
      </c>
      <c r="C111" s="108">
        <f t="shared" si="4"/>
        <v>3.9498339994035167E-2</v>
      </c>
      <c r="D111" s="525" t="s">
        <v>1011</v>
      </c>
      <c r="E111" s="100">
        <v>25.607133999999999</v>
      </c>
      <c r="F111" s="111">
        <f t="shared" si="5"/>
        <v>0.35912847991184216</v>
      </c>
    </row>
    <row r="112" spans="1:6">
      <c r="A112" s="525" t="s">
        <v>1177</v>
      </c>
      <c r="B112" s="100">
        <v>1.92481339</v>
      </c>
      <c r="C112" s="108">
        <f t="shared" si="4"/>
        <v>3.3932135849118958E-2</v>
      </c>
      <c r="D112" s="525" t="s">
        <v>1187</v>
      </c>
      <c r="E112" s="100">
        <v>25.563716920000001</v>
      </c>
      <c r="F112" s="111">
        <f t="shared" si="5"/>
        <v>0.35851957498938536</v>
      </c>
    </row>
    <row r="113" spans="1:6">
      <c r="A113" s="525" t="s">
        <v>1126</v>
      </c>
      <c r="B113" s="100">
        <v>1.6900798000000001</v>
      </c>
      <c r="C113" s="108">
        <f t="shared" si="4"/>
        <v>2.9794066098767009E-2</v>
      </c>
      <c r="D113" s="525" t="s">
        <v>1107</v>
      </c>
      <c r="E113" s="100">
        <v>23.822281440000001</v>
      </c>
      <c r="F113" s="111">
        <f t="shared" si="5"/>
        <v>0.33409672951214653</v>
      </c>
    </row>
    <row r="114" spans="1:6">
      <c r="A114" s="525" t="s">
        <v>1049</v>
      </c>
      <c r="B114" s="100">
        <v>1.5484549999999999</v>
      </c>
      <c r="C114" s="108">
        <f t="shared" si="4"/>
        <v>2.7297391887037684E-2</v>
      </c>
      <c r="D114" s="525" t="s">
        <v>1156</v>
      </c>
      <c r="E114" s="100">
        <v>23.739554390000002</v>
      </c>
      <c r="F114" s="111">
        <f t="shared" si="5"/>
        <v>0.33293652002856705</v>
      </c>
    </row>
    <row r="115" spans="1:6">
      <c r="A115" s="525" t="s">
        <v>1136</v>
      </c>
      <c r="B115" s="100">
        <v>1.51327035</v>
      </c>
      <c r="C115" s="108">
        <f t="shared" si="4"/>
        <v>2.6677128993083218E-2</v>
      </c>
      <c r="D115" s="525" t="s">
        <v>1046</v>
      </c>
      <c r="E115" s="100">
        <v>23.487369519999998</v>
      </c>
      <c r="F115" s="111">
        <f t="shared" si="5"/>
        <v>0.32939974121451204</v>
      </c>
    </row>
    <row r="116" spans="1:6">
      <c r="A116" s="525" t="s">
        <v>1122</v>
      </c>
      <c r="B116" s="100">
        <v>1.47667572</v>
      </c>
      <c r="C116" s="108">
        <f t="shared" si="4"/>
        <v>2.6032009854282837E-2</v>
      </c>
      <c r="D116" s="525" t="s">
        <v>998</v>
      </c>
      <c r="E116" s="100">
        <v>23.372465129999998</v>
      </c>
      <c r="F116" s="111">
        <f t="shared" si="5"/>
        <v>0.32778825908160736</v>
      </c>
    </row>
    <row r="117" spans="1:6">
      <c r="A117" s="525" t="s">
        <v>1139</v>
      </c>
      <c r="B117" s="100">
        <v>1.43282661</v>
      </c>
      <c r="C117" s="108">
        <f t="shared" si="4"/>
        <v>2.5259002992883684E-2</v>
      </c>
      <c r="D117" s="525" t="s">
        <v>1125</v>
      </c>
      <c r="E117" s="100">
        <v>23.14467977</v>
      </c>
      <c r="F117" s="111">
        <f t="shared" si="5"/>
        <v>0.32459367236671094</v>
      </c>
    </row>
    <row r="118" spans="1:6">
      <c r="A118" s="525" t="s">
        <v>1121</v>
      </c>
      <c r="B118" s="100">
        <v>1.3675881200000002</v>
      </c>
      <c r="C118" s="108">
        <f t="shared" si="4"/>
        <v>2.4108927189809923E-2</v>
      </c>
      <c r="D118" s="525" t="s">
        <v>1100</v>
      </c>
      <c r="E118" s="100">
        <v>22.221387579999998</v>
      </c>
      <c r="F118" s="111">
        <f t="shared" si="5"/>
        <v>0.3116449167305208</v>
      </c>
    </row>
    <row r="119" spans="1:6">
      <c r="A119" s="525" t="s">
        <v>1125</v>
      </c>
      <c r="B119" s="100">
        <v>1.3365310700000002</v>
      </c>
      <c r="C119" s="108">
        <f t="shared" si="4"/>
        <v>2.3561428899768994E-2</v>
      </c>
      <c r="D119" s="525" t="s">
        <v>1099</v>
      </c>
      <c r="E119" s="100">
        <v>21.857721100000003</v>
      </c>
      <c r="F119" s="111">
        <f t="shared" si="5"/>
        <v>0.30654465872596282</v>
      </c>
    </row>
    <row r="120" spans="1:6">
      <c r="A120" s="525" t="s">
        <v>1119</v>
      </c>
      <c r="B120" s="100">
        <v>1.3073397</v>
      </c>
      <c r="C120" s="108">
        <f t="shared" si="4"/>
        <v>2.3046820295315188E-2</v>
      </c>
      <c r="D120" s="525" t="s">
        <v>1169</v>
      </c>
      <c r="E120" s="100">
        <v>21.658370329999997</v>
      </c>
      <c r="F120" s="111">
        <f t="shared" si="5"/>
        <v>0.30374885428336657</v>
      </c>
    </row>
    <row r="121" spans="1:6">
      <c r="A121" s="525" t="s">
        <v>1092</v>
      </c>
      <c r="B121" s="100">
        <v>1.2082004199999998</v>
      </c>
      <c r="C121" s="108">
        <f t="shared" si="4"/>
        <v>2.1299114499823059E-2</v>
      </c>
      <c r="D121" s="525" t="s">
        <v>1000</v>
      </c>
      <c r="E121" s="100">
        <v>21.565879500000001</v>
      </c>
      <c r="F121" s="111">
        <f t="shared" si="5"/>
        <v>0.30245171219852091</v>
      </c>
    </row>
    <row r="122" spans="1:6">
      <c r="A122" s="525" t="s">
        <v>1098</v>
      </c>
      <c r="B122" s="100">
        <v>1.17488997</v>
      </c>
      <c r="C122" s="108">
        <f t="shared" si="4"/>
        <v>2.07118914887678E-2</v>
      </c>
      <c r="D122" s="525" t="s">
        <v>978</v>
      </c>
      <c r="E122" s="100">
        <v>21.55545064</v>
      </c>
      <c r="F122" s="111">
        <f t="shared" si="5"/>
        <v>0.30230545215087112</v>
      </c>
    </row>
    <row r="123" spans="1:6">
      <c r="A123" s="525" t="s">
        <v>980</v>
      </c>
      <c r="B123" s="100">
        <v>1.1477635900000001</v>
      </c>
      <c r="C123" s="108">
        <f t="shared" si="4"/>
        <v>2.0233686164533839E-2</v>
      </c>
      <c r="D123" s="525" t="s">
        <v>1119</v>
      </c>
      <c r="E123" s="100">
        <v>21.1979592</v>
      </c>
      <c r="F123" s="111">
        <f t="shared" si="5"/>
        <v>0.29729179629119173</v>
      </c>
    </row>
    <row r="124" spans="1:6">
      <c r="A124" s="525" t="s">
        <v>1085</v>
      </c>
      <c r="B124" s="100">
        <v>1.1377257700000001</v>
      </c>
      <c r="C124" s="108">
        <f t="shared" si="4"/>
        <v>2.0056731518624502E-2</v>
      </c>
      <c r="D124" s="525" t="s">
        <v>1083</v>
      </c>
      <c r="E124" s="100">
        <v>21.08393178</v>
      </c>
      <c r="F124" s="111">
        <f t="shared" si="5"/>
        <v>0.2956926132661461</v>
      </c>
    </row>
    <row r="125" spans="1:6">
      <c r="A125" s="525" t="s">
        <v>1012</v>
      </c>
      <c r="B125" s="100">
        <v>1.02212159</v>
      </c>
      <c r="C125" s="108">
        <f t="shared" si="4"/>
        <v>1.801876941753687E-2</v>
      </c>
      <c r="D125" s="525" t="s">
        <v>1098</v>
      </c>
      <c r="E125" s="100">
        <v>20.956364690000001</v>
      </c>
      <c r="F125" s="111">
        <f t="shared" si="5"/>
        <v>0.29390354248928846</v>
      </c>
    </row>
    <row r="126" spans="1:6">
      <c r="A126" s="525" t="s">
        <v>975</v>
      </c>
      <c r="B126" s="100">
        <v>0.99784799999999996</v>
      </c>
      <c r="C126" s="108">
        <f t="shared" si="4"/>
        <v>1.7590855336252445E-2</v>
      </c>
      <c r="D126" s="525" t="s">
        <v>1121</v>
      </c>
      <c r="E126" s="100">
        <v>20.902847600000001</v>
      </c>
      <c r="F126" s="111">
        <f t="shared" si="5"/>
        <v>0.29315298949179158</v>
      </c>
    </row>
    <row r="127" spans="1:6">
      <c r="A127" s="525" t="s">
        <v>1053</v>
      </c>
      <c r="B127" s="100">
        <v>0.98406041</v>
      </c>
      <c r="C127" s="108">
        <f t="shared" si="4"/>
        <v>1.7347796773098979E-2</v>
      </c>
      <c r="D127" s="525" t="s">
        <v>1044</v>
      </c>
      <c r="E127" s="100">
        <v>20.852510640000002</v>
      </c>
      <c r="F127" s="111">
        <f t="shared" si="5"/>
        <v>0.2924470363801242</v>
      </c>
    </row>
    <row r="128" spans="1:6">
      <c r="A128" s="525" t="s">
        <v>1093</v>
      </c>
      <c r="B128" s="100">
        <v>0.95759676999999999</v>
      </c>
      <c r="C128" s="108">
        <f t="shared" si="4"/>
        <v>1.6881274754804942E-2</v>
      </c>
      <c r="D128" s="525" t="s">
        <v>1110</v>
      </c>
      <c r="E128" s="100">
        <v>20.672960739999997</v>
      </c>
      <c r="F128" s="111">
        <f t="shared" si="5"/>
        <v>0.28992893018927424</v>
      </c>
    </row>
    <row r="129" spans="1:6">
      <c r="A129" s="525" t="s">
        <v>1070</v>
      </c>
      <c r="B129" s="100">
        <v>0.93707992000000007</v>
      </c>
      <c r="C129" s="108">
        <f t="shared" si="4"/>
        <v>1.6519587463448355E-2</v>
      </c>
      <c r="D129" s="525" t="s">
        <v>1144</v>
      </c>
      <c r="E129" s="100">
        <v>20.511168999999999</v>
      </c>
      <c r="F129" s="111">
        <f t="shared" si="5"/>
        <v>0.28765987416572658</v>
      </c>
    </row>
    <row r="130" spans="1:6">
      <c r="A130" s="525" t="s">
        <v>1103</v>
      </c>
      <c r="B130" s="100">
        <v>0.78517574000000001</v>
      </c>
      <c r="C130" s="108">
        <f t="shared" si="4"/>
        <v>1.3841700194693943E-2</v>
      </c>
      <c r="D130" s="525" t="s">
        <v>1180</v>
      </c>
      <c r="E130" s="100">
        <v>20.200636800000002</v>
      </c>
      <c r="F130" s="111">
        <f t="shared" si="5"/>
        <v>0.28330480042144585</v>
      </c>
    </row>
    <row r="131" spans="1:6">
      <c r="A131" s="525" t="s">
        <v>1022</v>
      </c>
      <c r="B131" s="100">
        <v>0.75351468999999993</v>
      </c>
      <c r="C131" s="108">
        <f t="shared" si="4"/>
        <v>1.32835541139844E-2</v>
      </c>
      <c r="D131" s="525" t="s">
        <v>975</v>
      </c>
      <c r="E131" s="100">
        <v>20.16627811</v>
      </c>
      <c r="F131" s="111">
        <f t="shared" si="5"/>
        <v>0.28282293532434194</v>
      </c>
    </row>
    <row r="132" spans="1:6">
      <c r="A132" s="525" t="s">
        <v>1046</v>
      </c>
      <c r="B132" s="100">
        <v>0.74770939000000003</v>
      </c>
      <c r="C132" s="108">
        <f t="shared" si="4"/>
        <v>1.3181213684897459E-2</v>
      </c>
      <c r="D132" s="525" t="s">
        <v>1163</v>
      </c>
      <c r="E132" s="100">
        <v>19.720375570000002</v>
      </c>
      <c r="F132" s="111">
        <f t="shared" si="5"/>
        <v>0.27656935374902669</v>
      </c>
    </row>
    <row r="133" spans="1:6">
      <c r="A133" s="525" t="s">
        <v>1030</v>
      </c>
      <c r="B133" s="100">
        <v>0.59741303000000001</v>
      </c>
      <c r="C133" s="108">
        <f t="shared" si="4"/>
        <v>1.0531670341296711E-2</v>
      </c>
      <c r="D133" s="525" t="s">
        <v>1197</v>
      </c>
      <c r="E133" s="100">
        <v>19.20515863</v>
      </c>
      <c r="F133" s="111">
        <f t="shared" si="5"/>
        <v>0.26934366904385698</v>
      </c>
    </row>
    <row r="134" spans="1:6">
      <c r="A134" s="525" t="s">
        <v>1129</v>
      </c>
      <c r="B134" s="100">
        <v>0.59389517000000003</v>
      </c>
      <c r="C134" s="108">
        <f t="shared" si="4"/>
        <v>1.0469654717320727E-2</v>
      </c>
      <c r="D134" s="525" t="s">
        <v>1089</v>
      </c>
      <c r="E134" s="100">
        <v>18.98257787</v>
      </c>
      <c r="F134" s="111">
        <f t="shared" si="5"/>
        <v>0.26622207449147861</v>
      </c>
    </row>
    <row r="135" spans="1:6">
      <c r="A135" s="525" t="s">
        <v>1072</v>
      </c>
      <c r="B135" s="100">
        <v>0.53693299999999999</v>
      </c>
      <c r="C135" s="108">
        <f t="shared" si="4"/>
        <v>9.4654804421715859E-3</v>
      </c>
      <c r="D135" s="525" t="s">
        <v>997</v>
      </c>
      <c r="E135" s="100">
        <v>18.718931960000003</v>
      </c>
      <c r="F135" s="111">
        <f t="shared" si="5"/>
        <v>0.26252455977181988</v>
      </c>
    </row>
    <row r="136" spans="1:6">
      <c r="A136" s="525" t="s">
        <v>1050</v>
      </c>
      <c r="B136" s="100">
        <v>0.53348476</v>
      </c>
      <c r="C136" s="108">
        <f t="shared" si="4"/>
        <v>9.4046921347292929E-3</v>
      </c>
      <c r="D136" s="525" t="s">
        <v>1103</v>
      </c>
      <c r="E136" s="100">
        <v>18.697419460000003</v>
      </c>
      <c r="F136" s="111">
        <f t="shared" si="5"/>
        <v>0.26222285668298129</v>
      </c>
    </row>
    <row r="137" spans="1:6">
      <c r="A137" s="525" t="s">
        <v>1144</v>
      </c>
      <c r="B137" s="100">
        <v>0.5</v>
      </c>
      <c r="C137" s="108">
        <f t="shared" si="4"/>
        <v>8.8143962488537557E-3</v>
      </c>
      <c r="D137" s="525" t="s">
        <v>1161</v>
      </c>
      <c r="E137" s="100">
        <v>18.153819329999997</v>
      </c>
      <c r="F137" s="111">
        <f t="shared" si="5"/>
        <v>0.25459911056727846</v>
      </c>
    </row>
    <row r="138" spans="1:6">
      <c r="A138" s="525" t="s">
        <v>1148</v>
      </c>
      <c r="B138" s="100">
        <v>0.48214709</v>
      </c>
      <c r="C138" s="108">
        <f t="shared" si="4"/>
        <v>8.4996710029835078E-3</v>
      </c>
      <c r="D138" s="525" t="s">
        <v>1191</v>
      </c>
      <c r="E138" s="100">
        <v>17.551274829999997</v>
      </c>
      <c r="F138" s="111">
        <f t="shared" si="5"/>
        <v>0.24614869630521224</v>
      </c>
    </row>
    <row r="139" spans="1:6">
      <c r="A139" s="525" t="s">
        <v>1109</v>
      </c>
      <c r="B139" s="100">
        <v>0.47842359000000001</v>
      </c>
      <c r="C139" s="108">
        <f t="shared" si="4"/>
        <v>8.4340301941182947E-3</v>
      </c>
      <c r="D139" s="525" t="s">
        <v>1101</v>
      </c>
      <c r="E139" s="100">
        <v>17.443349100000002</v>
      </c>
      <c r="F139" s="111">
        <f t="shared" si="5"/>
        <v>0.24463508672444959</v>
      </c>
    </row>
    <row r="140" spans="1:6">
      <c r="A140" s="525" t="s">
        <v>1073</v>
      </c>
      <c r="B140" s="100">
        <v>0.44161062000000001</v>
      </c>
      <c r="C140" s="108">
        <f t="shared" si="4"/>
        <v>7.7850619847639625E-3</v>
      </c>
      <c r="D140" s="525" t="s">
        <v>993</v>
      </c>
      <c r="E140" s="100">
        <v>16.153372009999998</v>
      </c>
      <c r="F140" s="111">
        <f t="shared" si="5"/>
        <v>0.22654374110752878</v>
      </c>
    </row>
    <row r="141" spans="1:6">
      <c r="A141" s="525" t="s">
        <v>1142</v>
      </c>
      <c r="B141" s="100">
        <v>0.43457440000000003</v>
      </c>
      <c r="C141" s="108">
        <f t="shared" si="4"/>
        <v>7.6610219224157432E-3</v>
      </c>
      <c r="D141" s="525" t="s">
        <v>1124</v>
      </c>
      <c r="E141" s="100">
        <v>16.088509989999999</v>
      </c>
      <c r="F141" s="111">
        <f t="shared" si="5"/>
        <v>0.22563408059469622</v>
      </c>
    </row>
    <row r="142" spans="1:6">
      <c r="A142" s="525" t="s">
        <v>1069</v>
      </c>
      <c r="B142" s="100">
        <v>0.42880628000000004</v>
      </c>
      <c r="C142" s="108">
        <f t="shared" si="4"/>
        <v>7.5593369318338668E-3</v>
      </c>
      <c r="D142" s="525" t="s">
        <v>982</v>
      </c>
      <c r="E142" s="100">
        <v>16.00875692</v>
      </c>
      <c r="F142" s="111">
        <f t="shared" si="5"/>
        <v>0.22451557983637621</v>
      </c>
    </row>
    <row r="143" spans="1:6">
      <c r="A143" s="525" t="s">
        <v>1100</v>
      </c>
      <c r="B143" s="100">
        <v>0.41458696</v>
      </c>
      <c r="C143" s="108">
        <f t="shared" si="4"/>
        <v>7.3086674900953641E-3</v>
      </c>
      <c r="D143" s="525" t="s">
        <v>1071</v>
      </c>
      <c r="E143" s="100">
        <v>15.90280499</v>
      </c>
      <c r="F143" s="111">
        <f t="shared" si="5"/>
        <v>0.22302965190845481</v>
      </c>
    </row>
    <row r="144" spans="1:6">
      <c r="A144" s="525" t="s">
        <v>1128</v>
      </c>
      <c r="B144" s="100">
        <v>0.39959699999999998</v>
      </c>
      <c r="C144" s="108">
        <f t="shared" si="4"/>
        <v>7.0444125957064285E-3</v>
      </c>
      <c r="D144" s="525" t="s">
        <v>1105</v>
      </c>
      <c r="E144" s="100">
        <v>15.612585429999999</v>
      </c>
      <c r="F144" s="111">
        <f t="shared" si="5"/>
        <v>0.21895945375884993</v>
      </c>
    </row>
    <row r="145" spans="1:6">
      <c r="A145" s="525" t="s">
        <v>1137</v>
      </c>
      <c r="B145" s="100">
        <v>0.37889004999999998</v>
      </c>
      <c r="C145" s="108">
        <f t="shared" si="4"/>
        <v>6.6793740708960226E-3</v>
      </c>
      <c r="D145" s="525" t="s">
        <v>1148</v>
      </c>
      <c r="E145" s="100">
        <v>15.59265944</v>
      </c>
      <c r="F145" s="111">
        <f t="shared" si="5"/>
        <v>0.21868000075565799</v>
      </c>
    </row>
    <row r="146" spans="1:6">
      <c r="A146" s="525" t="s">
        <v>976</v>
      </c>
      <c r="B146" s="100">
        <v>0.36366312000000001</v>
      </c>
      <c r="C146" s="108">
        <f t="shared" si="4"/>
        <v>6.4109416815489057E-3</v>
      </c>
      <c r="D146" s="525" t="s">
        <v>1067</v>
      </c>
      <c r="E146" s="100">
        <v>15.34069229</v>
      </c>
      <c r="F146" s="111">
        <f t="shared" si="5"/>
        <v>0.21514627536619352</v>
      </c>
    </row>
    <row r="147" spans="1:6">
      <c r="A147" s="525" t="s">
        <v>1010</v>
      </c>
      <c r="B147" s="100">
        <v>0.36230800000000002</v>
      </c>
      <c r="C147" s="108">
        <f t="shared" si="4"/>
        <v>6.3870525522594134E-3</v>
      </c>
      <c r="D147" s="525" t="s">
        <v>1068</v>
      </c>
      <c r="E147" s="100">
        <v>15.295238289999999</v>
      </c>
      <c r="F147" s="111">
        <f t="shared" si="5"/>
        <v>0.21450880356142563</v>
      </c>
    </row>
    <row r="148" spans="1:6">
      <c r="A148" s="525" t="s">
        <v>1078</v>
      </c>
      <c r="B148" s="100">
        <v>0.35778688000000003</v>
      </c>
      <c r="C148" s="108">
        <f t="shared" si="4"/>
        <v>6.3073506659221774E-3</v>
      </c>
      <c r="D148" s="525" t="s">
        <v>1078</v>
      </c>
      <c r="E148" s="100">
        <v>14.889714230000001</v>
      </c>
      <c r="F148" s="111">
        <f t="shared" si="5"/>
        <v>0.20882151191701598</v>
      </c>
    </row>
    <row r="149" spans="1:6">
      <c r="A149" s="525" t="s">
        <v>1116</v>
      </c>
      <c r="B149" s="100">
        <v>0.32658975000000001</v>
      </c>
      <c r="C149" s="108">
        <f t="shared" si="4"/>
        <v>5.7573829346281719E-3</v>
      </c>
      <c r="D149" s="525" t="s">
        <v>1149</v>
      </c>
      <c r="E149" s="100">
        <v>14.73633721</v>
      </c>
      <c r="F149" s="111">
        <f t="shared" si="5"/>
        <v>0.20667046853801041</v>
      </c>
    </row>
    <row r="150" spans="1:6">
      <c r="A150" s="525" t="s">
        <v>1151</v>
      </c>
      <c r="B150" s="100">
        <v>0.30827811999999999</v>
      </c>
      <c r="C150" s="108">
        <f t="shared" si="4"/>
        <v>5.4345710090633759E-3</v>
      </c>
      <c r="D150" s="525" t="s">
        <v>1157</v>
      </c>
      <c r="E150" s="100">
        <v>14.421839739999999</v>
      </c>
      <c r="F150" s="111">
        <f t="shared" si="5"/>
        <v>0.20225978367428374</v>
      </c>
    </row>
    <row r="151" spans="1:6">
      <c r="A151" s="525" t="s">
        <v>1017</v>
      </c>
      <c r="B151" s="100">
        <v>0.30741099999999999</v>
      </c>
      <c r="C151" s="108">
        <f t="shared" si="4"/>
        <v>5.4192847305127639E-3</v>
      </c>
      <c r="D151" s="525" t="s">
        <v>1088</v>
      </c>
      <c r="E151" s="100">
        <v>14.03900412</v>
      </c>
      <c r="F151" s="111">
        <f t="shared" si="5"/>
        <v>0.19689068714568719</v>
      </c>
    </row>
    <row r="152" spans="1:6">
      <c r="A152" s="525" t="s">
        <v>977</v>
      </c>
      <c r="B152" s="100">
        <v>0.30709254999999996</v>
      </c>
      <c r="C152" s="108">
        <f t="shared" si="4"/>
        <v>5.4136708415418681E-3</v>
      </c>
      <c r="D152" s="525" t="s">
        <v>1049</v>
      </c>
      <c r="E152" s="100">
        <v>13.751214539999999</v>
      </c>
      <c r="F152" s="111">
        <f t="shared" si="5"/>
        <v>0.19285456836723006</v>
      </c>
    </row>
    <row r="153" spans="1:6">
      <c r="A153" s="525" t="s">
        <v>1056</v>
      </c>
      <c r="B153" s="100">
        <v>0.28707677000000004</v>
      </c>
      <c r="C153" s="108">
        <f t="shared" si="4"/>
        <v>5.0608168092421048E-3</v>
      </c>
      <c r="D153" s="525" t="s">
        <v>1093</v>
      </c>
      <c r="E153" s="100">
        <v>13.668000599999999</v>
      </c>
      <c r="F153" s="111">
        <f t="shared" si="5"/>
        <v>0.1916875304714751</v>
      </c>
    </row>
    <row r="154" spans="1:6">
      <c r="A154" s="525" t="s">
        <v>1099</v>
      </c>
      <c r="B154" s="100">
        <v>0.25894539</v>
      </c>
      <c r="C154" s="108">
        <f t="shared" si="4"/>
        <v>4.5648945485479457E-3</v>
      </c>
      <c r="D154" s="525" t="s">
        <v>1091</v>
      </c>
      <c r="E154" s="100">
        <v>13.464394550000002</v>
      </c>
      <c r="F154" s="111">
        <f t="shared" si="5"/>
        <v>0.18883204765026779</v>
      </c>
    </row>
    <row r="155" spans="1:6">
      <c r="A155" s="525" t="s">
        <v>1036</v>
      </c>
      <c r="B155" s="100">
        <v>0.2379</v>
      </c>
      <c r="C155" s="108">
        <f t="shared" si="4"/>
        <v>4.1938897352046169E-3</v>
      </c>
      <c r="D155" s="525" t="s">
        <v>1123</v>
      </c>
      <c r="E155" s="100">
        <v>12.738101009999999</v>
      </c>
      <c r="F155" s="111">
        <f t="shared" si="5"/>
        <v>0.17864610903683328</v>
      </c>
    </row>
    <row r="156" spans="1:6">
      <c r="A156" s="525" t="s">
        <v>994</v>
      </c>
      <c r="B156" s="100">
        <v>0.23747752</v>
      </c>
      <c r="C156" s="108">
        <f t="shared" si="4"/>
        <v>4.186441922950185E-3</v>
      </c>
      <c r="D156" s="525" t="s">
        <v>1129</v>
      </c>
      <c r="E156" s="100">
        <v>12.527939050000001</v>
      </c>
      <c r="F156" s="111">
        <f t="shared" si="5"/>
        <v>0.17569868254115076</v>
      </c>
    </row>
    <row r="157" spans="1:6">
      <c r="A157" s="525" t="s">
        <v>1166</v>
      </c>
      <c r="B157" s="100">
        <v>0.22074268</v>
      </c>
      <c r="C157" s="108">
        <f t="shared" si="4"/>
        <v>3.8914269011078497E-3</v>
      </c>
      <c r="D157" s="525" t="s">
        <v>1131</v>
      </c>
      <c r="E157" s="100">
        <v>11.539725050000001</v>
      </c>
      <c r="F157" s="111">
        <f t="shared" si="5"/>
        <v>0.16183942786440322</v>
      </c>
    </row>
    <row r="158" spans="1:6">
      <c r="A158" s="525" t="s">
        <v>1123</v>
      </c>
      <c r="B158" s="100">
        <v>0.21805382999999998</v>
      </c>
      <c r="C158" s="108">
        <f t="shared" si="4"/>
        <v>3.8440257224003887E-3</v>
      </c>
      <c r="D158" s="525" t="s">
        <v>1165</v>
      </c>
      <c r="E158" s="100">
        <v>11.488100189999999</v>
      </c>
      <c r="F158" s="111">
        <f t="shared" si="5"/>
        <v>0.1611154125373673</v>
      </c>
    </row>
    <row r="159" spans="1:6">
      <c r="A159" s="525" t="s">
        <v>1135</v>
      </c>
      <c r="B159" s="100">
        <v>0.19416767000000001</v>
      </c>
      <c r="C159" s="108">
        <f t="shared" si="4"/>
        <v>3.4229415641933484E-3</v>
      </c>
      <c r="D159" s="525" t="s">
        <v>984</v>
      </c>
      <c r="E159" s="100">
        <v>10.88435851</v>
      </c>
      <c r="F159" s="111">
        <f t="shared" si="5"/>
        <v>0.15264820836692711</v>
      </c>
    </row>
    <row r="160" spans="1:6">
      <c r="A160" s="525" t="s">
        <v>1080</v>
      </c>
      <c r="B160" s="100">
        <v>0.18685891000000002</v>
      </c>
      <c r="C160" s="108">
        <f t="shared" si="4"/>
        <v>3.294096950737803E-3</v>
      </c>
      <c r="D160" s="525" t="s">
        <v>1060</v>
      </c>
      <c r="E160" s="100">
        <v>10.707494730000001</v>
      </c>
      <c r="F160" s="111">
        <f t="shared" si="5"/>
        <v>0.15016777379494953</v>
      </c>
    </row>
    <row r="161" spans="1:6">
      <c r="A161" s="525" t="s">
        <v>1006</v>
      </c>
      <c r="B161" s="100">
        <v>0.18084449</v>
      </c>
      <c r="C161" s="108">
        <f t="shared" si="4"/>
        <v>3.1880699885637408E-3</v>
      </c>
      <c r="D161" s="525" t="s">
        <v>1029</v>
      </c>
      <c r="E161" s="100">
        <v>10.513917789999999</v>
      </c>
      <c r="F161" s="111">
        <f t="shared" si="5"/>
        <v>0.14745294470832912</v>
      </c>
    </row>
    <row r="162" spans="1:6">
      <c r="A162" s="525" t="s">
        <v>1155</v>
      </c>
      <c r="B162" s="100">
        <v>0.17994535</v>
      </c>
      <c r="C162" s="108">
        <f t="shared" si="4"/>
        <v>3.1722192360773521E-3</v>
      </c>
      <c r="D162" s="525" t="s">
        <v>1151</v>
      </c>
      <c r="E162" s="100">
        <v>10.274338869999999</v>
      </c>
      <c r="F162" s="111">
        <f t="shared" si="5"/>
        <v>0.14409295864512811</v>
      </c>
    </row>
    <row r="163" spans="1:6">
      <c r="A163" s="525" t="s">
        <v>1171</v>
      </c>
      <c r="B163" s="100">
        <v>0.16382009</v>
      </c>
      <c r="C163" s="108">
        <f t="shared" si="4"/>
        <v>2.8879503735657693E-3</v>
      </c>
      <c r="D163" s="525" t="s">
        <v>1084</v>
      </c>
      <c r="E163" s="100">
        <v>10.129089279999999</v>
      </c>
      <c r="F163" s="111">
        <f t="shared" si="5"/>
        <v>0.14205589879826985</v>
      </c>
    </row>
    <row r="164" spans="1:6">
      <c r="A164" s="525" t="s">
        <v>1124</v>
      </c>
      <c r="B164" s="100">
        <v>0.16298831</v>
      </c>
      <c r="C164" s="108">
        <f t="shared" si="4"/>
        <v>2.8732870965420261E-3</v>
      </c>
      <c r="D164" s="525" t="s">
        <v>1069</v>
      </c>
      <c r="E164" s="100">
        <v>9.8825582400000087</v>
      </c>
      <c r="F164" s="111">
        <f t="shared" si="5"/>
        <v>0.13859841239443091</v>
      </c>
    </row>
    <row r="165" spans="1:6">
      <c r="A165" s="525" t="s">
        <v>1067</v>
      </c>
      <c r="B165" s="100">
        <v>0.15554395000000001</v>
      </c>
      <c r="C165" s="108">
        <f t="shared" si="4"/>
        <v>2.7420520188237924E-3</v>
      </c>
      <c r="D165" s="525" t="s">
        <v>1033</v>
      </c>
      <c r="E165" s="100">
        <v>9.4418279900000002</v>
      </c>
      <c r="F165" s="111">
        <f t="shared" si="5"/>
        <v>0.1324173698484877</v>
      </c>
    </row>
    <row r="166" spans="1:6">
      <c r="A166" s="525" t="s">
        <v>974</v>
      </c>
      <c r="B166" s="100">
        <v>0.15389</v>
      </c>
      <c r="C166" s="108">
        <f t="shared" si="4"/>
        <v>2.712894877472209E-3</v>
      </c>
      <c r="D166" s="525" t="s">
        <v>1055</v>
      </c>
      <c r="E166" s="100">
        <v>9.2719085799999998</v>
      </c>
      <c r="F166" s="111">
        <f t="shared" si="5"/>
        <v>0.13003432692690117</v>
      </c>
    </row>
    <row r="167" spans="1:6">
      <c r="A167" s="525" t="s">
        <v>1158</v>
      </c>
      <c r="B167" s="100">
        <v>0.1463276</v>
      </c>
      <c r="C167" s="108">
        <f t="shared" si="4"/>
        <v>2.5795788970875456E-3</v>
      </c>
      <c r="D167" s="525" t="s">
        <v>999</v>
      </c>
      <c r="E167" s="100">
        <v>8.8678171199999998</v>
      </c>
      <c r="F167" s="111">
        <f t="shared" si="5"/>
        <v>0.12436712684995554</v>
      </c>
    </row>
    <row r="168" spans="1:6">
      <c r="A168" s="525" t="s">
        <v>1021</v>
      </c>
      <c r="B168" s="100">
        <v>0.14266120000000002</v>
      </c>
      <c r="C168" s="108">
        <f t="shared" si="4"/>
        <v>2.5149446922739511E-3</v>
      </c>
      <c r="D168" s="525" t="s">
        <v>1203</v>
      </c>
      <c r="E168" s="100">
        <v>8.75991681</v>
      </c>
      <c r="F168" s="111">
        <f t="shared" si="5"/>
        <v>0.12285387377320295</v>
      </c>
    </row>
    <row r="169" spans="1:6">
      <c r="A169" s="525" t="s">
        <v>1169</v>
      </c>
      <c r="B169" s="100">
        <v>0.13556657999999999</v>
      </c>
      <c r="C169" s="108">
        <f t="shared" si="4"/>
        <v>2.3898751084438651E-3</v>
      </c>
      <c r="D169" s="525" t="s">
        <v>1166</v>
      </c>
      <c r="E169" s="100">
        <v>8.2556833699999999</v>
      </c>
      <c r="F169" s="111">
        <f t="shared" si="5"/>
        <v>0.11578222769098542</v>
      </c>
    </row>
    <row r="170" spans="1:6">
      <c r="A170" s="525" t="s">
        <v>1161</v>
      </c>
      <c r="B170" s="100">
        <v>0.12500952000000001</v>
      </c>
      <c r="C170" s="108">
        <f t="shared" si="4"/>
        <v>2.2037668883180175E-3</v>
      </c>
      <c r="D170" s="525" t="s">
        <v>1171</v>
      </c>
      <c r="E170" s="100">
        <v>8.2340146700000005</v>
      </c>
      <c r="F170" s="111">
        <f t="shared" si="5"/>
        <v>0.11547833396774933</v>
      </c>
    </row>
    <row r="171" spans="1:6">
      <c r="A171" s="525" t="s">
        <v>1131</v>
      </c>
      <c r="B171" s="100">
        <v>0.12142884</v>
      </c>
      <c r="C171" s="108">
        <f t="shared" si="4"/>
        <v>2.1406438235973256E-3</v>
      </c>
      <c r="D171" s="525" t="s">
        <v>1172</v>
      </c>
      <c r="E171" s="100">
        <v>8.1591428799999992</v>
      </c>
      <c r="F171" s="111">
        <f t="shared" si="5"/>
        <v>0.11442829095508812</v>
      </c>
    </row>
    <row r="172" spans="1:6">
      <c r="A172" s="525" t="s">
        <v>1138</v>
      </c>
      <c r="B172" s="100">
        <v>0.11878900000000001</v>
      </c>
      <c r="C172" s="108">
        <f t="shared" si="4"/>
        <v>2.0941066320101778E-3</v>
      </c>
      <c r="D172" s="525" t="s">
        <v>1128</v>
      </c>
      <c r="E172" s="100">
        <v>8.0452730300000006</v>
      </c>
      <c r="F172" s="111">
        <f t="shared" si="5"/>
        <v>0.11283131777807079</v>
      </c>
    </row>
    <row r="173" spans="1:6">
      <c r="A173" s="525" t="s">
        <v>1174</v>
      </c>
      <c r="B173" s="100">
        <v>0.11620264</v>
      </c>
      <c r="C173" s="108">
        <f t="shared" si="4"/>
        <v>2.0485122282458065E-3</v>
      </c>
      <c r="D173" s="525" t="s">
        <v>1062</v>
      </c>
      <c r="E173" s="100">
        <v>7.7952989700000002</v>
      </c>
      <c r="F173" s="111">
        <f t="shared" si="5"/>
        <v>0.10932554457497856</v>
      </c>
    </row>
    <row r="174" spans="1:6">
      <c r="A174" s="525" t="s">
        <v>1045</v>
      </c>
      <c r="B174" s="100">
        <v>0.11379306</v>
      </c>
      <c r="C174" s="108">
        <f t="shared" ref="C174:C237" si="6">(B174/$B$290)*100</f>
        <v>2.0060342424191805E-3</v>
      </c>
      <c r="D174" s="525" t="s">
        <v>1160</v>
      </c>
      <c r="E174" s="100">
        <v>7.6141871700000001</v>
      </c>
      <c r="F174" s="111">
        <f t="shared" ref="F174:F237" si="7">(E174/$E$290)*100</f>
        <v>0.10678553344260827</v>
      </c>
    </row>
    <row r="175" spans="1:6">
      <c r="A175" s="525" t="s">
        <v>986</v>
      </c>
      <c r="B175" s="100">
        <v>0.1001736</v>
      </c>
      <c r="C175" s="108">
        <f t="shared" si="6"/>
        <v>1.7659396081483531E-3</v>
      </c>
      <c r="D175" s="525" t="s">
        <v>1081</v>
      </c>
      <c r="E175" s="100">
        <v>7.5259680800000002</v>
      </c>
      <c r="F175" s="111">
        <f t="shared" si="7"/>
        <v>0.10554830058043378</v>
      </c>
    </row>
    <row r="176" spans="1:6">
      <c r="A176" s="525" t="s">
        <v>1005</v>
      </c>
      <c r="B176" s="100">
        <v>9.6906869999999992E-2</v>
      </c>
      <c r="C176" s="108">
        <f t="shared" si="6"/>
        <v>1.708351102832317E-3</v>
      </c>
      <c r="D176" s="525" t="s">
        <v>1094</v>
      </c>
      <c r="E176" s="100">
        <v>7.5259406799999997</v>
      </c>
      <c r="F176" s="111">
        <f t="shared" si="7"/>
        <v>0.10554791630781857</v>
      </c>
    </row>
    <row r="177" spans="1:6">
      <c r="A177" s="525" t="s">
        <v>1113</v>
      </c>
      <c r="B177" s="100">
        <v>9.1861649999999989E-2</v>
      </c>
      <c r="C177" s="108">
        <f t="shared" si="6"/>
        <v>1.6194099663470328E-3</v>
      </c>
      <c r="D177" s="525" t="s">
        <v>1150</v>
      </c>
      <c r="E177" s="100">
        <v>7.3166242099999996</v>
      </c>
      <c r="F177" s="111">
        <f t="shared" si="7"/>
        <v>0.1026123474272241</v>
      </c>
    </row>
    <row r="178" spans="1:6">
      <c r="A178" s="525" t="s">
        <v>1160</v>
      </c>
      <c r="B178" s="100">
        <v>8.0820679999999992E-2</v>
      </c>
      <c r="C178" s="108">
        <f t="shared" si="6"/>
        <v>1.4247709972436192E-3</v>
      </c>
      <c r="D178" s="525" t="s">
        <v>1159</v>
      </c>
      <c r="E178" s="100">
        <v>6.9408372500000004</v>
      </c>
      <c r="F178" s="111">
        <f t="shared" si="7"/>
        <v>9.7342105169129459E-2</v>
      </c>
    </row>
    <row r="179" spans="1:6">
      <c r="A179" s="525" t="s">
        <v>1086</v>
      </c>
      <c r="B179" s="100">
        <v>7.4797679999999991E-2</v>
      </c>
      <c r="C179" s="108">
        <f t="shared" si="6"/>
        <v>1.3185927800299269E-3</v>
      </c>
      <c r="D179" s="525" t="s">
        <v>1035</v>
      </c>
      <c r="E179" s="100">
        <v>6.5741472999999999</v>
      </c>
      <c r="F179" s="111">
        <f t="shared" si="7"/>
        <v>9.2199444364431463E-2</v>
      </c>
    </row>
    <row r="180" spans="1:6">
      <c r="A180" s="525" t="s">
        <v>1034</v>
      </c>
      <c r="B180" s="100">
        <v>7.1266949999999996E-2</v>
      </c>
      <c r="C180" s="108">
        <f t="shared" si="6"/>
        <v>1.2563502734944962E-3</v>
      </c>
      <c r="D180" s="525" t="s">
        <v>1109</v>
      </c>
      <c r="E180" s="100">
        <v>6.4193140599999996</v>
      </c>
      <c r="F180" s="111">
        <f t="shared" si="7"/>
        <v>9.0027978158138108E-2</v>
      </c>
    </row>
    <row r="181" spans="1:6">
      <c r="A181" s="525" t="s">
        <v>1114</v>
      </c>
      <c r="B181" s="100">
        <v>6.9743559999999996E-2</v>
      </c>
      <c r="C181" s="108">
        <f t="shared" si="6"/>
        <v>1.2294947472914137E-3</v>
      </c>
      <c r="D181" s="525" t="s">
        <v>1114</v>
      </c>
      <c r="E181" s="100">
        <v>6.2554409400000006</v>
      </c>
      <c r="F181" s="111">
        <f t="shared" si="7"/>
        <v>8.7729731720875323E-2</v>
      </c>
    </row>
    <row r="182" spans="1:6">
      <c r="A182" s="525" t="s">
        <v>1127</v>
      </c>
      <c r="B182" s="100">
        <v>6.8763379999999999E-2</v>
      </c>
      <c r="C182" s="108">
        <f t="shared" si="6"/>
        <v>1.2122153574610107E-3</v>
      </c>
      <c r="D182" s="525" t="s">
        <v>1153</v>
      </c>
      <c r="E182" s="100">
        <v>6.1297835999999997</v>
      </c>
      <c r="F182" s="111">
        <f t="shared" si="7"/>
        <v>8.5967444324559689E-2</v>
      </c>
    </row>
    <row r="183" spans="1:6">
      <c r="A183" s="525" t="s">
        <v>1150</v>
      </c>
      <c r="B183" s="100">
        <v>6.6694390000000006E-2</v>
      </c>
      <c r="C183" s="108">
        <f t="shared" si="6"/>
        <v>1.175741562071179E-3</v>
      </c>
      <c r="D183" s="525" t="s">
        <v>1111</v>
      </c>
      <c r="E183" s="100">
        <v>5.5218766299999995</v>
      </c>
      <c r="F183" s="111">
        <f t="shared" si="7"/>
        <v>7.7441823844582744E-2</v>
      </c>
    </row>
    <row r="184" spans="1:6">
      <c r="A184" s="525" t="s">
        <v>1173</v>
      </c>
      <c r="B184" s="100">
        <v>6.4000000000000001E-2</v>
      </c>
      <c r="C184" s="108">
        <f t="shared" si="6"/>
        <v>1.1282427198532807E-3</v>
      </c>
      <c r="D184" s="525" t="s">
        <v>966</v>
      </c>
      <c r="E184" s="100">
        <v>5.4638186100000006</v>
      </c>
      <c r="F184" s="111">
        <f t="shared" si="7"/>
        <v>7.6627586356338609E-2</v>
      </c>
    </row>
    <row r="185" spans="1:6">
      <c r="A185" s="525" t="s">
        <v>1003</v>
      </c>
      <c r="B185" s="100">
        <v>5.8345669999999995E-2</v>
      </c>
      <c r="C185" s="108">
        <f t="shared" si="6"/>
        <v>1.028563709569718E-3</v>
      </c>
      <c r="D185" s="525" t="s">
        <v>977</v>
      </c>
      <c r="E185" s="100">
        <v>5.3764092400000001</v>
      </c>
      <c r="F185" s="111">
        <f t="shared" si="7"/>
        <v>7.5401709451170237E-2</v>
      </c>
    </row>
    <row r="186" spans="1:6">
      <c r="A186" s="525" t="s">
        <v>1016</v>
      </c>
      <c r="B186" s="100">
        <v>5.57782E-2</v>
      </c>
      <c r="C186" s="108">
        <f t="shared" si="6"/>
        <v>9.8330231369562907E-4</v>
      </c>
      <c r="D186" s="525" t="s">
        <v>1177</v>
      </c>
      <c r="E186" s="100">
        <v>4.3445574000000002</v>
      </c>
      <c r="F186" s="111">
        <f t="shared" si="7"/>
        <v>6.0930453792749528E-2</v>
      </c>
    </row>
    <row r="187" spans="1:6">
      <c r="A187" s="525" t="s">
        <v>1130</v>
      </c>
      <c r="B187" s="100">
        <v>5.4079000000000002E-2</v>
      </c>
      <c r="C187" s="108">
        <f t="shared" si="6"/>
        <v>9.5334746948352454E-4</v>
      </c>
      <c r="D187" s="525" t="s">
        <v>1175</v>
      </c>
      <c r="E187" s="100">
        <v>3.96228859</v>
      </c>
      <c r="F187" s="111">
        <f t="shared" si="7"/>
        <v>5.5569306518204513E-2</v>
      </c>
    </row>
    <row r="188" spans="1:6">
      <c r="A188" s="525" t="s">
        <v>1062</v>
      </c>
      <c r="B188" s="100">
        <v>4.9169999999999998E-2</v>
      </c>
      <c r="C188" s="108">
        <f t="shared" si="6"/>
        <v>8.668077271122783E-4</v>
      </c>
      <c r="D188" s="525" t="s">
        <v>1040</v>
      </c>
      <c r="E188" s="100">
        <v>3.9123782299999998</v>
      </c>
      <c r="F188" s="111">
        <f t="shared" si="7"/>
        <v>5.4869336278713716E-2</v>
      </c>
    </row>
    <row r="189" spans="1:6">
      <c r="A189" s="525" t="s">
        <v>995</v>
      </c>
      <c r="B189" s="100">
        <v>4.8866900000000005E-2</v>
      </c>
      <c r="C189" s="108">
        <f t="shared" si="6"/>
        <v>8.6146444010622321E-4</v>
      </c>
      <c r="D189" s="525" t="s">
        <v>1140</v>
      </c>
      <c r="E189" s="100">
        <v>3.8844163300000001</v>
      </c>
      <c r="F189" s="111">
        <f t="shared" si="7"/>
        <v>5.4477183270007362E-2</v>
      </c>
    </row>
    <row r="190" spans="1:6">
      <c r="A190" s="525" t="s">
        <v>1159</v>
      </c>
      <c r="B190" s="100">
        <v>4.7019910000000005E-2</v>
      </c>
      <c r="C190" s="108">
        <f t="shared" si="6"/>
        <v>8.2890423665088247E-4</v>
      </c>
      <c r="D190" s="525" t="s">
        <v>1054</v>
      </c>
      <c r="E190" s="100">
        <v>3.8664324799999998</v>
      </c>
      <c r="F190" s="111">
        <f t="shared" si="7"/>
        <v>5.42249679024671E-2</v>
      </c>
    </row>
    <row r="191" spans="1:6">
      <c r="A191" s="525" t="s">
        <v>1028</v>
      </c>
      <c r="B191" s="100">
        <v>4.543904E-2</v>
      </c>
      <c r="C191" s="108">
        <f t="shared" si="6"/>
        <v>8.0103540745503148E-4</v>
      </c>
      <c r="D191" s="525" t="s">
        <v>1164</v>
      </c>
      <c r="E191" s="100">
        <v>3.8491246400000003</v>
      </c>
      <c r="F191" s="111">
        <f t="shared" si="7"/>
        <v>5.398223326961997E-2</v>
      </c>
    </row>
    <row r="192" spans="1:6">
      <c r="A192" s="525" t="s">
        <v>1172</v>
      </c>
      <c r="B192" s="100">
        <v>4.4491940000000001E-2</v>
      </c>
      <c r="C192" s="108">
        <f t="shared" si="6"/>
        <v>7.8433917808045273E-4</v>
      </c>
      <c r="D192" s="525" t="s">
        <v>973</v>
      </c>
      <c r="E192" s="100">
        <v>3.7484792499999999</v>
      </c>
      <c r="F192" s="111">
        <f t="shared" si="7"/>
        <v>5.2570727166639658E-2</v>
      </c>
    </row>
    <row r="193" spans="1:6">
      <c r="A193" s="525" t="s">
        <v>1168</v>
      </c>
      <c r="B193" s="100">
        <v>4.4093430000000003E-2</v>
      </c>
      <c r="C193" s="108">
        <f t="shared" si="6"/>
        <v>7.7731392798219138E-4</v>
      </c>
      <c r="D193" s="525" t="s">
        <v>1213</v>
      </c>
      <c r="E193" s="100">
        <v>3.54448966</v>
      </c>
      <c r="F193" s="111">
        <f t="shared" si="7"/>
        <v>4.9709865370292594E-2</v>
      </c>
    </row>
    <row r="194" spans="1:6">
      <c r="A194" s="525" t="s">
        <v>1060</v>
      </c>
      <c r="B194" s="100">
        <v>4.2525980000000005E-2</v>
      </c>
      <c r="C194" s="108">
        <f t="shared" si="6"/>
        <v>7.4968167718165969E-4</v>
      </c>
      <c r="D194" s="525" t="s">
        <v>1190</v>
      </c>
      <c r="E194" s="100">
        <v>3.5261310299999997</v>
      </c>
      <c r="F194" s="111">
        <f t="shared" si="7"/>
        <v>4.9452393882653101E-2</v>
      </c>
    </row>
    <row r="195" spans="1:6">
      <c r="A195" s="525" t="s">
        <v>1000</v>
      </c>
      <c r="B195" s="100">
        <v>4.2421440000000005E-2</v>
      </c>
      <c r="C195" s="108">
        <f t="shared" si="6"/>
        <v>7.4783876321394941E-4</v>
      </c>
      <c r="D195" s="525" t="s">
        <v>1174</v>
      </c>
      <c r="E195" s="100">
        <v>3.4552715699999998</v>
      </c>
      <c r="F195" s="111">
        <f t="shared" si="7"/>
        <v>4.8458621984666626E-2</v>
      </c>
    </row>
    <row r="196" spans="1:6">
      <c r="A196" s="525" t="s">
        <v>1175</v>
      </c>
      <c r="B196" s="100">
        <v>3.9679690000000004E-2</v>
      </c>
      <c r="C196" s="108">
        <f t="shared" si="6"/>
        <v>6.9950502138335982E-4</v>
      </c>
      <c r="D196" s="525" t="s">
        <v>1018</v>
      </c>
      <c r="E196" s="100">
        <v>3.44587625</v>
      </c>
      <c r="F196" s="111">
        <f t="shared" si="7"/>
        <v>4.8326856868356256E-2</v>
      </c>
    </row>
    <row r="197" spans="1:6">
      <c r="A197" s="525" t="s">
        <v>1102</v>
      </c>
      <c r="B197" s="100">
        <v>3.8422739999999997E-2</v>
      </c>
      <c r="C197" s="108">
        <f t="shared" si="6"/>
        <v>6.7734651065336617E-4</v>
      </c>
      <c r="D197" s="525" t="s">
        <v>927</v>
      </c>
      <c r="E197" s="100">
        <v>3.3675359500000002</v>
      </c>
      <c r="F197" s="111">
        <f t="shared" si="7"/>
        <v>4.7228169570713435E-2</v>
      </c>
    </row>
    <row r="198" spans="1:6">
      <c r="A198" s="525" t="s">
        <v>1146</v>
      </c>
      <c r="B198" s="100">
        <v>3.8026809999999994E-2</v>
      </c>
      <c r="C198" s="108">
        <f t="shared" si="6"/>
        <v>6.7036674283974884E-4</v>
      </c>
      <c r="D198" s="525" t="s">
        <v>971</v>
      </c>
      <c r="E198" s="100">
        <v>3.2528358700000002</v>
      </c>
      <c r="F198" s="111">
        <f t="shared" si="7"/>
        <v>4.5619552793210463E-2</v>
      </c>
    </row>
    <row r="199" spans="1:6">
      <c r="A199" s="525" t="s">
        <v>1111</v>
      </c>
      <c r="B199" s="100">
        <v>3.7376E-2</v>
      </c>
      <c r="C199" s="108">
        <f t="shared" si="6"/>
        <v>6.5889374839431583E-4</v>
      </c>
      <c r="D199" s="525" t="s">
        <v>1080</v>
      </c>
      <c r="E199" s="100">
        <v>3.1668517500000002</v>
      </c>
      <c r="F199" s="111">
        <f t="shared" si="7"/>
        <v>4.4413664375078335E-2</v>
      </c>
    </row>
    <row r="200" spans="1:6">
      <c r="A200" s="525" t="s">
        <v>1089</v>
      </c>
      <c r="B200" s="100">
        <v>3.6461210000000001E-2</v>
      </c>
      <c r="C200" s="108">
        <f t="shared" si="6"/>
        <v>6.4276710530533816E-4</v>
      </c>
      <c r="D200" s="525" t="s">
        <v>1108</v>
      </c>
      <c r="E200" s="100">
        <v>3.09179381</v>
      </c>
      <c r="F200" s="111">
        <f t="shared" si="7"/>
        <v>4.3361010692807046E-2</v>
      </c>
    </row>
    <row r="201" spans="1:6">
      <c r="A201" s="525" t="s">
        <v>1074</v>
      </c>
      <c r="B201" s="100">
        <v>3.4765989999999997E-2</v>
      </c>
      <c r="C201" s="108">
        <f t="shared" si="6"/>
        <v>6.1288242368737428E-4</v>
      </c>
      <c r="D201" s="525" t="s">
        <v>1146</v>
      </c>
      <c r="E201" s="100">
        <v>2.9220300299999997</v>
      </c>
      <c r="F201" s="111">
        <f t="shared" si="7"/>
        <v>4.0980150411625699E-2</v>
      </c>
    </row>
    <row r="202" spans="1:6">
      <c r="A202" s="525" t="s">
        <v>984</v>
      </c>
      <c r="B202" s="100">
        <v>3.3700000000000001E-2</v>
      </c>
      <c r="C202" s="108">
        <f t="shared" si="6"/>
        <v>5.9409030717274311E-4</v>
      </c>
      <c r="D202" s="525" t="s">
        <v>1138</v>
      </c>
      <c r="E202" s="100">
        <v>2.7800975600000002</v>
      </c>
      <c r="F202" s="111">
        <f t="shared" si="7"/>
        <v>3.8989611673427467E-2</v>
      </c>
    </row>
    <row r="203" spans="1:6">
      <c r="A203" s="525" t="s">
        <v>1149</v>
      </c>
      <c r="B203" s="100">
        <v>2.75E-2</v>
      </c>
      <c r="C203" s="108">
        <f t="shared" si="6"/>
        <v>4.8479179368695653E-4</v>
      </c>
      <c r="D203" s="525" t="s">
        <v>1127</v>
      </c>
      <c r="E203" s="100">
        <v>2.6659654500000003</v>
      </c>
      <c r="F203" s="111">
        <f t="shared" si="7"/>
        <v>3.7388960418451758E-2</v>
      </c>
    </row>
    <row r="204" spans="1:6">
      <c r="A204" s="525" t="s">
        <v>1059</v>
      </c>
      <c r="B204" s="100">
        <v>2.6593200000000001E-2</v>
      </c>
      <c r="C204" s="108">
        <f t="shared" si="6"/>
        <v>4.6880600465003535E-4</v>
      </c>
      <c r="D204" s="525" t="s">
        <v>1117</v>
      </c>
      <c r="E204" s="100">
        <v>2.62989161</v>
      </c>
      <c r="F204" s="111">
        <f t="shared" si="7"/>
        <v>3.6883041117846585E-2</v>
      </c>
    </row>
    <row r="205" spans="1:6">
      <c r="A205" s="525" t="s">
        <v>1118</v>
      </c>
      <c r="B205" s="100">
        <v>2.6084759999999999E-2</v>
      </c>
      <c r="C205" s="108">
        <f t="shared" si="6"/>
        <v>4.5984282139250097E-4</v>
      </c>
      <c r="D205" s="525" t="s">
        <v>986</v>
      </c>
      <c r="E205" s="100">
        <v>2.6015731800000004</v>
      </c>
      <c r="F205" s="111">
        <f t="shared" si="7"/>
        <v>3.6485887937041973E-2</v>
      </c>
    </row>
    <row r="206" spans="1:6">
      <c r="A206" s="525" t="s">
        <v>1156</v>
      </c>
      <c r="B206" s="100">
        <v>2.4594400000000002E-2</v>
      </c>
      <c r="C206" s="108">
        <f t="shared" si="6"/>
        <v>4.335695742056177E-4</v>
      </c>
      <c r="D206" s="525" t="s">
        <v>1065</v>
      </c>
      <c r="E206" s="100">
        <v>2.5301145200000001</v>
      </c>
      <c r="F206" s="111">
        <f t="shared" si="7"/>
        <v>3.5483712529894219E-2</v>
      </c>
    </row>
    <row r="207" spans="1:6">
      <c r="A207" s="525" t="s">
        <v>988</v>
      </c>
      <c r="B207" s="100">
        <v>2.2608159999999999E-2</v>
      </c>
      <c r="C207" s="108">
        <f t="shared" si="6"/>
        <v>3.98554561394971E-4</v>
      </c>
      <c r="D207" s="525" t="s">
        <v>988</v>
      </c>
      <c r="E207" s="100">
        <v>2.4811195600000002</v>
      </c>
      <c r="F207" s="111">
        <f t="shared" si="7"/>
        <v>3.479658036164214E-2</v>
      </c>
    </row>
    <row r="208" spans="1:6">
      <c r="A208" s="525" t="s">
        <v>1167</v>
      </c>
      <c r="B208" s="100">
        <v>1.9077480000000001E-2</v>
      </c>
      <c r="C208" s="108">
        <f t="shared" si="6"/>
        <v>3.3631293629916511E-4</v>
      </c>
      <c r="D208" s="525" t="s">
        <v>1198</v>
      </c>
      <c r="E208" s="100">
        <v>2.4652936400000001</v>
      </c>
      <c r="F208" s="111">
        <f t="shared" si="7"/>
        <v>3.457462898696638E-2</v>
      </c>
    </row>
    <row r="209" spans="1:6">
      <c r="A209" s="525" t="s">
        <v>1091</v>
      </c>
      <c r="B209" s="100">
        <v>1.803182E-2</v>
      </c>
      <c r="C209" s="108">
        <f t="shared" si="6"/>
        <v>3.1787921313601228E-4</v>
      </c>
      <c r="D209" s="525" t="s">
        <v>1102</v>
      </c>
      <c r="E209" s="100">
        <v>2.4513771600000003</v>
      </c>
      <c r="F209" s="111">
        <f t="shared" si="7"/>
        <v>3.4379456645222725E-2</v>
      </c>
    </row>
    <row r="210" spans="1:6">
      <c r="A210" s="525" t="s">
        <v>1154</v>
      </c>
      <c r="B210" s="100">
        <v>1.7364029999999999E-2</v>
      </c>
      <c r="C210" s="108">
        <f t="shared" si="6"/>
        <v>3.0610688179396814E-4</v>
      </c>
      <c r="D210" s="525" t="s">
        <v>1076</v>
      </c>
      <c r="E210" s="100">
        <v>2.3509306599999999</v>
      </c>
      <c r="F210" s="111">
        <f t="shared" si="7"/>
        <v>3.2970739884594029E-2</v>
      </c>
    </row>
    <row r="211" spans="1:6">
      <c r="A211" s="525" t="s">
        <v>1096</v>
      </c>
      <c r="B211" s="100">
        <v>1.6250000000000001E-2</v>
      </c>
      <c r="C211" s="108">
        <f t="shared" si="6"/>
        <v>2.8646787808774704E-4</v>
      </c>
      <c r="D211" s="525" t="s">
        <v>1086</v>
      </c>
      <c r="E211" s="100">
        <v>2.24876261</v>
      </c>
      <c r="F211" s="111">
        <f t="shared" si="7"/>
        <v>3.1537879163356847E-2</v>
      </c>
    </row>
    <row r="212" spans="1:6">
      <c r="A212" s="525" t="s">
        <v>1094</v>
      </c>
      <c r="B212" s="100">
        <v>1.5374200000000001E-2</v>
      </c>
      <c r="C212" s="108">
        <f t="shared" si="6"/>
        <v>2.7102858161825484E-4</v>
      </c>
      <c r="D212" s="525" t="s">
        <v>981</v>
      </c>
      <c r="E212" s="100">
        <v>2.11430015</v>
      </c>
      <c r="F212" s="111">
        <f t="shared" si="7"/>
        <v>2.9652103938960127E-2</v>
      </c>
    </row>
    <row r="213" spans="1:6">
      <c r="A213" s="525" t="s">
        <v>1042</v>
      </c>
      <c r="B213" s="100">
        <v>1.4265430000000001E-2</v>
      </c>
      <c r="C213" s="108">
        <f t="shared" si="6"/>
        <v>2.5148230536057166E-4</v>
      </c>
      <c r="D213" s="525" t="s">
        <v>1118</v>
      </c>
      <c r="E213" s="100">
        <v>1.9754919099999999</v>
      </c>
      <c r="F213" s="111">
        <f t="shared" si="7"/>
        <v>2.7705381114358274E-2</v>
      </c>
    </row>
    <row r="214" spans="1:6">
      <c r="A214" s="525" t="s">
        <v>1064</v>
      </c>
      <c r="B214" s="100">
        <v>1.2012399999999999E-2</v>
      </c>
      <c r="C214" s="108">
        <f t="shared" si="6"/>
        <v>2.117641069994617E-4</v>
      </c>
      <c r="D214" s="525" t="s">
        <v>1009</v>
      </c>
      <c r="E214" s="100">
        <v>1.8375823</v>
      </c>
      <c r="F214" s="111">
        <f t="shared" si="7"/>
        <v>2.5771261169325183E-2</v>
      </c>
    </row>
    <row r="215" spans="1:6">
      <c r="A215" s="525" t="s">
        <v>1061</v>
      </c>
      <c r="B215" s="100">
        <v>1.176E-2</v>
      </c>
      <c r="C215" s="108">
        <f t="shared" si="6"/>
        <v>2.0731459977304032E-4</v>
      </c>
      <c r="D215" s="525" t="s">
        <v>1202</v>
      </c>
      <c r="E215" s="100">
        <v>1.79697375</v>
      </c>
      <c r="F215" s="111">
        <f t="shared" si="7"/>
        <v>2.5201744610661336E-2</v>
      </c>
    </row>
    <row r="216" spans="1:6">
      <c r="A216" s="525" t="s">
        <v>997</v>
      </c>
      <c r="B216" s="100">
        <v>1.1191E-2</v>
      </c>
      <c r="C216" s="108">
        <f t="shared" si="6"/>
        <v>1.9728381684184474E-4</v>
      </c>
      <c r="D216" s="525" t="s">
        <v>1204</v>
      </c>
      <c r="E216" s="100">
        <v>1.7211434699999999</v>
      </c>
      <c r="F216" s="111">
        <f t="shared" si="7"/>
        <v>2.4138259208988138E-2</v>
      </c>
    </row>
    <row r="217" spans="1:6">
      <c r="A217" s="525" t="s">
        <v>1077</v>
      </c>
      <c r="B217" s="100">
        <v>9.9000000000000008E-3</v>
      </c>
      <c r="C217" s="108">
        <f t="shared" si="6"/>
        <v>1.7452504572730435E-4</v>
      </c>
      <c r="D217" s="525" t="s">
        <v>1195</v>
      </c>
      <c r="E217" s="100">
        <v>1.6418653600000002</v>
      </c>
      <c r="F217" s="111">
        <f t="shared" si="7"/>
        <v>2.3026419549985935E-2</v>
      </c>
    </row>
    <row r="218" spans="1:6">
      <c r="A218" s="525" t="s">
        <v>996</v>
      </c>
      <c r="B218" s="100">
        <v>9.4208799999999995E-3</v>
      </c>
      <c r="C218" s="108">
        <f t="shared" si="6"/>
        <v>1.6607873866580274E-4</v>
      </c>
      <c r="D218" s="525" t="s">
        <v>974</v>
      </c>
      <c r="E218" s="100">
        <v>1.6140411399999999</v>
      </c>
      <c r="F218" s="111">
        <f t="shared" si="7"/>
        <v>2.2636197441048139E-2</v>
      </c>
    </row>
    <row r="219" spans="1:6">
      <c r="A219" s="525" t="s">
        <v>978</v>
      </c>
      <c r="B219" s="100">
        <v>9.0891100000000009E-3</v>
      </c>
      <c r="C219" s="108">
        <f t="shared" si="6"/>
        <v>1.6023003417883834E-4</v>
      </c>
      <c r="D219" s="525" t="s">
        <v>1037</v>
      </c>
      <c r="E219" s="100">
        <v>1.51775543</v>
      </c>
      <c r="F219" s="111">
        <f t="shared" si="7"/>
        <v>2.1285833879490158E-2</v>
      </c>
    </row>
    <row r="220" spans="1:6">
      <c r="A220" s="525" t="s">
        <v>985</v>
      </c>
      <c r="B220" s="100">
        <v>8.59475E-3</v>
      </c>
      <c r="C220" s="108">
        <f t="shared" si="6"/>
        <v>1.5151506431967162E-4</v>
      </c>
      <c r="D220" s="525" t="s">
        <v>1212</v>
      </c>
      <c r="E220" s="100">
        <v>1.5154533799999999</v>
      </c>
      <c r="F220" s="111">
        <f t="shared" si="7"/>
        <v>2.1253548668767979E-2</v>
      </c>
    </row>
    <row r="221" spans="1:6">
      <c r="A221" s="525" t="s">
        <v>1164</v>
      </c>
      <c r="B221" s="100">
        <v>7.6819999999999996E-3</v>
      </c>
      <c r="C221" s="108">
        <f t="shared" si="6"/>
        <v>1.3542438396738909E-4</v>
      </c>
      <c r="D221" s="525" t="s">
        <v>979</v>
      </c>
      <c r="E221" s="100">
        <v>1.4890397799999999</v>
      </c>
      <c r="F221" s="111">
        <f t="shared" si="7"/>
        <v>2.0883109867729198E-2</v>
      </c>
    </row>
    <row r="222" spans="1:6">
      <c r="A222" s="525" t="s">
        <v>987</v>
      </c>
      <c r="B222" s="100">
        <v>7.1183999999999996E-3</v>
      </c>
      <c r="C222" s="108">
        <f t="shared" si="6"/>
        <v>1.2548879651568115E-4</v>
      </c>
      <c r="D222" s="525" t="s">
        <v>1188</v>
      </c>
      <c r="E222" s="100">
        <v>1.4609243600000001</v>
      </c>
      <c r="F222" s="111">
        <f t="shared" si="7"/>
        <v>2.0488803810413962E-2</v>
      </c>
    </row>
    <row r="223" spans="1:6">
      <c r="A223" s="525" t="s">
        <v>998</v>
      </c>
      <c r="B223" s="100">
        <v>6.3949999999999996E-3</v>
      </c>
      <c r="C223" s="108">
        <f t="shared" si="6"/>
        <v>1.1273612802283952E-4</v>
      </c>
      <c r="D223" s="525" t="s">
        <v>1077</v>
      </c>
      <c r="E223" s="100">
        <v>1.37241978</v>
      </c>
      <c r="F223" s="111">
        <f t="shared" si="7"/>
        <v>1.924756708003109E-2</v>
      </c>
    </row>
    <row r="224" spans="1:6">
      <c r="A224" s="525" t="s">
        <v>1008</v>
      </c>
      <c r="B224" s="100">
        <v>5.6174499999999995E-3</v>
      </c>
      <c r="C224" s="108">
        <f t="shared" si="6"/>
        <v>9.9028860416247041E-5</v>
      </c>
      <c r="D224" s="525" t="s">
        <v>1201</v>
      </c>
      <c r="E224" s="100">
        <v>1.33097376</v>
      </c>
      <c r="F224" s="111">
        <f t="shared" si="7"/>
        <v>1.8666305383154124E-2</v>
      </c>
    </row>
    <row r="225" spans="1:6">
      <c r="A225" s="525" t="s">
        <v>1153</v>
      </c>
      <c r="B225" s="100">
        <v>3.7809699999999998E-3</v>
      </c>
      <c r="C225" s="108">
        <f t="shared" si="6"/>
        <v>6.6653935570057163E-5</v>
      </c>
      <c r="D225" s="525" t="s">
        <v>1058</v>
      </c>
      <c r="E225" s="100">
        <v>1.2924800000000001</v>
      </c>
      <c r="F225" s="111">
        <f t="shared" si="7"/>
        <v>1.8126447798354074E-2</v>
      </c>
    </row>
    <row r="226" spans="1:6">
      <c r="A226" s="525" t="s">
        <v>1076</v>
      </c>
      <c r="B226" s="100">
        <v>3.7399999999999998E-3</v>
      </c>
      <c r="C226" s="108">
        <f t="shared" si="6"/>
        <v>6.5931683941426093E-5</v>
      </c>
      <c r="D226" s="525" t="s">
        <v>1168</v>
      </c>
      <c r="E226" s="100">
        <v>1.2508732499999999</v>
      </c>
      <c r="F226" s="111">
        <f t="shared" si="7"/>
        <v>1.7542931935877151E-2</v>
      </c>
    </row>
    <row r="227" spans="1:6">
      <c r="A227" s="525" t="s">
        <v>1087</v>
      </c>
      <c r="B227" s="100">
        <v>3.6969299999999997E-3</v>
      </c>
      <c r="C227" s="108">
        <f t="shared" si="6"/>
        <v>6.5172411848549817E-5</v>
      </c>
      <c r="D227" s="525" t="s">
        <v>1132</v>
      </c>
      <c r="E227" s="100">
        <v>1.2484287299999999</v>
      </c>
      <c r="F227" s="111">
        <f t="shared" si="7"/>
        <v>1.7508648647801491E-2</v>
      </c>
    </row>
    <row r="228" spans="1:6">
      <c r="A228" s="525" t="s">
        <v>1023</v>
      </c>
      <c r="B228" s="100">
        <v>3.6032899999999999E-3</v>
      </c>
      <c r="C228" s="108">
        <f t="shared" si="6"/>
        <v>6.3521651719064488E-5</v>
      </c>
      <c r="D228" s="525" t="s">
        <v>1113</v>
      </c>
      <c r="E228" s="100">
        <v>1.10100266</v>
      </c>
      <c r="F228" s="111">
        <f t="shared" si="7"/>
        <v>1.5441064652713374E-2</v>
      </c>
    </row>
    <row r="229" spans="1:6">
      <c r="A229" s="525" t="s">
        <v>1162</v>
      </c>
      <c r="B229" s="100">
        <v>3.2499999999999999E-3</v>
      </c>
      <c r="C229" s="108">
        <f t="shared" si="6"/>
        <v>5.7293575617549409E-5</v>
      </c>
      <c r="D229" s="525" t="s">
        <v>1075</v>
      </c>
      <c r="E229" s="100">
        <v>1.08959995</v>
      </c>
      <c r="F229" s="111">
        <f t="shared" si="7"/>
        <v>1.5281146798994344E-2</v>
      </c>
    </row>
    <row r="230" spans="1:6">
      <c r="A230" s="525" t="s">
        <v>1157</v>
      </c>
      <c r="B230" s="100">
        <v>2.977E-3</v>
      </c>
      <c r="C230" s="108">
        <f t="shared" si="6"/>
        <v>5.248091526567526E-5</v>
      </c>
      <c r="D230" s="525" t="s">
        <v>1199</v>
      </c>
      <c r="E230" s="100">
        <v>1.00260891</v>
      </c>
      <c r="F230" s="111">
        <f t="shared" si="7"/>
        <v>1.4061136782990589E-2</v>
      </c>
    </row>
    <row r="231" spans="1:6">
      <c r="A231" s="525" t="s">
        <v>1038</v>
      </c>
      <c r="B231" s="100">
        <v>2.3249999999999998E-3</v>
      </c>
      <c r="C231" s="108">
        <f t="shared" si="6"/>
        <v>4.0986942557169959E-5</v>
      </c>
      <c r="D231" s="525" t="s">
        <v>1010</v>
      </c>
      <c r="E231" s="100">
        <v>0.99230208999999991</v>
      </c>
      <c r="F231" s="111">
        <f t="shared" si="7"/>
        <v>1.39165882911787E-2</v>
      </c>
    </row>
    <row r="232" spans="1:6">
      <c r="A232" s="525" t="s">
        <v>1040</v>
      </c>
      <c r="B232" s="100">
        <v>1.8079700000000001E-3</v>
      </c>
      <c r="C232" s="108">
        <f t="shared" si="6"/>
        <v>3.1872327972080249E-5</v>
      </c>
      <c r="D232" s="525" t="s">
        <v>1008</v>
      </c>
      <c r="E232" s="100">
        <v>0.92111093999999993</v>
      </c>
      <c r="F232" s="111">
        <f t="shared" si="7"/>
        <v>1.2918164590866281E-2</v>
      </c>
    </row>
    <row r="233" spans="1:6">
      <c r="A233" s="525" t="s">
        <v>1019</v>
      </c>
      <c r="B233" s="100">
        <v>1.7477E-3</v>
      </c>
      <c r="C233" s="108">
        <f t="shared" si="6"/>
        <v>3.0809840648243416E-5</v>
      </c>
      <c r="D233" s="525" t="s">
        <v>1205</v>
      </c>
      <c r="E233" s="100">
        <v>0.85146458999999997</v>
      </c>
      <c r="F233" s="111">
        <f t="shared" si="7"/>
        <v>1.1941406012303443E-2</v>
      </c>
    </row>
    <row r="234" spans="1:6">
      <c r="A234" s="525" t="s">
        <v>991</v>
      </c>
      <c r="B234" s="100">
        <v>1.7112500000000001E-3</v>
      </c>
      <c r="C234" s="108">
        <f t="shared" si="6"/>
        <v>3.016727116170198E-5</v>
      </c>
      <c r="D234" s="525" t="s">
        <v>1116</v>
      </c>
      <c r="E234" s="100">
        <v>0.84935008999999995</v>
      </c>
      <c r="F234" s="111">
        <f t="shared" si="7"/>
        <v>1.1911751105558565E-2</v>
      </c>
    </row>
    <row r="235" spans="1:6">
      <c r="A235" s="525" t="s">
        <v>1133</v>
      </c>
      <c r="B235" s="100">
        <v>1.3500000000000001E-3</v>
      </c>
      <c r="C235" s="108">
        <f t="shared" si="6"/>
        <v>2.379886987190514E-5</v>
      </c>
      <c r="D235" s="525" t="s">
        <v>1074</v>
      </c>
      <c r="E235" s="100">
        <v>0.84867084999999998</v>
      </c>
      <c r="F235" s="111">
        <f t="shared" si="7"/>
        <v>1.1902225071575406E-2</v>
      </c>
    </row>
    <row r="236" spans="1:6">
      <c r="A236" s="525" t="s">
        <v>964</v>
      </c>
      <c r="B236" s="100">
        <v>1.1199999999999999E-3</v>
      </c>
      <c r="C236" s="108">
        <f t="shared" si="6"/>
        <v>1.9744247597432411E-5</v>
      </c>
      <c r="D236" s="525" t="s">
        <v>1130</v>
      </c>
      <c r="E236" s="100">
        <v>0.82178684999999996</v>
      </c>
      <c r="F236" s="111">
        <f t="shared" si="7"/>
        <v>1.1525189123157671E-2</v>
      </c>
    </row>
    <row r="237" spans="1:6">
      <c r="A237" s="525" t="s">
        <v>1117</v>
      </c>
      <c r="B237" s="100">
        <v>1.0399999999999999E-3</v>
      </c>
      <c r="C237" s="108">
        <f t="shared" si="6"/>
        <v>1.833394419761581E-5</v>
      </c>
      <c r="D237" s="525" t="s">
        <v>1007</v>
      </c>
      <c r="E237" s="100">
        <v>0.80124788999999996</v>
      </c>
      <c r="F237" s="111">
        <f t="shared" si="7"/>
        <v>1.1237139492778494E-2</v>
      </c>
    </row>
    <row r="238" spans="1:6">
      <c r="A238" s="525" t="s">
        <v>1112</v>
      </c>
      <c r="B238" s="100">
        <v>8.3872999999999999E-4</v>
      </c>
      <c r="C238" s="108">
        <f t="shared" ref="C238:C265" si="8">(B238/$B$290)*100</f>
        <v>1.478579713160222E-5</v>
      </c>
      <c r="D238" s="525" t="s">
        <v>1196</v>
      </c>
      <c r="E238" s="100">
        <v>0.70034281000000009</v>
      </c>
      <c r="F238" s="111">
        <f t="shared" ref="F238:F289" si="9">(E238/$E$290)*100</f>
        <v>9.8219913549282053E-3</v>
      </c>
    </row>
    <row r="239" spans="1:6">
      <c r="A239" s="525" t="s">
        <v>1035</v>
      </c>
      <c r="B239" s="100">
        <v>8.0000000000000004E-4</v>
      </c>
      <c r="C239" s="108">
        <f t="shared" si="8"/>
        <v>1.4103033998166009E-5</v>
      </c>
      <c r="D239" s="525" t="s">
        <v>1036</v>
      </c>
      <c r="E239" s="100">
        <v>0.68077084999999993</v>
      </c>
      <c r="F239" s="111">
        <f t="shared" si="9"/>
        <v>9.54750346246451E-3</v>
      </c>
    </row>
    <row r="240" spans="1:6">
      <c r="A240" s="525" t="s">
        <v>1132</v>
      </c>
      <c r="B240" s="100">
        <v>8.0000000000000004E-4</v>
      </c>
      <c r="C240" s="108">
        <f t="shared" si="8"/>
        <v>1.4103033998166009E-5</v>
      </c>
      <c r="D240" s="525" t="s">
        <v>1162</v>
      </c>
      <c r="E240" s="100">
        <v>0.64400002000000001</v>
      </c>
      <c r="F240" s="111">
        <f t="shared" si="9"/>
        <v>9.0318091921491855E-3</v>
      </c>
    </row>
    <row r="241" spans="1:11">
      <c r="A241" s="525" t="s">
        <v>1106</v>
      </c>
      <c r="B241" s="100">
        <v>7.5000000000000002E-4</v>
      </c>
      <c r="C241" s="108">
        <f t="shared" si="8"/>
        <v>1.3221594373280633E-5</v>
      </c>
      <c r="D241" s="525" t="s">
        <v>1181</v>
      </c>
      <c r="E241" s="100">
        <v>0.63838072999999995</v>
      </c>
      <c r="F241" s="111">
        <f t="shared" si="9"/>
        <v>8.9530011898212476E-3</v>
      </c>
    </row>
    <row r="242" spans="1:11">
      <c r="A242" s="525" t="s">
        <v>1033</v>
      </c>
      <c r="B242" s="100">
        <v>5.3703999999999991E-4</v>
      </c>
      <c r="C242" s="108">
        <f t="shared" si="8"/>
        <v>9.4673667229688401E-6</v>
      </c>
      <c r="D242" s="525" t="s">
        <v>1215</v>
      </c>
      <c r="E242" s="100">
        <v>0.60988471999999994</v>
      </c>
      <c r="F242" s="111">
        <f t="shared" si="9"/>
        <v>8.5533575297828904E-3</v>
      </c>
    </row>
    <row r="243" spans="1:11">
      <c r="A243" s="525" t="s">
        <v>993</v>
      </c>
      <c r="B243" s="100">
        <v>5.285E-4</v>
      </c>
      <c r="C243" s="108">
        <f t="shared" si="8"/>
        <v>9.3168168350384194E-6</v>
      </c>
      <c r="D243" s="525" t="s">
        <v>1042</v>
      </c>
      <c r="E243" s="100">
        <v>0.60133793000000002</v>
      </c>
      <c r="F243" s="111">
        <f t="shared" si="9"/>
        <v>8.4334926631865065E-3</v>
      </c>
    </row>
    <row r="244" spans="1:11">
      <c r="A244" s="525" t="s">
        <v>1027</v>
      </c>
      <c r="B244" s="100">
        <v>5.1999999999999995E-4</v>
      </c>
      <c r="C244" s="108">
        <f t="shared" si="8"/>
        <v>9.166972098807905E-6</v>
      </c>
      <c r="D244" s="525" t="s">
        <v>1038</v>
      </c>
      <c r="E244" s="100">
        <v>0.58154002999999999</v>
      </c>
      <c r="F244" s="111">
        <f t="shared" si="9"/>
        <v>8.1558360643478132E-3</v>
      </c>
    </row>
    <row r="245" spans="1:11">
      <c r="A245" s="525" t="s">
        <v>1058</v>
      </c>
      <c r="B245" s="100">
        <v>5.0000000000000001E-4</v>
      </c>
      <c r="C245" s="108">
        <f t="shared" si="8"/>
        <v>8.8143962488537556E-6</v>
      </c>
      <c r="D245" s="525" t="s">
        <v>1167</v>
      </c>
      <c r="E245" s="100">
        <v>0.55569824000000001</v>
      </c>
      <c r="F245" s="111">
        <f t="shared" si="9"/>
        <v>7.793416640100608E-3</v>
      </c>
    </row>
    <row r="246" spans="1:11">
      <c r="A246" s="525" t="s">
        <v>1075</v>
      </c>
      <c r="B246" s="100">
        <v>2.5000000000000001E-4</v>
      </c>
      <c r="C246" s="108">
        <f t="shared" si="8"/>
        <v>4.4071981244268778E-6</v>
      </c>
      <c r="D246" s="525" t="s">
        <v>1016</v>
      </c>
      <c r="E246" s="100">
        <v>0.53768429000000006</v>
      </c>
      <c r="F246" s="111">
        <f t="shared" si="9"/>
        <v>7.5407791336655683E-3</v>
      </c>
      <c r="J246" s="494"/>
      <c r="K246" s="207"/>
    </row>
    <row r="247" spans="1:11">
      <c r="A247" s="525" t="s">
        <v>999</v>
      </c>
      <c r="B247" s="100">
        <v>2.1499999999999999E-4</v>
      </c>
      <c r="C247" s="108">
        <f t="shared" si="8"/>
        <v>3.7901903870071148E-6</v>
      </c>
      <c r="D247" s="525" t="s">
        <v>1039</v>
      </c>
      <c r="E247" s="100">
        <v>0.49410027000000001</v>
      </c>
      <c r="F247" s="111">
        <f t="shared" si="9"/>
        <v>6.9295329531657377E-3</v>
      </c>
      <c r="J247" s="494"/>
      <c r="K247" s="207"/>
    </row>
    <row r="248" spans="1:11">
      <c r="A248" s="525" t="s">
        <v>1015</v>
      </c>
      <c r="B248" s="100">
        <v>1E-4</v>
      </c>
      <c r="C248" s="108">
        <f t="shared" si="8"/>
        <v>1.7628792497707512E-6</v>
      </c>
      <c r="D248" s="525" t="s">
        <v>1026</v>
      </c>
      <c r="E248" s="100">
        <v>0.32008732000000001</v>
      </c>
      <c r="F248" s="111">
        <f t="shared" si="9"/>
        <v>4.4890799833614877E-3</v>
      </c>
      <c r="J248" s="494"/>
      <c r="K248" s="207"/>
    </row>
    <row r="249" spans="1:11">
      <c r="A249" s="525" t="s">
        <v>979</v>
      </c>
      <c r="B249" s="100">
        <v>0</v>
      </c>
      <c r="C249" s="108">
        <f t="shared" si="8"/>
        <v>0</v>
      </c>
      <c r="D249" s="525" t="s">
        <v>1017</v>
      </c>
      <c r="E249" s="100">
        <v>0.30737049999999999</v>
      </c>
      <c r="F249" s="111">
        <f t="shared" si="9"/>
        <v>4.3107323308708761E-3</v>
      </c>
    </row>
    <row r="250" spans="1:11">
      <c r="A250" s="525" t="s">
        <v>1178</v>
      </c>
      <c r="B250" s="100">
        <v>0</v>
      </c>
      <c r="C250" s="108">
        <f t="shared" si="8"/>
        <v>0</v>
      </c>
      <c r="D250" s="525" t="s">
        <v>1030</v>
      </c>
      <c r="E250" s="100">
        <v>0.30677618000000001</v>
      </c>
      <c r="F250" s="111">
        <f t="shared" si="9"/>
        <v>4.3023972615038328E-3</v>
      </c>
    </row>
    <row r="251" spans="1:11">
      <c r="A251" s="525" t="s">
        <v>1179</v>
      </c>
      <c r="B251" s="100">
        <v>0</v>
      </c>
      <c r="C251" s="108">
        <f t="shared" si="8"/>
        <v>0</v>
      </c>
      <c r="D251" s="525" t="s">
        <v>987</v>
      </c>
      <c r="E251" s="100">
        <v>0.27638369000000002</v>
      </c>
      <c r="F251" s="111">
        <f t="shared" si="9"/>
        <v>3.8761563266754414E-3</v>
      </c>
    </row>
    <row r="252" spans="1:11">
      <c r="A252" s="525" t="s">
        <v>1180</v>
      </c>
      <c r="B252" s="100">
        <v>0</v>
      </c>
      <c r="C252" s="108">
        <f t="shared" si="8"/>
        <v>0</v>
      </c>
      <c r="D252" s="525" t="s">
        <v>1179</v>
      </c>
      <c r="E252" s="100">
        <v>0.23983105999999998</v>
      </c>
      <c r="F252" s="111">
        <f t="shared" si="9"/>
        <v>3.3635222127336001E-3</v>
      </c>
    </row>
    <row r="253" spans="1:11">
      <c r="A253" s="525" t="s">
        <v>1181</v>
      </c>
      <c r="B253" s="100">
        <v>0</v>
      </c>
      <c r="C253" s="108">
        <f t="shared" si="8"/>
        <v>0</v>
      </c>
      <c r="D253" s="525" t="s">
        <v>980</v>
      </c>
      <c r="E253" s="100">
        <v>0.23108101</v>
      </c>
      <c r="F253" s="111">
        <f t="shared" si="9"/>
        <v>3.2408067165108443E-3</v>
      </c>
    </row>
    <row r="254" spans="1:11">
      <c r="A254" s="525" t="s">
        <v>1182</v>
      </c>
      <c r="B254" s="100">
        <v>0</v>
      </c>
      <c r="C254" s="108">
        <f t="shared" si="8"/>
        <v>0</v>
      </c>
      <c r="D254" s="525" t="s">
        <v>1194</v>
      </c>
      <c r="E254" s="100">
        <v>0.21150289999999999</v>
      </c>
      <c r="F254" s="111">
        <f t="shared" si="9"/>
        <v>2.966232573076954E-3</v>
      </c>
    </row>
    <row r="255" spans="1:11">
      <c r="A255" s="525" t="s">
        <v>1183</v>
      </c>
      <c r="B255" s="100">
        <v>0</v>
      </c>
      <c r="C255" s="108">
        <f t="shared" si="8"/>
        <v>0</v>
      </c>
      <c r="D255" s="525" t="s">
        <v>1133</v>
      </c>
      <c r="E255" s="100">
        <v>0.21132177999999999</v>
      </c>
      <c r="F255" s="111">
        <f t="shared" si="9"/>
        <v>2.9636924469432901E-3</v>
      </c>
    </row>
    <row r="256" spans="1:11">
      <c r="A256" s="525" t="s">
        <v>1184</v>
      </c>
      <c r="B256" s="100">
        <v>0</v>
      </c>
      <c r="C256" s="108">
        <f t="shared" si="8"/>
        <v>0</v>
      </c>
      <c r="D256" s="525" t="s">
        <v>1216</v>
      </c>
      <c r="E256" s="100">
        <v>0.21058523999999998</v>
      </c>
      <c r="F256" s="111">
        <f t="shared" si="9"/>
        <v>2.9533628063597608E-3</v>
      </c>
    </row>
    <row r="257" spans="1:6">
      <c r="A257" s="525" t="s">
        <v>1185</v>
      </c>
      <c r="B257" s="100">
        <v>0</v>
      </c>
      <c r="C257" s="108">
        <f t="shared" si="8"/>
        <v>0</v>
      </c>
      <c r="D257" s="525" t="s">
        <v>1193</v>
      </c>
      <c r="E257" s="100">
        <v>0.19736257000000001</v>
      </c>
      <c r="F257" s="111">
        <f t="shared" si="9"/>
        <v>2.7679208362636188E-3</v>
      </c>
    </row>
    <row r="258" spans="1:6">
      <c r="A258" s="525" t="s">
        <v>1024</v>
      </c>
      <c r="B258" s="100">
        <v>0</v>
      </c>
      <c r="C258" s="108">
        <f t="shared" si="8"/>
        <v>0</v>
      </c>
      <c r="D258" s="525" t="s">
        <v>1214</v>
      </c>
      <c r="E258" s="100">
        <v>0.19098545</v>
      </c>
      <c r="F258" s="111">
        <f t="shared" si="9"/>
        <v>2.678484610725243E-3</v>
      </c>
    </row>
    <row r="259" spans="1:6">
      <c r="A259" s="525" t="s">
        <v>1187</v>
      </c>
      <c r="B259" s="100">
        <v>0</v>
      </c>
      <c r="C259" s="108">
        <f t="shared" si="8"/>
        <v>0</v>
      </c>
      <c r="D259" s="525" t="s">
        <v>1041</v>
      </c>
      <c r="E259" s="100">
        <v>0.17855239000000001</v>
      </c>
      <c r="F259" s="111">
        <f t="shared" si="9"/>
        <v>2.5041165639749612E-3</v>
      </c>
    </row>
    <row r="260" spans="1:6">
      <c r="A260" s="525" t="s">
        <v>1188</v>
      </c>
      <c r="B260" s="100">
        <v>0</v>
      </c>
      <c r="C260" s="108">
        <f t="shared" si="8"/>
        <v>0</v>
      </c>
      <c r="D260" s="525" t="s">
        <v>1053</v>
      </c>
      <c r="E260" s="100">
        <v>0.14014198999999999</v>
      </c>
      <c r="F260" s="111">
        <f t="shared" si="9"/>
        <v>1.9654280654961458E-3</v>
      </c>
    </row>
    <row r="261" spans="1:6">
      <c r="A261" s="525" t="s">
        <v>1189</v>
      </c>
      <c r="B261" s="100">
        <v>0</v>
      </c>
      <c r="C261" s="108">
        <f t="shared" si="8"/>
        <v>0</v>
      </c>
      <c r="D261" s="525" t="s">
        <v>1173</v>
      </c>
      <c r="E261" s="100">
        <v>0.13579325</v>
      </c>
      <c r="F261" s="111">
        <f t="shared" si="9"/>
        <v>1.9044389526289339E-3</v>
      </c>
    </row>
    <row r="262" spans="1:6">
      <c r="A262" s="525" t="s">
        <v>1190</v>
      </c>
      <c r="B262" s="100">
        <v>0</v>
      </c>
      <c r="C262" s="108">
        <f t="shared" si="8"/>
        <v>0</v>
      </c>
      <c r="D262" s="525" t="s">
        <v>1182</v>
      </c>
      <c r="E262" s="100">
        <v>0.13317381</v>
      </c>
      <c r="F262" s="111">
        <f t="shared" si="9"/>
        <v>1.8677024906172039E-3</v>
      </c>
    </row>
    <row r="263" spans="1:6">
      <c r="A263" s="525" t="s">
        <v>1191</v>
      </c>
      <c r="B263" s="100">
        <v>0</v>
      </c>
      <c r="C263" s="108">
        <f t="shared" si="8"/>
        <v>0</v>
      </c>
      <c r="D263" s="525" t="s">
        <v>1087</v>
      </c>
      <c r="E263" s="100">
        <v>0.12490244</v>
      </c>
      <c r="F263" s="111">
        <f t="shared" si="9"/>
        <v>1.7517002650308336E-3</v>
      </c>
    </row>
    <row r="264" spans="1:6">
      <c r="A264" s="525" t="s">
        <v>1192</v>
      </c>
      <c r="B264" s="100">
        <v>0</v>
      </c>
      <c r="C264" s="108">
        <f t="shared" si="8"/>
        <v>0</v>
      </c>
      <c r="D264" s="525" t="s">
        <v>1183</v>
      </c>
      <c r="E264" s="100">
        <v>5.4791120000000006E-2</v>
      </c>
      <c r="F264" s="111">
        <f t="shared" si="9"/>
        <v>7.6842069238468205E-4</v>
      </c>
    </row>
    <row r="265" spans="1:6">
      <c r="A265" s="525" t="s">
        <v>1193</v>
      </c>
      <c r="B265" s="100">
        <v>0</v>
      </c>
      <c r="C265" s="108">
        <f t="shared" si="8"/>
        <v>0</v>
      </c>
      <c r="D265" s="525" t="s">
        <v>1064</v>
      </c>
      <c r="E265" s="100">
        <v>4.4493050000000006E-2</v>
      </c>
      <c r="F265" s="111">
        <f t="shared" si="9"/>
        <v>6.2399491536778732E-4</v>
      </c>
    </row>
    <row r="266" spans="1:6">
      <c r="A266" s="525" t="s">
        <v>1039</v>
      </c>
      <c r="B266" s="100">
        <v>0</v>
      </c>
      <c r="C266" s="108"/>
      <c r="D266" s="525" t="s">
        <v>1210</v>
      </c>
      <c r="E266" s="100">
        <v>3.829714E-2</v>
      </c>
      <c r="F266" s="111">
        <f t="shared" si="9"/>
        <v>5.3710007817239552E-4</v>
      </c>
    </row>
    <row r="267" spans="1:6">
      <c r="A267" s="525" t="s">
        <v>1041</v>
      </c>
      <c r="B267" s="100">
        <v>0</v>
      </c>
      <c r="C267" s="108"/>
      <c r="D267" s="525" t="s">
        <v>1106</v>
      </c>
      <c r="E267" s="100">
        <v>3.5651000000000002E-2</v>
      </c>
      <c r="F267" s="111">
        <f t="shared" si="9"/>
        <v>4.9998916072907984E-4</v>
      </c>
    </row>
    <row r="268" spans="1:6">
      <c r="A268" s="525" t="s">
        <v>1194</v>
      </c>
      <c r="B268" s="100">
        <v>0</v>
      </c>
      <c r="C268" s="108"/>
      <c r="D268" s="525" t="s">
        <v>1112</v>
      </c>
      <c r="E268" s="100">
        <v>3.10812E-2</v>
      </c>
      <c r="F268" s="111">
        <f t="shared" si="9"/>
        <v>4.3589978128110503E-4</v>
      </c>
    </row>
    <row r="269" spans="1:6">
      <c r="A269" s="525" t="s">
        <v>1195</v>
      </c>
      <c r="B269" s="100">
        <v>0</v>
      </c>
      <c r="C269" s="108"/>
      <c r="D269" s="525" t="s">
        <v>1015</v>
      </c>
      <c r="E269" s="100">
        <v>2.765855E-2</v>
      </c>
      <c r="F269" s="111">
        <f t="shared" si="9"/>
        <v>3.8789866207072145E-4</v>
      </c>
    </row>
    <row r="270" spans="1:6">
      <c r="A270" s="525" t="s">
        <v>1196</v>
      </c>
      <c r="B270" s="100">
        <v>0</v>
      </c>
      <c r="C270" s="108"/>
      <c r="D270" s="525" t="s">
        <v>1200</v>
      </c>
      <c r="E270" s="100">
        <v>2.3736449999999999E-2</v>
      </c>
      <c r="F270" s="111">
        <f t="shared" si="9"/>
        <v>3.3289298236200294E-4</v>
      </c>
    </row>
    <row r="271" spans="1:6">
      <c r="A271" s="525" t="s">
        <v>1197</v>
      </c>
      <c r="B271" s="100">
        <v>0</v>
      </c>
      <c r="C271" s="108"/>
      <c r="D271" s="525" t="s">
        <v>1209</v>
      </c>
      <c r="E271" s="100">
        <v>2.2607550000000001E-2</v>
      </c>
      <c r="F271" s="111">
        <f t="shared" si="9"/>
        <v>3.1706067012540209E-4</v>
      </c>
    </row>
    <row r="272" spans="1:6">
      <c r="A272" s="525" t="s">
        <v>1198</v>
      </c>
      <c r="B272" s="100">
        <v>0</v>
      </c>
      <c r="C272" s="108"/>
      <c r="D272" s="525" t="s">
        <v>1206</v>
      </c>
      <c r="E272" s="100">
        <v>2.1629789999999999E-2</v>
      </c>
      <c r="F272" s="111">
        <f t="shared" si="9"/>
        <v>3.0334802807344098E-4</v>
      </c>
    </row>
    <row r="273" spans="1:10">
      <c r="A273" s="525" t="s">
        <v>1199</v>
      </c>
      <c r="B273" s="100">
        <v>0</v>
      </c>
      <c r="C273" s="108"/>
      <c r="D273" s="525" t="s">
        <v>1027</v>
      </c>
      <c r="E273" s="100">
        <v>2.1551650000000002E-2</v>
      </c>
      <c r="F273" s="111">
        <f t="shared" si="9"/>
        <v>3.0225214989276246E-4</v>
      </c>
    </row>
    <row r="274" spans="1:10">
      <c r="A274" s="525" t="s">
        <v>1066</v>
      </c>
      <c r="B274" s="100">
        <v>0</v>
      </c>
      <c r="C274" s="108"/>
      <c r="D274" s="525" t="s">
        <v>972</v>
      </c>
      <c r="E274" s="100">
        <v>2.1468599999999997E-2</v>
      </c>
      <c r="F274" s="111">
        <f t="shared" si="9"/>
        <v>3.0108741118140648E-4</v>
      </c>
    </row>
    <row r="275" spans="1:10">
      <c r="A275" s="525" t="s">
        <v>1200</v>
      </c>
      <c r="B275" s="100">
        <v>0</v>
      </c>
      <c r="C275" s="108"/>
      <c r="D275" s="525" t="s">
        <v>1192</v>
      </c>
      <c r="E275" s="100">
        <v>1.7124900000000002E-2</v>
      </c>
      <c r="F275" s="111">
        <f t="shared" si="9"/>
        <v>2.4016898203611174E-4</v>
      </c>
    </row>
    <row r="276" spans="1:10">
      <c r="A276" s="525" t="s">
        <v>1201</v>
      </c>
      <c r="B276" s="100">
        <v>0</v>
      </c>
      <c r="C276" s="108"/>
      <c r="D276" s="525" t="s">
        <v>1185</v>
      </c>
      <c r="E276" s="100">
        <v>1.630999E-2</v>
      </c>
      <c r="F276" s="111">
        <f t="shared" si="9"/>
        <v>2.287402376258642E-4</v>
      </c>
    </row>
    <row r="277" spans="1:10">
      <c r="A277" s="525" t="s">
        <v>1202</v>
      </c>
      <c r="B277" s="100">
        <v>0</v>
      </c>
      <c r="C277" s="108"/>
      <c r="D277" s="525" t="s">
        <v>1006</v>
      </c>
      <c r="E277" s="100">
        <v>1.461285E-2</v>
      </c>
      <c r="F277" s="111">
        <f t="shared" si="9"/>
        <v>2.0493861623404491E-4</v>
      </c>
    </row>
    <row r="278" spans="1:10">
      <c r="A278" s="525" t="s">
        <v>1082</v>
      </c>
      <c r="B278" s="100">
        <v>0</v>
      </c>
      <c r="C278" s="108"/>
      <c r="D278" s="525" t="s">
        <v>1184</v>
      </c>
      <c r="E278" s="100">
        <v>1.3427399999999999E-2</v>
      </c>
      <c r="F278" s="111">
        <f t="shared" si="9"/>
        <v>1.8831321580807398E-4</v>
      </c>
    </row>
    <row r="279" spans="1:10">
      <c r="A279" s="525" t="s">
        <v>1203</v>
      </c>
      <c r="B279" s="100">
        <v>0</v>
      </c>
      <c r="C279" s="108"/>
      <c r="D279" s="525" t="s">
        <v>1207</v>
      </c>
      <c r="E279" s="100">
        <v>9.0910000000000001E-3</v>
      </c>
      <c r="F279" s="111">
        <f t="shared" si="9"/>
        <v>1.2749716586317537E-4</v>
      </c>
    </row>
    <row r="280" spans="1:10">
      <c r="A280" s="525" t="s">
        <v>1204</v>
      </c>
      <c r="B280" s="100">
        <v>0</v>
      </c>
      <c r="C280" s="108"/>
      <c r="D280" s="525" t="s">
        <v>1028</v>
      </c>
      <c r="E280" s="100">
        <v>8.3996000000000001E-3</v>
      </c>
      <c r="F280" s="111">
        <f t="shared" si="9"/>
        <v>1.178005933763423E-4</v>
      </c>
    </row>
    <row r="281" spans="1:10">
      <c r="A281" s="525" t="s">
        <v>1205</v>
      </c>
      <c r="B281" s="100">
        <v>0</v>
      </c>
      <c r="C281" s="108"/>
      <c r="D281" s="525" t="s">
        <v>1019</v>
      </c>
      <c r="E281" s="100">
        <v>4.6476999999999994E-3</v>
      </c>
      <c r="F281" s="111">
        <f t="shared" si="9"/>
        <v>6.5181891737133433E-5</v>
      </c>
    </row>
    <row r="282" spans="1:10">
      <c r="A282" s="525" t="s">
        <v>1206</v>
      </c>
      <c r="B282" s="100">
        <v>0</v>
      </c>
      <c r="C282" s="108"/>
      <c r="D282" s="525" t="s">
        <v>1023</v>
      </c>
      <c r="E282" s="100">
        <v>4.62817E-3</v>
      </c>
      <c r="F282" s="111">
        <f t="shared" si="9"/>
        <v>6.4907992314703803E-5</v>
      </c>
    </row>
    <row r="283" spans="1:10" s="523" customFormat="1" ht="13">
      <c r="A283" s="525" t="s">
        <v>1095</v>
      </c>
      <c r="B283" s="100">
        <v>0</v>
      </c>
      <c r="C283" s="108"/>
      <c r="D283" s="525" t="s">
        <v>1178</v>
      </c>
      <c r="E283" s="100">
        <v>4.2609300000000004E-3</v>
      </c>
      <c r="F283" s="111">
        <f t="shared" si="9"/>
        <v>5.97576173073787E-5</v>
      </c>
      <c r="J283" s="208"/>
    </row>
    <row r="284" spans="1:10">
      <c r="A284" s="525" t="s">
        <v>1207</v>
      </c>
      <c r="B284" s="100">
        <v>0</v>
      </c>
      <c r="C284" s="108"/>
      <c r="D284" s="525" t="s">
        <v>965</v>
      </c>
      <c r="E284" s="100">
        <v>4.2235100000000006E-3</v>
      </c>
      <c r="F284" s="111">
        <f t="shared" si="9"/>
        <v>5.9232818721238569E-5</v>
      </c>
    </row>
    <row r="285" spans="1:10">
      <c r="A285" s="525" t="s">
        <v>1209</v>
      </c>
      <c r="B285" s="100">
        <v>0</v>
      </c>
      <c r="C285" s="108"/>
      <c r="D285" s="525" t="s">
        <v>1095</v>
      </c>
      <c r="E285" s="100">
        <v>3.6398800000000003E-3</v>
      </c>
      <c r="F285" s="111">
        <f t="shared" si="9"/>
        <v>5.10476717723083E-5</v>
      </c>
    </row>
    <row r="286" spans="1:10">
      <c r="A286" s="525" t="s">
        <v>1210</v>
      </c>
      <c r="B286" s="100">
        <v>0</v>
      </c>
      <c r="C286" s="108"/>
      <c r="D286" s="525" t="s">
        <v>1066</v>
      </c>
      <c r="E286" s="100">
        <v>2.7079000000000001E-3</v>
      </c>
      <c r="F286" s="111">
        <f t="shared" si="9"/>
        <v>3.7977073527762904E-5</v>
      </c>
    </row>
    <row r="287" spans="1:10">
      <c r="A287" s="525" t="s">
        <v>1211</v>
      </c>
      <c r="B287" s="100">
        <v>0</v>
      </c>
      <c r="C287" s="107"/>
      <c r="D287" s="525" t="s">
        <v>1189</v>
      </c>
      <c r="E287" s="100">
        <v>1.47259E-3</v>
      </c>
      <c r="F287" s="111">
        <f t="shared" si="9"/>
        <v>2.0652409138538487E-5</v>
      </c>
    </row>
    <row r="288" spans="1:10">
      <c r="A288" s="525" t="s">
        <v>1212</v>
      </c>
      <c r="B288" s="100">
        <v>0</v>
      </c>
      <c r="C288" s="107"/>
      <c r="D288" s="525" t="s">
        <v>983</v>
      </c>
      <c r="E288" s="100">
        <v>1.21576E-3</v>
      </c>
      <c r="F288" s="111">
        <f t="shared" si="9"/>
        <v>1.705048447583479E-5</v>
      </c>
    </row>
    <row r="289" spans="1:10">
      <c r="A289" s="525" t="s">
        <v>1213</v>
      </c>
      <c r="B289" s="100">
        <v>0</v>
      </c>
      <c r="C289" s="107"/>
      <c r="D289" s="525" t="s">
        <v>1021</v>
      </c>
      <c r="E289" s="100">
        <v>1.1425E-4</v>
      </c>
      <c r="F289" s="111">
        <f t="shared" si="9"/>
        <v>1.6023046089393668E-6</v>
      </c>
    </row>
    <row r="290" spans="1:10" s="523" customFormat="1" ht="13">
      <c r="A290" s="527" t="s">
        <v>217</v>
      </c>
      <c r="B290" s="528">
        <f>SUM(B45:B289)</f>
        <v>5672.5382644899946</v>
      </c>
      <c r="C290" s="528">
        <f>SUM(C45:C289)</f>
        <v>100.00000000000021</v>
      </c>
      <c r="D290" s="528"/>
      <c r="E290" s="528">
        <f t="shared" ref="E290:F290" si="10">SUM(E45:E289)</f>
        <v>7130.3545756900057</v>
      </c>
      <c r="F290" s="528">
        <f t="shared" si="10"/>
        <v>99.999999999999957</v>
      </c>
      <c r="J290" s="208"/>
    </row>
  </sheetData>
  <mergeCells count="2">
    <mergeCell ref="A43:F43"/>
    <mergeCell ref="A3:F3"/>
  </mergeCells>
  <hyperlinks>
    <hyperlink ref="H1" location="'Table of Content'!A1" display="Table of Content" xr:uid="{C0931F1A-E3FD-4A6A-9AB3-6310B5F65E32}"/>
  </hyperlinks>
  <pageMargins left="0.7" right="0.7" top="0.75" bottom="0.75" header="0.3" footer="0.3"/>
  <pageSetup scale="17" orientation="portrait" r:id="rId1"/>
  <tableParts count="2">
    <tablePart r:id="rId2"/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CF2E-B45C-4C3F-9389-4CCA17A5BDB8}">
  <dimension ref="A1:L268"/>
  <sheetViews>
    <sheetView zoomScaleNormal="100" workbookViewId="0">
      <selection activeCell="H1" sqref="H1"/>
    </sheetView>
  </sheetViews>
  <sheetFormatPr defaultColWidth="8.7265625" defaultRowHeight="14"/>
  <cols>
    <col min="1" max="1" width="26.453125" style="306" bestFit="1" customWidth="1"/>
    <col min="2" max="2" width="9.1796875" style="306" bestFit="1" customWidth="1"/>
    <col min="3" max="3" width="9.1796875" style="306" customWidth="1"/>
    <col min="4" max="4" width="26.453125" style="306" bestFit="1" customWidth="1"/>
    <col min="5" max="5" width="9.1796875" style="306" bestFit="1" customWidth="1"/>
    <col min="6" max="11" width="8.7265625" style="306"/>
    <col min="12" max="12" width="9.1796875" style="307" customWidth="1"/>
    <col min="13" max="16384" width="8.7265625" style="306"/>
  </cols>
  <sheetData>
    <row r="1" spans="1:10">
      <c r="A1" s="11" t="s">
        <v>1244</v>
      </c>
      <c r="B1" s="11"/>
      <c r="C1" s="11"/>
      <c r="D1" s="11"/>
      <c r="E1" s="11"/>
      <c r="F1" s="11"/>
      <c r="G1" s="11"/>
      <c r="H1" s="305" t="s">
        <v>239</v>
      </c>
      <c r="I1" s="11"/>
      <c r="J1" s="11"/>
    </row>
    <row r="2" spans="1:10">
      <c r="A2" s="597" t="s">
        <v>855</v>
      </c>
      <c r="B2" s="658"/>
      <c r="C2" s="658"/>
      <c r="D2" s="658"/>
      <c r="E2" s="658"/>
      <c r="F2" s="659"/>
    </row>
    <row r="3" spans="1:10">
      <c r="A3" s="25" t="s">
        <v>244</v>
      </c>
      <c r="B3" s="25" t="s">
        <v>290</v>
      </c>
      <c r="C3" s="25" t="s">
        <v>234</v>
      </c>
      <c r="D3" s="42" t="s">
        <v>394</v>
      </c>
      <c r="E3" s="42" t="s">
        <v>289</v>
      </c>
      <c r="F3" s="25" t="s">
        <v>234</v>
      </c>
    </row>
    <row r="4" spans="1:10">
      <c r="A4" s="262" t="s">
        <v>235</v>
      </c>
      <c r="B4" s="262">
        <v>2402.9187613499998</v>
      </c>
      <c r="C4" s="269">
        <f t="shared" ref="C4:C18" si="0">(B4/$B$19)*100</f>
        <v>44.824509087986648</v>
      </c>
      <c r="D4" s="262" t="s">
        <v>235</v>
      </c>
      <c r="E4" s="262">
        <v>5239.5918006100201</v>
      </c>
      <c r="F4" s="269">
        <f t="shared" ref="F4:F18" si="1">(E4/$E$19)*100</f>
        <v>77.794200388224553</v>
      </c>
    </row>
    <row r="5" spans="1:10">
      <c r="A5" s="44" t="s">
        <v>247</v>
      </c>
      <c r="B5" s="44">
        <v>1378.05778321</v>
      </c>
      <c r="C5" s="108">
        <f t="shared" si="0"/>
        <v>25.706555136538839</v>
      </c>
      <c r="D5" s="44" t="s">
        <v>247</v>
      </c>
      <c r="E5" s="44">
        <v>1026.6765961399999</v>
      </c>
      <c r="F5" s="108">
        <f t="shared" si="1"/>
        <v>15.243455576962431</v>
      </c>
    </row>
    <row r="6" spans="1:10">
      <c r="A6" s="263" t="s">
        <v>245</v>
      </c>
      <c r="B6" s="263">
        <v>1112.51656458</v>
      </c>
      <c r="C6" s="271">
        <f t="shared" si="0"/>
        <v>20.753098132845412</v>
      </c>
      <c r="D6" s="263" t="s">
        <v>249</v>
      </c>
      <c r="E6" s="263">
        <v>209.49229233000003</v>
      </c>
      <c r="F6" s="271">
        <f t="shared" si="1"/>
        <v>3.1104112666584305</v>
      </c>
    </row>
    <row r="7" spans="1:10">
      <c r="A7" s="44" t="s">
        <v>249</v>
      </c>
      <c r="B7" s="44">
        <v>229.23560434000001</v>
      </c>
      <c r="C7" s="108">
        <f t="shared" si="0"/>
        <v>4.2762050866237216</v>
      </c>
      <c r="D7" s="44" t="s">
        <v>253</v>
      </c>
      <c r="E7" s="44">
        <v>128.64681704</v>
      </c>
      <c r="F7" s="108">
        <f t="shared" si="1"/>
        <v>1.9100679299009211</v>
      </c>
    </row>
    <row r="8" spans="1:10">
      <c r="A8" s="263" t="s">
        <v>254</v>
      </c>
      <c r="B8" s="263">
        <v>89.307508640000194</v>
      </c>
      <c r="C8" s="271">
        <f t="shared" si="0"/>
        <v>1.665959456078361</v>
      </c>
      <c r="D8" s="263" t="s">
        <v>245</v>
      </c>
      <c r="E8" s="263">
        <v>49.6718638400001</v>
      </c>
      <c r="F8" s="271">
        <f t="shared" si="1"/>
        <v>0.7374969417991083</v>
      </c>
    </row>
    <row r="9" spans="1:10">
      <c r="A9" s="44" t="s">
        <v>253</v>
      </c>
      <c r="B9" s="44">
        <v>83.576025610000002</v>
      </c>
      <c r="C9" s="108">
        <f t="shared" si="0"/>
        <v>1.5590432684409778</v>
      </c>
      <c r="D9" s="44" t="s">
        <v>574</v>
      </c>
      <c r="E9" s="44">
        <v>38.214669360000002</v>
      </c>
      <c r="F9" s="108">
        <f t="shared" si="1"/>
        <v>0.56738764375031414</v>
      </c>
    </row>
    <row r="10" spans="1:10">
      <c r="A10" s="263" t="s">
        <v>258</v>
      </c>
      <c r="B10" s="263">
        <v>30.95814902</v>
      </c>
      <c r="C10" s="271">
        <f t="shared" si="0"/>
        <v>0.57749927064309536</v>
      </c>
      <c r="D10" s="263" t="s">
        <v>273</v>
      </c>
      <c r="E10" s="263">
        <v>16.246799070000002</v>
      </c>
      <c r="F10" s="271">
        <f t="shared" si="1"/>
        <v>0.2412223681951044</v>
      </c>
    </row>
    <row r="11" spans="1:10">
      <c r="A11" s="44" t="s">
        <v>268</v>
      </c>
      <c r="B11" s="44">
        <v>15.49114627</v>
      </c>
      <c r="C11" s="108">
        <f t="shared" si="0"/>
        <v>0.28897482425615983</v>
      </c>
      <c r="D11" s="44" t="s">
        <v>254</v>
      </c>
      <c r="E11" s="44">
        <v>11.5661016</v>
      </c>
      <c r="F11" s="108">
        <f t="shared" si="1"/>
        <v>0.17172628323378322</v>
      </c>
    </row>
    <row r="12" spans="1:10">
      <c r="A12" s="263" t="s">
        <v>265</v>
      </c>
      <c r="B12" s="263">
        <v>8.1351121400000004</v>
      </c>
      <c r="C12" s="271">
        <f t="shared" si="0"/>
        <v>0.15175394770581122</v>
      </c>
      <c r="D12" s="263" t="s">
        <v>271</v>
      </c>
      <c r="E12" s="263">
        <v>5.5398806699999996</v>
      </c>
      <c r="F12" s="271">
        <f t="shared" si="1"/>
        <v>8.2252702761817412E-2</v>
      </c>
    </row>
    <row r="13" spans="1:10">
      <c r="A13" s="44" t="s">
        <v>271</v>
      </c>
      <c r="B13" s="44">
        <v>5.896674</v>
      </c>
      <c r="C13" s="108">
        <f t="shared" si="0"/>
        <v>0.10999769178771475</v>
      </c>
      <c r="D13" s="44" t="s">
        <v>258</v>
      </c>
      <c r="E13" s="44">
        <v>5.0251337600000001</v>
      </c>
      <c r="F13" s="108">
        <f t="shared" si="1"/>
        <v>7.4610060779459711E-2</v>
      </c>
    </row>
    <row r="14" spans="1:10">
      <c r="A14" s="263" t="s">
        <v>273</v>
      </c>
      <c r="B14" s="263">
        <v>3.6255662200000001</v>
      </c>
      <c r="C14" s="271">
        <f t="shared" si="0"/>
        <v>6.7632010116806529E-2</v>
      </c>
      <c r="D14" s="263" t="s">
        <v>238</v>
      </c>
      <c r="E14" s="263">
        <v>4.0083937499999998</v>
      </c>
      <c r="F14" s="271">
        <f t="shared" si="1"/>
        <v>5.9514137453627977E-2</v>
      </c>
    </row>
    <row r="15" spans="1:10">
      <c r="A15" s="44" t="s">
        <v>574</v>
      </c>
      <c r="B15" s="44">
        <v>1.0063</v>
      </c>
      <c r="C15" s="108">
        <f t="shared" si="0"/>
        <v>1.8771713892607487E-2</v>
      </c>
      <c r="D15" s="44" t="s">
        <v>265</v>
      </c>
      <c r="E15" s="44">
        <v>0.47443863000000003</v>
      </c>
      <c r="F15" s="108">
        <f t="shared" si="1"/>
        <v>7.0441697099071039E-3</v>
      </c>
      <c r="H15" s="572"/>
      <c r="I15" s="572"/>
    </row>
    <row r="16" spans="1:10">
      <c r="A16" s="263" t="s">
        <v>238</v>
      </c>
      <c r="B16" s="263">
        <v>2.0000000000000002E-5</v>
      </c>
      <c r="C16" s="271">
        <f t="shared" si="0"/>
        <v>3.7308384959967184E-7</v>
      </c>
      <c r="D16" s="263" t="s">
        <v>268</v>
      </c>
      <c r="E16" s="263">
        <v>3.6310929999999998E-2</v>
      </c>
      <c r="F16" s="271">
        <f t="shared" si="1"/>
        <v>5.3912210572852625E-4</v>
      </c>
      <c r="H16" s="570"/>
      <c r="I16" s="570"/>
    </row>
    <row r="17" spans="1:12" s="308" customFormat="1">
      <c r="A17" s="44" t="s">
        <v>274</v>
      </c>
      <c r="B17" s="44">
        <v>1.0000000000000001E-5</v>
      </c>
      <c r="C17" s="108">
        <f t="shared" si="0"/>
        <v>1.8654192479983592E-7</v>
      </c>
      <c r="D17" s="44" t="s">
        <v>274</v>
      </c>
      <c r="E17" s="44">
        <v>3.6644999999999998E-3</v>
      </c>
      <c r="F17" s="108">
        <f t="shared" si="1"/>
        <v>5.4408216931986722E-5</v>
      </c>
      <c r="H17" s="571"/>
      <c r="I17" s="571"/>
      <c r="L17" s="309"/>
    </row>
    <row r="18" spans="1:12">
      <c r="A18" s="263" t="s">
        <v>906</v>
      </c>
      <c r="B18" s="263">
        <v>0</v>
      </c>
      <c r="C18" s="271">
        <f t="shared" si="0"/>
        <v>0</v>
      </c>
      <c r="D18" s="263" t="s">
        <v>906</v>
      </c>
      <c r="E18" s="263">
        <v>1.145E-3</v>
      </c>
      <c r="F18" s="271">
        <f t="shared" si="1"/>
        <v>1.7000247888422649E-5</v>
      </c>
    </row>
    <row r="19" spans="1:12" s="308" customFormat="1">
      <c r="A19" s="116" t="s">
        <v>217</v>
      </c>
      <c r="B19" s="116">
        <f>SUM(B4:B16)</f>
        <v>5360.72521538</v>
      </c>
      <c r="C19" s="337">
        <f>SUM(C4:C17)</f>
        <v>100.00000018654193</v>
      </c>
      <c r="D19" s="116" t="s">
        <v>217</v>
      </c>
      <c r="E19" s="116">
        <f>SUM(E4:E18)</f>
        <v>6735.1959072300197</v>
      </c>
      <c r="F19" s="337">
        <f>SUM(F4:F18)</f>
        <v>100.00000000000003</v>
      </c>
      <c r="L19" s="309"/>
    </row>
    <row r="20" spans="1:12">
      <c r="A20" s="529"/>
      <c r="B20" s="530"/>
      <c r="C20" s="531"/>
      <c r="D20" s="532"/>
      <c r="E20" s="530"/>
      <c r="F20" s="533"/>
    </row>
    <row r="21" spans="1:12">
      <c r="A21" s="597" t="s">
        <v>856</v>
      </c>
      <c r="B21" s="658"/>
      <c r="C21" s="658"/>
      <c r="D21" s="658"/>
      <c r="E21" s="658"/>
      <c r="F21" s="659"/>
    </row>
    <row r="22" spans="1:12">
      <c r="A22" s="25" t="s">
        <v>393</v>
      </c>
      <c r="B22" s="25" t="s">
        <v>290</v>
      </c>
      <c r="C22" s="25" t="s">
        <v>234</v>
      </c>
      <c r="D22" s="25" t="s">
        <v>393</v>
      </c>
      <c r="E22" s="25" t="s">
        <v>289</v>
      </c>
      <c r="F22" s="25" t="s">
        <v>234</v>
      </c>
    </row>
    <row r="23" spans="1:12">
      <c r="A23" s="262" t="s">
        <v>965</v>
      </c>
      <c r="B23" s="262">
        <v>1524.18377887</v>
      </c>
      <c r="C23" s="269">
        <f>(B23/$B$268)*100</f>
        <v>28.432417532871369</v>
      </c>
      <c r="D23" s="262" t="s">
        <v>1024</v>
      </c>
      <c r="E23" s="262">
        <v>969.06490257000007</v>
      </c>
      <c r="F23" s="269">
        <f>(E23/$E$268)*100</f>
        <v>14.388072981362605</v>
      </c>
    </row>
    <row r="24" spans="1:12">
      <c r="A24" s="44" t="s">
        <v>966</v>
      </c>
      <c r="B24" s="44">
        <v>649.21004837999999</v>
      </c>
      <c r="C24" s="108">
        <f t="shared" ref="C24:C87" si="2">(B24/$B$268)*100</f>
        <v>12.110489179828848</v>
      </c>
      <c r="D24" s="44" t="s">
        <v>1143</v>
      </c>
      <c r="E24" s="44">
        <v>491.72904582000001</v>
      </c>
      <c r="F24" s="108">
        <f t="shared" ref="F24:F87" si="3">(E24/$E$268)*100</f>
        <v>7.300887050548087</v>
      </c>
    </row>
    <row r="25" spans="1:12">
      <c r="A25" s="263" t="s">
        <v>967</v>
      </c>
      <c r="B25" s="263">
        <v>597.25631071000009</v>
      </c>
      <c r="C25" s="271">
        <f t="shared" si="2"/>
        <v>11.141334159085977</v>
      </c>
      <c r="D25" s="263" t="s">
        <v>1004</v>
      </c>
      <c r="E25" s="263">
        <v>183.31130764</v>
      </c>
      <c r="F25" s="271">
        <f t="shared" si="3"/>
        <v>2.7216922887606221</v>
      </c>
    </row>
    <row r="26" spans="1:12">
      <c r="A26" s="44" t="s">
        <v>1031</v>
      </c>
      <c r="B26" s="44">
        <v>588.31090339000002</v>
      </c>
      <c r="C26" s="108">
        <f t="shared" si="2"/>
        <v>10.974464809438123</v>
      </c>
      <c r="D26" s="44" t="s">
        <v>1025</v>
      </c>
      <c r="E26" s="44">
        <v>177.26542993000001</v>
      </c>
      <c r="F26" s="108">
        <f t="shared" si="3"/>
        <v>2.6319268566443865</v>
      </c>
    </row>
    <row r="27" spans="1:12">
      <c r="A27" s="263" t="s">
        <v>927</v>
      </c>
      <c r="B27" s="263">
        <v>301.50887005999999</v>
      </c>
      <c r="C27" s="271">
        <f t="shared" si="2"/>
        <v>5.6244044860297331</v>
      </c>
      <c r="D27" s="263" t="s">
        <v>995</v>
      </c>
      <c r="E27" s="263">
        <v>152.22938213999998</v>
      </c>
      <c r="F27" s="271">
        <f t="shared" si="3"/>
        <v>2.260207189765437</v>
      </c>
    </row>
    <row r="28" spans="1:12">
      <c r="A28" s="44" t="s">
        <v>971</v>
      </c>
      <c r="B28" s="44">
        <v>248.73751974999999</v>
      </c>
      <c r="C28" s="108">
        <f t="shared" si="2"/>
        <v>4.6399975617546829</v>
      </c>
      <c r="D28" s="44" t="s">
        <v>1020</v>
      </c>
      <c r="E28" s="44">
        <v>136.22818502000001</v>
      </c>
      <c r="F28" s="108">
        <f t="shared" si="3"/>
        <v>2.0226313665763413</v>
      </c>
    </row>
    <row r="29" spans="1:12">
      <c r="A29" s="263" t="s">
        <v>1025</v>
      </c>
      <c r="B29" s="263">
        <v>161.95370446000001</v>
      </c>
      <c r="C29" s="271">
        <f t="shared" si="2"/>
        <v>3.0211155702075723</v>
      </c>
      <c r="D29" s="263" t="s">
        <v>1048</v>
      </c>
      <c r="E29" s="263">
        <v>129.13067335</v>
      </c>
      <c r="F29" s="271">
        <f t="shared" si="3"/>
        <v>1.9172519274663209</v>
      </c>
    </row>
    <row r="30" spans="1:12">
      <c r="A30" s="44" t="s">
        <v>1068</v>
      </c>
      <c r="B30" s="44">
        <v>129.74984692000001</v>
      </c>
      <c r="C30" s="108">
        <f t="shared" si="2"/>
        <v>2.4203786141790675</v>
      </c>
      <c r="D30" s="44" t="s">
        <v>1050</v>
      </c>
      <c r="E30" s="44">
        <v>124.63633656</v>
      </c>
      <c r="F30" s="108">
        <f t="shared" si="3"/>
        <v>1.8505228099780608</v>
      </c>
    </row>
    <row r="31" spans="1:12">
      <c r="A31" s="263" t="s">
        <v>1052</v>
      </c>
      <c r="B31" s="263">
        <v>112.75646981</v>
      </c>
      <c r="C31" s="271">
        <f t="shared" si="2"/>
        <v>2.1033808872755131</v>
      </c>
      <c r="D31" s="263" t="s">
        <v>1002</v>
      </c>
      <c r="E31" s="263">
        <v>123.57266198000001</v>
      </c>
      <c r="F31" s="271">
        <f t="shared" si="3"/>
        <v>1.834730031346957</v>
      </c>
    </row>
    <row r="32" spans="1:12">
      <c r="A32" s="44" t="s">
        <v>1063</v>
      </c>
      <c r="B32" s="44">
        <v>79.675332330000003</v>
      </c>
      <c r="C32" s="108">
        <f t="shared" si="2"/>
        <v>1.4862789824179472</v>
      </c>
      <c r="D32" s="44" t="s">
        <v>1051</v>
      </c>
      <c r="E32" s="44">
        <v>113.33167995999999</v>
      </c>
      <c r="F32" s="108">
        <f t="shared" si="3"/>
        <v>1.6826782995033935</v>
      </c>
    </row>
    <row r="33" spans="1:6">
      <c r="A33" s="263" t="s">
        <v>983</v>
      </c>
      <c r="B33" s="263">
        <v>77.380832829999889</v>
      </c>
      <c r="C33" s="271">
        <f t="shared" si="2"/>
        <v>1.4434769471795628</v>
      </c>
      <c r="D33" s="263" t="s">
        <v>1170</v>
      </c>
      <c r="E33" s="263">
        <v>109.72959295999999</v>
      </c>
      <c r="F33" s="271">
        <f t="shared" si="3"/>
        <v>1.6291967519787958</v>
      </c>
    </row>
    <row r="34" spans="1:6">
      <c r="A34" s="44" t="s">
        <v>1020</v>
      </c>
      <c r="B34" s="44">
        <v>51.062473099999998</v>
      </c>
      <c r="C34" s="108">
        <f t="shared" si="2"/>
        <v>0.95252919993451879</v>
      </c>
      <c r="D34" s="44" t="s">
        <v>1211</v>
      </c>
      <c r="E34" s="44">
        <v>100.48781751</v>
      </c>
      <c r="F34" s="108">
        <f t="shared" si="3"/>
        <v>1.4919806178485433</v>
      </c>
    </row>
    <row r="35" spans="1:6">
      <c r="A35" s="263" t="s">
        <v>1143</v>
      </c>
      <c r="B35" s="263">
        <v>47.028615509999995</v>
      </c>
      <c r="C35" s="271">
        <f t="shared" si="2"/>
        <v>0.87728084415418572</v>
      </c>
      <c r="D35" s="263" t="s">
        <v>1034</v>
      </c>
      <c r="E35" s="263">
        <v>100.35326387000001</v>
      </c>
      <c r="F35" s="271">
        <f t="shared" si="3"/>
        <v>1.4899828490849718</v>
      </c>
    </row>
    <row r="36" spans="1:6">
      <c r="A36" s="44" t="s">
        <v>973</v>
      </c>
      <c r="B36" s="44">
        <v>45.972197810000004</v>
      </c>
      <c r="C36" s="108">
        <f t="shared" si="2"/>
        <v>0.85757422507588532</v>
      </c>
      <c r="D36" s="44" t="s">
        <v>1097</v>
      </c>
      <c r="E36" s="44">
        <v>97.928570669999999</v>
      </c>
      <c r="F36" s="108">
        <f t="shared" si="3"/>
        <v>1.4539825124444712</v>
      </c>
    </row>
    <row r="37" spans="1:6">
      <c r="A37" s="263" t="s">
        <v>1055</v>
      </c>
      <c r="B37" s="263">
        <v>39.627606909999997</v>
      </c>
      <c r="C37" s="271">
        <f t="shared" si="2"/>
        <v>0.7392210054413112</v>
      </c>
      <c r="D37" s="263" t="s">
        <v>1142</v>
      </c>
      <c r="E37" s="263">
        <v>97.723498409999991</v>
      </c>
      <c r="F37" s="271">
        <f t="shared" si="3"/>
        <v>1.450937727068891</v>
      </c>
    </row>
    <row r="38" spans="1:6">
      <c r="A38" s="44" t="s">
        <v>1051</v>
      </c>
      <c r="B38" s="44">
        <v>39.144666380000004</v>
      </c>
      <c r="C38" s="108">
        <f t="shared" si="2"/>
        <v>0.73021213985511135</v>
      </c>
      <c r="D38" s="44" t="s">
        <v>1115</v>
      </c>
      <c r="E38" s="44">
        <v>93.278031089999999</v>
      </c>
      <c r="F38" s="108">
        <f t="shared" si="3"/>
        <v>1.3849341930777279</v>
      </c>
    </row>
    <row r="39" spans="1:6">
      <c r="A39" s="263" t="s">
        <v>1110</v>
      </c>
      <c r="B39" s="263">
        <v>38.654103649999996</v>
      </c>
      <c r="C39" s="271">
        <f t="shared" si="2"/>
        <v>0.72106108828325555</v>
      </c>
      <c r="D39" s="263" t="s">
        <v>1104</v>
      </c>
      <c r="E39" s="263">
        <v>92.334480940000105</v>
      </c>
      <c r="F39" s="271">
        <f t="shared" si="3"/>
        <v>1.3709249472740976</v>
      </c>
    </row>
    <row r="40" spans="1:6">
      <c r="A40" s="44" t="s">
        <v>1081</v>
      </c>
      <c r="B40" s="44">
        <v>36.741144049999996</v>
      </c>
      <c r="C40" s="108">
        <f t="shared" si="2"/>
        <v>0.68537637176499</v>
      </c>
      <c r="D40" s="44" t="s">
        <v>989</v>
      </c>
      <c r="E40" s="44">
        <v>91.421499990000001</v>
      </c>
      <c r="F40" s="108">
        <f t="shared" si="3"/>
        <v>1.3573695739401157</v>
      </c>
    </row>
    <row r="41" spans="1:6">
      <c r="A41" s="263" t="s">
        <v>990</v>
      </c>
      <c r="B41" s="263">
        <v>36.704750869999998</v>
      </c>
      <c r="C41" s="271">
        <f t="shared" si="2"/>
        <v>0.68469748638157779</v>
      </c>
      <c r="D41" s="263" t="s">
        <v>1001</v>
      </c>
      <c r="E41" s="263">
        <v>90.109016799999992</v>
      </c>
      <c r="F41" s="271">
        <f t="shared" si="3"/>
        <v>1.3378826398096459</v>
      </c>
    </row>
    <row r="42" spans="1:6">
      <c r="A42" s="44" t="s">
        <v>1002</v>
      </c>
      <c r="B42" s="44">
        <v>32.602340300000002</v>
      </c>
      <c r="C42" s="108">
        <f t="shared" si="2"/>
        <v>0.60817033011963384</v>
      </c>
      <c r="D42" s="44" t="s">
        <v>1031</v>
      </c>
      <c r="E42" s="44">
        <v>83.663718450000005</v>
      </c>
      <c r="F42" s="108">
        <f t="shared" si="3"/>
        <v>1.2421868584429721</v>
      </c>
    </row>
    <row r="43" spans="1:6">
      <c r="A43" s="263" t="s">
        <v>1026</v>
      </c>
      <c r="B43" s="263">
        <v>32.334660999999997</v>
      </c>
      <c r="C43" s="271">
        <f t="shared" si="2"/>
        <v>0.60317698894384109</v>
      </c>
      <c r="D43" s="263" t="s">
        <v>1072</v>
      </c>
      <c r="E43" s="263">
        <v>76.453300150000004</v>
      </c>
      <c r="F43" s="271">
        <f t="shared" si="3"/>
        <v>1.1351310519109026</v>
      </c>
    </row>
    <row r="44" spans="1:6">
      <c r="A44" s="44" t="s">
        <v>1004</v>
      </c>
      <c r="B44" s="44">
        <v>28.695545829999997</v>
      </c>
      <c r="C44" s="108">
        <f t="shared" si="2"/>
        <v>0.53529223423246641</v>
      </c>
      <c r="D44" s="44" t="s">
        <v>1152</v>
      </c>
      <c r="E44" s="44">
        <v>74.709790480000009</v>
      </c>
      <c r="F44" s="108">
        <f t="shared" si="3"/>
        <v>1.1092445046743422</v>
      </c>
    </row>
    <row r="45" spans="1:6">
      <c r="A45" s="263" t="s">
        <v>1170</v>
      </c>
      <c r="B45" s="263">
        <v>26.790465999999999</v>
      </c>
      <c r="C45" s="271">
        <f t="shared" si="2"/>
        <v>0.49975450846020475</v>
      </c>
      <c r="D45" s="263" t="s">
        <v>1052</v>
      </c>
      <c r="E45" s="263">
        <v>69.797451599999988</v>
      </c>
      <c r="F45" s="271">
        <f t="shared" si="3"/>
        <v>1.0363091521224321</v>
      </c>
    </row>
    <row r="46" spans="1:6">
      <c r="A46" s="44" t="s">
        <v>1009</v>
      </c>
      <c r="B46" s="44">
        <v>25.62382204</v>
      </c>
      <c r="C46" s="108">
        <f t="shared" si="2"/>
        <v>0.47799170751535125</v>
      </c>
      <c r="D46" s="44" t="s">
        <v>1137</v>
      </c>
      <c r="E46" s="44">
        <v>68.279697499999997</v>
      </c>
      <c r="F46" s="108">
        <f t="shared" si="3"/>
        <v>1.0137744831847291</v>
      </c>
    </row>
    <row r="47" spans="1:6">
      <c r="A47" s="263" t="s">
        <v>1090</v>
      </c>
      <c r="B47" s="263">
        <v>25.4398698</v>
      </c>
      <c r="C47" s="271">
        <f t="shared" si="2"/>
        <v>0.47456022702966827</v>
      </c>
      <c r="D47" s="263" t="s">
        <v>1073</v>
      </c>
      <c r="E47" s="263">
        <v>67.518588390000005</v>
      </c>
      <c r="F47" s="271">
        <f t="shared" si="3"/>
        <v>1.0024740084771862</v>
      </c>
    </row>
    <row r="48" spans="1:6">
      <c r="A48" s="44" t="s">
        <v>1104</v>
      </c>
      <c r="B48" s="44">
        <v>21.657494499999999</v>
      </c>
      <c r="C48" s="108">
        <f t="shared" si="2"/>
        <v>0.4040030702835512</v>
      </c>
      <c r="D48" s="44" t="s">
        <v>1147</v>
      </c>
      <c r="E48" s="44">
        <v>67.464551689999993</v>
      </c>
      <c r="F48" s="108">
        <f t="shared" si="3"/>
        <v>1.0016717051627124</v>
      </c>
    </row>
    <row r="49" spans="1:6">
      <c r="A49" s="263" t="s">
        <v>989</v>
      </c>
      <c r="B49" s="263">
        <v>20.77623178</v>
      </c>
      <c r="C49" s="271">
        <f t="shared" si="2"/>
        <v>0.38756382590990335</v>
      </c>
      <c r="D49" s="263" t="s">
        <v>1079</v>
      </c>
      <c r="E49" s="263">
        <v>66.731674740000003</v>
      </c>
      <c r="F49" s="271">
        <f t="shared" si="3"/>
        <v>0.99079040400837959</v>
      </c>
    </row>
    <row r="50" spans="1:6">
      <c r="A50" s="44" t="s">
        <v>1134</v>
      </c>
      <c r="B50" s="44">
        <v>18.925664789999999</v>
      </c>
      <c r="C50" s="108">
        <f t="shared" si="2"/>
        <v>0.35304299314573528</v>
      </c>
      <c r="D50" s="44" t="s">
        <v>1063</v>
      </c>
      <c r="E50" s="44">
        <v>64.196960419999996</v>
      </c>
      <c r="F50" s="108">
        <f t="shared" si="3"/>
        <v>0.95315654220372048</v>
      </c>
    </row>
    <row r="51" spans="1:6">
      <c r="A51" s="263" t="s">
        <v>1044</v>
      </c>
      <c r="B51" s="263">
        <v>18.150829429999998</v>
      </c>
      <c r="C51" s="271">
        <f t="shared" si="2"/>
        <v>0.33858906522696047</v>
      </c>
      <c r="D51" s="263" t="s">
        <v>1090</v>
      </c>
      <c r="E51" s="263">
        <v>58.763214520000005</v>
      </c>
      <c r="F51" s="271">
        <f t="shared" si="3"/>
        <v>0.87247966249830533</v>
      </c>
    </row>
    <row r="52" spans="1:6">
      <c r="A52" s="44" t="s">
        <v>1037</v>
      </c>
      <c r="B52" s="44">
        <v>17.85498187</v>
      </c>
      <c r="C52" s="108">
        <f t="shared" si="2"/>
        <v>0.33307026790828193</v>
      </c>
      <c r="D52" s="44" t="s">
        <v>1003</v>
      </c>
      <c r="E52" s="44">
        <v>57.204404310000001</v>
      </c>
      <c r="F52" s="108">
        <f t="shared" si="3"/>
        <v>0.84933541797341072</v>
      </c>
    </row>
    <row r="53" spans="1:6">
      <c r="A53" s="263" t="s">
        <v>1065</v>
      </c>
      <c r="B53" s="263">
        <v>16.23471601</v>
      </c>
      <c r="C53" s="271">
        <f t="shared" si="2"/>
        <v>0.30284551674347759</v>
      </c>
      <c r="D53" s="263" t="s">
        <v>1145</v>
      </c>
      <c r="E53" s="263">
        <v>56.566623700000001</v>
      </c>
      <c r="F53" s="271">
        <f t="shared" si="3"/>
        <v>0.83986604813198773</v>
      </c>
    </row>
    <row r="54" spans="1:6">
      <c r="A54" s="44" t="s">
        <v>1043</v>
      </c>
      <c r="B54" s="44">
        <v>15.490926269999999</v>
      </c>
      <c r="C54" s="108">
        <f t="shared" si="2"/>
        <v>0.28897071979476291</v>
      </c>
      <c r="D54" s="44" t="s">
        <v>1005</v>
      </c>
      <c r="E54" s="44">
        <v>51.317097079999996</v>
      </c>
      <c r="F54" s="108">
        <f t="shared" si="3"/>
        <v>0.76192434172423762</v>
      </c>
    </row>
    <row r="55" spans="1:6">
      <c r="A55" s="263" t="s">
        <v>1105</v>
      </c>
      <c r="B55" s="263">
        <v>14.821990339999999</v>
      </c>
      <c r="C55" s="271">
        <f t="shared" si="2"/>
        <v>0.27649226022304363</v>
      </c>
      <c r="D55" s="263" t="s">
        <v>1139</v>
      </c>
      <c r="E55" s="263">
        <v>50.14380938</v>
      </c>
      <c r="F55" s="271">
        <f t="shared" si="3"/>
        <v>0.74450409565922693</v>
      </c>
    </row>
    <row r="56" spans="1:6">
      <c r="A56" s="44" t="s">
        <v>1088</v>
      </c>
      <c r="B56" s="44">
        <v>13.52767893</v>
      </c>
      <c r="C56" s="108">
        <f t="shared" si="2"/>
        <v>0.25234792609690404</v>
      </c>
      <c r="D56" s="44" t="s">
        <v>1158</v>
      </c>
      <c r="E56" s="44">
        <v>49.51630428</v>
      </c>
      <c r="F56" s="108">
        <f t="shared" si="3"/>
        <v>0.73518729019962037</v>
      </c>
    </row>
    <row r="57" spans="1:6">
      <c r="A57" s="263" t="s">
        <v>1107</v>
      </c>
      <c r="B57" s="263">
        <v>13.357877369999999</v>
      </c>
      <c r="C57" s="271">
        <f t="shared" si="2"/>
        <v>0.24918041511917122</v>
      </c>
      <c r="D57" s="263" t="s">
        <v>1092</v>
      </c>
      <c r="E57" s="263">
        <v>48.665625290000001</v>
      </c>
      <c r="F57" s="271">
        <f t="shared" si="3"/>
        <v>0.72255693762016793</v>
      </c>
    </row>
    <row r="58" spans="1:6">
      <c r="A58" s="44" t="s">
        <v>1165</v>
      </c>
      <c r="B58" s="44">
        <v>12.48153801</v>
      </c>
      <c r="C58" s="108">
        <f t="shared" si="2"/>
        <v>0.23283301205044032</v>
      </c>
      <c r="D58" s="44" t="s">
        <v>991</v>
      </c>
      <c r="E58" s="44">
        <v>46.493569780000001</v>
      </c>
      <c r="F58" s="108">
        <f t="shared" si="3"/>
        <v>0.69030760827744797</v>
      </c>
    </row>
    <row r="59" spans="1:6">
      <c r="A59" s="263" t="s">
        <v>1140</v>
      </c>
      <c r="B59" s="263">
        <v>11.33884707</v>
      </c>
      <c r="C59" s="271">
        <f t="shared" si="2"/>
        <v>0.21151703535031019</v>
      </c>
      <c r="D59" s="263" t="s">
        <v>1120</v>
      </c>
      <c r="E59" s="263">
        <v>44.981079260000001</v>
      </c>
      <c r="F59" s="271">
        <f t="shared" si="3"/>
        <v>0.6678510897019988</v>
      </c>
    </row>
    <row r="60" spans="1:6">
      <c r="A60" s="44" t="s">
        <v>1007</v>
      </c>
      <c r="B60" s="44">
        <v>10.948499999999999</v>
      </c>
      <c r="C60" s="108">
        <f t="shared" si="2"/>
        <v>0.2042354259861158</v>
      </c>
      <c r="D60" s="44" t="s">
        <v>1085</v>
      </c>
      <c r="E60" s="44">
        <v>44.184864709999999</v>
      </c>
      <c r="F60" s="108">
        <f t="shared" si="3"/>
        <v>0.65602939125451498</v>
      </c>
    </row>
    <row r="61" spans="1:6">
      <c r="A61" s="263" t="s">
        <v>982</v>
      </c>
      <c r="B61" s="263">
        <v>10.678450029999999</v>
      </c>
      <c r="C61" s="271">
        <f t="shared" si="2"/>
        <v>0.19919786187591915</v>
      </c>
      <c r="D61" s="263" t="s">
        <v>976</v>
      </c>
      <c r="E61" s="263">
        <v>43.449739719999997</v>
      </c>
      <c r="F61" s="271">
        <f t="shared" si="3"/>
        <v>0.645114712600389</v>
      </c>
    </row>
    <row r="62" spans="1:6">
      <c r="A62" s="44" t="s">
        <v>972</v>
      </c>
      <c r="B62" s="44">
        <v>9.3911093599999997</v>
      </c>
      <c r="C62" s="108">
        <f t="shared" si="2"/>
        <v>0.17518356127522486</v>
      </c>
      <c r="D62" s="44" t="s">
        <v>1141</v>
      </c>
      <c r="E62" s="44">
        <v>42.478852889999999</v>
      </c>
      <c r="F62" s="108">
        <f t="shared" si="3"/>
        <v>0.63069958877365984</v>
      </c>
    </row>
    <row r="63" spans="1:6">
      <c r="A63" s="263" t="s">
        <v>1047</v>
      </c>
      <c r="B63" s="263">
        <v>8.3940308599999991</v>
      </c>
      <c r="C63" s="271">
        <f t="shared" si="2"/>
        <v>0.15658386705326774</v>
      </c>
      <c r="D63" s="263" t="s">
        <v>992</v>
      </c>
      <c r="E63" s="263">
        <v>40.687739000000001</v>
      </c>
      <c r="F63" s="271">
        <f t="shared" si="3"/>
        <v>0.60410624368510357</v>
      </c>
    </row>
    <row r="64" spans="1:6">
      <c r="A64" s="44" t="s">
        <v>1013</v>
      </c>
      <c r="B64" s="44">
        <v>7.9226293800000001</v>
      </c>
      <c r="C64" s="108">
        <f t="shared" si="2"/>
        <v>0.1477902531264024</v>
      </c>
      <c r="D64" s="44" t="s">
        <v>1135</v>
      </c>
      <c r="E64" s="44">
        <v>37.055083359999998</v>
      </c>
      <c r="F64" s="108">
        <f t="shared" si="3"/>
        <v>0.55017083200538575</v>
      </c>
    </row>
    <row r="65" spans="1:6">
      <c r="A65" s="263" t="s">
        <v>1001</v>
      </c>
      <c r="B65" s="263">
        <v>7.5451833399999995</v>
      </c>
      <c r="C65" s="271">
        <f t="shared" si="2"/>
        <v>0.14074930205856911</v>
      </c>
      <c r="D65" s="263" t="s">
        <v>1047</v>
      </c>
      <c r="E65" s="263">
        <v>36.198205439999995</v>
      </c>
      <c r="F65" s="271">
        <f t="shared" si="3"/>
        <v>0.53744844156860316</v>
      </c>
    </row>
    <row r="66" spans="1:6">
      <c r="A66" s="44" t="s">
        <v>992</v>
      </c>
      <c r="B66" s="44">
        <v>7.1666927000000005</v>
      </c>
      <c r="C66" s="108">
        <f t="shared" si="2"/>
        <v>0.13368886482130762</v>
      </c>
      <c r="D66" s="44" t="s">
        <v>985</v>
      </c>
      <c r="E66" s="44">
        <v>36.139838140000002</v>
      </c>
      <c r="F66" s="108">
        <f t="shared" si="3"/>
        <v>0.53658184019866628</v>
      </c>
    </row>
    <row r="67" spans="1:6">
      <c r="A67" s="263" t="s">
        <v>1083</v>
      </c>
      <c r="B67" s="263">
        <v>7.0826555400000002</v>
      </c>
      <c r="C67" s="271">
        <f t="shared" si="2"/>
        <v>0.13212121946612074</v>
      </c>
      <c r="D67" s="263" t="s">
        <v>1056</v>
      </c>
      <c r="E67" s="263">
        <v>35.066325670000005</v>
      </c>
      <c r="F67" s="271">
        <f t="shared" si="3"/>
        <v>0.52064299469533615</v>
      </c>
    </row>
    <row r="68" spans="1:6">
      <c r="A68" s="44" t="s">
        <v>1163</v>
      </c>
      <c r="B68" s="44">
        <v>6.6972710400000004</v>
      </c>
      <c r="C68" s="108">
        <f t="shared" si="2"/>
        <v>0.12493218283772908</v>
      </c>
      <c r="D68" s="44" t="s">
        <v>990</v>
      </c>
      <c r="E68" s="44">
        <v>34.797015270000102</v>
      </c>
      <c r="F68" s="108">
        <f t="shared" si="3"/>
        <v>0.51664444136876098</v>
      </c>
    </row>
    <row r="69" spans="1:6">
      <c r="A69" s="263" t="s">
        <v>1018</v>
      </c>
      <c r="B69" s="263">
        <v>6.5014472000000003</v>
      </c>
      <c r="C69" s="271">
        <f t="shared" si="2"/>
        <v>0.12127924724101383</v>
      </c>
      <c r="D69" s="263" t="s">
        <v>967</v>
      </c>
      <c r="E69" s="263">
        <v>33.914027130000001</v>
      </c>
      <c r="F69" s="271">
        <f t="shared" si="3"/>
        <v>0.50353438262418537</v>
      </c>
    </row>
    <row r="70" spans="1:6">
      <c r="A70" s="44" t="s">
        <v>1071</v>
      </c>
      <c r="B70" s="44">
        <v>4.9299116700000001</v>
      </c>
      <c r="C70" s="108">
        <f t="shared" si="2"/>
        <v>9.1963521029946899E-2</v>
      </c>
      <c r="D70" s="44" t="s">
        <v>1122</v>
      </c>
      <c r="E70" s="44">
        <v>33.426844109999998</v>
      </c>
      <c r="F70" s="108">
        <f t="shared" si="3"/>
        <v>0.49630099213769591</v>
      </c>
    </row>
    <row r="71" spans="1:6">
      <c r="A71" s="263" t="s">
        <v>1101</v>
      </c>
      <c r="B71" s="263">
        <v>4.9230675499999998</v>
      </c>
      <c r="C71" s="271">
        <f t="shared" si="2"/>
        <v>9.1835849498348956E-2</v>
      </c>
      <c r="D71" s="263" t="s">
        <v>1061</v>
      </c>
      <c r="E71" s="263">
        <v>32.200299770000001</v>
      </c>
      <c r="F71" s="271">
        <f t="shared" si="3"/>
        <v>0.47809002460394773</v>
      </c>
    </row>
    <row r="72" spans="1:6">
      <c r="A72" s="44" t="s">
        <v>1115</v>
      </c>
      <c r="B72" s="44">
        <v>4.5707250799999999</v>
      </c>
      <c r="C72" s="108">
        <f t="shared" si="2"/>
        <v>8.5263185256356872E-2</v>
      </c>
      <c r="D72" s="44" t="s">
        <v>1059</v>
      </c>
      <c r="E72" s="44">
        <v>31.30613237</v>
      </c>
      <c r="F72" s="108">
        <f t="shared" si="3"/>
        <v>0.46481398315962769</v>
      </c>
    </row>
    <row r="73" spans="1:6">
      <c r="A73" s="263" t="s">
        <v>981</v>
      </c>
      <c r="B73" s="263">
        <v>4.4955126700000001</v>
      </c>
      <c r="C73" s="271">
        <f t="shared" si="2"/>
        <v>8.3860158485950659E-2</v>
      </c>
      <c r="D73" s="263" t="s">
        <v>1096</v>
      </c>
      <c r="E73" s="263">
        <v>31.069856920000003</v>
      </c>
      <c r="F73" s="271">
        <f t="shared" si="3"/>
        <v>0.46130591222517481</v>
      </c>
    </row>
    <row r="74" spans="1:6">
      <c r="A74" s="44" t="s">
        <v>1054</v>
      </c>
      <c r="B74" s="44">
        <v>4.4160049599999995</v>
      </c>
      <c r="C74" s="108">
        <f t="shared" si="2"/>
        <v>8.2377006362734637E-2</v>
      </c>
      <c r="D74" s="44" t="s">
        <v>996</v>
      </c>
      <c r="E74" s="44">
        <v>30.853466350000001</v>
      </c>
      <c r="F74" s="108">
        <f t="shared" si="3"/>
        <v>0.45809307962192836</v>
      </c>
    </row>
    <row r="75" spans="1:6">
      <c r="A75" s="263" t="s">
        <v>1145</v>
      </c>
      <c r="B75" s="263">
        <v>4.3506500399999997</v>
      </c>
      <c r="C75" s="271">
        <f t="shared" si="2"/>
        <v>8.115786310781492E-2</v>
      </c>
      <c r="D75" s="263" t="s">
        <v>1126</v>
      </c>
      <c r="E75" s="263">
        <v>30.796666089999999</v>
      </c>
      <c r="F75" s="271">
        <f t="shared" si="3"/>
        <v>0.45724974468731971</v>
      </c>
    </row>
    <row r="76" spans="1:6">
      <c r="A76" s="44" t="s">
        <v>1079</v>
      </c>
      <c r="B76" s="44">
        <v>4.0129148500000005</v>
      </c>
      <c r="C76" s="108">
        <f t="shared" si="2"/>
        <v>7.4857685878043576E-2</v>
      </c>
      <c r="D76" s="44" t="s">
        <v>994</v>
      </c>
      <c r="E76" s="44">
        <v>29.98903743</v>
      </c>
      <c r="F76" s="108">
        <f t="shared" si="3"/>
        <v>0.44525857663335067</v>
      </c>
    </row>
    <row r="77" spans="1:6">
      <c r="A77" s="263" t="s">
        <v>1120</v>
      </c>
      <c r="B77" s="263">
        <v>3.8543523500000001</v>
      </c>
      <c r="C77" s="271">
        <f t="shared" si="2"/>
        <v>7.1899830488453803E-2</v>
      </c>
      <c r="D77" s="263" t="s">
        <v>1134</v>
      </c>
      <c r="E77" s="263">
        <v>29.687481139999999</v>
      </c>
      <c r="F77" s="271">
        <f t="shared" si="3"/>
        <v>0.44078125638678894</v>
      </c>
    </row>
    <row r="78" spans="1:6">
      <c r="A78" s="44" t="s">
        <v>1152</v>
      </c>
      <c r="B78" s="44">
        <v>3.8409431000000001</v>
      </c>
      <c r="C78" s="108">
        <f t="shared" si="2"/>
        <v>7.1649691758408199E-2</v>
      </c>
      <c r="D78" s="44" t="s">
        <v>1043</v>
      </c>
      <c r="E78" s="44">
        <v>29.509561519999998</v>
      </c>
      <c r="F78" s="108">
        <f t="shared" si="3"/>
        <v>0.43813961652284666</v>
      </c>
    </row>
    <row r="79" spans="1:6">
      <c r="A79" s="263" t="s">
        <v>1108</v>
      </c>
      <c r="B79" s="263">
        <v>3.3711574</v>
      </c>
      <c r="C79" s="271">
        <f t="shared" si="2"/>
        <v>6.2886218902611923E-2</v>
      </c>
      <c r="D79" s="263" t="s">
        <v>1155</v>
      </c>
      <c r="E79" s="263">
        <v>29.289618960000002</v>
      </c>
      <c r="F79" s="271">
        <f t="shared" si="3"/>
        <v>0.43487404618117487</v>
      </c>
    </row>
    <row r="80" spans="1:6">
      <c r="A80" s="44" t="s">
        <v>1057</v>
      </c>
      <c r="B80" s="44">
        <v>2.95429078</v>
      </c>
      <c r="C80" s="108">
        <f t="shared" si="2"/>
        <v>5.5109908749157818E-2</v>
      </c>
      <c r="D80" s="44" t="s">
        <v>1045</v>
      </c>
      <c r="E80" s="44">
        <v>29.21930107</v>
      </c>
      <c r="F80" s="108">
        <f t="shared" si="3"/>
        <v>0.43383000988336623</v>
      </c>
    </row>
    <row r="81" spans="1:6">
      <c r="A81" s="263" t="s">
        <v>1147</v>
      </c>
      <c r="B81" s="263">
        <v>2.8896061099999999</v>
      </c>
      <c r="C81" s="271">
        <f t="shared" si="2"/>
        <v>5.3903268466724483E-2</v>
      </c>
      <c r="D81" s="263" t="s">
        <v>1057</v>
      </c>
      <c r="E81" s="263">
        <v>29.197789920000002</v>
      </c>
      <c r="F81" s="271">
        <f t="shared" si="3"/>
        <v>0.43351062570662824</v>
      </c>
    </row>
    <row r="82" spans="1:6">
      <c r="A82" s="44" t="s">
        <v>1141</v>
      </c>
      <c r="B82" s="44">
        <v>2.87668692</v>
      </c>
      <c r="C82" s="108">
        <f t="shared" si="2"/>
        <v>5.3662271410228571E-2</v>
      </c>
      <c r="D82" s="44" t="s">
        <v>1176</v>
      </c>
      <c r="E82" s="44">
        <v>28.18789773</v>
      </c>
      <c r="F82" s="108">
        <f t="shared" si="3"/>
        <v>0.41851637455328139</v>
      </c>
    </row>
    <row r="83" spans="1:6">
      <c r="A83" s="263" t="s">
        <v>1032</v>
      </c>
      <c r="B83" s="263">
        <v>2.7723128099999998</v>
      </c>
      <c r="C83" s="271">
        <f t="shared" si="2"/>
        <v>5.1715256675993575E-2</v>
      </c>
      <c r="D83" s="263" t="s">
        <v>1154</v>
      </c>
      <c r="E83" s="263">
        <v>28.148117679999999</v>
      </c>
      <c r="F83" s="271">
        <f t="shared" si="3"/>
        <v>0.41792574511134783</v>
      </c>
    </row>
    <row r="84" spans="1:6">
      <c r="A84" s="44" t="s">
        <v>1011</v>
      </c>
      <c r="B84" s="44">
        <v>2.6811707299999998</v>
      </c>
      <c r="C84" s="108">
        <f t="shared" si="2"/>
        <v>5.0015074775819061E-2</v>
      </c>
      <c r="D84" s="44" t="s">
        <v>1136</v>
      </c>
      <c r="E84" s="44">
        <v>27.234439780000002</v>
      </c>
      <c r="F84" s="108">
        <f t="shared" si="3"/>
        <v>0.40436002389722264</v>
      </c>
    </row>
    <row r="85" spans="1:6">
      <c r="A85" s="263" t="s">
        <v>1176</v>
      </c>
      <c r="B85" s="263">
        <v>2.6566974999999999</v>
      </c>
      <c r="C85" s="271">
        <f t="shared" si="2"/>
        <v>4.9558546433643776E-2</v>
      </c>
      <c r="D85" s="263" t="s">
        <v>1032</v>
      </c>
      <c r="E85" s="263">
        <v>26.989106260000003</v>
      </c>
      <c r="F85" s="271">
        <f t="shared" si="3"/>
        <v>0.40071746437290889</v>
      </c>
    </row>
    <row r="86" spans="1:6">
      <c r="A86" s="44" t="s">
        <v>1097</v>
      </c>
      <c r="B86" s="44">
        <v>2.4518086000000001</v>
      </c>
      <c r="C86" s="108">
        <f t="shared" si="2"/>
        <v>4.5736509463161365E-2</v>
      </c>
      <c r="D86" s="44" t="s">
        <v>1012</v>
      </c>
      <c r="E86" s="44">
        <v>26.289556000000001</v>
      </c>
      <c r="F86" s="108">
        <f t="shared" si="3"/>
        <v>0.39033097718477733</v>
      </c>
    </row>
    <row r="87" spans="1:6">
      <c r="A87" s="263" t="s">
        <v>1048</v>
      </c>
      <c r="B87" s="263">
        <v>2.31540722</v>
      </c>
      <c r="C87" s="271">
        <f t="shared" si="2"/>
        <v>4.3192051870852462E-2</v>
      </c>
      <c r="D87" s="263" t="s">
        <v>1082</v>
      </c>
      <c r="E87" s="263">
        <v>26.05396962</v>
      </c>
      <c r="F87" s="271">
        <f t="shared" si="3"/>
        <v>0.38683313713313006</v>
      </c>
    </row>
    <row r="88" spans="1:6">
      <c r="A88" s="44" t="s">
        <v>1084</v>
      </c>
      <c r="B88" s="44">
        <v>2.2398897400000002</v>
      </c>
      <c r="C88" s="108">
        <f t="shared" ref="C88:C151" si="4">(B88/$B$268)*100</f>
        <v>4.1783334265956998E-2</v>
      </c>
      <c r="D88" s="44" t="s">
        <v>1070</v>
      </c>
      <c r="E88" s="44">
        <v>25.633936200000001</v>
      </c>
      <c r="F88" s="108">
        <f t="shared" ref="F88:F151" si="5">(E88/$E$268)*100</f>
        <v>0.38059674214498856</v>
      </c>
    </row>
    <row r="89" spans="1:6">
      <c r="A89" s="263" t="s">
        <v>1029</v>
      </c>
      <c r="B89" s="263">
        <v>2.2394878</v>
      </c>
      <c r="C89" s="271">
        <f t="shared" si="4"/>
        <v>4.1775836399845577E-2</v>
      </c>
      <c r="D89" s="263" t="s">
        <v>1187</v>
      </c>
      <c r="E89" s="263">
        <v>25.563716920000001</v>
      </c>
      <c r="F89" s="271">
        <f t="shared" si="5"/>
        <v>0.37955416994713131</v>
      </c>
    </row>
    <row r="90" spans="1:6">
      <c r="A90" s="44" t="s">
        <v>1126</v>
      </c>
      <c r="B90" s="44">
        <v>1.6473381599999999</v>
      </c>
      <c r="C90" s="108">
        <f t="shared" si="4"/>
        <v>3.0729763058938139E-2</v>
      </c>
      <c r="D90" s="44" t="s">
        <v>1011</v>
      </c>
      <c r="E90" s="44">
        <v>24.176033399999998</v>
      </c>
      <c r="F90" s="108">
        <f t="shared" si="5"/>
        <v>0.35895070808627633</v>
      </c>
    </row>
    <row r="91" spans="1:6">
      <c r="A91" s="263" t="s">
        <v>1049</v>
      </c>
      <c r="B91" s="263">
        <v>1.5484549999999999</v>
      </c>
      <c r="C91" s="271">
        <f t="shared" si="4"/>
        <v>2.8885177562710043E-2</v>
      </c>
      <c r="D91" s="263" t="s">
        <v>1107</v>
      </c>
      <c r="E91" s="263">
        <v>23.822281440000001</v>
      </c>
      <c r="F91" s="271">
        <f t="shared" si="5"/>
        <v>0.35369841899368648</v>
      </c>
    </row>
    <row r="92" spans="1:6">
      <c r="A92" s="44" t="s">
        <v>1122</v>
      </c>
      <c r="B92" s="44">
        <v>1.47667572</v>
      </c>
      <c r="C92" s="108">
        <f t="shared" si="4"/>
        <v>2.7546193060013179E-2</v>
      </c>
      <c r="D92" s="44" t="s">
        <v>1156</v>
      </c>
      <c r="E92" s="44">
        <v>23.701428629999999</v>
      </c>
      <c r="F92" s="108">
        <f t="shared" si="5"/>
        <v>0.35190407163297693</v>
      </c>
    </row>
    <row r="93" spans="1:6">
      <c r="A93" s="263" t="s">
        <v>1136</v>
      </c>
      <c r="B93" s="263">
        <v>1.44671182</v>
      </c>
      <c r="C93" s="271">
        <f t="shared" si="4"/>
        <v>2.6987240703004876E-2</v>
      </c>
      <c r="D93" s="263" t="s">
        <v>1046</v>
      </c>
      <c r="E93" s="263">
        <v>23.487369519999998</v>
      </c>
      <c r="F93" s="271">
        <f t="shared" si="5"/>
        <v>0.34872585509780213</v>
      </c>
    </row>
    <row r="94" spans="1:6">
      <c r="A94" s="44" t="s">
        <v>1139</v>
      </c>
      <c r="B94" s="44">
        <v>1.43282661</v>
      </c>
      <c r="C94" s="108">
        <f t="shared" si="4"/>
        <v>2.6728223323523058E-2</v>
      </c>
      <c r="D94" s="44" t="s">
        <v>998</v>
      </c>
      <c r="E94" s="44">
        <v>23.30444898</v>
      </c>
      <c r="F94" s="108">
        <f t="shared" si="5"/>
        <v>0.34600996468392953</v>
      </c>
    </row>
    <row r="95" spans="1:6">
      <c r="A95" s="263" t="s">
        <v>1121</v>
      </c>
      <c r="B95" s="263">
        <v>1.3675881200000002</v>
      </c>
      <c r="C95" s="271">
        <f t="shared" si="4"/>
        <v>2.5511251976229738E-2</v>
      </c>
      <c r="D95" s="263" t="s">
        <v>1125</v>
      </c>
      <c r="E95" s="263">
        <v>23.132167059999997</v>
      </c>
      <c r="F95" s="271">
        <f t="shared" si="5"/>
        <v>0.34345202988332385</v>
      </c>
    </row>
    <row r="96" spans="1:6">
      <c r="A96" s="44" t="s">
        <v>1119</v>
      </c>
      <c r="B96" s="44">
        <v>1.3073397</v>
      </c>
      <c r="C96" s="108">
        <f t="shared" si="4"/>
        <v>2.4387366355031359E-2</v>
      </c>
      <c r="D96" s="44" t="s">
        <v>1100</v>
      </c>
      <c r="E96" s="44">
        <v>22.208123019999999</v>
      </c>
      <c r="F96" s="108">
        <f t="shared" si="5"/>
        <v>0.32973239866950765</v>
      </c>
    </row>
    <row r="97" spans="1:6">
      <c r="A97" s="263" t="s">
        <v>1125</v>
      </c>
      <c r="B97" s="263">
        <v>1.27527675</v>
      </c>
      <c r="C97" s="271">
        <f t="shared" si="4"/>
        <v>2.3789257915370992E-2</v>
      </c>
      <c r="D97" s="263" t="s">
        <v>1099</v>
      </c>
      <c r="E97" s="263">
        <v>21.857721100000003</v>
      </c>
      <c r="F97" s="271">
        <f t="shared" si="5"/>
        <v>0.32452984888734243</v>
      </c>
    </row>
    <row r="98" spans="1:6">
      <c r="A98" s="44" t="s">
        <v>1092</v>
      </c>
      <c r="B98" s="44">
        <v>1.19758326</v>
      </c>
      <c r="C98" s="108">
        <f t="shared" si="4"/>
        <v>2.2339948601172881E-2</v>
      </c>
      <c r="D98" s="44" t="s">
        <v>1169</v>
      </c>
      <c r="E98" s="44">
        <v>21.586979420000002</v>
      </c>
      <c r="F98" s="108">
        <f t="shared" si="5"/>
        <v>0.3205100448054839</v>
      </c>
    </row>
    <row r="99" spans="1:6">
      <c r="A99" s="263" t="s">
        <v>1098</v>
      </c>
      <c r="B99" s="263">
        <v>1.17488997</v>
      </c>
      <c r="C99" s="271">
        <f t="shared" si="4"/>
        <v>2.1916623602298471E-2</v>
      </c>
      <c r="D99" s="263" t="s">
        <v>978</v>
      </c>
      <c r="E99" s="263">
        <v>21.55545064</v>
      </c>
      <c r="F99" s="271">
        <f t="shared" si="5"/>
        <v>0.32004192508878559</v>
      </c>
    </row>
    <row r="100" spans="1:6">
      <c r="A100" s="44" t="s">
        <v>980</v>
      </c>
      <c r="B100" s="44">
        <v>1.1477635900000001</v>
      </c>
      <c r="C100" s="108">
        <f t="shared" si="4"/>
        <v>2.1410602889437236E-2</v>
      </c>
      <c r="D100" s="44" t="s">
        <v>1000</v>
      </c>
      <c r="E100" s="44">
        <v>21.550719469999997</v>
      </c>
      <c r="F100" s="108">
        <f t="shared" si="5"/>
        <v>0.31997167961908923</v>
      </c>
    </row>
    <row r="101" spans="1:6">
      <c r="A101" s="263" t="s">
        <v>1085</v>
      </c>
      <c r="B101" s="263">
        <v>1.1377257700000001</v>
      </c>
      <c r="C101" s="271">
        <f t="shared" si="4"/>
        <v>2.1223355463427102E-2</v>
      </c>
      <c r="D101" s="263" t="s">
        <v>1119</v>
      </c>
      <c r="E101" s="263">
        <v>21.1979592</v>
      </c>
      <c r="F101" s="271">
        <f t="shared" si="5"/>
        <v>0.31473411452285616</v>
      </c>
    </row>
    <row r="102" spans="1:6">
      <c r="A102" s="44" t="s">
        <v>1012</v>
      </c>
      <c r="B102" s="44">
        <v>1.02212159</v>
      </c>
      <c r="C102" s="108">
        <f t="shared" si="4"/>
        <v>1.9066852842239211E-2</v>
      </c>
      <c r="D102" s="44" t="s">
        <v>1083</v>
      </c>
      <c r="E102" s="44">
        <v>21.078875480000001</v>
      </c>
      <c r="F102" s="108">
        <f t="shared" si="5"/>
        <v>0.31296603351021379</v>
      </c>
    </row>
    <row r="103" spans="1:6">
      <c r="A103" s="263" t="s">
        <v>975</v>
      </c>
      <c r="B103" s="263">
        <v>0.99784799999999996</v>
      </c>
      <c r="C103" s="271">
        <f t="shared" si="4"/>
        <v>1.8614048623043673E-2</v>
      </c>
      <c r="D103" s="263" t="s">
        <v>1098</v>
      </c>
      <c r="E103" s="263">
        <v>20.956364690000001</v>
      </c>
      <c r="F103" s="271">
        <f t="shared" si="5"/>
        <v>0.31114706949361426</v>
      </c>
    </row>
    <row r="104" spans="1:6">
      <c r="A104" s="44" t="s">
        <v>1053</v>
      </c>
      <c r="B104" s="44">
        <v>0.98406041</v>
      </c>
      <c r="C104" s="108">
        <f t="shared" si="4"/>
        <v>1.8356852265828356E-2</v>
      </c>
      <c r="D104" s="44" t="s">
        <v>1121</v>
      </c>
      <c r="E104" s="44">
        <v>20.823582980000001</v>
      </c>
      <c r="F104" s="108">
        <f t="shared" si="5"/>
        <v>0.30917560924466347</v>
      </c>
    </row>
    <row r="105" spans="1:6">
      <c r="A105" s="263" t="s">
        <v>1093</v>
      </c>
      <c r="B105" s="263">
        <v>0.95515417000000002</v>
      </c>
      <c r="C105" s="271">
        <f t="shared" si="4"/>
        <v>1.7817629702001632E-2</v>
      </c>
      <c r="D105" s="263" t="s">
        <v>1110</v>
      </c>
      <c r="E105" s="263">
        <v>20.672960739999997</v>
      </c>
      <c r="F105" s="271">
        <f t="shared" si="5"/>
        <v>0.30693926390186033</v>
      </c>
    </row>
    <row r="106" spans="1:6">
      <c r="A106" s="44" t="s">
        <v>1070</v>
      </c>
      <c r="B106" s="44">
        <v>0.93707992000000007</v>
      </c>
      <c r="C106" s="108">
        <f t="shared" si="4"/>
        <v>1.7480469164199236E-2</v>
      </c>
      <c r="D106" s="44" t="s">
        <v>1144</v>
      </c>
      <c r="E106" s="44">
        <v>20.511168999999999</v>
      </c>
      <c r="F106" s="108">
        <f t="shared" si="5"/>
        <v>0.3045370807697213</v>
      </c>
    </row>
    <row r="107" spans="1:6">
      <c r="A107" s="263" t="s">
        <v>1103</v>
      </c>
      <c r="B107" s="263">
        <v>0.78517574000000001</v>
      </c>
      <c r="C107" s="271">
        <f t="shared" si="4"/>
        <v>1.4646819357251104E-2</v>
      </c>
      <c r="D107" s="263" t="s">
        <v>1180</v>
      </c>
      <c r="E107" s="263">
        <v>20.200636800000002</v>
      </c>
      <c r="F107" s="271">
        <f t="shared" si="5"/>
        <v>0.29992649179388092</v>
      </c>
    </row>
    <row r="108" spans="1:6">
      <c r="A108" s="44" t="s">
        <v>1022</v>
      </c>
      <c r="B108" s="44">
        <v>0.75351468999999993</v>
      </c>
      <c r="C108" s="108">
        <f t="shared" si="4"/>
        <v>1.4056208037534457E-2</v>
      </c>
      <c r="D108" s="44" t="s">
        <v>975</v>
      </c>
      <c r="E108" s="44">
        <v>20.16627811</v>
      </c>
      <c r="F108" s="108">
        <f t="shared" si="5"/>
        <v>0.29941635533351285</v>
      </c>
    </row>
    <row r="109" spans="1:6">
      <c r="A109" s="263" t="s">
        <v>1046</v>
      </c>
      <c r="B109" s="263">
        <v>0.71701373999999996</v>
      </c>
      <c r="C109" s="271">
        <f t="shared" si="4"/>
        <v>1.3375312291802353E-2</v>
      </c>
      <c r="D109" s="263" t="s">
        <v>1044</v>
      </c>
      <c r="E109" s="263">
        <v>20.040808510000002</v>
      </c>
      <c r="F109" s="271">
        <f t="shared" si="5"/>
        <v>0.29755346074621047</v>
      </c>
    </row>
    <row r="110" spans="1:6">
      <c r="A110" s="44" t="s">
        <v>1177</v>
      </c>
      <c r="B110" s="44">
        <v>0.70250685000000002</v>
      </c>
      <c r="C110" s="108">
        <f t="shared" si="4"/>
        <v>1.3104697973961214E-2</v>
      </c>
      <c r="D110" s="44" t="s">
        <v>1163</v>
      </c>
      <c r="E110" s="44">
        <v>19.71661649</v>
      </c>
      <c r="F110" s="108">
        <f t="shared" si="5"/>
        <v>0.29274005925848251</v>
      </c>
    </row>
    <row r="111" spans="1:6">
      <c r="A111" s="263" t="s">
        <v>1030</v>
      </c>
      <c r="B111" s="263">
        <v>0.59741303000000001</v>
      </c>
      <c r="C111" s="271">
        <f t="shared" si="4"/>
        <v>1.1144257630881508E-2</v>
      </c>
      <c r="D111" s="263" t="s">
        <v>1197</v>
      </c>
      <c r="E111" s="263">
        <v>19.20515863</v>
      </c>
      <c r="F111" s="271">
        <f t="shared" si="5"/>
        <v>0.28514625104496094</v>
      </c>
    </row>
    <row r="112" spans="1:6">
      <c r="A112" s="44" t="s">
        <v>1129</v>
      </c>
      <c r="B112" s="44">
        <v>0.55649517000000004</v>
      </c>
      <c r="C112" s="108">
        <f t="shared" si="4"/>
        <v>1.0380967995996341E-2</v>
      </c>
      <c r="D112" s="44" t="s">
        <v>1089</v>
      </c>
      <c r="E112" s="44">
        <v>18.98257787</v>
      </c>
      <c r="F112" s="108">
        <f t="shared" si="5"/>
        <v>0.28184151035046878</v>
      </c>
    </row>
    <row r="113" spans="1:6">
      <c r="A113" s="263" t="s">
        <v>1072</v>
      </c>
      <c r="B113" s="263">
        <v>0.53693299999999999</v>
      </c>
      <c r="C113" s="271">
        <f t="shared" si="4"/>
        <v>1.0016051512170901E-2</v>
      </c>
      <c r="D113" s="263" t="s">
        <v>1103</v>
      </c>
      <c r="E113" s="263">
        <v>18.68116019</v>
      </c>
      <c r="F113" s="271">
        <f t="shared" si="5"/>
        <v>0.27736624809898125</v>
      </c>
    </row>
    <row r="114" spans="1:6">
      <c r="A114" s="44" t="s">
        <v>1050</v>
      </c>
      <c r="B114" s="44">
        <v>0.53348476</v>
      </c>
      <c r="C114" s="108">
        <f t="shared" si="4"/>
        <v>9.9517273796137142E-3</v>
      </c>
      <c r="D114" s="44" t="s">
        <v>997</v>
      </c>
      <c r="E114" s="44">
        <v>18.182835799999999</v>
      </c>
      <c r="F114" s="108">
        <f t="shared" si="5"/>
        <v>0.26996743747990082</v>
      </c>
    </row>
    <row r="115" spans="1:6">
      <c r="A115" s="263" t="s">
        <v>1144</v>
      </c>
      <c r="B115" s="263">
        <v>0.5</v>
      </c>
      <c r="C115" s="271">
        <f t="shared" si="4"/>
        <v>9.3270962225928573E-3</v>
      </c>
      <c r="D115" s="263" t="s">
        <v>1161</v>
      </c>
      <c r="E115" s="263">
        <v>18.147448699999998</v>
      </c>
      <c r="F115" s="271">
        <f t="shared" si="5"/>
        <v>0.2694420318274533</v>
      </c>
    </row>
    <row r="116" spans="1:6">
      <c r="A116" s="44" t="s">
        <v>1109</v>
      </c>
      <c r="B116" s="44">
        <v>0.47842359000000001</v>
      </c>
      <c r="C116" s="108">
        <f t="shared" si="4"/>
        <v>8.9246057181766279E-3</v>
      </c>
      <c r="D116" s="44" t="s">
        <v>1191</v>
      </c>
      <c r="E116" s="44">
        <v>17.551274829999997</v>
      </c>
      <c r="F116" s="108">
        <f t="shared" si="5"/>
        <v>0.26059041298500762</v>
      </c>
    </row>
    <row r="117" spans="1:6">
      <c r="A117" s="263" t="s">
        <v>1073</v>
      </c>
      <c r="B117" s="263">
        <v>0.44161062000000001</v>
      </c>
      <c r="C117" s="271">
        <f t="shared" si="4"/>
        <v>8.2378894913177798E-3</v>
      </c>
      <c r="D117" s="263" t="s">
        <v>1101</v>
      </c>
      <c r="E117" s="263">
        <v>17.44331747</v>
      </c>
      <c r="F117" s="271">
        <f t="shared" si="5"/>
        <v>0.25898752924581142</v>
      </c>
    </row>
    <row r="118" spans="1:6">
      <c r="A118" s="44" t="s">
        <v>1142</v>
      </c>
      <c r="B118" s="44">
        <v>0.43457440000000003</v>
      </c>
      <c r="C118" s="108">
        <f t="shared" si="4"/>
        <v>8.1066344893511149E-3</v>
      </c>
      <c r="D118" s="44" t="s">
        <v>993</v>
      </c>
      <c r="E118" s="44">
        <v>16.097556170000001</v>
      </c>
      <c r="F118" s="108">
        <f t="shared" si="5"/>
        <v>0.23900650243476695</v>
      </c>
    </row>
    <row r="119" spans="1:6">
      <c r="A119" s="263" t="s">
        <v>1069</v>
      </c>
      <c r="B119" s="263">
        <v>0.41648861999999998</v>
      </c>
      <c r="C119" s="271">
        <f t="shared" si="4"/>
        <v>7.7692588687098239E-3</v>
      </c>
      <c r="D119" s="263" t="s">
        <v>1124</v>
      </c>
      <c r="E119" s="263">
        <v>16.08771149</v>
      </c>
      <c r="F119" s="271">
        <f t="shared" si="5"/>
        <v>0.23886033474884361</v>
      </c>
    </row>
    <row r="120" spans="1:6">
      <c r="A120" s="44" t="s">
        <v>1128</v>
      </c>
      <c r="B120" s="44">
        <v>0.39959699999999998</v>
      </c>
      <c r="C120" s="108">
        <f t="shared" si="4"/>
        <v>7.4541593385188763E-3</v>
      </c>
      <c r="D120" s="44" t="s">
        <v>982</v>
      </c>
      <c r="E120" s="44">
        <v>16.008707489999999</v>
      </c>
      <c r="F120" s="108">
        <f t="shared" si="5"/>
        <v>0.23768733249192051</v>
      </c>
    </row>
    <row r="121" spans="1:6">
      <c r="A121" s="263" t="s">
        <v>1100</v>
      </c>
      <c r="B121" s="263">
        <v>0.39110845</v>
      </c>
      <c r="C121" s="271">
        <f t="shared" si="4"/>
        <v>7.2958122932382961E-3</v>
      </c>
      <c r="D121" s="263" t="s">
        <v>1071</v>
      </c>
      <c r="E121" s="263">
        <v>15.89085319</v>
      </c>
      <c r="F121" s="271">
        <f t="shared" si="5"/>
        <v>0.23593750514282311</v>
      </c>
    </row>
    <row r="122" spans="1:6">
      <c r="A122" s="44" t="s">
        <v>1137</v>
      </c>
      <c r="B122" s="44">
        <v>0.37783630000000001</v>
      </c>
      <c r="C122" s="108">
        <f t="shared" si="4"/>
        <v>7.0482310529769235E-3</v>
      </c>
      <c r="D122" s="44" t="s">
        <v>1105</v>
      </c>
      <c r="E122" s="44">
        <v>15.60946831</v>
      </c>
      <c r="F122" s="108">
        <f t="shared" si="5"/>
        <v>0.23175967744670603</v>
      </c>
    </row>
    <row r="123" spans="1:6">
      <c r="A123" s="263" t="s">
        <v>976</v>
      </c>
      <c r="B123" s="263">
        <v>0.36366312000000001</v>
      </c>
      <c r="C123" s="271">
        <f t="shared" si="4"/>
        <v>6.7838418256966669E-3</v>
      </c>
      <c r="D123" s="263" t="s">
        <v>1148</v>
      </c>
      <c r="E123" s="263">
        <v>15.59265944</v>
      </c>
      <c r="F123" s="271">
        <f t="shared" si="5"/>
        <v>0.2315101097989119</v>
      </c>
    </row>
    <row r="124" spans="1:6">
      <c r="A124" s="44" t="s">
        <v>1010</v>
      </c>
      <c r="B124" s="44">
        <v>0.36230800000000002</v>
      </c>
      <c r="C124" s="108">
        <f t="shared" si="4"/>
        <v>6.7585631564303474E-3</v>
      </c>
      <c r="D124" s="44" t="s">
        <v>1067</v>
      </c>
      <c r="E124" s="44">
        <v>15.34069229</v>
      </c>
      <c r="F124" s="108">
        <f t="shared" si="5"/>
        <v>0.22776905826202157</v>
      </c>
    </row>
    <row r="125" spans="1:6">
      <c r="A125" s="263" t="s">
        <v>1078</v>
      </c>
      <c r="B125" s="263">
        <v>0.35470563999999999</v>
      </c>
      <c r="C125" s="271">
        <f t="shared" si="4"/>
        <v>6.6167472699527642E-3</v>
      </c>
      <c r="D125" s="263" t="s">
        <v>1068</v>
      </c>
      <c r="E125" s="263">
        <v>15.295238289999999</v>
      </c>
      <c r="F125" s="271">
        <f t="shared" si="5"/>
        <v>0.22709418553929639</v>
      </c>
    </row>
    <row r="126" spans="1:6">
      <c r="A126" s="44" t="s">
        <v>1116</v>
      </c>
      <c r="B126" s="44">
        <v>0.32565</v>
      </c>
      <c r="C126" s="108">
        <f t="shared" si="4"/>
        <v>6.0747377697747285E-3</v>
      </c>
      <c r="D126" s="44" t="s">
        <v>1078</v>
      </c>
      <c r="E126" s="44">
        <v>14.821715699999999</v>
      </c>
      <c r="F126" s="108">
        <f t="shared" si="5"/>
        <v>0.2200636166215951</v>
      </c>
    </row>
    <row r="127" spans="1:6">
      <c r="A127" s="263" t="s">
        <v>1151</v>
      </c>
      <c r="B127" s="263">
        <v>0.30827811999999999</v>
      </c>
      <c r="C127" s="271">
        <f t="shared" si="4"/>
        <v>5.7506793771200555E-3</v>
      </c>
      <c r="D127" s="263" t="s">
        <v>1149</v>
      </c>
      <c r="E127" s="263">
        <v>14.73633721</v>
      </c>
      <c r="F127" s="271">
        <f t="shared" si="5"/>
        <v>0.21879596990164821</v>
      </c>
    </row>
    <row r="128" spans="1:6">
      <c r="A128" s="44" t="s">
        <v>1017</v>
      </c>
      <c r="B128" s="44">
        <v>0.30741099999999999</v>
      </c>
      <c r="C128" s="108">
        <f t="shared" si="4"/>
        <v>5.7345039537669857E-3</v>
      </c>
      <c r="D128" s="44" t="s">
        <v>1157</v>
      </c>
      <c r="E128" s="44">
        <v>14.413625369999998</v>
      </c>
      <c r="F128" s="108">
        <f t="shared" si="5"/>
        <v>0.21400454520598966</v>
      </c>
    </row>
    <row r="129" spans="1:6">
      <c r="A129" s="263" t="s">
        <v>977</v>
      </c>
      <c r="B129" s="263">
        <v>0.30709254999999996</v>
      </c>
      <c r="C129" s="271">
        <f t="shared" si="4"/>
        <v>5.728563526182816E-3</v>
      </c>
      <c r="D129" s="263" t="s">
        <v>1088</v>
      </c>
      <c r="E129" s="263">
        <v>14.03900412</v>
      </c>
      <c r="F129" s="271">
        <f t="shared" si="5"/>
        <v>0.20844240187474886</v>
      </c>
    </row>
    <row r="130" spans="1:6">
      <c r="A130" s="44" t="s">
        <v>1056</v>
      </c>
      <c r="B130" s="44">
        <v>0.28707677000000004</v>
      </c>
      <c r="C130" s="108">
        <f t="shared" si="4"/>
        <v>5.3551853141223177E-3</v>
      </c>
      <c r="D130" s="44" t="s">
        <v>1049</v>
      </c>
      <c r="E130" s="44">
        <v>13.747539400000001</v>
      </c>
      <c r="F130" s="108">
        <f t="shared" si="5"/>
        <v>0.20411491498328188</v>
      </c>
    </row>
    <row r="131" spans="1:6">
      <c r="A131" s="263" t="s">
        <v>1099</v>
      </c>
      <c r="B131" s="263">
        <v>0.25894539</v>
      </c>
      <c r="C131" s="271">
        <f t="shared" si="4"/>
        <v>4.8304171378536686E-3</v>
      </c>
      <c r="D131" s="263" t="s">
        <v>1091</v>
      </c>
      <c r="E131" s="263">
        <v>13.464394550000002</v>
      </c>
      <c r="F131" s="271">
        <f t="shared" si="5"/>
        <v>0.19991095634718559</v>
      </c>
    </row>
    <row r="132" spans="1:6">
      <c r="A132" s="44" t="s">
        <v>1148</v>
      </c>
      <c r="B132" s="44">
        <v>0.24393123</v>
      </c>
      <c r="C132" s="108">
        <f t="shared" si="4"/>
        <v>4.5503401078108591E-3</v>
      </c>
      <c r="D132" s="44" t="s">
        <v>1123</v>
      </c>
      <c r="E132" s="44">
        <v>12.738101009999999</v>
      </c>
      <c r="F132" s="108">
        <f t="shared" si="5"/>
        <v>0.18912740157010255</v>
      </c>
    </row>
    <row r="133" spans="1:6">
      <c r="A133" s="263" t="s">
        <v>1036</v>
      </c>
      <c r="B133" s="263">
        <v>0.2379</v>
      </c>
      <c r="C133" s="271">
        <f t="shared" si="4"/>
        <v>4.4378323827096817E-3</v>
      </c>
      <c r="D133" s="263" t="s">
        <v>1129</v>
      </c>
      <c r="E133" s="263">
        <v>12.527939050000001</v>
      </c>
      <c r="F133" s="271">
        <f t="shared" si="5"/>
        <v>0.18600704749436739</v>
      </c>
    </row>
    <row r="134" spans="1:6">
      <c r="A134" s="44" t="s">
        <v>994</v>
      </c>
      <c r="B134" s="44">
        <v>0.23747752</v>
      </c>
      <c r="C134" s="108">
        <f t="shared" si="4"/>
        <v>4.4299513594854394E-3</v>
      </c>
      <c r="D134" s="44" t="s">
        <v>1165</v>
      </c>
      <c r="E134" s="44">
        <v>11.488100189999999</v>
      </c>
      <c r="F134" s="108">
        <f t="shared" si="5"/>
        <v>0.17056816680963824</v>
      </c>
    </row>
    <row r="135" spans="1:6">
      <c r="A135" s="263" t="s">
        <v>1166</v>
      </c>
      <c r="B135" s="263">
        <v>0.22074268</v>
      </c>
      <c r="C135" s="271">
        <f t="shared" si="4"/>
        <v>4.1177764335860482E-3</v>
      </c>
      <c r="D135" s="263" t="s">
        <v>984</v>
      </c>
      <c r="E135" s="263">
        <v>10.88435851</v>
      </c>
      <c r="F135" s="271">
        <f t="shared" si="5"/>
        <v>0.16160418583097208</v>
      </c>
    </row>
    <row r="136" spans="1:6">
      <c r="A136" s="44" t="s">
        <v>1123</v>
      </c>
      <c r="B136" s="44">
        <v>0.21805382999999998</v>
      </c>
      <c r="C136" s="108">
        <f t="shared" si="4"/>
        <v>4.0676181082298099E-3</v>
      </c>
      <c r="D136" s="44" t="s">
        <v>1060</v>
      </c>
      <c r="E136" s="44">
        <v>10.693953960000002</v>
      </c>
      <c r="F136" s="108">
        <f t="shared" si="5"/>
        <v>0.15877717749116113</v>
      </c>
    </row>
    <row r="137" spans="1:6">
      <c r="A137" s="263" t="s">
        <v>1080</v>
      </c>
      <c r="B137" s="263">
        <v>0.18685891000000002</v>
      </c>
      <c r="C137" s="271">
        <f t="shared" si="4"/>
        <v>3.4857020672376376E-3</v>
      </c>
      <c r="D137" s="263" t="s">
        <v>1131</v>
      </c>
      <c r="E137" s="263">
        <v>10.47275756</v>
      </c>
      <c r="F137" s="271">
        <f t="shared" si="5"/>
        <v>0.15549299091297183</v>
      </c>
    </row>
    <row r="138" spans="1:6">
      <c r="A138" s="44" t="s">
        <v>1006</v>
      </c>
      <c r="B138" s="44">
        <v>0.18084449</v>
      </c>
      <c r="C138" s="108">
        <f t="shared" si="4"/>
        <v>3.373507919111464E-3</v>
      </c>
      <c r="D138" s="44" t="s">
        <v>1151</v>
      </c>
      <c r="E138" s="44">
        <v>10.254518539999999</v>
      </c>
      <c r="F138" s="108">
        <f t="shared" si="5"/>
        <v>0.15225271367373477</v>
      </c>
    </row>
    <row r="139" spans="1:6">
      <c r="A139" s="263" t="s">
        <v>1155</v>
      </c>
      <c r="B139" s="263">
        <v>0.17494535</v>
      </c>
      <c r="C139" s="271">
        <f t="shared" si="4"/>
        <v>3.2634642262903708E-3</v>
      </c>
      <c r="D139" s="263" t="s">
        <v>1084</v>
      </c>
      <c r="E139" s="263">
        <v>10.128182199999999</v>
      </c>
      <c r="F139" s="271">
        <f t="shared" si="5"/>
        <v>0.15037695026996528</v>
      </c>
    </row>
    <row r="140" spans="1:6">
      <c r="A140" s="44" t="s">
        <v>1135</v>
      </c>
      <c r="B140" s="44">
        <v>0.17367485999999999</v>
      </c>
      <c r="C140" s="108">
        <f t="shared" si="4"/>
        <v>3.2397642613306867E-3</v>
      </c>
      <c r="D140" s="44" t="s">
        <v>1069</v>
      </c>
      <c r="E140" s="44">
        <v>9.8683429900000093</v>
      </c>
      <c r="F140" s="108">
        <f t="shared" si="5"/>
        <v>0.14651901928207728</v>
      </c>
    </row>
    <row r="141" spans="1:6">
      <c r="A141" s="263" t="s">
        <v>1171</v>
      </c>
      <c r="B141" s="263">
        <v>0.16382009</v>
      </c>
      <c r="C141" s="271">
        <f t="shared" si="4"/>
        <v>3.0559314852476437E-3</v>
      </c>
      <c r="D141" s="263" t="s">
        <v>1029</v>
      </c>
      <c r="E141" s="263">
        <v>9.8374504999999992</v>
      </c>
      <c r="F141" s="271">
        <f t="shared" si="5"/>
        <v>0.14606034680357005</v>
      </c>
    </row>
    <row r="142" spans="1:6">
      <c r="A142" s="44" t="s">
        <v>974</v>
      </c>
      <c r="B142" s="44">
        <v>0.15389</v>
      </c>
      <c r="C142" s="108">
        <f t="shared" si="4"/>
        <v>2.8706936753896298E-3</v>
      </c>
      <c r="D142" s="44" t="s">
        <v>1033</v>
      </c>
      <c r="E142" s="44">
        <v>9.4418279900000002</v>
      </c>
      <c r="F142" s="108">
        <f t="shared" si="5"/>
        <v>0.14018638982519455</v>
      </c>
    </row>
    <row r="143" spans="1:6">
      <c r="A143" s="263" t="s">
        <v>1158</v>
      </c>
      <c r="B143" s="263">
        <v>0.1463276</v>
      </c>
      <c r="C143" s="271">
        <f t="shared" si="4"/>
        <v>2.7296232104421572E-3</v>
      </c>
      <c r="D143" s="263" t="s">
        <v>1055</v>
      </c>
      <c r="E143" s="263">
        <v>9.2719085799999998</v>
      </c>
      <c r="F143" s="271">
        <f t="shared" si="5"/>
        <v>0.13766353210374954</v>
      </c>
    </row>
    <row r="144" spans="1:6">
      <c r="A144" s="44" t="s">
        <v>1021</v>
      </c>
      <c r="B144" s="44">
        <v>0.14266120000000002</v>
      </c>
      <c r="C144" s="108">
        <f t="shared" si="4"/>
        <v>2.6612294792611288E-3</v>
      </c>
      <c r="D144" s="44" t="s">
        <v>1093</v>
      </c>
      <c r="E144" s="44">
        <v>9.0134483499999991</v>
      </c>
      <c r="F144" s="108">
        <f t="shared" si="5"/>
        <v>0.13382607535327026</v>
      </c>
    </row>
    <row r="145" spans="1:6">
      <c r="A145" s="263" t="s">
        <v>1169</v>
      </c>
      <c r="B145" s="263">
        <v>0.13051457999999999</v>
      </c>
      <c r="C145" s="271">
        <f t="shared" si="4"/>
        <v>2.4346440922225865E-3</v>
      </c>
      <c r="D145" s="263" t="s">
        <v>999</v>
      </c>
      <c r="E145" s="263">
        <v>8.8656372399999999</v>
      </c>
      <c r="F145" s="271">
        <f t="shared" si="5"/>
        <v>0.13163146792037692</v>
      </c>
    </row>
    <row r="146" spans="1:6">
      <c r="A146" s="44" t="s">
        <v>1161</v>
      </c>
      <c r="B146" s="44">
        <v>0.12500952000000001</v>
      </c>
      <c r="C146" s="108">
        <f t="shared" si="4"/>
        <v>2.3319516435602928E-3</v>
      </c>
      <c r="D146" s="44" t="s">
        <v>1203</v>
      </c>
      <c r="E146" s="44">
        <v>8.75991681</v>
      </c>
      <c r="F146" s="108">
        <f t="shared" si="5"/>
        <v>0.13006179672660342</v>
      </c>
    </row>
    <row r="147" spans="1:6">
      <c r="A147" s="263" t="s">
        <v>1138</v>
      </c>
      <c r="B147" s="263">
        <v>0.11878900000000001</v>
      </c>
      <c r="C147" s="271">
        <f t="shared" si="4"/>
        <v>2.2159128663711662E-3</v>
      </c>
      <c r="D147" s="263" t="s">
        <v>1166</v>
      </c>
      <c r="E147" s="263">
        <v>8.2556635499999995</v>
      </c>
      <c r="F147" s="271">
        <f t="shared" si="5"/>
        <v>0.12257495793311411</v>
      </c>
    </row>
    <row r="148" spans="1:6">
      <c r="A148" s="44" t="s">
        <v>1174</v>
      </c>
      <c r="B148" s="44">
        <v>0.11611964</v>
      </c>
      <c r="C148" s="108">
        <f t="shared" si="4"/>
        <v>2.1661181112256848E-3</v>
      </c>
      <c r="D148" s="44" t="s">
        <v>1172</v>
      </c>
      <c r="E148" s="44">
        <v>8.1584076400000001</v>
      </c>
      <c r="F148" s="108">
        <f t="shared" si="5"/>
        <v>0.12113096266794894</v>
      </c>
    </row>
    <row r="149" spans="1:6">
      <c r="A149" s="263" t="s">
        <v>1045</v>
      </c>
      <c r="B149" s="263">
        <v>0.10853322</v>
      </c>
      <c r="C149" s="271">
        <f t="shared" si="4"/>
        <v>2.0245995725756789E-3</v>
      </c>
      <c r="D149" s="263" t="s">
        <v>1171</v>
      </c>
      <c r="E149" s="263">
        <v>8.1362248299999997</v>
      </c>
      <c r="F149" s="271">
        <f t="shared" si="5"/>
        <v>0.12080160610125742</v>
      </c>
    </row>
    <row r="150" spans="1:6">
      <c r="A150" s="44" t="s">
        <v>1131</v>
      </c>
      <c r="B150" s="44">
        <v>0.10465426</v>
      </c>
      <c r="C150" s="108">
        <f t="shared" si="4"/>
        <v>1.9522407062485018E-3</v>
      </c>
      <c r="D150" s="44" t="s">
        <v>1128</v>
      </c>
      <c r="E150" s="44">
        <v>8.0452730300000006</v>
      </c>
      <c r="F150" s="108">
        <f t="shared" si="5"/>
        <v>0.11945121034064761</v>
      </c>
    </row>
    <row r="151" spans="1:6">
      <c r="A151" s="263" t="s">
        <v>1124</v>
      </c>
      <c r="B151" s="263">
        <v>0.10118874</v>
      </c>
      <c r="C151" s="271">
        <f t="shared" si="4"/>
        <v>1.8875942292458615E-3</v>
      </c>
      <c r="D151" s="263" t="s">
        <v>1062</v>
      </c>
      <c r="E151" s="263">
        <v>7.7398088499999993</v>
      </c>
      <c r="F151" s="271">
        <f t="shared" si="5"/>
        <v>0.11491586817380588</v>
      </c>
    </row>
    <row r="152" spans="1:6">
      <c r="A152" s="44" t="s">
        <v>986</v>
      </c>
      <c r="B152" s="44">
        <v>0.1001736</v>
      </c>
      <c r="C152" s="108">
        <f t="shared" ref="C152:C215" si="6">(B152/$B$268)*100</f>
        <v>1.8686576123270557E-3</v>
      </c>
      <c r="D152" s="44" t="s">
        <v>1160</v>
      </c>
      <c r="E152" s="44">
        <v>7.6138957099999995</v>
      </c>
      <c r="F152" s="108">
        <f t="shared" ref="F152:F215" si="7">(E152/$E$268)*100</f>
        <v>0.113046388180435</v>
      </c>
    </row>
    <row r="153" spans="1:6">
      <c r="A153" s="263" t="s">
        <v>1067</v>
      </c>
      <c r="B153" s="263">
        <v>0.10013683</v>
      </c>
      <c r="C153" s="271">
        <f t="shared" si="6"/>
        <v>1.8679716976708464E-3</v>
      </c>
      <c r="D153" s="263" t="s">
        <v>1081</v>
      </c>
      <c r="E153" s="263">
        <v>7.5259680800000002</v>
      </c>
      <c r="F153" s="271">
        <f t="shared" si="7"/>
        <v>0.11174089341515855</v>
      </c>
    </row>
    <row r="154" spans="1:6">
      <c r="A154" s="44" t="s">
        <v>1005</v>
      </c>
      <c r="B154" s="44">
        <v>9.6906869999999992E-2</v>
      </c>
      <c r="C154" s="108">
        <f t="shared" si="6"/>
        <v>1.8077194022405939E-3</v>
      </c>
      <c r="D154" s="44" t="s">
        <v>1094</v>
      </c>
      <c r="E154" s="44">
        <v>7.5259406799999997</v>
      </c>
      <c r="F154" s="108">
        <f t="shared" si="7"/>
        <v>0.11174048659699949</v>
      </c>
    </row>
    <row r="155" spans="1:6">
      <c r="A155" s="263" t="s">
        <v>1113</v>
      </c>
      <c r="B155" s="263">
        <v>9.1861649999999989E-2</v>
      </c>
      <c r="C155" s="271">
        <f t="shared" si="6"/>
        <v>1.7136048974322941E-3</v>
      </c>
      <c r="D155" s="263" t="s">
        <v>1159</v>
      </c>
      <c r="E155" s="263">
        <v>6.9143606900000005</v>
      </c>
      <c r="F155" s="271">
        <f t="shared" si="7"/>
        <v>0.10266012726634528</v>
      </c>
    </row>
    <row r="156" spans="1:6">
      <c r="A156" s="44" t="s">
        <v>1160</v>
      </c>
      <c r="B156" s="44">
        <v>7.7685850000000001E-2</v>
      </c>
      <c r="C156" s="108">
        <f t="shared" si="6"/>
        <v>1.4491667961678309E-3</v>
      </c>
      <c r="D156" s="44" t="s">
        <v>1150</v>
      </c>
      <c r="E156" s="44">
        <v>6.7129906799999999</v>
      </c>
      <c r="F156" s="108">
        <f t="shared" si="7"/>
        <v>9.9670310596219364E-2</v>
      </c>
    </row>
    <row r="157" spans="1:6">
      <c r="A157" s="263" t="s">
        <v>1086</v>
      </c>
      <c r="B157" s="263">
        <v>7.4797679999999991E-2</v>
      </c>
      <c r="C157" s="271">
        <f t="shared" si="6"/>
        <v>1.3952903171734186E-3</v>
      </c>
      <c r="D157" s="263" t="s">
        <v>1035</v>
      </c>
      <c r="E157" s="263">
        <v>6.5705400700000007</v>
      </c>
      <c r="F157" s="271">
        <f t="shared" si="7"/>
        <v>9.7555292533462165E-2</v>
      </c>
    </row>
    <row r="158" spans="1:6">
      <c r="A158" s="44" t="s">
        <v>1034</v>
      </c>
      <c r="B158" s="44">
        <v>7.1266949999999996E-2</v>
      </c>
      <c r="C158" s="108">
        <f t="shared" si="6"/>
        <v>1.329427400281428E-3</v>
      </c>
      <c r="D158" s="44" t="s">
        <v>1109</v>
      </c>
      <c r="E158" s="44">
        <v>6.4193140599999996</v>
      </c>
      <c r="F158" s="108">
        <f t="shared" si="7"/>
        <v>9.5309982789202691E-2</v>
      </c>
    </row>
    <row r="159" spans="1:6">
      <c r="A159" s="263" t="s">
        <v>1114</v>
      </c>
      <c r="B159" s="263">
        <v>6.9743559999999996E-2</v>
      </c>
      <c r="C159" s="271">
        <f t="shared" si="6"/>
        <v>1.3010097900523565E-3</v>
      </c>
      <c r="D159" s="263" t="s">
        <v>1114</v>
      </c>
      <c r="E159" s="263">
        <v>6.2554409400000006</v>
      </c>
      <c r="F159" s="271">
        <f t="shared" si="7"/>
        <v>9.2876896621299429E-2</v>
      </c>
    </row>
    <row r="160" spans="1:6">
      <c r="A160" s="44" t="s">
        <v>1127</v>
      </c>
      <c r="B160" s="44">
        <v>6.8763379999999999E-2</v>
      </c>
      <c r="C160" s="108">
        <f t="shared" si="6"/>
        <v>1.2827253237014345E-3</v>
      </c>
      <c r="D160" s="44" t="s">
        <v>1153</v>
      </c>
      <c r="E160" s="44">
        <v>6.0681230900000003</v>
      </c>
      <c r="F160" s="108">
        <f t="shared" si="7"/>
        <v>9.0095717683372462E-2</v>
      </c>
    </row>
    <row r="161" spans="1:6">
      <c r="A161" s="263" t="s">
        <v>1150</v>
      </c>
      <c r="B161" s="263">
        <v>6.6694390000000006E-2</v>
      </c>
      <c r="C161" s="271">
        <f t="shared" si="6"/>
        <v>1.2441299860742698E-3</v>
      </c>
      <c r="D161" s="263" t="s">
        <v>1111</v>
      </c>
      <c r="E161" s="263">
        <v>5.5218766299999995</v>
      </c>
      <c r="F161" s="271">
        <f t="shared" si="7"/>
        <v>8.1985389973177364E-2</v>
      </c>
    </row>
    <row r="162" spans="1:6">
      <c r="A162" s="44" t="s">
        <v>1173</v>
      </c>
      <c r="B162" s="44">
        <v>6.4000000000000001E-2</v>
      </c>
      <c r="C162" s="108">
        <f t="shared" si="6"/>
        <v>1.1938683164918857E-3</v>
      </c>
      <c r="D162" s="44" t="s">
        <v>966</v>
      </c>
      <c r="E162" s="44">
        <v>5.4638186100000006</v>
      </c>
      <c r="F162" s="108">
        <f t="shared" si="7"/>
        <v>8.1123380600329351E-2</v>
      </c>
    </row>
    <row r="163" spans="1:6">
      <c r="A163" s="263" t="s">
        <v>1130</v>
      </c>
      <c r="B163" s="263">
        <v>5.4079000000000002E-2</v>
      </c>
      <c r="C163" s="271">
        <f t="shared" si="6"/>
        <v>1.0088000732431984E-3</v>
      </c>
      <c r="D163" s="263" t="s">
        <v>977</v>
      </c>
      <c r="E163" s="263">
        <v>5.3764092400000001</v>
      </c>
      <c r="F163" s="271">
        <f t="shared" si="7"/>
        <v>7.9825580637210694E-2</v>
      </c>
    </row>
    <row r="164" spans="1:6">
      <c r="A164" s="44" t="s">
        <v>995</v>
      </c>
      <c r="B164" s="44">
        <v>4.8866900000000005E-2</v>
      </c>
      <c r="C164" s="108">
        <f t="shared" si="6"/>
        <v>9.1157255679964592E-4</v>
      </c>
      <c r="D164" s="44" t="s">
        <v>1177</v>
      </c>
      <c r="E164" s="44">
        <v>4.3147209000000002</v>
      </c>
      <c r="F164" s="108">
        <f t="shared" si="7"/>
        <v>6.4062292462321604E-2</v>
      </c>
    </row>
    <row r="165" spans="1:6">
      <c r="A165" s="263" t="s">
        <v>1062</v>
      </c>
      <c r="B165" s="263">
        <v>4.7024709999999997E-2</v>
      </c>
      <c r="C165" s="271">
        <f t="shared" si="6"/>
        <v>8.7720799001904913E-4</v>
      </c>
      <c r="D165" s="263" t="s">
        <v>1175</v>
      </c>
      <c r="E165" s="263">
        <v>3.96228859</v>
      </c>
      <c r="F165" s="271">
        <f t="shared" si="7"/>
        <v>5.8829596712199832E-2</v>
      </c>
    </row>
    <row r="166" spans="1:6">
      <c r="A166" s="44" t="s">
        <v>1028</v>
      </c>
      <c r="B166" s="44">
        <v>4.543904E-2</v>
      </c>
      <c r="C166" s="108">
        <f t="shared" si="6"/>
        <v>8.4762859668449154E-4</v>
      </c>
      <c r="D166" s="44" t="s">
        <v>1040</v>
      </c>
      <c r="E166" s="44">
        <v>3.9123782299999998</v>
      </c>
      <c r="F166" s="108">
        <f t="shared" si="7"/>
        <v>5.8088558727745321E-2</v>
      </c>
    </row>
    <row r="167" spans="1:6">
      <c r="A167" s="263" t="s">
        <v>1172</v>
      </c>
      <c r="B167" s="263">
        <v>4.4491940000000001E-2</v>
      </c>
      <c r="C167" s="271">
        <f t="shared" si="6"/>
        <v>8.2996121101965611E-4</v>
      </c>
      <c r="D167" s="263" t="s">
        <v>1140</v>
      </c>
      <c r="E167" s="263">
        <v>3.8844163300000001</v>
      </c>
      <c r="F167" s="271">
        <f t="shared" si="7"/>
        <v>5.7673397826931976E-2</v>
      </c>
    </row>
    <row r="168" spans="1:6">
      <c r="A168" s="44" t="s">
        <v>1168</v>
      </c>
      <c r="B168" s="44">
        <v>4.4093430000000003E-2</v>
      </c>
      <c r="C168" s="108">
        <f t="shared" si="6"/>
        <v>8.2252732878832532E-4</v>
      </c>
      <c r="D168" s="44" t="s">
        <v>1054</v>
      </c>
      <c r="E168" s="44">
        <v>3.8664324799999998</v>
      </c>
      <c r="F168" s="108">
        <f t="shared" si="7"/>
        <v>5.7406384806854928E-2</v>
      </c>
    </row>
    <row r="169" spans="1:6">
      <c r="A169" s="263" t="s">
        <v>1000</v>
      </c>
      <c r="B169" s="263">
        <v>4.2421440000000005E-2</v>
      </c>
      <c r="C169" s="271">
        <f t="shared" si="6"/>
        <v>7.9133770556189919E-4</v>
      </c>
      <c r="D169" s="263" t="s">
        <v>1164</v>
      </c>
      <c r="E169" s="263">
        <v>3.8491246400000003</v>
      </c>
      <c r="F169" s="271">
        <f t="shared" si="7"/>
        <v>5.7149408762825975E-2</v>
      </c>
    </row>
    <row r="170" spans="1:6">
      <c r="A170" s="44" t="s">
        <v>1175</v>
      </c>
      <c r="B170" s="44">
        <v>3.9679690000000004E-2</v>
      </c>
      <c r="C170" s="108">
        <f t="shared" si="6"/>
        <v>7.4019257342531123E-4</v>
      </c>
      <c r="D170" s="44" t="s">
        <v>973</v>
      </c>
      <c r="E170" s="44">
        <v>3.7484792499999999</v>
      </c>
      <c r="F170" s="108">
        <f t="shared" si="7"/>
        <v>5.5655088606645205E-2</v>
      </c>
    </row>
    <row r="171" spans="1:6">
      <c r="A171" s="263" t="s">
        <v>1102</v>
      </c>
      <c r="B171" s="263">
        <v>3.8226790000000004E-2</v>
      </c>
      <c r="C171" s="271">
        <f t="shared" si="6"/>
        <v>7.1308989722170099E-4</v>
      </c>
      <c r="D171" s="263" t="s">
        <v>1213</v>
      </c>
      <c r="E171" s="263">
        <v>3.54448966</v>
      </c>
      <c r="F171" s="271">
        <f t="shared" si="7"/>
        <v>5.2626378041878648E-2</v>
      </c>
    </row>
    <row r="172" spans="1:6">
      <c r="A172" s="44" t="s">
        <v>1146</v>
      </c>
      <c r="B172" s="44">
        <v>3.8026809999999994E-2</v>
      </c>
      <c r="C172" s="108">
        <f t="shared" si="6"/>
        <v>7.0935943181651246E-4</v>
      </c>
      <c r="D172" s="44" t="s">
        <v>1190</v>
      </c>
      <c r="E172" s="44">
        <v>3.5261310299999997</v>
      </c>
      <c r="F172" s="108">
        <f t="shared" si="7"/>
        <v>5.2353800521449098E-2</v>
      </c>
    </row>
    <row r="173" spans="1:6">
      <c r="A173" s="263" t="s">
        <v>1111</v>
      </c>
      <c r="B173" s="263">
        <v>3.7376E-2</v>
      </c>
      <c r="C173" s="271">
        <f t="shared" si="6"/>
        <v>6.9721909683126133E-4</v>
      </c>
      <c r="D173" s="263" t="s">
        <v>1174</v>
      </c>
      <c r="E173" s="263">
        <v>3.4513334200000001</v>
      </c>
      <c r="F173" s="271">
        <f t="shared" si="7"/>
        <v>5.1243252127159529E-2</v>
      </c>
    </row>
    <row r="174" spans="1:6">
      <c r="A174" s="44" t="s">
        <v>1060</v>
      </c>
      <c r="B174" s="44">
        <v>3.6649599999999997E-2</v>
      </c>
      <c r="C174" s="108">
        <f t="shared" si="6"/>
        <v>6.8366869143907832E-4</v>
      </c>
      <c r="D174" s="44" t="s">
        <v>1018</v>
      </c>
      <c r="E174" s="44">
        <v>3.4360323199999998</v>
      </c>
      <c r="F174" s="108">
        <f t="shared" si="7"/>
        <v>5.1016070910595727E-2</v>
      </c>
    </row>
    <row r="175" spans="1:6">
      <c r="A175" s="263" t="s">
        <v>1089</v>
      </c>
      <c r="B175" s="263">
        <v>3.6461210000000001E-2</v>
      </c>
      <c r="C175" s="271">
        <f t="shared" si="6"/>
        <v>6.8015442812432991E-4</v>
      </c>
      <c r="D175" s="263" t="s">
        <v>927</v>
      </c>
      <c r="E175" s="263">
        <v>3.3675359500000002</v>
      </c>
      <c r="F175" s="271">
        <f t="shared" si="7"/>
        <v>4.9999079408886461E-2</v>
      </c>
    </row>
    <row r="176" spans="1:6">
      <c r="A176" s="44" t="s">
        <v>1159</v>
      </c>
      <c r="B176" s="44">
        <v>3.5707160000000002E-2</v>
      </c>
      <c r="C176" s="108">
        <f t="shared" si="6"/>
        <v>6.660882343110376E-4</v>
      </c>
      <c r="D176" s="44" t="s">
        <v>971</v>
      </c>
      <c r="E176" s="44">
        <v>3.2528358700000002</v>
      </c>
      <c r="F176" s="108">
        <f t="shared" si="7"/>
        <v>4.8296083956640243E-2</v>
      </c>
    </row>
    <row r="177" spans="1:6">
      <c r="A177" s="263" t="s">
        <v>1074</v>
      </c>
      <c r="B177" s="263">
        <v>3.4765989999999997E-2</v>
      </c>
      <c r="C177" s="271">
        <f t="shared" si="6"/>
        <v>6.4853146800740208E-4</v>
      </c>
      <c r="D177" s="263" t="s">
        <v>1108</v>
      </c>
      <c r="E177" s="263">
        <v>3.09179381</v>
      </c>
      <c r="F177" s="271">
        <f t="shared" si="7"/>
        <v>4.5905031606891564E-2</v>
      </c>
    </row>
    <row r="178" spans="1:6">
      <c r="A178" s="44" t="s">
        <v>984</v>
      </c>
      <c r="B178" s="44">
        <v>3.3700000000000001E-2</v>
      </c>
      <c r="C178" s="108">
        <f t="shared" si="6"/>
        <v>6.2864628540275857E-4</v>
      </c>
      <c r="D178" s="44" t="s">
        <v>1080</v>
      </c>
      <c r="E178" s="44">
        <v>3.0043897500000001</v>
      </c>
      <c r="F178" s="108">
        <f t="shared" si="7"/>
        <v>4.4607310483350454E-2</v>
      </c>
    </row>
    <row r="179" spans="1:6">
      <c r="A179" s="263" t="s">
        <v>1016</v>
      </c>
      <c r="B179" s="263">
        <v>3.022012E-2</v>
      </c>
      <c r="C179" s="271">
        <f t="shared" si="6"/>
        <v>5.6373193419660575E-4</v>
      </c>
      <c r="D179" s="263" t="s">
        <v>1146</v>
      </c>
      <c r="E179" s="263">
        <v>2.9220300299999997</v>
      </c>
      <c r="F179" s="271">
        <f t="shared" si="7"/>
        <v>4.3384484582895358E-2</v>
      </c>
    </row>
    <row r="180" spans="1:6">
      <c r="A180" s="44" t="s">
        <v>1149</v>
      </c>
      <c r="B180" s="44">
        <v>2.75E-2</v>
      </c>
      <c r="C180" s="108">
        <f t="shared" si="6"/>
        <v>5.1299029224260724E-4</v>
      </c>
      <c r="D180" s="44" t="s">
        <v>1138</v>
      </c>
      <c r="E180" s="44">
        <v>2.7800975600000002</v>
      </c>
      <c r="F180" s="108">
        <f t="shared" si="7"/>
        <v>4.1277159540610543E-2</v>
      </c>
    </row>
    <row r="181" spans="1:6">
      <c r="A181" s="263" t="s">
        <v>1059</v>
      </c>
      <c r="B181" s="263">
        <v>2.6593200000000001E-2</v>
      </c>
      <c r="C181" s="271">
        <f t="shared" si="6"/>
        <v>4.9607467053331279E-4</v>
      </c>
      <c r="D181" s="263" t="s">
        <v>1127</v>
      </c>
      <c r="E181" s="263">
        <v>2.6651558999999998</v>
      </c>
      <c r="F181" s="271">
        <f t="shared" si="7"/>
        <v>3.9570577258770542E-2</v>
      </c>
    </row>
    <row r="182" spans="1:6">
      <c r="A182" s="44" t="s">
        <v>1118</v>
      </c>
      <c r="B182" s="44">
        <v>2.6084759999999999E-2</v>
      </c>
      <c r="C182" s="108">
        <f t="shared" si="6"/>
        <v>4.865901329264825E-4</v>
      </c>
      <c r="D182" s="44" t="s">
        <v>1117</v>
      </c>
      <c r="E182" s="44">
        <v>2.62989161</v>
      </c>
      <c r="F182" s="108">
        <f t="shared" si="7"/>
        <v>3.9046995012823625E-2</v>
      </c>
    </row>
    <row r="183" spans="1:6">
      <c r="A183" s="263" t="s">
        <v>1156</v>
      </c>
      <c r="B183" s="263">
        <v>2.4594400000000002E-2</v>
      </c>
      <c r="C183" s="271">
        <f t="shared" si="6"/>
        <v>4.5878867067387561E-4</v>
      </c>
      <c r="D183" s="263" t="s">
        <v>986</v>
      </c>
      <c r="E183" s="263">
        <v>2.6015731800000004</v>
      </c>
      <c r="F183" s="271">
        <f t="shared" si="7"/>
        <v>3.8626540576307516E-2</v>
      </c>
    </row>
    <row r="184" spans="1:6">
      <c r="A184" s="44" t="s">
        <v>988</v>
      </c>
      <c r="B184" s="44">
        <v>2.2608159999999999E-2</v>
      </c>
      <c r="C184" s="108">
        <f t="shared" si="6"/>
        <v>4.2173696747154984E-4</v>
      </c>
      <c r="D184" s="44" t="s">
        <v>1065</v>
      </c>
      <c r="E184" s="44">
        <v>2.5301145200000001</v>
      </c>
      <c r="F184" s="108">
        <f t="shared" si="7"/>
        <v>3.7565566835019729E-2</v>
      </c>
    </row>
    <row r="185" spans="1:6">
      <c r="A185" s="263" t="s">
        <v>1003</v>
      </c>
      <c r="B185" s="263">
        <v>2.0308799999999998E-2</v>
      </c>
      <c r="C185" s="271">
        <f t="shared" si="6"/>
        <v>3.7884426353078761E-4</v>
      </c>
      <c r="D185" s="263" t="s">
        <v>988</v>
      </c>
      <c r="E185" s="263">
        <v>2.4811195600000002</v>
      </c>
      <c r="F185" s="271">
        <f t="shared" si="7"/>
        <v>3.6838120140449113E-2</v>
      </c>
    </row>
    <row r="186" spans="1:6">
      <c r="A186" s="44" t="s">
        <v>1167</v>
      </c>
      <c r="B186" s="44">
        <v>1.9077480000000001E-2</v>
      </c>
      <c r="C186" s="108">
        <f t="shared" si="6"/>
        <v>3.5587498328918158E-4</v>
      </c>
      <c r="D186" s="44" t="s">
        <v>1198</v>
      </c>
      <c r="E186" s="44">
        <v>2.4652936400000001</v>
      </c>
      <c r="F186" s="108">
        <f t="shared" si="7"/>
        <v>3.6603146722927409E-2</v>
      </c>
    </row>
    <row r="187" spans="1:6">
      <c r="A187" s="263" t="s">
        <v>1091</v>
      </c>
      <c r="B187" s="263">
        <v>1.803182E-2</v>
      </c>
      <c r="C187" s="271">
        <f t="shared" si="6"/>
        <v>3.363690404169487E-4</v>
      </c>
      <c r="D187" s="263" t="s">
        <v>1102</v>
      </c>
      <c r="E187" s="263">
        <v>2.4499963999999999</v>
      </c>
      <c r="F187" s="271">
        <f t="shared" si="7"/>
        <v>3.6376022817242962E-2</v>
      </c>
    </row>
    <row r="188" spans="1:6">
      <c r="A188" s="44" t="s">
        <v>1154</v>
      </c>
      <c r="B188" s="44">
        <v>1.7364029999999999E-2</v>
      </c>
      <c r="C188" s="108">
        <f t="shared" si="6"/>
        <v>3.2391195724397812E-4</v>
      </c>
      <c r="D188" s="44" t="s">
        <v>1076</v>
      </c>
      <c r="E188" s="44">
        <v>2.3509306599999999</v>
      </c>
      <c r="F188" s="108">
        <f t="shared" si="7"/>
        <v>3.4905156321828085E-2</v>
      </c>
    </row>
    <row r="189" spans="1:6">
      <c r="A189" s="263" t="s">
        <v>1096</v>
      </c>
      <c r="B189" s="263">
        <v>1.6250000000000001E-2</v>
      </c>
      <c r="C189" s="271">
        <f t="shared" si="6"/>
        <v>3.0313062723426792E-4</v>
      </c>
      <c r="D189" s="263" t="s">
        <v>1086</v>
      </c>
      <c r="E189" s="263">
        <v>2.2472310099999997</v>
      </c>
      <c r="F189" s="271">
        <f t="shared" si="7"/>
        <v>3.3365488412707839E-2</v>
      </c>
    </row>
    <row r="190" spans="1:6">
      <c r="A190" s="44" t="s">
        <v>1094</v>
      </c>
      <c r="B190" s="44">
        <v>1.5374200000000001E-2</v>
      </c>
      <c r="C190" s="108">
        <f t="shared" si="6"/>
        <v>2.8679328549077423E-4</v>
      </c>
      <c r="D190" s="44" t="s">
        <v>981</v>
      </c>
      <c r="E190" s="44">
        <v>2.1142162899999999</v>
      </c>
      <c r="F190" s="108">
        <f t="shared" si="7"/>
        <v>3.1390568576193323E-2</v>
      </c>
    </row>
    <row r="191" spans="1:6">
      <c r="A191" s="263" t="s">
        <v>1042</v>
      </c>
      <c r="B191" s="263">
        <v>1.4265430000000001E-2</v>
      </c>
      <c r="C191" s="271">
        <f t="shared" si="6"/>
        <v>2.661100765333257E-4</v>
      </c>
      <c r="D191" s="263" t="s">
        <v>1118</v>
      </c>
      <c r="E191" s="263">
        <v>1.9754919099999999</v>
      </c>
      <c r="F191" s="271">
        <f t="shared" si="7"/>
        <v>2.9330875259016249E-2</v>
      </c>
    </row>
    <row r="192" spans="1:6">
      <c r="A192" s="44" t="s">
        <v>1064</v>
      </c>
      <c r="B192" s="44">
        <v>1.2012399999999999E-2</v>
      </c>
      <c r="C192" s="108">
        <f t="shared" si="6"/>
        <v>2.2408162132854886E-4</v>
      </c>
      <c r="D192" s="44" t="s">
        <v>1009</v>
      </c>
      <c r="E192" s="44">
        <v>1.8375823</v>
      </c>
      <c r="F192" s="108">
        <f t="shared" si="7"/>
        <v>2.7283279140068041E-2</v>
      </c>
    </row>
    <row r="193" spans="1:6">
      <c r="A193" s="263" t="s">
        <v>1061</v>
      </c>
      <c r="B193" s="263">
        <v>1.176E-2</v>
      </c>
      <c r="C193" s="271">
        <f t="shared" si="6"/>
        <v>2.1937330315538402E-4</v>
      </c>
      <c r="D193" s="263" t="s">
        <v>1204</v>
      </c>
      <c r="E193" s="263">
        <v>1.7211434699999999</v>
      </c>
      <c r="F193" s="271">
        <f t="shared" si="7"/>
        <v>2.5554467809205235E-2</v>
      </c>
    </row>
    <row r="194" spans="1:6">
      <c r="A194" s="44" t="s">
        <v>997</v>
      </c>
      <c r="B194" s="44">
        <v>1.1191E-2</v>
      </c>
      <c r="C194" s="108">
        <f t="shared" si="6"/>
        <v>2.0875906765407333E-4</v>
      </c>
      <c r="D194" s="44" t="s">
        <v>1202</v>
      </c>
      <c r="E194" s="44">
        <v>1.70920107</v>
      </c>
      <c r="F194" s="108">
        <f t="shared" si="7"/>
        <v>2.537715448136009E-2</v>
      </c>
    </row>
    <row r="195" spans="1:6">
      <c r="A195" s="263" t="s">
        <v>1077</v>
      </c>
      <c r="B195" s="263">
        <v>9.9000000000000008E-3</v>
      </c>
      <c r="C195" s="271">
        <f t="shared" si="6"/>
        <v>1.846765052073386E-4</v>
      </c>
      <c r="D195" s="263" t="s">
        <v>1195</v>
      </c>
      <c r="E195" s="263">
        <v>1.6418653600000002</v>
      </c>
      <c r="F195" s="271">
        <f t="shared" si="7"/>
        <v>2.4377395737479789E-2</v>
      </c>
    </row>
    <row r="196" spans="1:6">
      <c r="A196" s="44" t="s">
        <v>996</v>
      </c>
      <c r="B196" s="44">
        <v>9.4208799999999995E-3</v>
      </c>
      <c r="C196" s="108">
        <f t="shared" si="6"/>
        <v>1.7573890852300121E-4</v>
      </c>
      <c r="D196" s="44" t="s">
        <v>974</v>
      </c>
      <c r="E196" s="44">
        <v>1.6140411399999999</v>
      </c>
      <c r="F196" s="108">
        <f t="shared" si="7"/>
        <v>2.3964279023678908E-2</v>
      </c>
    </row>
    <row r="197" spans="1:6">
      <c r="A197" s="263" t="s">
        <v>978</v>
      </c>
      <c r="B197" s="263">
        <v>9.0891100000000009E-3</v>
      </c>
      <c r="C197" s="271">
        <f t="shared" si="6"/>
        <v>1.6955000709546197E-4</v>
      </c>
      <c r="D197" s="263" t="s">
        <v>1037</v>
      </c>
      <c r="E197" s="263">
        <v>1.51775543</v>
      </c>
      <c r="F197" s="271">
        <f t="shared" si="7"/>
        <v>2.2534688684715781E-2</v>
      </c>
    </row>
    <row r="198" spans="1:6">
      <c r="A198" s="44" t="s">
        <v>985</v>
      </c>
      <c r="B198" s="44">
        <v>8.59475E-3</v>
      </c>
      <c r="C198" s="108">
        <f t="shared" si="6"/>
        <v>1.6032812051825992E-4</v>
      </c>
      <c r="D198" s="44" t="s">
        <v>1212</v>
      </c>
      <c r="E198" s="44">
        <v>1.5154533799999999</v>
      </c>
      <c r="F198" s="108">
        <f t="shared" si="7"/>
        <v>2.2500509278033209E-2</v>
      </c>
    </row>
    <row r="199" spans="1:6">
      <c r="A199" s="263" t="s">
        <v>1164</v>
      </c>
      <c r="B199" s="263">
        <v>7.6819999999999996E-3</v>
      </c>
      <c r="C199" s="271">
        <f t="shared" si="6"/>
        <v>1.4330150636391665E-4</v>
      </c>
      <c r="D199" s="263" t="s">
        <v>979</v>
      </c>
      <c r="E199" s="263">
        <v>1.4890397799999999</v>
      </c>
      <c r="F199" s="271">
        <f t="shared" si="7"/>
        <v>2.2108336572683306E-2</v>
      </c>
    </row>
    <row r="200" spans="1:6">
      <c r="A200" s="44" t="s">
        <v>987</v>
      </c>
      <c r="B200" s="44">
        <v>7.1183999999999996E-3</v>
      </c>
      <c r="C200" s="108">
        <f t="shared" si="6"/>
        <v>1.3278800350180998E-4</v>
      </c>
      <c r="D200" s="44" t="s">
        <v>1188</v>
      </c>
      <c r="E200" s="44">
        <v>1.4609243600000001</v>
      </c>
      <c r="F200" s="108">
        <f t="shared" si="7"/>
        <v>2.1690896302388882E-2</v>
      </c>
    </row>
    <row r="201" spans="1:6">
      <c r="A201" s="263" t="s">
        <v>998</v>
      </c>
      <c r="B201" s="263">
        <v>6.3949999999999996E-3</v>
      </c>
      <c r="C201" s="271">
        <f t="shared" si="6"/>
        <v>1.1929356068696265E-4</v>
      </c>
      <c r="D201" s="263" t="s">
        <v>1077</v>
      </c>
      <c r="E201" s="263">
        <v>1.37241978</v>
      </c>
      <c r="F201" s="271">
        <f t="shared" si="7"/>
        <v>2.0376835342335836E-2</v>
      </c>
    </row>
    <row r="202" spans="1:6">
      <c r="A202" s="44" t="s">
        <v>1008</v>
      </c>
      <c r="B202" s="44">
        <v>4.1473100000000004E-3</v>
      </c>
      <c r="C202" s="108">
        <f t="shared" si="6"/>
        <v>7.7364718869843183E-5</v>
      </c>
      <c r="D202" s="44" t="s">
        <v>1201</v>
      </c>
      <c r="E202" s="44">
        <v>1.3276729299999999</v>
      </c>
      <c r="F202" s="108">
        <f t="shared" si="7"/>
        <v>1.9712461943011756E-2</v>
      </c>
    </row>
    <row r="203" spans="1:6">
      <c r="A203" s="263" t="s">
        <v>1153</v>
      </c>
      <c r="B203" s="263">
        <v>3.7809699999999998E-3</v>
      </c>
      <c r="C203" s="271">
        <f t="shared" si="6"/>
        <v>7.0530942009473834E-5</v>
      </c>
      <c r="D203" s="263" t="s">
        <v>1058</v>
      </c>
      <c r="E203" s="263">
        <v>1.2924800000000001</v>
      </c>
      <c r="F203" s="271">
        <f t="shared" si="7"/>
        <v>1.9189939205963805E-2</v>
      </c>
    </row>
    <row r="204" spans="1:6">
      <c r="A204" s="44" t="s">
        <v>1076</v>
      </c>
      <c r="B204" s="44">
        <v>3.7399999999999998E-3</v>
      </c>
      <c r="C204" s="108">
        <f t="shared" si="6"/>
        <v>6.9766679744994581E-5</v>
      </c>
      <c r="D204" s="44" t="s">
        <v>1168</v>
      </c>
      <c r="E204" s="44">
        <v>1.2508732499999999</v>
      </c>
      <c r="F204" s="108">
        <f t="shared" si="7"/>
        <v>1.8572188058512601E-2</v>
      </c>
    </row>
    <row r="205" spans="1:6">
      <c r="A205" s="263" t="s">
        <v>1087</v>
      </c>
      <c r="B205" s="263">
        <v>3.6969299999999997E-3</v>
      </c>
      <c r="C205" s="271">
        <f t="shared" si="6"/>
        <v>6.8963243676380421E-5</v>
      </c>
      <c r="D205" s="263" t="s">
        <v>1132</v>
      </c>
      <c r="E205" s="263">
        <v>1.2484287299999999</v>
      </c>
      <c r="F205" s="271">
        <f t="shared" si="7"/>
        <v>1.853589334587661E-2</v>
      </c>
    </row>
    <row r="206" spans="1:6">
      <c r="A206" s="44" t="s">
        <v>1023</v>
      </c>
      <c r="B206" s="44">
        <v>3.6032899999999999E-3</v>
      </c>
      <c r="C206" s="108">
        <f t="shared" si="6"/>
        <v>6.7216465095813237E-5</v>
      </c>
      <c r="D206" s="44" t="s">
        <v>1113</v>
      </c>
      <c r="E206" s="44">
        <v>1.10100266</v>
      </c>
      <c r="F206" s="108">
        <f t="shared" si="7"/>
        <v>1.6347002747434728E-2</v>
      </c>
    </row>
    <row r="207" spans="1:6">
      <c r="A207" s="263" t="s">
        <v>1162</v>
      </c>
      <c r="B207" s="263">
        <v>3.2499999999999999E-3</v>
      </c>
      <c r="C207" s="271">
        <f t="shared" si="6"/>
        <v>6.0626125446853574E-5</v>
      </c>
      <c r="D207" s="263" t="s">
        <v>1075</v>
      </c>
      <c r="E207" s="263">
        <v>1.0873891499999999</v>
      </c>
      <c r="F207" s="271">
        <f t="shared" si="7"/>
        <v>1.6144877817625539E-2</v>
      </c>
    </row>
    <row r="208" spans="1:6">
      <c r="A208" s="44" t="s">
        <v>1157</v>
      </c>
      <c r="B208" s="44">
        <v>2.977E-3</v>
      </c>
      <c r="C208" s="108">
        <f t="shared" si="6"/>
        <v>5.5533530909317877E-5</v>
      </c>
      <c r="D208" s="44" t="s">
        <v>1199</v>
      </c>
      <c r="E208" s="44">
        <v>1.00260891</v>
      </c>
      <c r="F208" s="108">
        <f t="shared" si="7"/>
        <v>1.4886113541608098E-2</v>
      </c>
    </row>
    <row r="209" spans="1:6">
      <c r="A209" s="263" t="s">
        <v>1038</v>
      </c>
      <c r="B209" s="263">
        <v>2.3249999999999998E-3</v>
      </c>
      <c r="C209" s="271">
        <f t="shared" si="6"/>
        <v>4.337099743505679E-5</v>
      </c>
      <c r="D209" s="263" t="s">
        <v>1010</v>
      </c>
      <c r="E209" s="263">
        <v>0.99230208999999991</v>
      </c>
      <c r="F209" s="271">
        <f t="shared" si="7"/>
        <v>1.4733084288384208E-2</v>
      </c>
    </row>
    <row r="210" spans="1:6">
      <c r="A210" s="44" t="s">
        <v>1019</v>
      </c>
      <c r="B210" s="44">
        <v>1.7477E-3</v>
      </c>
      <c r="C210" s="108">
        <f t="shared" si="6"/>
        <v>3.2601932136451076E-5</v>
      </c>
      <c r="D210" s="44" t="s">
        <v>1008</v>
      </c>
      <c r="E210" s="44">
        <v>0.92111093999999993</v>
      </c>
      <c r="F210" s="108">
        <f t="shared" si="7"/>
        <v>1.3676082369203525E-2</v>
      </c>
    </row>
    <row r="211" spans="1:6">
      <c r="A211" s="263" t="s">
        <v>991</v>
      </c>
      <c r="B211" s="263">
        <v>1.7112500000000001E-3</v>
      </c>
      <c r="C211" s="271">
        <f t="shared" si="6"/>
        <v>3.192198682182406E-5</v>
      </c>
      <c r="D211" s="263" t="s">
        <v>1205</v>
      </c>
      <c r="E211" s="263">
        <v>0.85146458999999997</v>
      </c>
      <c r="F211" s="271">
        <f t="shared" si="7"/>
        <v>1.2642016679663049E-2</v>
      </c>
    </row>
    <row r="212" spans="1:6">
      <c r="A212" s="44" t="s">
        <v>1133</v>
      </c>
      <c r="B212" s="44">
        <v>1.3500000000000001E-3</v>
      </c>
      <c r="C212" s="108">
        <f t="shared" si="6"/>
        <v>2.5183159801000719E-5</v>
      </c>
      <c r="D212" s="44" t="s">
        <v>1116</v>
      </c>
      <c r="E212" s="44">
        <v>0.84935008999999995</v>
      </c>
      <c r="F212" s="108">
        <f t="shared" si="7"/>
        <v>1.2610621898737222E-2</v>
      </c>
    </row>
    <row r="213" spans="1:6">
      <c r="A213" s="263" t="s">
        <v>964</v>
      </c>
      <c r="B213" s="263">
        <v>1.1199999999999999E-3</v>
      </c>
      <c r="C213" s="271">
        <f t="shared" si="6"/>
        <v>2.0892695538608001E-5</v>
      </c>
      <c r="D213" s="263" t="s">
        <v>1074</v>
      </c>
      <c r="E213" s="263">
        <v>0.84692365000000003</v>
      </c>
      <c r="F213" s="271">
        <f t="shared" si="7"/>
        <v>1.2574595626696715E-2</v>
      </c>
    </row>
    <row r="214" spans="1:6">
      <c r="A214" s="44" t="s">
        <v>1117</v>
      </c>
      <c r="B214" s="44">
        <v>1.0399999999999999E-3</v>
      </c>
      <c r="C214" s="108">
        <f t="shared" si="6"/>
        <v>1.9400360142993143E-5</v>
      </c>
      <c r="D214" s="44" t="s">
        <v>1130</v>
      </c>
      <c r="E214" s="44">
        <v>0.82178684999999996</v>
      </c>
      <c r="F214" s="108">
        <f t="shared" si="7"/>
        <v>1.2201380053664657E-2</v>
      </c>
    </row>
    <row r="215" spans="1:6">
      <c r="A215" s="263" t="s">
        <v>1112</v>
      </c>
      <c r="B215" s="263">
        <v>8.3872999999999999E-4</v>
      </c>
      <c r="C215" s="271">
        <f t="shared" si="6"/>
        <v>1.5645830829550615E-5</v>
      </c>
      <c r="D215" s="263" t="s">
        <v>1007</v>
      </c>
      <c r="E215" s="263">
        <v>0.8011633199999999</v>
      </c>
      <c r="F215" s="271">
        <f t="shared" si="7"/>
        <v>1.189517470664778E-2</v>
      </c>
    </row>
    <row r="216" spans="1:6">
      <c r="A216" s="44" t="s">
        <v>1035</v>
      </c>
      <c r="B216" s="44">
        <v>8.0000000000000004E-4</v>
      </c>
      <c r="C216" s="108">
        <f t="shared" ref="C216:C224" si="8">(B216/$B$268)*100</f>
        <v>1.4923353956148575E-5</v>
      </c>
      <c r="D216" s="44" t="s">
        <v>1196</v>
      </c>
      <c r="E216" s="44">
        <v>0.70034281000000009</v>
      </c>
      <c r="F216" s="108">
        <f t="shared" ref="F216:F267" si="9">(E216/$E$268)*100</f>
        <v>1.0398254477619663E-2</v>
      </c>
    </row>
    <row r="217" spans="1:6">
      <c r="A217" s="263" t="s">
        <v>1132</v>
      </c>
      <c r="B217" s="263">
        <v>8.0000000000000004E-4</v>
      </c>
      <c r="C217" s="271">
        <f t="shared" si="8"/>
        <v>1.4923353956148575E-5</v>
      </c>
      <c r="D217" s="263" t="s">
        <v>1036</v>
      </c>
      <c r="E217" s="263">
        <v>0.68077084999999993</v>
      </c>
      <c r="F217" s="271">
        <f t="shared" si="9"/>
        <v>1.0107662187958269E-2</v>
      </c>
    </row>
    <row r="218" spans="1:6">
      <c r="A218" s="44" t="s">
        <v>1106</v>
      </c>
      <c r="B218" s="44">
        <v>7.5000000000000002E-4</v>
      </c>
      <c r="C218" s="108">
        <f t="shared" si="8"/>
        <v>1.3990644333889288E-5</v>
      </c>
      <c r="D218" s="44" t="s">
        <v>1162</v>
      </c>
      <c r="E218" s="44">
        <v>0.64400002000000001</v>
      </c>
      <c r="F218" s="108">
        <f t="shared" si="9"/>
        <v>9.5617117730560433E-3</v>
      </c>
    </row>
    <row r="219" spans="1:6">
      <c r="A219" s="263" t="s">
        <v>993</v>
      </c>
      <c r="B219" s="263">
        <v>5.285E-4</v>
      </c>
      <c r="C219" s="271">
        <f t="shared" si="8"/>
        <v>9.8587407072806514E-6</v>
      </c>
      <c r="D219" s="263" t="s">
        <v>1181</v>
      </c>
      <c r="E219" s="263">
        <v>0.63838072999999995</v>
      </c>
      <c r="F219" s="271">
        <f t="shared" si="9"/>
        <v>9.4782800499495501E-3</v>
      </c>
    </row>
    <row r="220" spans="1:6">
      <c r="A220" s="44" t="s">
        <v>1027</v>
      </c>
      <c r="B220" s="44">
        <v>5.1999999999999995E-4</v>
      </c>
      <c r="C220" s="108">
        <f t="shared" si="8"/>
        <v>9.7001800714965715E-6</v>
      </c>
      <c r="D220" s="44" t="s">
        <v>1215</v>
      </c>
      <c r="E220" s="44">
        <v>0.60988471999999994</v>
      </c>
      <c r="F220" s="108">
        <f t="shared" si="9"/>
        <v>9.0551890160360353E-3</v>
      </c>
    </row>
    <row r="221" spans="1:6">
      <c r="A221" s="263" t="s">
        <v>1058</v>
      </c>
      <c r="B221" s="263">
        <v>5.0000000000000001E-4</v>
      </c>
      <c r="C221" s="271">
        <f t="shared" si="8"/>
        <v>9.3270962225928571E-6</v>
      </c>
      <c r="D221" s="263" t="s">
        <v>1042</v>
      </c>
      <c r="E221" s="263">
        <v>0.60133793000000002</v>
      </c>
      <c r="F221" s="271">
        <f t="shared" si="9"/>
        <v>8.9282915936340357E-3</v>
      </c>
    </row>
    <row r="222" spans="1:6">
      <c r="A222" s="44" t="s">
        <v>1075</v>
      </c>
      <c r="B222" s="44">
        <v>2.5000000000000001E-4</v>
      </c>
      <c r="C222" s="108">
        <f t="shared" si="8"/>
        <v>4.6635481112964285E-6</v>
      </c>
      <c r="D222" s="44" t="s">
        <v>1038</v>
      </c>
      <c r="E222" s="44">
        <v>0.58154002999999999</v>
      </c>
      <c r="F222" s="108">
        <f t="shared" si="9"/>
        <v>8.6343446873718491E-3</v>
      </c>
    </row>
    <row r="223" spans="1:6">
      <c r="A223" s="263" t="s">
        <v>999</v>
      </c>
      <c r="B223" s="263">
        <v>2.1499999999999999E-4</v>
      </c>
      <c r="C223" s="271">
        <f t="shared" si="8"/>
        <v>4.0106513757149287E-6</v>
      </c>
      <c r="D223" s="263" t="s">
        <v>1167</v>
      </c>
      <c r="E223" s="263">
        <v>0.55569824000000001</v>
      </c>
      <c r="F223" s="271">
        <f t="shared" si="9"/>
        <v>8.2506618612752883E-3</v>
      </c>
    </row>
    <row r="224" spans="1:6">
      <c r="A224" s="44" t="s">
        <v>1015</v>
      </c>
      <c r="B224" s="44">
        <v>1E-4</v>
      </c>
      <c r="C224" s="108">
        <f t="shared" si="8"/>
        <v>1.8654192445185719E-6</v>
      </c>
      <c r="D224" s="44" t="s">
        <v>1016</v>
      </c>
      <c r="E224" s="44">
        <v>0.53706688999999996</v>
      </c>
      <c r="F224" s="108">
        <f t="shared" si="9"/>
        <v>7.9740351638988988E-3</v>
      </c>
    </row>
    <row r="225" spans="1:6">
      <c r="A225" s="263" t="s">
        <v>1040</v>
      </c>
      <c r="B225" s="263">
        <v>5.1E-5</v>
      </c>
      <c r="C225" s="271"/>
      <c r="D225" s="263" t="s">
        <v>1039</v>
      </c>
      <c r="E225" s="263">
        <v>0.49410027000000001</v>
      </c>
      <c r="F225" s="271">
        <f t="shared" si="9"/>
        <v>7.3360935124336946E-3</v>
      </c>
    </row>
    <row r="226" spans="1:6">
      <c r="A226" s="44" t="s">
        <v>979</v>
      </c>
      <c r="B226" s="44">
        <v>0</v>
      </c>
      <c r="C226" s="108"/>
      <c r="D226" s="44" t="s">
        <v>1026</v>
      </c>
      <c r="E226" s="44">
        <v>0.32008732000000001</v>
      </c>
      <c r="F226" s="108">
        <f t="shared" si="9"/>
        <v>4.7524574549701985E-3</v>
      </c>
    </row>
    <row r="227" spans="1:6">
      <c r="A227" s="263" t="s">
        <v>1178</v>
      </c>
      <c r="B227" s="263">
        <v>0</v>
      </c>
      <c r="C227" s="271"/>
      <c r="D227" s="263" t="s">
        <v>1017</v>
      </c>
      <c r="E227" s="263">
        <v>0.30737049999999999</v>
      </c>
      <c r="F227" s="271">
        <f t="shared" si="9"/>
        <v>4.5636460206012457E-3</v>
      </c>
    </row>
    <row r="228" spans="1:6">
      <c r="A228" s="44" t="s">
        <v>1179</v>
      </c>
      <c r="B228" s="44">
        <v>0</v>
      </c>
      <c r="C228" s="108"/>
      <c r="D228" s="44" t="s">
        <v>1030</v>
      </c>
      <c r="E228" s="44">
        <v>0.30677618000000001</v>
      </c>
      <c r="F228" s="108">
        <f t="shared" si="9"/>
        <v>4.5548219268675798E-3</v>
      </c>
    </row>
    <row r="229" spans="1:6">
      <c r="A229" s="263" t="s">
        <v>1180</v>
      </c>
      <c r="B229" s="263">
        <v>0</v>
      </c>
      <c r="C229" s="271"/>
      <c r="D229" s="263" t="s">
        <v>987</v>
      </c>
      <c r="E229" s="263">
        <v>0.27638369000000002</v>
      </c>
      <c r="F229" s="271">
        <f t="shared" si="9"/>
        <v>4.1035731373947346E-3</v>
      </c>
    </row>
    <row r="230" spans="1:6">
      <c r="A230" s="44" t="s">
        <v>1181</v>
      </c>
      <c r="B230" s="44">
        <v>0</v>
      </c>
      <c r="C230" s="108"/>
      <c r="D230" s="44" t="s">
        <v>1179</v>
      </c>
      <c r="E230" s="44">
        <v>0.23983105999999998</v>
      </c>
      <c r="F230" s="108">
        <f t="shared" si="9"/>
        <v>3.5608624203870526E-3</v>
      </c>
    </row>
    <row r="231" spans="1:6">
      <c r="A231" s="263" t="s">
        <v>1182</v>
      </c>
      <c r="B231" s="263">
        <v>0</v>
      </c>
      <c r="C231" s="271"/>
      <c r="D231" s="263" t="s">
        <v>980</v>
      </c>
      <c r="E231" s="263">
        <v>0.23064988</v>
      </c>
      <c r="F231" s="271">
        <f t="shared" si="9"/>
        <v>3.4245459698121808E-3</v>
      </c>
    </row>
    <row r="232" spans="1:6">
      <c r="A232" s="44" t="s">
        <v>1183</v>
      </c>
      <c r="B232" s="44">
        <v>0</v>
      </c>
      <c r="C232" s="108"/>
      <c r="D232" s="44" t="s">
        <v>1194</v>
      </c>
      <c r="E232" s="44">
        <v>0.21150289999999999</v>
      </c>
      <c r="F232" s="108">
        <f t="shared" si="9"/>
        <v>3.1402635188823363E-3</v>
      </c>
    </row>
    <row r="233" spans="1:6">
      <c r="A233" s="263" t="s">
        <v>1184</v>
      </c>
      <c r="B233" s="263">
        <v>0</v>
      </c>
      <c r="C233" s="271"/>
      <c r="D233" s="263" t="s">
        <v>1133</v>
      </c>
      <c r="E233" s="263">
        <v>0.21132177999999999</v>
      </c>
      <c r="F233" s="271">
        <f t="shared" si="9"/>
        <v>3.1375743617665713E-3</v>
      </c>
    </row>
    <row r="234" spans="1:6">
      <c r="A234" s="44" t="s">
        <v>1185</v>
      </c>
      <c r="B234" s="44">
        <v>0</v>
      </c>
      <c r="C234" s="108"/>
      <c r="D234" s="44" t="s">
        <v>1216</v>
      </c>
      <c r="E234" s="44">
        <v>0.21058523999999998</v>
      </c>
      <c r="F234" s="108">
        <f t="shared" si="9"/>
        <v>3.126638673924004E-3</v>
      </c>
    </row>
    <row r="235" spans="1:6">
      <c r="A235" s="263" t="s">
        <v>1024</v>
      </c>
      <c r="B235" s="263">
        <v>0</v>
      </c>
      <c r="C235" s="271"/>
      <c r="D235" s="263" t="s">
        <v>1193</v>
      </c>
      <c r="E235" s="263">
        <v>0.19736257000000001</v>
      </c>
      <c r="F235" s="271">
        <f t="shared" si="9"/>
        <v>2.930316693359105E-3</v>
      </c>
    </row>
    <row r="236" spans="1:6">
      <c r="A236" s="44" t="s">
        <v>1187</v>
      </c>
      <c r="B236" s="44">
        <v>0</v>
      </c>
      <c r="C236" s="108"/>
      <c r="D236" s="44" t="s">
        <v>1214</v>
      </c>
      <c r="E236" s="44">
        <v>0.19098545</v>
      </c>
      <c r="F236" s="108">
        <f t="shared" si="9"/>
        <v>2.8356331817309668E-3</v>
      </c>
    </row>
    <row r="237" spans="1:6">
      <c r="A237" s="263" t="s">
        <v>1188</v>
      </c>
      <c r="B237" s="263">
        <v>0</v>
      </c>
      <c r="C237" s="271"/>
      <c r="D237" s="263" t="s">
        <v>1041</v>
      </c>
      <c r="E237" s="263">
        <v>0.17855239000000001</v>
      </c>
      <c r="F237" s="271">
        <f t="shared" si="9"/>
        <v>2.6510348393627287E-3</v>
      </c>
    </row>
    <row r="238" spans="1:6">
      <c r="A238" s="44" t="s">
        <v>1189</v>
      </c>
      <c r="B238" s="44">
        <v>0</v>
      </c>
      <c r="C238" s="108"/>
      <c r="D238" s="44" t="s">
        <v>1053</v>
      </c>
      <c r="E238" s="44">
        <v>0.14014198999999999</v>
      </c>
      <c r="F238" s="108">
        <f t="shared" si="9"/>
        <v>2.0807411088007454E-3</v>
      </c>
    </row>
    <row r="239" spans="1:6">
      <c r="A239" s="263" t="s">
        <v>1033</v>
      </c>
      <c r="B239" s="263">
        <v>0</v>
      </c>
      <c r="C239" s="271"/>
      <c r="D239" s="263" t="s">
        <v>1173</v>
      </c>
      <c r="E239" s="263">
        <v>0.13579325</v>
      </c>
      <c r="F239" s="271">
        <f t="shared" si="9"/>
        <v>2.0161737218991741E-3</v>
      </c>
    </row>
    <row r="240" spans="1:6">
      <c r="A240" s="44" t="s">
        <v>1190</v>
      </c>
      <c r="B240" s="44">
        <v>0</v>
      </c>
      <c r="C240" s="108"/>
      <c r="D240" s="44" t="s">
        <v>1182</v>
      </c>
      <c r="E240" s="44">
        <v>0.13317381</v>
      </c>
      <c r="F240" s="108">
        <f t="shared" si="9"/>
        <v>1.9772819058914448E-3</v>
      </c>
    </row>
    <row r="241" spans="1:6">
      <c r="A241" s="263" t="s">
        <v>1191</v>
      </c>
      <c r="B241" s="263">
        <v>0</v>
      </c>
      <c r="C241" s="271"/>
      <c r="D241" s="263" t="s">
        <v>1087</v>
      </c>
      <c r="E241" s="263">
        <v>0.12490244</v>
      </c>
      <c r="F241" s="271">
        <f t="shared" si="9"/>
        <v>1.854473748357067E-3</v>
      </c>
    </row>
    <row r="242" spans="1:6">
      <c r="A242" s="44" t="s">
        <v>1192</v>
      </c>
      <c r="B242" s="44">
        <v>0</v>
      </c>
      <c r="C242" s="108"/>
      <c r="D242" s="44" t="s">
        <v>1183</v>
      </c>
      <c r="E242" s="44">
        <v>5.4791120000000006E-2</v>
      </c>
      <c r="F242" s="108">
        <f t="shared" si="9"/>
        <v>8.1350447343608227E-4</v>
      </c>
    </row>
    <row r="243" spans="1:6">
      <c r="A243" s="263" t="s">
        <v>1193</v>
      </c>
      <c r="B243" s="263">
        <v>0</v>
      </c>
      <c r="C243" s="271"/>
      <c r="D243" s="263" t="s">
        <v>1064</v>
      </c>
      <c r="E243" s="263">
        <v>4.4493050000000006E-2</v>
      </c>
      <c r="F243" s="271">
        <f t="shared" si="9"/>
        <v>6.6060513477029278E-4</v>
      </c>
    </row>
    <row r="244" spans="1:6">
      <c r="A244" s="44" t="s">
        <v>1039</v>
      </c>
      <c r="B244" s="44">
        <v>0</v>
      </c>
      <c r="C244" s="108"/>
      <c r="D244" s="44" t="s">
        <v>1210</v>
      </c>
      <c r="E244" s="44">
        <v>3.829714E-2</v>
      </c>
      <c r="F244" s="108">
        <f t="shared" si="9"/>
        <v>5.6861211652194598E-4</v>
      </c>
    </row>
    <row r="245" spans="1:6">
      <c r="A245" s="263" t="s">
        <v>1041</v>
      </c>
      <c r="B245" s="263">
        <v>0</v>
      </c>
      <c r="C245" s="271"/>
      <c r="D245" s="263" t="s">
        <v>1106</v>
      </c>
      <c r="E245" s="263">
        <v>3.5651000000000002E-2</v>
      </c>
      <c r="F245" s="271">
        <f t="shared" si="9"/>
        <v>5.2932387551978802E-4</v>
      </c>
    </row>
    <row r="246" spans="1:6">
      <c r="A246" s="44" t="s">
        <v>1194</v>
      </c>
      <c r="B246" s="44">
        <v>0</v>
      </c>
      <c r="C246" s="108"/>
      <c r="D246" s="44" t="s">
        <v>1112</v>
      </c>
      <c r="E246" s="44">
        <v>3.10812E-2</v>
      </c>
      <c r="F246" s="108">
        <f t="shared" si="9"/>
        <v>4.6147432722239585E-4</v>
      </c>
    </row>
    <row r="247" spans="1:6">
      <c r="A247" s="263" t="s">
        <v>1195</v>
      </c>
      <c r="B247" s="263">
        <v>0</v>
      </c>
      <c r="C247" s="271"/>
      <c r="D247" s="263" t="s">
        <v>1015</v>
      </c>
      <c r="E247" s="263">
        <v>2.765855E-2</v>
      </c>
      <c r="F247" s="271">
        <f t="shared" si="9"/>
        <v>4.1065694867627363E-4</v>
      </c>
    </row>
    <row r="248" spans="1:6">
      <c r="A248" s="44" t="s">
        <v>1196</v>
      </c>
      <c r="B248" s="44">
        <v>0</v>
      </c>
      <c r="C248" s="108"/>
      <c r="D248" s="44" t="s">
        <v>1200</v>
      </c>
      <c r="E248" s="44">
        <v>2.3736449999999999E-2</v>
      </c>
      <c r="F248" s="108">
        <f t="shared" si="9"/>
        <v>3.5242404715384344E-4</v>
      </c>
    </row>
    <row r="249" spans="1:6">
      <c r="A249" s="263" t="s">
        <v>1197</v>
      </c>
      <c r="B249" s="263">
        <v>0</v>
      </c>
      <c r="C249" s="271"/>
      <c r="D249" s="263" t="s">
        <v>1209</v>
      </c>
      <c r="E249" s="263">
        <v>2.2607550000000001E-2</v>
      </c>
      <c r="F249" s="271">
        <f t="shared" si="9"/>
        <v>3.3566284205232346E-4</v>
      </c>
    </row>
    <row r="250" spans="1:6">
      <c r="A250" s="44" t="s">
        <v>1198</v>
      </c>
      <c r="B250" s="44">
        <v>0</v>
      </c>
      <c r="C250" s="108"/>
      <c r="D250" s="44" t="s">
        <v>1206</v>
      </c>
      <c r="E250" s="44">
        <v>2.1629789999999999E-2</v>
      </c>
      <c r="F250" s="108">
        <f t="shared" si="9"/>
        <v>3.2114566967207528E-4</v>
      </c>
    </row>
    <row r="251" spans="1:6">
      <c r="A251" s="263" t="s">
        <v>1199</v>
      </c>
      <c r="B251" s="263">
        <v>0</v>
      </c>
      <c r="C251" s="271"/>
      <c r="D251" s="263" t="s">
        <v>1027</v>
      </c>
      <c r="E251" s="263">
        <v>2.1551650000000002E-2</v>
      </c>
      <c r="F251" s="271">
        <f t="shared" si="9"/>
        <v>3.199854955498034E-4</v>
      </c>
    </row>
    <row r="252" spans="1:6">
      <c r="A252" s="44" t="s">
        <v>1066</v>
      </c>
      <c r="B252" s="44">
        <v>0</v>
      </c>
      <c r="C252" s="108"/>
      <c r="D252" s="44" t="s">
        <v>972</v>
      </c>
      <c r="E252" s="44">
        <v>2.1468599999999997E-2</v>
      </c>
      <c r="F252" s="108">
        <f t="shared" si="9"/>
        <v>3.1875242080121511E-4</v>
      </c>
    </row>
    <row r="253" spans="1:6">
      <c r="A253" s="263" t="s">
        <v>1200</v>
      </c>
      <c r="B253" s="263">
        <v>0</v>
      </c>
      <c r="C253" s="271"/>
      <c r="D253" s="263" t="s">
        <v>1192</v>
      </c>
      <c r="E253" s="263">
        <v>1.7124900000000002E-2</v>
      </c>
      <c r="F253" s="271">
        <f t="shared" si="9"/>
        <v>2.5425986468510895E-4</v>
      </c>
    </row>
    <row r="254" spans="1:6">
      <c r="A254" s="44" t="s">
        <v>1201</v>
      </c>
      <c r="B254" s="44">
        <v>0</v>
      </c>
      <c r="C254" s="108"/>
      <c r="D254" s="44" t="s">
        <v>1185</v>
      </c>
      <c r="E254" s="44">
        <v>1.6247569999999999E-2</v>
      </c>
      <c r="F254" s="108">
        <f t="shared" si="9"/>
        <v>2.4123381448427932E-4</v>
      </c>
    </row>
    <row r="255" spans="1:6">
      <c r="A255" s="263" t="s">
        <v>1202</v>
      </c>
      <c r="B255" s="263">
        <v>0</v>
      </c>
      <c r="C255" s="271"/>
      <c r="D255" s="263" t="s">
        <v>1006</v>
      </c>
      <c r="E255" s="263">
        <v>1.461285E-2</v>
      </c>
      <c r="F255" s="271">
        <f t="shared" si="9"/>
        <v>2.1696250860815504E-4</v>
      </c>
    </row>
    <row r="256" spans="1:6">
      <c r="A256" s="44" t="s">
        <v>1082</v>
      </c>
      <c r="B256" s="44">
        <v>0</v>
      </c>
      <c r="C256" s="108"/>
      <c r="D256" s="44" t="s">
        <v>1184</v>
      </c>
      <c r="E256" s="44">
        <v>1.3427399999999999E-2</v>
      </c>
      <c r="F256" s="108">
        <f t="shared" si="9"/>
        <v>1.9936168427686182E-4</v>
      </c>
    </row>
    <row r="257" spans="1:12">
      <c r="A257" s="263" t="s">
        <v>1203</v>
      </c>
      <c r="B257" s="263">
        <v>0</v>
      </c>
      <c r="C257" s="271"/>
      <c r="D257" s="263" t="s">
        <v>1207</v>
      </c>
      <c r="E257" s="263">
        <v>9.0910000000000001E-3</v>
      </c>
      <c r="F257" s="271">
        <f t="shared" si="9"/>
        <v>1.3497751402065559E-4</v>
      </c>
    </row>
    <row r="258" spans="1:12">
      <c r="A258" s="44" t="s">
        <v>1204</v>
      </c>
      <c r="B258" s="44">
        <v>0</v>
      </c>
      <c r="C258" s="108"/>
      <c r="D258" s="44" t="s">
        <v>1028</v>
      </c>
      <c r="E258" s="44">
        <v>8.3996000000000001E-3</v>
      </c>
      <c r="F258" s="108">
        <f t="shared" si="9"/>
        <v>1.2471203682410065E-4</v>
      </c>
    </row>
    <row r="259" spans="1:12">
      <c r="A259" s="263" t="s">
        <v>1205</v>
      </c>
      <c r="B259" s="263">
        <v>0</v>
      </c>
      <c r="C259" s="271"/>
      <c r="D259" s="263" t="s">
        <v>1019</v>
      </c>
      <c r="E259" s="263">
        <v>4.6476999999999994E-3</v>
      </c>
      <c r="F259" s="271">
        <f t="shared" si="9"/>
        <v>6.9006159048927616E-5</v>
      </c>
    </row>
    <row r="260" spans="1:12">
      <c r="A260" s="44" t="s">
        <v>1206</v>
      </c>
      <c r="B260" s="44">
        <v>0</v>
      </c>
      <c r="C260" s="108"/>
      <c r="D260" s="44" t="s">
        <v>1023</v>
      </c>
      <c r="E260" s="44">
        <v>4.62817E-3</v>
      </c>
      <c r="F260" s="108">
        <f t="shared" si="9"/>
        <v>6.871618975524999E-5</v>
      </c>
    </row>
    <row r="261" spans="1:12">
      <c r="A261" s="263" t="s">
        <v>1095</v>
      </c>
      <c r="B261" s="263">
        <v>0</v>
      </c>
      <c r="C261" s="271"/>
      <c r="D261" s="263" t="s">
        <v>1178</v>
      </c>
      <c r="E261" s="263">
        <v>4.2609300000000004E-3</v>
      </c>
      <c r="F261" s="271">
        <f t="shared" si="9"/>
        <v>6.32636386333772E-5</v>
      </c>
    </row>
    <row r="262" spans="1:12">
      <c r="A262" s="44" t="s">
        <v>1207</v>
      </c>
      <c r="B262" s="44">
        <v>0</v>
      </c>
      <c r="C262" s="108"/>
      <c r="D262" s="44" t="s">
        <v>965</v>
      </c>
      <c r="E262" s="44">
        <v>4.2235100000000006E-3</v>
      </c>
      <c r="F262" s="108">
        <f t="shared" si="9"/>
        <v>6.2708049746054264E-5</v>
      </c>
    </row>
    <row r="263" spans="1:12">
      <c r="A263" s="263" t="s">
        <v>1209</v>
      </c>
      <c r="B263" s="263">
        <v>0</v>
      </c>
      <c r="C263" s="271"/>
      <c r="D263" s="263" t="s">
        <v>1095</v>
      </c>
      <c r="E263" s="263">
        <v>3.6398800000000003E-3</v>
      </c>
      <c r="F263" s="271">
        <f t="shared" si="9"/>
        <v>5.4042674483940591E-5</v>
      </c>
    </row>
    <row r="264" spans="1:12">
      <c r="A264" s="44" t="s">
        <v>1210</v>
      </c>
      <c r="B264" s="44">
        <v>0</v>
      </c>
      <c r="C264" s="108"/>
      <c r="D264" s="44" t="s">
        <v>1066</v>
      </c>
      <c r="E264" s="44">
        <v>2.7079000000000001E-3</v>
      </c>
      <c r="F264" s="108">
        <f t="shared" si="9"/>
        <v>4.0205215071667953E-5</v>
      </c>
    </row>
    <row r="265" spans="1:12">
      <c r="A265" s="263" t="s">
        <v>1211</v>
      </c>
      <c r="B265" s="263">
        <v>0</v>
      </c>
      <c r="C265" s="271"/>
      <c r="D265" s="263" t="s">
        <v>1189</v>
      </c>
      <c r="E265" s="263">
        <v>1.47259E-3</v>
      </c>
      <c r="F265" s="271">
        <f t="shared" si="9"/>
        <v>2.1864100469879797E-5</v>
      </c>
    </row>
    <row r="266" spans="1:12">
      <c r="A266" s="44" t="s">
        <v>1212</v>
      </c>
      <c r="B266" s="44">
        <v>0</v>
      </c>
      <c r="C266" s="108"/>
      <c r="D266" s="44" t="s">
        <v>983</v>
      </c>
      <c r="E266" s="44">
        <v>1.21576E-3</v>
      </c>
      <c r="F266" s="108">
        <f t="shared" si="9"/>
        <v>1.805084836054914E-5</v>
      </c>
    </row>
    <row r="267" spans="1:12">
      <c r="A267" s="263" t="s">
        <v>1213</v>
      </c>
      <c r="B267" s="263">
        <v>0</v>
      </c>
      <c r="C267" s="271"/>
      <c r="D267" s="263" t="s">
        <v>1021</v>
      </c>
      <c r="E267" s="263">
        <v>1.1425E-4</v>
      </c>
      <c r="F267" s="271">
        <f t="shared" si="9"/>
        <v>1.696312944325146E-6</v>
      </c>
    </row>
    <row r="268" spans="1:12" s="308" customFormat="1">
      <c r="A268" s="183" t="s">
        <v>217</v>
      </c>
      <c r="B268" s="183">
        <f>SUM(B23:B267)</f>
        <v>5360.7252253799952</v>
      </c>
      <c r="C268" s="534">
        <f>SUM(C23:C265)</f>
        <v>99.999999048636226</v>
      </c>
      <c r="D268" s="183" t="s">
        <v>217</v>
      </c>
      <c r="E268" s="183">
        <f>SUM(E23:E267)</f>
        <v>6735.1959072300033</v>
      </c>
      <c r="F268" s="534">
        <f>SUM(F23:F265)</f>
        <v>99.999980252838654</v>
      </c>
      <c r="L268" s="309"/>
    </row>
  </sheetData>
  <mergeCells count="2">
    <mergeCell ref="A21:F21"/>
    <mergeCell ref="A2:F2"/>
  </mergeCells>
  <hyperlinks>
    <hyperlink ref="H1" location="'Table of Content'!A1" display="'Table of Content'!A1" xr:uid="{C6FED1B8-E295-4E8F-8EC6-C9D1581BCBCE}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BF1C-1E6E-4362-94E6-97FF50AE93B4}">
  <dimension ref="A1:AM568"/>
  <sheetViews>
    <sheetView topLeftCell="J1" zoomScaleNormal="100" workbookViewId="0">
      <selection activeCell="W1" sqref="W1"/>
    </sheetView>
  </sheetViews>
  <sheetFormatPr defaultColWidth="8.7265625" defaultRowHeight="14.5" customHeight="1"/>
  <cols>
    <col min="1" max="1" width="10.54296875" style="19" customWidth="1"/>
    <col min="2" max="2" width="14.81640625" style="19" customWidth="1"/>
    <col min="3" max="3" width="13.81640625" style="19" customWidth="1"/>
    <col min="4" max="4" width="14.1796875" style="19" customWidth="1"/>
    <col min="5" max="5" width="14.54296875" style="19" customWidth="1"/>
    <col min="6" max="6" width="8.7265625" style="19"/>
    <col min="7" max="7" width="59.90625" style="19" customWidth="1"/>
    <col min="8" max="15" width="11.6328125" style="19" customWidth="1"/>
    <col min="16" max="21" width="12.6328125" style="19" customWidth="1"/>
    <col min="22" max="22" width="9.81640625" style="19" customWidth="1"/>
    <col min="23" max="23" width="16.453125" style="19" bestFit="1" customWidth="1"/>
    <col min="24" max="25" width="8.7265625" style="19"/>
    <col min="26" max="26" width="9.1796875" style="19" bestFit="1" customWidth="1"/>
    <col min="27" max="27" width="9.26953125" style="19" bestFit="1" customWidth="1"/>
    <col min="28" max="28" width="9.26953125" style="19" customWidth="1"/>
    <col min="29" max="29" width="9.36328125" style="19" bestFit="1" customWidth="1"/>
    <col min="30" max="33" width="9.26953125" style="19" bestFit="1" customWidth="1"/>
    <col min="34" max="34" width="8.90625" style="19" bestFit="1" customWidth="1"/>
    <col min="35" max="35" width="9.1796875" style="19" bestFit="1" customWidth="1"/>
    <col min="36" max="38" width="9.26953125" style="19" bestFit="1" customWidth="1"/>
    <col min="39" max="39" width="9.1796875" style="19" bestFit="1" customWidth="1"/>
    <col min="40" max="16384" width="8.7265625" style="19"/>
  </cols>
  <sheetData>
    <row r="1" spans="1:39" ht="14.5" customHeight="1">
      <c r="A1" s="11" t="s">
        <v>1245</v>
      </c>
      <c r="B1" s="11"/>
      <c r="C1" s="11"/>
      <c r="D1" s="11"/>
      <c r="W1" s="304" t="s">
        <v>239</v>
      </c>
      <c r="Y1" s="115"/>
      <c r="Z1" s="115"/>
    </row>
    <row r="2" spans="1:39" ht="14.5" customHeight="1">
      <c r="Y2" s="17"/>
      <c r="Z2" s="17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</row>
    <row r="3" spans="1:39" ht="14.5" customHeight="1">
      <c r="A3" s="123"/>
      <c r="B3" s="123" t="s">
        <v>423</v>
      </c>
      <c r="C3" s="123"/>
      <c r="D3" s="123"/>
      <c r="E3" s="122"/>
      <c r="G3" s="663" t="s">
        <v>1231</v>
      </c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  <c r="S3" s="663"/>
      <c r="T3" s="663"/>
      <c r="U3" s="663"/>
      <c r="Y3" s="17"/>
      <c r="Z3" s="17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41"/>
    </row>
    <row r="4" spans="1:39" ht="14.5" customHeight="1">
      <c r="A4" s="121" t="s">
        <v>370</v>
      </c>
      <c r="B4" s="121" t="s">
        <v>422</v>
      </c>
      <c r="C4" s="121" t="s">
        <v>243</v>
      </c>
      <c r="D4" s="121" t="s">
        <v>219</v>
      </c>
      <c r="E4" s="121" t="s">
        <v>421</v>
      </c>
      <c r="G4" s="610" t="s">
        <v>390</v>
      </c>
      <c r="H4" s="591">
        <v>2025</v>
      </c>
      <c r="I4" s="593"/>
      <c r="J4" s="593"/>
      <c r="K4" s="593"/>
      <c r="L4" s="593"/>
      <c r="M4" s="593"/>
      <c r="N4" s="593"/>
      <c r="O4" s="593"/>
      <c r="P4" s="593">
        <v>2026</v>
      </c>
      <c r="Q4" s="593"/>
      <c r="R4" s="593"/>
      <c r="S4" s="593"/>
      <c r="T4" s="592"/>
      <c r="U4" s="240" t="s">
        <v>854</v>
      </c>
      <c r="X4" s="115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9" s="30" customFormat="1" ht="13" customHeight="1">
      <c r="A5" s="660">
        <v>2025</v>
      </c>
      <c r="B5" s="119" t="s">
        <v>226</v>
      </c>
      <c r="C5" s="120">
        <v>1922.2980806000012</v>
      </c>
      <c r="D5" s="120">
        <v>1303.9203147899871</v>
      </c>
      <c r="E5" s="120">
        <f t="shared" ref="E5:E16" si="0">C5-D5</f>
        <v>618.37776581001413</v>
      </c>
      <c r="G5" s="611"/>
      <c r="H5" s="25" t="s">
        <v>226</v>
      </c>
      <c r="I5" s="25" t="s">
        <v>227</v>
      </c>
      <c r="J5" s="25" t="s">
        <v>228</v>
      </c>
      <c r="K5" s="25" t="s">
        <v>851</v>
      </c>
      <c r="L5" s="25" t="s">
        <v>230</v>
      </c>
      <c r="M5" s="25" t="s">
        <v>231</v>
      </c>
      <c r="N5" s="25" t="s">
        <v>232</v>
      </c>
      <c r="O5" s="25" t="s">
        <v>221</v>
      </c>
      <c r="P5" s="25" t="s">
        <v>222</v>
      </c>
      <c r="Q5" s="25" t="s">
        <v>223</v>
      </c>
      <c r="R5" s="25" t="s">
        <v>224</v>
      </c>
      <c r="S5" s="25" t="s">
        <v>225</v>
      </c>
      <c r="T5" s="25" t="s">
        <v>226</v>
      </c>
      <c r="U5" s="239" t="s">
        <v>420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9" ht="12.65" customHeight="1">
      <c r="A6" s="661"/>
      <c r="B6" s="295" t="s">
        <v>227</v>
      </c>
      <c r="C6" s="295">
        <v>2247.0448950299979</v>
      </c>
      <c r="D6" s="295">
        <v>1454.740640280005</v>
      </c>
      <c r="E6" s="295">
        <f t="shared" si="0"/>
        <v>792.30425474999288</v>
      </c>
      <c r="G6" s="535" t="s">
        <v>414</v>
      </c>
      <c r="H6" s="535">
        <v>1498.5284958699999</v>
      </c>
      <c r="I6" s="535">
        <v>1674.8412315999969</v>
      </c>
      <c r="J6" s="535">
        <v>1445.6829666800002</v>
      </c>
      <c r="K6" s="535">
        <v>1044.65770561</v>
      </c>
      <c r="L6" s="535">
        <v>1199.253847889998</v>
      </c>
      <c r="M6" s="535">
        <v>807.97325583000122</v>
      </c>
      <c r="N6" s="535">
        <v>940.83179547999816</v>
      </c>
      <c r="O6" s="535">
        <v>1457.282947299999</v>
      </c>
      <c r="P6" s="535">
        <v>1399.5466210400032</v>
      </c>
      <c r="Q6" s="535">
        <v>1543.992428689997</v>
      </c>
      <c r="R6" s="535">
        <v>1616.6360062900001</v>
      </c>
      <c r="S6" s="535">
        <v>1582.1377505299972</v>
      </c>
      <c r="T6" s="535">
        <v>1452.168091019998</v>
      </c>
      <c r="U6" s="536">
        <f>(Table418[[#This Row],[Column14]]/$T$24)*100</f>
        <v>67.50341928676616</v>
      </c>
      <c r="X6" s="92"/>
      <c r="Y6" s="92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9" ht="12.65" customHeight="1">
      <c r="A7" s="661"/>
      <c r="B7" s="119" t="s">
        <v>228</v>
      </c>
      <c r="C7" s="296">
        <v>1886.9660180699971</v>
      </c>
      <c r="D7" s="296">
        <v>1397.9791793299889</v>
      </c>
      <c r="E7" s="296">
        <f t="shared" si="0"/>
        <v>488.98683874000812</v>
      </c>
      <c r="G7" s="357" t="s">
        <v>416</v>
      </c>
      <c r="H7" s="357">
        <v>248.15000298999988</v>
      </c>
      <c r="I7" s="357">
        <v>357.77070885999962</v>
      </c>
      <c r="J7" s="357">
        <v>245.26666644999997</v>
      </c>
      <c r="K7" s="357">
        <v>212.59158884999991</v>
      </c>
      <c r="L7" s="357">
        <v>289.07425128</v>
      </c>
      <c r="M7" s="357">
        <v>285.30668301999992</v>
      </c>
      <c r="N7" s="357">
        <v>268.29023806999993</v>
      </c>
      <c r="O7" s="357">
        <v>152.12721044999998</v>
      </c>
      <c r="P7" s="357">
        <v>239.65613211999988</v>
      </c>
      <c r="Q7" s="357">
        <v>361.75184111000033</v>
      </c>
      <c r="R7" s="357">
        <v>345.07366201000013</v>
      </c>
      <c r="S7" s="357">
        <v>479.87959658</v>
      </c>
      <c r="T7" s="357">
        <v>415.46654702000023</v>
      </c>
      <c r="U7" s="298">
        <f>(Table418[[#This Row],[Column14]]/$T$24)*100</f>
        <v>19.312786650901423</v>
      </c>
      <c r="X7" s="92"/>
      <c r="Y7" s="92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9" s="29" customFormat="1" ht="12.65" customHeight="1">
      <c r="A8" s="661"/>
      <c r="B8" s="295" t="s">
        <v>851</v>
      </c>
      <c r="C8" s="297">
        <v>1406.905385010002</v>
      </c>
      <c r="D8" s="297">
        <v>1335.227814650003</v>
      </c>
      <c r="E8" s="297">
        <f t="shared" si="0"/>
        <v>71.677570359998981</v>
      </c>
      <c r="G8" s="357" t="s">
        <v>419</v>
      </c>
      <c r="H8" s="357">
        <v>1.94E-4</v>
      </c>
      <c r="I8" s="357">
        <v>4.6510000000000014E-5</v>
      </c>
      <c r="J8" s="357">
        <v>5.0557999999999999E-2</v>
      </c>
      <c r="K8" s="357">
        <v>1.06E-4</v>
      </c>
      <c r="L8" s="357">
        <v>3.209004E-2</v>
      </c>
      <c r="M8" s="357">
        <v>3.5757120000000003E-2</v>
      </c>
      <c r="N8" s="357">
        <v>0.15429881000000001</v>
      </c>
      <c r="O8" s="357">
        <v>0.22576228000000001</v>
      </c>
      <c r="P8" s="357">
        <v>4.1029400000000011E-3</v>
      </c>
      <c r="Q8" s="357">
        <v>0.29098355999999997</v>
      </c>
      <c r="R8" s="357">
        <v>2.156375E-2</v>
      </c>
      <c r="S8" s="357">
        <v>23.164845039999999</v>
      </c>
      <c r="T8" s="357">
        <v>77.552173539999913</v>
      </c>
      <c r="U8" s="298">
        <f>(Table418[[#This Row],[Column14]]/$T$24)*100</f>
        <v>3.6049799740425317</v>
      </c>
      <c r="X8" s="92"/>
      <c r="Y8" s="92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9" s="29" customFormat="1" ht="12.65" customHeight="1">
      <c r="A9" s="661"/>
      <c r="B9" s="119" t="s">
        <v>230</v>
      </c>
      <c r="C9" s="238">
        <v>1737.0949610999971</v>
      </c>
      <c r="D9" s="238">
        <v>1650.1282163800001</v>
      </c>
      <c r="E9" s="238">
        <f t="shared" si="0"/>
        <v>86.966744719996996</v>
      </c>
      <c r="G9" s="537" t="s">
        <v>408</v>
      </c>
      <c r="H9" s="537">
        <v>25.306928379999999</v>
      </c>
      <c r="I9" s="537">
        <v>35.087458909999995</v>
      </c>
      <c r="J9" s="537">
        <v>19.482477969999998</v>
      </c>
      <c r="K9" s="537">
        <v>34.985250630000003</v>
      </c>
      <c r="L9" s="537">
        <v>47.690162549999997</v>
      </c>
      <c r="M9" s="537">
        <v>463.09247098999987</v>
      </c>
      <c r="N9" s="537">
        <v>808.4791099700002</v>
      </c>
      <c r="O9" s="537">
        <v>534.53939772999945</v>
      </c>
      <c r="P9" s="537">
        <v>95.875204509999975</v>
      </c>
      <c r="Q9" s="537">
        <v>65.228070349999982</v>
      </c>
      <c r="R9" s="537">
        <v>71.106106099999991</v>
      </c>
      <c r="S9" s="537">
        <v>64.275582520000015</v>
      </c>
      <c r="T9" s="537">
        <v>47.963563079999993</v>
      </c>
      <c r="U9" s="298">
        <f>(Table418[[#This Row],[Column14]]/$T$24)*100</f>
        <v>2.2295659359946018</v>
      </c>
      <c r="X9" s="92"/>
      <c r="Y9" s="92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9" s="29" customFormat="1" ht="12.65" customHeight="1">
      <c r="A10" s="661"/>
      <c r="B10" s="295" t="s">
        <v>231</v>
      </c>
      <c r="C10" s="297">
        <v>1771.615384840004</v>
      </c>
      <c r="D10" s="297">
        <v>1484.512931260007</v>
      </c>
      <c r="E10" s="297">
        <f t="shared" si="0"/>
        <v>287.10245357999702</v>
      </c>
      <c r="G10" s="537" t="s">
        <v>573</v>
      </c>
      <c r="H10" s="537">
        <v>47.577775219999992</v>
      </c>
      <c r="I10" s="537">
        <v>47.596600909999999</v>
      </c>
      <c r="J10" s="537">
        <v>57.10378880999999</v>
      </c>
      <c r="K10" s="537">
        <v>31.315478559999999</v>
      </c>
      <c r="L10" s="537">
        <v>46.545410470000014</v>
      </c>
      <c r="M10" s="537">
        <v>50.991246200000013</v>
      </c>
      <c r="N10" s="537">
        <v>43.112329959999975</v>
      </c>
      <c r="O10" s="537">
        <v>42.66716469</v>
      </c>
      <c r="P10" s="537">
        <v>37.535573140000004</v>
      </c>
      <c r="Q10" s="537">
        <v>46.029146790000006</v>
      </c>
      <c r="R10" s="537">
        <v>43.540727830000002</v>
      </c>
      <c r="S10" s="537">
        <v>39.846235479999997</v>
      </c>
      <c r="T10" s="537">
        <v>43.642589349999987</v>
      </c>
      <c r="U10" s="292">
        <f>(Table418[[#This Row],[Column14]]/$T$24)*100</f>
        <v>2.0287073003951814</v>
      </c>
      <c r="X10" s="92"/>
      <c r="Y10" s="92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9" ht="12.65" customHeight="1">
      <c r="A11" s="662"/>
      <c r="B11" s="119" t="s">
        <v>232</v>
      </c>
      <c r="C11" s="296">
        <v>2168.2627993999949</v>
      </c>
      <c r="D11" s="296">
        <v>1304.6874859399891</v>
      </c>
      <c r="E11" s="296">
        <f t="shared" si="0"/>
        <v>863.57531346000587</v>
      </c>
      <c r="G11" s="339" t="s">
        <v>406</v>
      </c>
      <c r="H11" s="44">
        <v>26.163858780000009</v>
      </c>
      <c r="I11" s="44">
        <v>44.707471920000003</v>
      </c>
      <c r="J11" s="44">
        <v>49.187676750000008</v>
      </c>
      <c r="K11" s="44">
        <v>30.94702933000001</v>
      </c>
      <c r="L11" s="44">
        <v>40.945913670000003</v>
      </c>
      <c r="M11" s="44">
        <v>45.461673809999986</v>
      </c>
      <c r="N11" s="44">
        <v>17.664993389999999</v>
      </c>
      <c r="O11" s="44">
        <v>0.24177842000000002</v>
      </c>
      <c r="P11" s="44">
        <v>0.59840751000000003</v>
      </c>
      <c r="Q11" s="44">
        <v>2.2118989999999998</v>
      </c>
      <c r="R11" s="44">
        <v>4.5016677699999992</v>
      </c>
      <c r="S11" s="44">
        <v>10.333381869999998</v>
      </c>
      <c r="T11" s="44">
        <v>37.681927790000003</v>
      </c>
      <c r="U11" s="237">
        <f>(Table418[[#This Row],[Column14]]/$T$24)*100</f>
        <v>1.7516284697836584</v>
      </c>
      <c r="X11" s="92"/>
      <c r="Y11" s="92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9" ht="14.5" customHeight="1">
      <c r="A12" s="661">
        <v>2026</v>
      </c>
      <c r="B12" s="295" t="s">
        <v>221</v>
      </c>
      <c r="C12" s="100">
        <v>2276.4481451500028</v>
      </c>
      <c r="D12" s="100">
        <v>1132.5100577999881</v>
      </c>
      <c r="E12" s="100">
        <f t="shared" si="0"/>
        <v>1143.9380873500147</v>
      </c>
      <c r="G12" s="339" t="s">
        <v>417</v>
      </c>
      <c r="H12" s="44">
        <v>17.498423980000002</v>
      </c>
      <c r="I12" s="44">
        <v>32.277501659999999</v>
      </c>
      <c r="J12" s="44">
        <v>25.170252120000001</v>
      </c>
      <c r="K12" s="44">
        <v>15.735056699999999</v>
      </c>
      <c r="L12" s="44">
        <v>27.987652870000002</v>
      </c>
      <c r="M12" s="44">
        <v>28.319245719999998</v>
      </c>
      <c r="N12" s="44">
        <v>28.027791080000011</v>
      </c>
      <c r="O12" s="44">
        <v>24.084132069999999</v>
      </c>
      <c r="P12" s="44">
        <v>35.950514750000004</v>
      </c>
      <c r="Q12" s="44">
        <v>19.148979239999999</v>
      </c>
      <c r="R12" s="44">
        <v>19.165819690000003</v>
      </c>
      <c r="S12" s="44">
        <v>16.751202509999999</v>
      </c>
      <c r="T12" s="44">
        <v>33.910559549999995</v>
      </c>
      <c r="U12" s="111">
        <f>(Table418[[#This Row],[Column14]]/$T$24)*100</f>
        <v>1.5763180128442709</v>
      </c>
      <c r="X12" s="114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9" ht="14.5" customHeight="1">
      <c r="A13" s="661"/>
      <c r="B13" s="119" t="s">
        <v>222</v>
      </c>
      <c r="C13" s="119">
        <v>1871.784815730005</v>
      </c>
      <c r="D13" s="119">
        <v>1358.4362669000002</v>
      </c>
      <c r="E13" s="119">
        <f t="shared" si="0"/>
        <v>513.3485488300048</v>
      </c>
      <c r="G13" s="339" t="s">
        <v>404</v>
      </c>
      <c r="H13" s="44">
        <v>18.93812428</v>
      </c>
      <c r="I13" s="44">
        <v>10.872769439999999</v>
      </c>
      <c r="J13" s="44">
        <v>5.7190020799999992</v>
      </c>
      <c r="K13" s="44">
        <v>5.5546293200000001</v>
      </c>
      <c r="L13" s="44">
        <v>8.3989901499999977</v>
      </c>
      <c r="M13" s="44">
        <v>6.88875803</v>
      </c>
      <c r="N13" s="44">
        <v>12.997821249999999</v>
      </c>
      <c r="O13" s="44">
        <v>11.309570369999999</v>
      </c>
      <c r="P13" s="44">
        <v>8.6495225800000011</v>
      </c>
      <c r="Q13" s="44">
        <v>8.3174616599999993</v>
      </c>
      <c r="R13" s="44">
        <v>5.6944556500000001</v>
      </c>
      <c r="S13" s="44">
        <v>25.06880554</v>
      </c>
      <c r="T13" s="44">
        <v>16.542827500000001</v>
      </c>
      <c r="U13" s="111">
        <f>(Table418[[#This Row],[Column14]]/$T$24)*100</f>
        <v>0.7689863369307206</v>
      </c>
      <c r="X13" s="114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9" ht="14.5" customHeight="1">
      <c r="A14" s="661"/>
      <c r="B14" s="295" t="s">
        <v>223</v>
      </c>
      <c r="C14" s="100">
        <v>2084.5134579399978</v>
      </c>
      <c r="D14" s="100">
        <v>1619.837510280028</v>
      </c>
      <c r="E14" s="100">
        <f t="shared" si="0"/>
        <v>464.67594765996978</v>
      </c>
      <c r="G14" s="44" t="s">
        <v>407</v>
      </c>
      <c r="H14" s="44">
        <v>15.399115779999999</v>
      </c>
      <c r="I14" s="44">
        <v>20.524168960000001</v>
      </c>
      <c r="J14" s="44">
        <v>10.124521980000001</v>
      </c>
      <c r="K14" s="44">
        <v>16.580451889999999</v>
      </c>
      <c r="L14" s="44">
        <v>54.856967479999994</v>
      </c>
      <c r="M14" s="44">
        <v>54.318633649999995</v>
      </c>
      <c r="N14" s="44">
        <v>27.93154539999999</v>
      </c>
      <c r="O14" s="44">
        <v>34.673256020000011</v>
      </c>
      <c r="P14" s="44">
        <v>4.8346458399999994</v>
      </c>
      <c r="Q14" s="44">
        <v>12.13323727</v>
      </c>
      <c r="R14" s="44">
        <v>31.05220594</v>
      </c>
      <c r="S14" s="44">
        <v>21.309054280000002</v>
      </c>
      <c r="T14" s="44">
        <v>12.353414519999999</v>
      </c>
      <c r="U14" s="111">
        <f>(Table418[[#This Row],[Column14]]/$T$24)*100</f>
        <v>0.57424324713061148</v>
      </c>
      <c r="X14" s="114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14.5" customHeight="1">
      <c r="A15" s="661"/>
      <c r="B15" s="119" t="s">
        <v>224</v>
      </c>
      <c r="C15" s="119">
        <v>2150.8523565899991</v>
      </c>
      <c r="D15" s="119">
        <v>1412.377635990001</v>
      </c>
      <c r="E15" s="119">
        <f t="shared" si="0"/>
        <v>738.47472059999814</v>
      </c>
      <c r="G15" s="44" t="s">
        <v>411</v>
      </c>
      <c r="H15" s="44">
        <v>15.38067012000001</v>
      </c>
      <c r="I15" s="44">
        <v>8.9067034899999982</v>
      </c>
      <c r="J15" s="44">
        <v>11.34450698</v>
      </c>
      <c r="K15" s="44">
        <v>10.521573829999999</v>
      </c>
      <c r="L15" s="44">
        <v>12.167135480000001</v>
      </c>
      <c r="M15" s="44">
        <v>19.727223330000008</v>
      </c>
      <c r="N15" s="44">
        <v>13.982094599999991</v>
      </c>
      <c r="O15" s="44">
        <v>12.078186279999999</v>
      </c>
      <c r="P15" s="44">
        <v>44.990097629999987</v>
      </c>
      <c r="Q15" s="44">
        <v>13.838518949999999</v>
      </c>
      <c r="R15" s="44">
        <v>9.287674250000002</v>
      </c>
      <c r="S15" s="44">
        <v>14.067888930000001</v>
      </c>
      <c r="T15" s="44">
        <v>9.4568346699999992</v>
      </c>
      <c r="U15" s="111">
        <f>(Table418[[#This Row],[Column14]]/$T$24)*100</f>
        <v>0.4395969583701903</v>
      </c>
      <c r="X15" s="114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14.5" customHeight="1">
      <c r="A16" s="661"/>
      <c r="B16" s="295" t="s">
        <v>225</v>
      </c>
      <c r="C16" s="100">
        <v>2288.087601189995</v>
      </c>
      <c r="D16" s="100">
        <v>1653.943638990002</v>
      </c>
      <c r="E16" s="100">
        <f t="shared" si="0"/>
        <v>634.14396219999298</v>
      </c>
      <c r="G16" s="44" t="s">
        <v>415</v>
      </c>
      <c r="H16" s="44">
        <v>3.0315888100000001</v>
      </c>
      <c r="I16" s="44">
        <v>3.3559632400000003</v>
      </c>
      <c r="J16" s="44">
        <v>2.8093032599999996</v>
      </c>
      <c r="K16" s="44">
        <v>1.85822289</v>
      </c>
      <c r="L16" s="44">
        <v>2.74584166</v>
      </c>
      <c r="M16" s="44">
        <v>4.8279562599999997</v>
      </c>
      <c r="N16" s="44">
        <v>4.1858864999999996</v>
      </c>
      <c r="O16" s="44">
        <v>3.6467639599999999</v>
      </c>
      <c r="P16" s="44">
        <v>0.85101146999999988</v>
      </c>
      <c r="Q16" s="44">
        <v>4.1976682099999998</v>
      </c>
      <c r="R16" s="44">
        <v>1.5105285500000001</v>
      </c>
      <c r="S16" s="44">
        <v>3.4997667900000002</v>
      </c>
      <c r="T16" s="44">
        <v>1.70478061</v>
      </c>
      <c r="U16" s="111">
        <f>(Table418[[#This Row],[Column14]]/$T$24)*100</f>
        <v>7.9246005349110929E-2</v>
      </c>
      <c r="X16" s="114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ht="14.5" customHeight="1">
      <c r="A17" s="662"/>
      <c r="B17" s="118" t="s">
        <v>226</v>
      </c>
      <c r="C17" s="118">
        <v>2151.2511608499972</v>
      </c>
      <c r="D17" s="118">
        <v>1408.5780135600089</v>
      </c>
      <c r="E17" s="118">
        <f>C17-D17</f>
        <v>742.67314728998826</v>
      </c>
      <c r="G17" s="44" t="s">
        <v>412</v>
      </c>
      <c r="H17" s="44">
        <v>2.0543462400000001</v>
      </c>
      <c r="I17" s="44">
        <v>1.1761206100000001</v>
      </c>
      <c r="J17" s="44">
        <v>8.7945694799999998</v>
      </c>
      <c r="K17" s="44">
        <v>0.85924739999999999</v>
      </c>
      <c r="L17" s="44">
        <v>3.5522005499999998</v>
      </c>
      <c r="M17" s="44">
        <v>1.1018156699999999</v>
      </c>
      <c r="N17" s="44">
        <v>0.47291404999999997</v>
      </c>
      <c r="O17" s="44">
        <v>1.0423218000000001</v>
      </c>
      <c r="P17" s="44">
        <v>1.18629374</v>
      </c>
      <c r="Q17" s="44">
        <v>5.3071245699999992</v>
      </c>
      <c r="R17" s="44">
        <v>0.56812171999999994</v>
      </c>
      <c r="S17" s="44">
        <v>5.8472792400000007</v>
      </c>
      <c r="T17" s="44">
        <v>1.4253071799999999</v>
      </c>
      <c r="U17" s="111">
        <f>(Table418[[#This Row],[Column14]]/$T$24)*100</f>
        <v>6.6254801203074573E-2</v>
      </c>
      <c r="X17" s="114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ht="14.5" customHeight="1">
      <c r="A18" s="236"/>
      <c r="B18" s="188" t="s">
        <v>395</v>
      </c>
      <c r="C18" s="117">
        <f>AVERAGE(C5:C17)</f>
        <v>1997.16346626923</v>
      </c>
      <c r="D18" s="117">
        <f>AVERAGE(D5:D17)</f>
        <v>1424.375362011539</v>
      </c>
      <c r="E18" s="116">
        <f>AVERAGE(E5:E17)</f>
        <v>572.78810425769109</v>
      </c>
      <c r="G18" s="44" t="s">
        <v>410</v>
      </c>
      <c r="H18" s="44">
        <v>0.6573488500000001</v>
      </c>
      <c r="I18" s="44">
        <v>1.2164491100000001</v>
      </c>
      <c r="J18" s="44">
        <v>2.8327021700000001</v>
      </c>
      <c r="K18" s="44">
        <v>0.35206746</v>
      </c>
      <c r="L18" s="44">
        <v>1.1065205</v>
      </c>
      <c r="M18" s="44">
        <v>0.64712593000000007</v>
      </c>
      <c r="N18" s="44">
        <v>1.3869782800000001</v>
      </c>
      <c r="O18" s="44">
        <v>0.46682244000000001</v>
      </c>
      <c r="P18" s="44">
        <v>0.60071326000000003</v>
      </c>
      <c r="Q18" s="44">
        <v>0.71212936000000016</v>
      </c>
      <c r="R18" s="44">
        <v>0.90801562999999996</v>
      </c>
      <c r="S18" s="44">
        <v>0.79212609999999994</v>
      </c>
      <c r="T18" s="44">
        <v>0.68781332000000006</v>
      </c>
      <c r="U18" s="111">
        <f>(Table418[[#This Row],[Column14]]/$T$24)*100</f>
        <v>3.1972711160710439E-2</v>
      </c>
      <c r="X18" s="114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ht="14.5" customHeight="1">
      <c r="G19" s="44" t="s">
        <v>413</v>
      </c>
      <c r="H19" s="44">
        <v>3.4073981</v>
      </c>
      <c r="I19" s="44">
        <v>3.692418</v>
      </c>
      <c r="J19" s="44">
        <v>1.7709266299999999</v>
      </c>
      <c r="K19" s="44">
        <v>0.54038731000000007</v>
      </c>
      <c r="L19" s="44">
        <v>1.40401548</v>
      </c>
      <c r="M19" s="44">
        <v>1.6591417500000001</v>
      </c>
      <c r="N19" s="44">
        <v>0.39946566999999999</v>
      </c>
      <c r="O19" s="44">
        <v>1.94594383</v>
      </c>
      <c r="P19" s="44">
        <v>1.41682208</v>
      </c>
      <c r="Q19" s="44">
        <v>1.2396347700000001</v>
      </c>
      <c r="R19" s="44">
        <v>1.5127686999999999</v>
      </c>
      <c r="S19" s="44">
        <v>0.73827388999999988</v>
      </c>
      <c r="T19" s="44">
        <v>0.46937788000000003</v>
      </c>
      <c r="U19" s="111">
        <f>(Table418[[#This Row],[Column14]]/$T$24)*100</f>
        <v>2.1818832154147007E-2</v>
      </c>
      <c r="X19" s="114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ht="14.5" customHeight="1">
      <c r="C20" s="17"/>
      <c r="D20" s="17"/>
      <c r="E20" s="33"/>
      <c r="G20" s="44" t="s">
        <v>409</v>
      </c>
      <c r="H20" s="44">
        <v>8.0508049999999998E-2</v>
      </c>
      <c r="I20" s="44">
        <v>5.9106499999999999E-3</v>
      </c>
      <c r="J20" s="44">
        <v>2.2534889999999998E-2</v>
      </c>
      <c r="K20" s="44">
        <v>4.7957150000000004E-2</v>
      </c>
      <c r="L20" s="44">
        <v>0.10910383999999999</v>
      </c>
      <c r="M20" s="44">
        <v>0.40390457000000002</v>
      </c>
      <c r="N20" s="44">
        <v>1.048956E-2</v>
      </c>
      <c r="O20" s="44">
        <v>1.687015E-2</v>
      </c>
      <c r="P20" s="44">
        <v>4.1011370000000005E-2</v>
      </c>
      <c r="Q20" s="44">
        <v>6.176725000000001E-2</v>
      </c>
      <c r="R20" s="44">
        <v>4.5927559999999999E-2</v>
      </c>
      <c r="S20" s="44">
        <v>4.9082690000000005E-2</v>
      </c>
      <c r="T20" s="44">
        <v>0.11911944000000001</v>
      </c>
      <c r="U20" s="111">
        <f>(Table418[[#This Row],[Column14]]/$T$24)*100</f>
        <v>5.5372167679823029E-3</v>
      </c>
      <c r="X20" s="114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ht="14.5" customHeight="1">
      <c r="C21" s="17"/>
      <c r="D21" s="17"/>
      <c r="E21" s="33"/>
      <c r="G21" s="44" t="s">
        <v>418</v>
      </c>
      <c r="H21" s="44">
        <v>7.0148880000000011E-2</v>
      </c>
      <c r="I21" s="44">
        <v>3.9928017400000013</v>
      </c>
      <c r="J21" s="44">
        <v>0.77296682000000005</v>
      </c>
      <c r="K21" s="44">
        <v>0.13946633</v>
      </c>
      <c r="L21" s="44">
        <v>0.10048111</v>
      </c>
      <c r="M21" s="44">
        <v>0.43865160999999997</v>
      </c>
      <c r="N21" s="44">
        <v>5.4975870000000003E-2</v>
      </c>
      <c r="O21" s="44">
        <v>5.6995379999999998E-2</v>
      </c>
      <c r="P21" s="44">
        <v>8.8548599999999991E-3</v>
      </c>
      <c r="Q21" s="44">
        <v>1.4552239999999999E-2</v>
      </c>
      <c r="R21" s="44">
        <v>0.12289512</v>
      </c>
      <c r="S21" s="44">
        <v>0.11694462</v>
      </c>
      <c r="T21" s="44">
        <v>5.8427779999999999E-2</v>
      </c>
      <c r="U21" s="111">
        <f>(Table418[[#This Row],[Column14]]/$T$24)*100</f>
        <v>2.7159906320243024E-3</v>
      </c>
      <c r="X21" s="114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 ht="14.5" customHeight="1">
      <c r="A22" s="17"/>
      <c r="B22" s="17"/>
      <c r="C22" s="17"/>
      <c r="D22" s="17"/>
      <c r="E22" s="33"/>
      <c r="G22" s="20" t="s">
        <v>403</v>
      </c>
      <c r="H22" s="44">
        <v>2.582887E-2</v>
      </c>
      <c r="I22" s="44">
        <v>4.2727769999999998E-2</v>
      </c>
      <c r="J22" s="44">
        <v>0</v>
      </c>
      <c r="K22" s="44">
        <v>0</v>
      </c>
      <c r="L22" s="44">
        <v>1.6500000000000001E-2</v>
      </c>
      <c r="M22" s="44">
        <v>2.2000000000000001E-4</v>
      </c>
      <c r="N22" s="44">
        <v>3.0465000000000002E-3</v>
      </c>
      <c r="O22" s="44">
        <v>4.8825000000000002E-4</v>
      </c>
      <c r="P22" s="44">
        <v>0</v>
      </c>
      <c r="Q22" s="44">
        <v>3.6241000000000002E-4</v>
      </c>
      <c r="R22" s="44">
        <v>6.8849999999999998E-4</v>
      </c>
      <c r="S22" s="44">
        <v>5.24363E-3</v>
      </c>
      <c r="T22" s="44">
        <v>2.8557269999999999E-2</v>
      </c>
      <c r="U22" s="111">
        <f>(Table418[[#This Row],[Column14]]/$T$24)*100</f>
        <v>1.3274726131334898E-3</v>
      </c>
      <c r="X22" s="114"/>
    </row>
    <row r="23" spans="1:38" ht="14.5" customHeight="1">
      <c r="A23" s="17"/>
      <c r="B23" s="17"/>
      <c r="C23" s="17"/>
      <c r="D23" s="17"/>
      <c r="E23" s="33"/>
      <c r="G23" s="50" t="s">
        <v>405</v>
      </c>
      <c r="H23" s="45">
        <v>2.7323400000000001E-2</v>
      </c>
      <c r="I23" s="45">
        <v>0.97784165000000023</v>
      </c>
      <c r="J23" s="45">
        <v>0.83059699999999981</v>
      </c>
      <c r="K23" s="45">
        <v>0.21916574999999999</v>
      </c>
      <c r="L23" s="45">
        <v>1.10787608</v>
      </c>
      <c r="M23" s="45">
        <v>0.42162134999999995</v>
      </c>
      <c r="N23" s="45">
        <v>0.27702496000000004</v>
      </c>
      <c r="O23" s="45">
        <v>4.2533730000000013E-2</v>
      </c>
      <c r="P23" s="45">
        <v>3.9286889999999998E-2</v>
      </c>
      <c r="Q23" s="45">
        <v>3.765251E-2</v>
      </c>
      <c r="R23" s="45">
        <v>0.10352153</v>
      </c>
      <c r="S23" s="45">
        <v>0.20454095</v>
      </c>
      <c r="T23" s="45">
        <v>1.9249330000000002E-2</v>
      </c>
      <c r="U23" s="111">
        <f>(Table418[[#This Row],[Column14]]/$T$24)*100</f>
        <v>8.9479696049968652E-4</v>
      </c>
      <c r="X23" s="114"/>
    </row>
    <row r="24" spans="1:38" ht="14.5" customHeight="1">
      <c r="A24" s="17"/>
      <c r="B24" s="17"/>
      <c r="C24" s="17"/>
      <c r="D24" s="17"/>
      <c r="E24" s="33"/>
      <c r="G24" s="220" t="s">
        <v>217</v>
      </c>
      <c r="H24" s="214">
        <f>SUM(H6:H23)</f>
        <v>1922.2980805999998</v>
      </c>
      <c r="I24" s="214">
        <f t="shared" ref="I24:S24" si="1">SUM(I6:I23)</f>
        <v>2247.044895029996</v>
      </c>
      <c r="J24" s="214">
        <f t="shared" si="1"/>
        <v>1886.9660180700002</v>
      </c>
      <c r="K24" s="214">
        <f t="shared" si="1"/>
        <v>1406.9053850099999</v>
      </c>
      <c r="L24" s="214">
        <f t="shared" si="1"/>
        <v>1737.0949610999978</v>
      </c>
      <c r="M24" s="214">
        <f t="shared" si="1"/>
        <v>1771.6153848400006</v>
      </c>
      <c r="N24" s="214">
        <f t="shared" si="1"/>
        <v>2168.2627993999981</v>
      </c>
      <c r="O24" s="214">
        <f t="shared" si="1"/>
        <v>2276.4481451499992</v>
      </c>
      <c r="P24" s="214">
        <f t="shared" si="1"/>
        <v>1871.7848157300029</v>
      </c>
      <c r="Q24" s="214">
        <f t="shared" si="1"/>
        <v>2084.5134579399964</v>
      </c>
      <c r="R24" s="214">
        <f t="shared" si="1"/>
        <v>2150.8523565899995</v>
      </c>
      <c r="S24" s="214">
        <f t="shared" si="1"/>
        <v>2288.0876011899977</v>
      </c>
      <c r="T24" s="214">
        <f>SUM(T6:T23)</f>
        <v>2151.2511608499976</v>
      </c>
      <c r="U24" s="538">
        <f>SUM(U6:U23)</f>
        <v>100</v>
      </c>
    </row>
    <row r="25" spans="1:38" ht="14.5" customHeight="1">
      <c r="A25" s="17"/>
      <c r="B25" s="17"/>
      <c r="C25" s="17"/>
      <c r="D25" s="17"/>
      <c r="E25" s="33"/>
    </row>
    <row r="26" spans="1:38" ht="14.5" customHeight="1">
      <c r="A26" s="17"/>
      <c r="B26" s="17"/>
      <c r="C26" s="17"/>
      <c r="D26" s="17"/>
      <c r="E26" s="33"/>
      <c r="G26" s="663" t="s">
        <v>1232</v>
      </c>
      <c r="H26" s="663"/>
      <c r="I26" s="663"/>
      <c r="J26" s="663"/>
      <c r="K26" s="663"/>
      <c r="L26" s="663"/>
      <c r="M26" s="663"/>
      <c r="N26" s="663"/>
      <c r="O26" s="663"/>
      <c r="P26" s="663"/>
      <c r="Q26" s="663"/>
      <c r="R26" s="663"/>
      <c r="S26" s="663"/>
      <c r="T26" s="663"/>
      <c r="U26" s="663"/>
    </row>
    <row r="27" spans="1:38" ht="14.5" customHeight="1">
      <c r="A27" s="17"/>
      <c r="B27" s="17"/>
      <c r="C27" s="17"/>
      <c r="D27" s="17"/>
      <c r="E27" s="33"/>
      <c r="G27" s="610" t="s">
        <v>390</v>
      </c>
      <c r="H27" s="591">
        <v>2025</v>
      </c>
      <c r="I27" s="593"/>
      <c r="J27" s="593"/>
      <c r="K27" s="593"/>
      <c r="L27" s="593"/>
      <c r="M27" s="593"/>
      <c r="N27" s="593"/>
      <c r="O27" s="593"/>
      <c r="P27" s="593">
        <v>2026</v>
      </c>
      <c r="Q27" s="593"/>
      <c r="R27" s="593"/>
      <c r="S27" s="593"/>
      <c r="T27" s="592"/>
      <c r="U27" s="240" t="s">
        <v>854</v>
      </c>
    </row>
    <row r="28" spans="1:38" s="11" customFormat="1" ht="13">
      <c r="A28" s="17"/>
      <c r="B28" s="17"/>
      <c r="C28" s="17"/>
      <c r="D28" s="17"/>
      <c r="E28" s="33"/>
      <c r="G28" s="611"/>
      <c r="H28" s="25" t="s">
        <v>226</v>
      </c>
      <c r="I28" s="25" t="s">
        <v>227</v>
      </c>
      <c r="J28" s="25" t="s">
        <v>228</v>
      </c>
      <c r="K28" s="25" t="s">
        <v>851</v>
      </c>
      <c r="L28" s="25" t="s">
        <v>230</v>
      </c>
      <c r="M28" s="25" t="s">
        <v>231</v>
      </c>
      <c r="N28" s="25" t="s">
        <v>232</v>
      </c>
      <c r="O28" s="25" t="s">
        <v>221</v>
      </c>
      <c r="P28" s="25" t="s">
        <v>222</v>
      </c>
      <c r="Q28" s="25" t="s">
        <v>223</v>
      </c>
      <c r="R28" s="25" t="s">
        <v>224</v>
      </c>
      <c r="S28" s="25" t="s">
        <v>225</v>
      </c>
      <c r="T28" s="25" t="s">
        <v>226</v>
      </c>
      <c r="U28" s="239" t="s">
        <v>420</v>
      </c>
    </row>
    <row r="29" spans="1:38" ht="12.5">
      <c r="A29" s="92"/>
      <c r="B29" s="92"/>
      <c r="C29" s="92"/>
      <c r="D29" s="92"/>
      <c r="E29" s="33"/>
      <c r="G29" s="539" t="s">
        <v>418</v>
      </c>
      <c r="H29" s="539">
        <v>208.16977058000001</v>
      </c>
      <c r="I29" s="539">
        <v>282.53517061000002</v>
      </c>
      <c r="J29" s="539">
        <v>220.16472005000031</v>
      </c>
      <c r="K29" s="539">
        <v>157.4816674300003</v>
      </c>
      <c r="L29" s="539">
        <v>195.01629516000042</v>
      </c>
      <c r="M29" s="539">
        <v>204.5310550300002</v>
      </c>
      <c r="N29" s="539">
        <v>153.45203634000029</v>
      </c>
      <c r="O29" s="539">
        <v>151.55830912000039</v>
      </c>
      <c r="P29" s="539">
        <v>273.73179586000037</v>
      </c>
      <c r="Q29" s="539">
        <v>200.28075106999989</v>
      </c>
      <c r="R29" s="539">
        <v>210.32261235999968</v>
      </c>
      <c r="S29" s="539">
        <v>158.05548955</v>
      </c>
      <c r="T29" s="539">
        <v>190.18834353999989</v>
      </c>
      <c r="U29" s="540">
        <f t="shared" ref="U29:U46" si="2">(T29/$T$47)*100</f>
        <v>13.502151936854629</v>
      </c>
      <c r="X29" s="92"/>
    </row>
    <row r="30" spans="1:38" ht="12.5">
      <c r="A30" s="92"/>
      <c r="B30" s="92"/>
      <c r="C30" s="92"/>
      <c r="D30" s="92"/>
      <c r="E30" s="33"/>
      <c r="G30" s="541" t="s">
        <v>419</v>
      </c>
      <c r="H30" s="541">
        <v>188.77191453999998</v>
      </c>
      <c r="I30" s="541">
        <v>124.30129982</v>
      </c>
      <c r="J30" s="541">
        <v>150.55732953</v>
      </c>
      <c r="K30" s="541">
        <v>432.72646233</v>
      </c>
      <c r="L30" s="541">
        <v>282.13343764000001</v>
      </c>
      <c r="M30" s="541">
        <v>130.0224681000002</v>
      </c>
      <c r="N30" s="541">
        <v>194.84497502999992</v>
      </c>
      <c r="O30" s="541">
        <v>124.4382286199999</v>
      </c>
      <c r="P30" s="541">
        <v>166.31016179</v>
      </c>
      <c r="Q30" s="541">
        <v>268.1351320899999</v>
      </c>
      <c r="R30" s="541">
        <v>186.59107210999969</v>
      </c>
      <c r="S30" s="541">
        <v>410.1609694500001</v>
      </c>
      <c r="T30" s="541">
        <v>169.10871003999989</v>
      </c>
      <c r="U30" s="542">
        <f t="shared" si="2"/>
        <v>12.005633228123406</v>
      </c>
      <c r="X30" s="92"/>
    </row>
    <row r="31" spans="1:38" ht="12.5">
      <c r="A31" s="92"/>
      <c r="B31" s="92"/>
      <c r="C31" s="92"/>
      <c r="D31" s="92"/>
      <c r="E31" s="33"/>
      <c r="G31" s="541" t="s">
        <v>412</v>
      </c>
      <c r="H31" s="541">
        <v>87.778948350000007</v>
      </c>
      <c r="I31" s="541">
        <v>115.44120479</v>
      </c>
      <c r="J31" s="541">
        <v>99.862257899999861</v>
      </c>
      <c r="K31" s="541">
        <v>56.812743910000052</v>
      </c>
      <c r="L31" s="541">
        <v>104.13881724000009</v>
      </c>
      <c r="M31" s="541">
        <v>123.3988385099999</v>
      </c>
      <c r="N31" s="541">
        <v>137.96470439999987</v>
      </c>
      <c r="O31" s="541">
        <v>87.923683249999954</v>
      </c>
      <c r="P31" s="541">
        <v>98.3375474999999</v>
      </c>
      <c r="Q31" s="541">
        <v>127.8982366300001</v>
      </c>
      <c r="R31" s="541">
        <v>96.475748929999796</v>
      </c>
      <c r="S31" s="541">
        <v>96.926608390000041</v>
      </c>
      <c r="T31" s="541">
        <v>130.15762437000021</v>
      </c>
      <c r="U31" s="542">
        <f t="shared" si="2"/>
        <v>9.2403560979234349</v>
      </c>
      <c r="X31" s="92"/>
    </row>
    <row r="32" spans="1:38" ht="12.5">
      <c r="A32" s="92"/>
      <c r="B32" s="92"/>
      <c r="C32" s="92"/>
      <c r="G32" s="543" t="s">
        <v>416</v>
      </c>
      <c r="H32" s="543">
        <v>56.66226042000001</v>
      </c>
      <c r="I32" s="543">
        <v>71.047925369999987</v>
      </c>
      <c r="J32" s="543">
        <v>60.597579659999965</v>
      </c>
      <c r="K32" s="543">
        <v>78.820293940000042</v>
      </c>
      <c r="L32" s="543">
        <v>114.96080620000001</v>
      </c>
      <c r="M32" s="543">
        <v>101.86172494</v>
      </c>
      <c r="N32" s="543">
        <v>80.95742421000007</v>
      </c>
      <c r="O32" s="543">
        <v>85.867019749999997</v>
      </c>
      <c r="P32" s="543">
        <v>97.216041799999971</v>
      </c>
      <c r="Q32" s="543">
        <v>129.6318516499999</v>
      </c>
      <c r="R32" s="543">
        <v>118.9387082799999</v>
      </c>
      <c r="S32" s="543">
        <v>148.60238779000019</v>
      </c>
      <c r="T32" s="543">
        <v>123.59602058</v>
      </c>
      <c r="U32" s="542">
        <f t="shared" si="2"/>
        <v>8.7745243351929787</v>
      </c>
      <c r="X32" s="92"/>
    </row>
    <row r="33" spans="1:24" s="30" customFormat="1" ht="12.5">
      <c r="A33" s="17"/>
      <c r="B33" s="17"/>
      <c r="C33" s="17"/>
      <c r="G33" s="541" t="s">
        <v>573</v>
      </c>
      <c r="H33" s="541">
        <v>103.01299601000019</v>
      </c>
      <c r="I33" s="541">
        <v>135.4797952100003</v>
      </c>
      <c r="J33" s="541">
        <v>111.4555706899995</v>
      </c>
      <c r="K33" s="541">
        <v>76.64187754000001</v>
      </c>
      <c r="L33" s="541">
        <v>116.9198889700005</v>
      </c>
      <c r="M33" s="541">
        <v>120.3524431000006</v>
      </c>
      <c r="N33" s="541">
        <v>100.1752081700001</v>
      </c>
      <c r="O33" s="541">
        <v>83.623597559999794</v>
      </c>
      <c r="P33" s="541">
        <v>119.6476637699998</v>
      </c>
      <c r="Q33" s="541">
        <v>114.45810269</v>
      </c>
      <c r="R33" s="541">
        <v>117.49117441999979</v>
      </c>
      <c r="S33" s="541">
        <v>116.9099487300002</v>
      </c>
      <c r="T33" s="541">
        <v>122.3983791699997</v>
      </c>
      <c r="U33" s="544">
        <f t="shared" si="2"/>
        <v>8.689499480447914</v>
      </c>
      <c r="X33" s="17"/>
    </row>
    <row r="34" spans="1:24" ht="14.5" customHeight="1">
      <c r="B34" s="17"/>
      <c r="C34" s="17"/>
      <c r="G34" s="323" t="s">
        <v>415</v>
      </c>
      <c r="H34" s="131">
        <v>106.7073911600001</v>
      </c>
      <c r="I34" s="131">
        <v>122.2696369199999</v>
      </c>
      <c r="J34" s="131">
        <v>125.2743147999996</v>
      </c>
      <c r="K34" s="131">
        <v>76.71905926000008</v>
      </c>
      <c r="L34" s="131">
        <v>137.66633607999961</v>
      </c>
      <c r="M34" s="131">
        <v>141.9179749999999</v>
      </c>
      <c r="N34" s="131">
        <v>126.1502144400003</v>
      </c>
      <c r="O34" s="131">
        <v>102.64103438000009</v>
      </c>
      <c r="P34" s="131">
        <v>97.589666290000267</v>
      </c>
      <c r="Q34" s="131">
        <v>127.06051228999991</v>
      </c>
      <c r="R34" s="131">
        <v>115.33182817000011</v>
      </c>
      <c r="S34" s="131">
        <v>104.6968403999999</v>
      </c>
      <c r="T34" s="131">
        <v>115.1599608999999</v>
      </c>
      <c r="U34" s="544">
        <f t="shared" si="2"/>
        <v>8.1756182328125337</v>
      </c>
      <c r="X34" s="17"/>
    </row>
    <row r="35" spans="1:24" ht="14.5" customHeight="1">
      <c r="B35" s="17"/>
      <c r="C35" s="17"/>
      <c r="G35" s="545" t="s">
        <v>417</v>
      </c>
      <c r="H35" s="131">
        <v>95.612603939999957</v>
      </c>
      <c r="I35" s="131">
        <v>111.5098520599999</v>
      </c>
      <c r="J35" s="131">
        <v>113.20920103</v>
      </c>
      <c r="K35" s="131">
        <v>81.520540740000015</v>
      </c>
      <c r="L35" s="131">
        <v>104.44740429000009</v>
      </c>
      <c r="M35" s="131">
        <v>109.37048152</v>
      </c>
      <c r="N35" s="131">
        <v>90.409506199999925</v>
      </c>
      <c r="O35" s="131">
        <v>82.032046819999977</v>
      </c>
      <c r="P35" s="131">
        <v>89.920851820000095</v>
      </c>
      <c r="Q35" s="131">
        <v>104.63410448</v>
      </c>
      <c r="R35" s="131">
        <v>82.811296750000068</v>
      </c>
      <c r="S35" s="131">
        <v>102.87111560999989</v>
      </c>
      <c r="T35" s="131">
        <v>96.609702939999934</v>
      </c>
      <c r="U35" s="217">
        <f t="shared" si="2"/>
        <v>6.8586689562072145</v>
      </c>
      <c r="X35" s="17"/>
    </row>
    <row r="36" spans="1:24" ht="14.5" customHeight="1">
      <c r="G36" s="545" t="s">
        <v>413</v>
      </c>
      <c r="H36" s="131">
        <v>87.146322740000258</v>
      </c>
      <c r="I36" s="131">
        <v>99.929602730000454</v>
      </c>
      <c r="J36" s="131">
        <v>102.10857159</v>
      </c>
      <c r="K36" s="131">
        <v>66.195474329999826</v>
      </c>
      <c r="L36" s="131">
        <v>128.09874185000029</v>
      </c>
      <c r="M36" s="131">
        <v>127.1653588799997</v>
      </c>
      <c r="N36" s="131">
        <v>89.737834379999981</v>
      </c>
      <c r="O36" s="131">
        <v>88.045032089999594</v>
      </c>
      <c r="P36" s="131">
        <v>82.89545476999993</v>
      </c>
      <c r="Q36" s="131">
        <v>90.767848769999844</v>
      </c>
      <c r="R36" s="131">
        <v>94.739890939999697</v>
      </c>
      <c r="S36" s="131">
        <v>96.410616299999731</v>
      </c>
      <c r="T36" s="131">
        <v>94.923551139999745</v>
      </c>
      <c r="U36" s="217">
        <f t="shared" si="2"/>
        <v>6.7389629985841335</v>
      </c>
      <c r="X36" s="17"/>
    </row>
    <row r="37" spans="1:24" ht="14.5" customHeight="1">
      <c r="G37" s="545" t="s">
        <v>410</v>
      </c>
      <c r="H37" s="131">
        <v>72.585886119999913</v>
      </c>
      <c r="I37" s="131">
        <v>75.312927599999952</v>
      </c>
      <c r="J37" s="131">
        <v>84.004141609999934</v>
      </c>
      <c r="K37" s="131">
        <v>44.702917570000025</v>
      </c>
      <c r="L37" s="131">
        <v>92.792496820000096</v>
      </c>
      <c r="M37" s="131">
        <v>92.561320779999889</v>
      </c>
      <c r="N37" s="131">
        <v>77.231168609999997</v>
      </c>
      <c r="O37" s="131">
        <v>58.312566700000097</v>
      </c>
      <c r="P37" s="131">
        <v>67.556228419999968</v>
      </c>
      <c r="Q37" s="131">
        <v>76.164366889999926</v>
      </c>
      <c r="R37" s="131">
        <v>82.429215369999952</v>
      </c>
      <c r="S37" s="131">
        <v>83.073123779999932</v>
      </c>
      <c r="T37" s="131">
        <v>74.821143400000068</v>
      </c>
      <c r="U37" s="217">
        <f t="shared" si="2"/>
        <v>5.3118210478736119</v>
      </c>
      <c r="X37" s="17"/>
    </row>
    <row r="38" spans="1:24" ht="14.5" customHeight="1">
      <c r="G38" s="546" t="s">
        <v>414</v>
      </c>
      <c r="H38" s="131">
        <v>61.733041659999962</v>
      </c>
      <c r="I38" s="131">
        <v>46.725126529999983</v>
      </c>
      <c r="J38" s="131">
        <v>55.594489820000049</v>
      </c>
      <c r="K38" s="131">
        <v>72.688903900000014</v>
      </c>
      <c r="L38" s="131">
        <v>61.430596899999991</v>
      </c>
      <c r="M38" s="131">
        <v>42.553364509999994</v>
      </c>
      <c r="N38" s="131">
        <v>34.898056989999986</v>
      </c>
      <c r="O38" s="131">
        <v>35.024703830000014</v>
      </c>
      <c r="P38" s="131">
        <v>39.366852070000029</v>
      </c>
      <c r="Q38" s="131">
        <v>84.642869910000059</v>
      </c>
      <c r="R38" s="131">
        <v>44.159485419999974</v>
      </c>
      <c r="S38" s="131">
        <v>91.996508940000027</v>
      </c>
      <c r="T38" s="131">
        <v>53.032116640000019</v>
      </c>
      <c r="U38" s="217">
        <f t="shared" si="2"/>
        <v>3.7649399699181858</v>
      </c>
      <c r="X38" s="17"/>
    </row>
    <row r="39" spans="1:24" ht="14.5" customHeight="1">
      <c r="G39" s="546" t="s">
        <v>409</v>
      </c>
      <c r="H39" s="131">
        <v>39.082422719999975</v>
      </c>
      <c r="I39" s="131">
        <v>55.460011119999905</v>
      </c>
      <c r="J39" s="131">
        <v>55.076364040000009</v>
      </c>
      <c r="K39" s="131">
        <v>41.481761830000046</v>
      </c>
      <c r="L39" s="131">
        <v>51.362716299999931</v>
      </c>
      <c r="M39" s="131">
        <v>58.077315690000084</v>
      </c>
      <c r="N39" s="131">
        <v>33.869183700000008</v>
      </c>
      <c r="O39" s="131">
        <v>35.968398649999983</v>
      </c>
      <c r="P39" s="131">
        <v>48.124258399999995</v>
      </c>
      <c r="Q39" s="131">
        <v>49.017492610000104</v>
      </c>
      <c r="R39" s="131">
        <v>51.998157990000045</v>
      </c>
      <c r="S39" s="131">
        <v>49.932500000000026</v>
      </c>
      <c r="T39" s="131">
        <v>49.216849959999927</v>
      </c>
      <c r="U39" s="217">
        <f t="shared" si="2"/>
        <v>3.4940805185231225</v>
      </c>
      <c r="X39" s="17"/>
    </row>
    <row r="40" spans="1:24" ht="14.5" customHeight="1">
      <c r="G40" s="546" t="s">
        <v>408</v>
      </c>
      <c r="H40" s="131">
        <v>35.855418099999973</v>
      </c>
      <c r="I40" s="131">
        <v>43.885959750000069</v>
      </c>
      <c r="J40" s="131">
        <v>44.625768800000245</v>
      </c>
      <c r="K40" s="131">
        <v>31.673421850000022</v>
      </c>
      <c r="L40" s="131">
        <v>50.773741020000273</v>
      </c>
      <c r="M40" s="131">
        <v>47.456688510000177</v>
      </c>
      <c r="N40" s="131">
        <v>38.894170729999963</v>
      </c>
      <c r="O40" s="131">
        <v>40.165694229999936</v>
      </c>
      <c r="P40" s="131">
        <v>40.531350660000008</v>
      </c>
      <c r="Q40" s="131">
        <v>47.810107030000175</v>
      </c>
      <c r="R40" s="131">
        <v>42.749078030000213</v>
      </c>
      <c r="S40" s="131">
        <v>39.41195219000015</v>
      </c>
      <c r="T40" s="131">
        <v>45.410436200000198</v>
      </c>
      <c r="U40" s="217">
        <f t="shared" si="2"/>
        <v>3.2238495676381582</v>
      </c>
      <c r="X40" s="17"/>
    </row>
    <row r="41" spans="1:24" ht="14.5" customHeight="1">
      <c r="G41" s="546" t="s">
        <v>407</v>
      </c>
      <c r="H41" s="131">
        <v>40.471518360000005</v>
      </c>
      <c r="I41" s="131">
        <v>44.803766719999977</v>
      </c>
      <c r="J41" s="131">
        <v>39.246828129999976</v>
      </c>
      <c r="K41" s="131">
        <v>21.28124416999999</v>
      </c>
      <c r="L41" s="131">
        <v>60.29576545000004</v>
      </c>
      <c r="M41" s="131">
        <v>58.737227120000057</v>
      </c>
      <c r="N41" s="131">
        <v>35.00904941999999</v>
      </c>
      <c r="O41" s="131">
        <v>41.37897985</v>
      </c>
      <c r="P41" s="131">
        <v>32.695467600000029</v>
      </c>
      <c r="Q41" s="131">
        <v>46.518859770000006</v>
      </c>
      <c r="R41" s="131">
        <v>37.492208370000021</v>
      </c>
      <c r="S41" s="131">
        <v>40.137419689999938</v>
      </c>
      <c r="T41" s="131">
        <v>36.227125149999992</v>
      </c>
      <c r="U41" s="217">
        <f t="shared" si="2"/>
        <v>2.571893413162158</v>
      </c>
      <c r="X41" s="17"/>
    </row>
    <row r="42" spans="1:24" ht="14.5" customHeight="1">
      <c r="G42" s="546" t="s">
        <v>411</v>
      </c>
      <c r="H42" s="131">
        <v>48.401121349999954</v>
      </c>
      <c r="I42" s="131">
        <v>46.328752329999986</v>
      </c>
      <c r="J42" s="131">
        <v>63.174532500000041</v>
      </c>
      <c r="K42" s="131">
        <v>49.524338320000005</v>
      </c>
      <c r="L42" s="131">
        <v>63.221681770000004</v>
      </c>
      <c r="M42" s="131">
        <v>29.949837850000009</v>
      </c>
      <c r="N42" s="131">
        <v>51.788517880000029</v>
      </c>
      <c r="O42" s="131">
        <v>38.008107020000004</v>
      </c>
      <c r="P42" s="131">
        <v>34.258963420000036</v>
      </c>
      <c r="Q42" s="131">
        <v>51.001996119999994</v>
      </c>
      <c r="R42" s="131">
        <v>38.562845620000012</v>
      </c>
      <c r="S42" s="131">
        <v>32.153531729999997</v>
      </c>
      <c r="T42" s="131">
        <v>35.830477499999972</v>
      </c>
      <c r="U42" s="217">
        <f t="shared" si="2"/>
        <v>2.5437339753332551</v>
      </c>
      <c r="X42" s="17"/>
    </row>
    <row r="43" spans="1:24" ht="14.5" customHeight="1">
      <c r="F43" s="17"/>
      <c r="G43" s="546" t="s">
        <v>406</v>
      </c>
      <c r="H43" s="131">
        <v>27.622819460000137</v>
      </c>
      <c r="I43" s="131">
        <v>33.831024790000193</v>
      </c>
      <c r="J43" s="131">
        <v>32.845263280000161</v>
      </c>
      <c r="K43" s="131">
        <v>19.416473359999998</v>
      </c>
      <c r="L43" s="131">
        <v>32.76585348000021</v>
      </c>
      <c r="M43" s="131">
        <v>36.864749690000011</v>
      </c>
      <c r="N43" s="131">
        <v>30.755680050000191</v>
      </c>
      <c r="O43" s="131">
        <v>34.024565410000072</v>
      </c>
      <c r="P43" s="131">
        <v>33.843187060000076</v>
      </c>
      <c r="Q43" s="131">
        <v>57.261631809999976</v>
      </c>
      <c r="R43" s="131">
        <v>44.291470180000196</v>
      </c>
      <c r="S43" s="131">
        <v>40.971084290000221</v>
      </c>
      <c r="T43" s="131">
        <v>35.577485410000151</v>
      </c>
      <c r="U43" s="217">
        <f t="shared" si="2"/>
        <v>2.5257731604146398</v>
      </c>
      <c r="X43" s="17"/>
    </row>
    <row r="44" spans="1:24" ht="14.5" customHeight="1">
      <c r="F44" s="17"/>
      <c r="G44" s="546" t="s">
        <v>405</v>
      </c>
      <c r="H44" s="131">
        <v>31.469473139999977</v>
      </c>
      <c r="I44" s="131">
        <v>34.095347239999988</v>
      </c>
      <c r="J44" s="131">
        <v>32.216702569999946</v>
      </c>
      <c r="K44" s="131">
        <v>18.169866610000021</v>
      </c>
      <c r="L44" s="131">
        <v>38.853809109999979</v>
      </c>
      <c r="M44" s="131">
        <v>41.331012950000016</v>
      </c>
      <c r="N44" s="131">
        <v>19.958808919999978</v>
      </c>
      <c r="O44" s="131">
        <v>24.926103569999981</v>
      </c>
      <c r="P44" s="131">
        <v>29.19284879000001</v>
      </c>
      <c r="Q44" s="131">
        <v>32.543850379999981</v>
      </c>
      <c r="R44" s="131">
        <v>32.676530910000032</v>
      </c>
      <c r="S44" s="131">
        <v>28.588881709999988</v>
      </c>
      <c r="T44" s="131">
        <v>25.061113209999991</v>
      </c>
      <c r="U44" s="217">
        <f t="shared" si="2"/>
        <v>1.7791782186533822</v>
      </c>
      <c r="X44" s="17"/>
    </row>
    <row r="45" spans="1:24" ht="14.5" customHeight="1">
      <c r="F45" s="17"/>
      <c r="G45" s="546" t="s">
        <v>404</v>
      </c>
      <c r="H45" s="131">
        <v>12.773692399999989</v>
      </c>
      <c r="I45" s="131">
        <v>9.3171402100000051</v>
      </c>
      <c r="J45" s="131">
        <v>7.1783791300000077</v>
      </c>
      <c r="K45" s="131">
        <v>9.1982258800000007</v>
      </c>
      <c r="L45" s="131">
        <v>9.977625500000002</v>
      </c>
      <c r="M45" s="131">
        <v>14.50445650999999</v>
      </c>
      <c r="N45" s="131">
        <v>8.5087979299999965</v>
      </c>
      <c r="O45" s="131">
        <v>15.033765369999999</v>
      </c>
      <c r="P45" s="131">
        <v>7.0487428300000001</v>
      </c>
      <c r="Q45" s="131">
        <v>6.869802230000003</v>
      </c>
      <c r="R45" s="131">
        <v>14.806516289999999</v>
      </c>
      <c r="S45" s="131">
        <v>12.932848060000001</v>
      </c>
      <c r="T45" s="131">
        <v>6.7758219800000035</v>
      </c>
      <c r="U45" s="217">
        <f t="shared" si="2"/>
        <v>0.48103987956442595</v>
      </c>
      <c r="X45" s="17"/>
    </row>
    <row r="46" spans="1:24" ht="14.5" customHeight="1">
      <c r="A46" s="30"/>
      <c r="B46" s="30"/>
      <c r="C46" s="30"/>
      <c r="D46" s="30"/>
      <c r="E46" s="30"/>
      <c r="F46" s="114"/>
      <c r="G46" s="376" t="s">
        <v>403</v>
      </c>
      <c r="H46" s="129">
        <v>6.2713740000000018E-2</v>
      </c>
      <c r="I46" s="129">
        <v>2.46609648</v>
      </c>
      <c r="J46" s="129">
        <v>0.78716419999999998</v>
      </c>
      <c r="K46" s="129">
        <v>0.17254168</v>
      </c>
      <c r="L46" s="129">
        <v>5.2722026000000008</v>
      </c>
      <c r="M46" s="129">
        <v>3.8566125699999998</v>
      </c>
      <c r="N46" s="129">
        <v>8.2148540000000006E-2</v>
      </c>
      <c r="O46" s="129">
        <v>3.5382215800000001</v>
      </c>
      <c r="P46" s="129">
        <v>0.16918404999999997</v>
      </c>
      <c r="Q46" s="129">
        <v>5.1399938600000015</v>
      </c>
      <c r="R46" s="129">
        <v>0.50979584999999994</v>
      </c>
      <c r="S46" s="129">
        <v>0.11181238</v>
      </c>
      <c r="T46" s="129">
        <v>4.4831514299999995</v>
      </c>
      <c r="U46" s="217">
        <f t="shared" si="2"/>
        <v>0.31827498277283289</v>
      </c>
    </row>
    <row r="47" spans="1:24" ht="14.5" customHeight="1">
      <c r="A47" s="30"/>
      <c r="B47" s="30"/>
      <c r="C47" s="30"/>
      <c r="D47" s="30"/>
      <c r="E47" s="30"/>
      <c r="F47" s="114"/>
      <c r="G47" s="246" t="s">
        <v>217</v>
      </c>
      <c r="H47" s="161">
        <f t="shared" ref="H47:U47" si="3">SUM(H29:H46)</f>
        <v>1303.9203147900005</v>
      </c>
      <c r="I47" s="161">
        <f t="shared" si="3"/>
        <v>1454.7406402800002</v>
      </c>
      <c r="J47" s="161">
        <f t="shared" si="3"/>
        <v>1397.9791793299999</v>
      </c>
      <c r="K47" s="161">
        <f t="shared" si="3"/>
        <v>1335.2278146500007</v>
      </c>
      <c r="L47" s="161">
        <f t="shared" si="3"/>
        <v>1650.1282163800013</v>
      </c>
      <c r="M47" s="161">
        <f t="shared" si="3"/>
        <v>1484.5129312600009</v>
      </c>
      <c r="N47" s="161">
        <f t="shared" si="3"/>
        <v>1304.6874859400004</v>
      </c>
      <c r="O47" s="161">
        <f t="shared" si="3"/>
        <v>1132.5100577999999</v>
      </c>
      <c r="P47" s="161">
        <f t="shared" si="3"/>
        <v>1358.4362669000004</v>
      </c>
      <c r="Q47" s="161">
        <f t="shared" si="3"/>
        <v>1619.8375102799998</v>
      </c>
      <c r="R47" s="161">
        <f t="shared" si="3"/>
        <v>1412.3776359899994</v>
      </c>
      <c r="S47" s="161">
        <f t="shared" si="3"/>
        <v>1653.94363899</v>
      </c>
      <c r="T47" s="161">
        <f t="shared" si="3"/>
        <v>1408.5780135599994</v>
      </c>
      <c r="U47" s="547">
        <f t="shared" si="3"/>
        <v>100</v>
      </c>
    </row>
    <row r="48" spans="1:24" ht="14.5" customHeight="1">
      <c r="A48" s="30"/>
      <c r="B48" s="30"/>
      <c r="C48" s="30"/>
      <c r="D48" s="30"/>
      <c r="E48" s="30"/>
      <c r="F48" s="114"/>
    </row>
    <row r="49" spans="1:21" ht="14.5" customHeight="1">
      <c r="A49" s="30"/>
      <c r="B49" s="30"/>
      <c r="C49" s="30"/>
      <c r="D49" s="30"/>
      <c r="E49" s="30"/>
      <c r="F49" s="114"/>
      <c r="G49" s="17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7"/>
    </row>
    <row r="50" spans="1:21" ht="14.5" customHeight="1">
      <c r="A50" s="30"/>
      <c r="B50" s="30"/>
      <c r="C50" s="30"/>
      <c r="D50" s="30"/>
      <c r="E50" s="30"/>
      <c r="F50" s="114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4.5" customHeight="1">
      <c r="A51" s="30"/>
      <c r="B51" s="30"/>
      <c r="C51" s="30"/>
      <c r="D51" s="30"/>
      <c r="E51" s="30"/>
      <c r="F51" s="114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1" ht="14.5" customHeight="1">
      <c r="F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1" ht="14.5" customHeight="1">
      <c r="F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1" ht="14.5" customHeight="1">
      <c r="F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1" ht="14.5" customHeight="1">
      <c r="F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1" ht="14.5" customHeight="1">
      <c r="F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1" ht="14.5" customHeight="1">
      <c r="F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1" ht="14.5" customHeight="1">
      <c r="F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1" ht="14.5" customHeight="1">
      <c r="F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1" ht="14.5" customHeight="1">
      <c r="F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1" ht="14.5" customHeight="1">
      <c r="F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1" ht="14.5" customHeight="1">
      <c r="F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1" ht="14.5" customHeight="1">
      <c r="F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1" ht="14.5" customHeight="1">
      <c r="F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6:23" ht="14.5" customHeight="1">
      <c r="F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6:23" ht="14.5" customHeight="1">
      <c r="F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6:23" ht="14.5" customHeight="1">
      <c r="F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6:23" ht="14.5" customHeight="1">
      <c r="F68" s="17"/>
    </row>
    <row r="69" spans="6:23" ht="14.5" customHeight="1">
      <c r="F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41"/>
      <c r="V69" s="41"/>
      <c r="W69" s="41"/>
    </row>
    <row r="70" spans="6:23" ht="14.5" customHeight="1">
      <c r="F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41"/>
      <c r="V70" s="41"/>
      <c r="W70" s="41"/>
    </row>
    <row r="71" spans="6:23" ht="14.5" customHeight="1">
      <c r="F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41"/>
      <c r="V71" s="41"/>
      <c r="W71" s="41"/>
    </row>
    <row r="72" spans="6:23" ht="14.5" customHeight="1">
      <c r="F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41"/>
      <c r="V72" s="41"/>
      <c r="W72" s="41"/>
    </row>
    <row r="73" spans="6:23" ht="14.5" customHeight="1">
      <c r="F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41"/>
      <c r="V73" s="41"/>
      <c r="W73" s="41"/>
    </row>
    <row r="74" spans="6:23" ht="14.5" customHeight="1">
      <c r="F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41"/>
      <c r="V74" s="41"/>
      <c r="W74" s="41"/>
    </row>
    <row r="75" spans="6:23" ht="14.5" customHeight="1">
      <c r="F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41"/>
      <c r="V75" s="41"/>
      <c r="W75" s="41"/>
    </row>
    <row r="76" spans="6:23" ht="14.5" customHeight="1">
      <c r="F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41"/>
      <c r="V76" s="41"/>
      <c r="W76" s="41"/>
    </row>
    <row r="77" spans="6:23" ht="14.5" customHeight="1">
      <c r="F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41"/>
      <c r="V77" s="41"/>
      <c r="W77" s="41"/>
    </row>
    <row r="78" spans="6:23" ht="14.5" customHeight="1">
      <c r="F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41"/>
      <c r="V78" s="41"/>
      <c r="W78" s="41"/>
    </row>
    <row r="79" spans="6:23" ht="14.5" customHeight="1">
      <c r="F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41"/>
      <c r="V79" s="41"/>
      <c r="W79" s="41"/>
    </row>
    <row r="80" spans="6:23" ht="14.5" customHeight="1">
      <c r="F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41"/>
      <c r="V80" s="41"/>
      <c r="W80" s="41"/>
    </row>
    <row r="81" spans="6:23" ht="14.5" customHeight="1">
      <c r="F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41"/>
      <c r="V81" s="41"/>
      <c r="W81" s="41"/>
    </row>
    <row r="82" spans="6:23" ht="14.5" customHeight="1">
      <c r="F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41"/>
      <c r="V82" s="41"/>
      <c r="W82" s="41"/>
    </row>
    <row r="83" spans="6:23" ht="14.5" customHeight="1">
      <c r="F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41"/>
      <c r="V83" s="41"/>
      <c r="W83" s="41"/>
    </row>
    <row r="84" spans="6:23" ht="14.5" customHeight="1">
      <c r="F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41"/>
      <c r="V84" s="41"/>
      <c r="W84" s="41"/>
    </row>
    <row r="85" spans="6:23" ht="14.5" customHeight="1">
      <c r="F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41"/>
      <c r="V85" s="41"/>
      <c r="W85" s="41"/>
    </row>
    <row r="86" spans="6:23" ht="14.5" customHeight="1">
      <c r="F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41"/>
      <c r="V86" s="41"/>
      <c r="W86" s="41"/>
    </row>
    <row r="87" spans="6:23" ht="14.5" customHeight="1">
      <c r="F87" s="17"/>
    </row>
    <row r="88" spans="6:23" ht="14.5" customHeight="1">
      <c r="F88" s="17"/>
    </row>
    <row r="89" spans="6:23" ht="14.5" customHeight="1">
      <c r="F89" s="17"/>
    </row>
    <row r="90" spans="6:23" ht="14.5" customHeight="1">
      <c r="F90" s="17"/>
    </row>
    <row r="91" spans="6:23" ht="14.5" customHeight="1">
      <c r="F91" s="17"/>
    </row>
    <row r="92" spans="6:23" ht="14.5" customHeight="1">
      <c r="F92" s="17"/>
    </row>
    <row r="93" spans="6:23" ht="14.5" customHeight="1">
      <c r="F93" s="17"/>
    </row>
    <row r="94" spans="6:23" ht="14.5" customHeight="1">
      <c r="F94" s="17"/>
    </row>
    <row r="95" spans="6:23" ht="14.5" customHeight="1">
      <c r="F95" s="17"/>
    </row>
    <row r="96" spans="6:23" ht="14.5" customHeight="1">
      <c r="F96" s="17"/>
    </row>
    <row r="97" spans="6:6" ht="14.5" customHeight="1">
      <c r="F97" s="17"/>
    </row>
    <row r="98" spans="6:6" ht="14.5" customHeight="1">
      <c r="F98" s="17"/>
    </row>
    <row r="99" spans="6:6" ht="14.5" customHeight="1">
      <c r="F99" s="17"/>
    </row>
    <row r="100" spans="6:6" ht="14.5" customHeight="1">
      <c r="F100" s="17"/>
    </row>
    <row r="101" spans="6:6" ht="14.5" customHeight="1">
      <c r="F101" s="17"/>
    </row>
    <row r="102" spans="6:6" ht="14.5" customHeight="1">
      <c r="F102" s="17"/>
    </row>
    <row r="103" spans="6:6" ht="14.5" customHeight="1">
      <c r="F103" s="17"/>
    </row>
    <row r="104" spans="6:6" ht="14.5" customHeight="1">
      <c r="F104" s="17"/>
    </row>
    <row r="105" spans="6:6" ht="14.5" customHeight="1">
      <c r="F105" s="17"/>
    </row>
    <row r="106" spans="6:6" ht="14.5" customHeight="1">
      <c r="F106" s="17"/>
    </row>
    <row r="107" spans="6:6" ht="14.5" customHeight="1">
      <c r="F107" s="17"/>
    </row>
    <row r="108" spans="6:6" ht="14.5" customHeight="1">
      <c r="F108" s="17"/>
    </row>
    <row r="109" spans="6:6" ht="14.5" customHeight="1">
      <c r="F109" s="17"/>
    </row>
    <row r="110" spans="6:6" ht="14.5" customHeight="1">
      <c r="F110" s="17"/>
    </row>
    <row r="111" spans="6:6" ht="14.5" customHeight="1">
      <c r="F111" s="17"/>
    </row>
    <row r="112" spans="6:6" ht="14.5" customHeight="1">
      <c r="F112" s="17"/>
    </row>
    <row r="113" spans="6:6" ht="14.5" customHeight="1">
      <c r="F113" s="17"/>
    </row>
    <row r="114" spans="6:6" ht="14.5" customHeight="1">
      <c r="F114" s="17"/>
    </row>
    <row r="115" spans="6:6" ht="14.5" customHeight="1">
      <c r="F115" s="17"/>
    </row>
    <row r="116" spans="6:6" ht="14.5" customHeight="1">
      <c r="F116" s="17"/>
    </row>
    <row r="117" spans="6:6" ht="14.5" customHeight="1">
      <c r="F117" s="17"/>
    </row>
    <row r="118" spans="6:6" ht="14.5" customHeight="1">
      <c r="F118" s="17"/>
    </row>
    <row r="119" spans="6:6" ht="14.5" customHeight="1">
      <c r="F119" s="17"/>
    </row>
    <row r="120" spans="6:6" ht="14.5" customHeight="1">
      <c r="F120" s="17"/>
    </row>
    <row r="121" spans="6:6" ht="14.5" customHeight="1">
      <c r="F121" s="17"/>
    </row>
    <row r="122" spans="6:6" ht="14.5" customHeight="1">
      <c r="F122" s="17"/>
    </row>
    <row r="123" spans="6:6" ht="14.5" customHeight="1">
      <c r="F123" s="17"/>
    </row>
    <row r="124" spans="6:6" ht="14.5" customHeight="1">
      <c r="F124" s="17"/>
    </row>
    <row r="125" spans="6:6" ht="14.5" customHeight="1">
      <c r="F125" s="17"/>
    </row>
    <row r="126" spans="6:6" ht="14.5" customHeight="1">
      <c r="F126" s="17"/>
    </row>
    <row r="127" spans="6:6" ht="14.5" customHeight="1">
      <c r="F127" s="17"/>
    </row>
    <row r="128" spans="6:6" ht="14.5" customHeight="1">
      <c r="F128" s="17"/>
    </row>
    <row r="129" spans="6:6" ht="14.5" customHeight="1">
      <c r="F129" s="17"/>
    </row>
    <row r="130" spans="6:6" ht="14.5" customHeight="1">
      <c r="F130" s="17"/>
    </row>
    <row r="131" spans="6:6" ht="14.5" customHeight="1">
      <c r="F131" s="17"/>
    </row>
    <row r="132" spans="6:6" ht="14.5" customHeight="1">
      <c r="F132" s="17"/>
    </row>
    <row r="133" spans="6:6" ht="14.5" customHeight="1">
      <c r="F133" s="17"/>
    </row>
    <row r="134" spans="6:6" ht="14.5" customHeight="1">
      <c r="F134" s="17"/>
    </row>
    <row r="135" spans="6:6" ht="14.5" customHeight="1">
      <c r="F135" s="17"/>
    </row>
    <row r="136" spans="6:6" ht="14.5" customHeight="1">
      <c r="F136" s="17"/>
    </row>
    <row r="137" spans="6:6" ht="14.5" customHeight="1">
      <c r="F137" s="17"/>
    </row>
    <row r="138" spans="6:6" ht="14.5" customHeight="1">
      <c r="F138" s="17"/>
    </row>
    <row r="139" spans="6:6" ht="14.5" customHeight="1">
      <c r="F139" s="17"/>
    </row>
    <row r="140" spans="6:6" ht="14.5" customHeight="1">
      <c r="F140" s="17"/>
    </row>
    <row r="141" spans="6:6" ht="14.5" customHeight="1">
      <c r="F141" s="17"/>
    </row>
    <row r="142" spans="6:6" ht="14.5" customHeight="1">
      <c r="F142" s="17"/>
    </row>
    <row r="143" spans="6:6" ht="14.5" customHeight="1">
      <c r="F143" s="17"/>
    </row>
    <row r="144" spans="6:6" ht="14.5" customHeight="1">
      <c r="F144" s="17"/>
    </row>
    <row r="145" spans="6:6" ht="14.5" customHeight="1">
      <c r="F145" s="17"/>
    </row>
    <row r="146" spans="6:6" ht="14.5" customHeight="1">
      <c r="F146" s="17"/>
    </row>
    <row r="147" spans="6:6" ht="14.5" customHeight="1">
      <c r="F147" s="17"/>
    </row>
    <row r="148" spans="6:6" ht="14.5" customHeight="1">
      <c r="F148" s="17"/>
    </row>
    <row r="149" spans="6:6" ht="14.5" customHeight="1">
      <c r="F149" s="17"/>
    </row>
    <row r="150" spans="6:6" ht="14.5" customHeight="1">
      <c r="F150" s="17"/>
    </row>
    <row r="151" spans="6:6" ht="14.5" customHeight="1">
      <c r="F151" s="17"/>
    </row>
    <row r="152" spans="6:6" ht="14.5" customHeight="1">
      <c r="F152" s="17"/>
    </row>
    <row r="153" spans="6:6" ht="14.5" customHeight="1">
      <c r="F153" s="17"/>
    </row>
    <row r="154" spans="6:6" ht="14.5" customHeight="1">
      <c r="F154" s="17"/>
    </row>
    <row r="155" spans="6:6" ht="14.5" customHeight="1">
      <c r="F155" s="17"/>
    </row>
    <row r="156" spans="6:6" ht="14.5" customHeight="1">
      <c r="F156" s="17"/>
    </row>
    <row r="157" spans="6:6" ht="14.5" customHeight="1">
      <c r="F157" s="17"/>
    </row>
    <row r="158" spans="6:6" ht="14.5" customHeight="1">
      <c r="F158" s="17"/>
    </row>
    <row r="159" spans="6:6" ht="14.5" customHeight="1">
      <c r="F159" s="17"/>
    </row>
    <row r="160" spans="6:6" ht="14.5" customHeight="1">
      <c r="F160" s="17"/>
    </row>
    <row r="161" spans="6:6" ht="14.5" customHeight="1">
      <c r="F161" s="17"/>
    </row>
    <row r="162" spans="6:6" ht="14.5" customHeight="1">
      <c r="F162" s="17"/>
    </row>
    <row r="163" spans="6:6" ht="14.5" customHeight="1">
      <c r="F163" s="17"/>
    </row>
    <row r="164" spans="6:6" ht="14.5" customHeight="1">
      <c r="F164" s="17"/>
    </row>
    <row r="165" spans="6:6" ht="14.5" customHeight="1">
      <c r="F165" s="17"/>
    </row>
    <row r="166" spans="6:6" ht="14.5" customHeight="1">
      <c r="F166" s="17"/>
    </row>
    <row r="167" spans="6:6" ht="14.5" customHeight="1">
      <c r="F167" s="17"/>
    </row>
    <row r="168" spans="6:6" ht="14.5" customHeight="1">
      <c r="F168" s="17"/>
    </row>
    <row r="169" spans="6:6" ht="14.5" customHeight="1">
      <c r="F169" s="17"/>
    </row>
    <row r="170" spans="6:6" ht="14.5" customHeight="1">
      <c r="F170" s="17"/>
    </row>
    <row r="171" spans="6:6" ht="14.5" customHeight="1">
      <c r="F171" s="17"/>
    </row>
    <row r="172" spans="6:6" ht="14.5" customHeight="1">
      <c r="F172" s="17"/>
    </row>
    <row r="173" spans="6:6" ht="14.5" customHeight="1">
      <c r="F173" s="17"/>
    </row>
    <row r="174" spans="6:6" ht="14.5" customHeight="1">
      <c r="F174" s="17"/>
    </row>
    <row r="175" spans="6:6" ht="14.5" customHeight="1">
      <c r="F175" s="17"/>
    </row>
    <row r="176" spans="6:6" ht="14.5" customHeight="1">
      <c r="F176" s="17"/>
    </row>
    <row r="177" spans="6:6" ht="14.5" customHeight="1">
      <c r="F177" s="17"/>
    </row>
    <row r="178" spans="6:6" ht="14.5" customHeight="1">
      <c r="F178" s="17"/>
    </row>
    <row r="179" spans="6:6" ht="14.5" customHeight="1">
      <c r="F179" s="17"/>
    </row>
    <row r="180" spans="6:6" ht="14.5" customHeight="1">
      <c r="F180" s="17"/>
    </row>
    <row r="181" spans="6:6" ht="14.5" customHeight="1">
      <c r="F181" s="17"/>
    </row>
    <row r="182" spans="6:6" ht="14.5" customHeight="1">
      <c r="F182" s="17"/>
    </row>
    <row r="183" spans="6:6" ht="14.5" customHeight="1">
      <c r="F183" s="17"/>
    </row>
    <row r="184" spans="6:6" ht="14.5" customHeight="1">
      <c r="F184" s="17"/>
    </row>
    <row r="185" spans="6:6" ht="14.5" customHeight="1">
      <c r="F185" s="17"/>
    </row>
    <row r="186" spans="6:6" ht="14.5" customHeight="1">
      <c r="F186" s="17"/>
    </row>
    <row r="187" spans="6:6" ht="14.5" customHeight="1">
      <c r="F187" s="17"/>
    </row>
    <row r="188" spans="6:6" ht="14.5" customHeight="1">
      <c r="F188" s="17"/>
    </row>
    <row r="189" spans="6:6" ht="14.5" customHeight="1">
      <c r="F189" s="17"/>
    </row>
    <row r="190" spans="6:6" ht="14.5" customHeight="1">
      <c r="F190" s="17"/>
    </row>
    <row r="191" spans="6:6" ht="14.5" customHeight="1">
      <c r="F191" s="17"/>
    </row>
    <row r="192" spans="6:6" ht="14.5" customHeight="1">
      <c r="F192" s="17"/>
    </row>
    <row r="193" spans="6:6" ht="14.5" customHeight="1">
      <c r="F193" s="17"/>
    </row>
    <row r="194" spans="6:6" ht="14.5" customHeight="1">
      <c r="F194" s="17"/>
    </row>
    <row r="195" spans="6:6" ht="14.5" customHeight="1">
      <c r="F195" s="17"/>
    </row>
    <row r="196" spans="6:6" ht="14.5" customHeight="1">
      <c r="F196" s="17"/>
    </row>
    <row r="197" spans="6:6" ht="14.5" customHeight="1">
      <c r="F197" s="17"/>
    </row>
    <row r="198" spans="6:6" ht="14.5" customHeight="1">
      <c r="F198" s="17"/>
    </row>
    <row r="199" spans="6:6" ht="14.5" customHeight="1">
      <c r="F199" s="17"/>
    </row>
    <row r="200" spans="6:6" ht="14.5" customHeight="1">
      <c r="F200" s="17"/>
    </row>
    <row r="201" spans="6:6" ht="14.5" customHeight="1">
      <c r="F201" s="17"/>
    </row>
    <row r="202" spans="6:6" ht="14.5" customHeight="1">
      <c r="F202" s="17"/>
    </row>
    <row r="203" spans="6:6" ht="14.5" customHeight="1">
      <c r="F203" s="17"/>
    </row>
    <row r="204" spans="6:6" ht="14.5" customHeight="1">
      <c r="F204" s="17"/>
    </row>
    <row r="205" spans="6:6" ht="14.5" customHeight="1">
      <c r="F205" s="17"/>
    </row>
    <row r="206" spans="6:6" ht="14.5" customHeight="1">
      <c r="F206" s="17"/>
    </row>
    <row r="207" spans="6:6" ht="14.5" customHeight="1">
      <c r="F207" s="17"/>
    </row>
    <row r="208" spans="6:6" ht="14.5" customHeight="1">
      <c r="F208" s="17"/>
    </row>
    <row r="209" spans="6:6" ht="14.5" customHeight="1">
      <c r="F209" s="17"/>
    </row>
    <row r="210" spans="6:6" ht="14.5" customHeight="1">
      <c r="F210" s="17"/>
    </row>
    <row r="211" spans="6:6" ht="14.5" customHeight="1">
      <c r="F211" s="17"/>
    </row>
    <row r="212" spans="6:6" ht="14.5" customHeight="1">
      <c r="F212" s="17"/>
    </row>
    <row r="213" spans="6:6" ht="14.5" customHeight="1">
      <c r="F213" s="17"/>
    </row>
    <row r="214" spans="6:6" ht="14.5" customHeight="1">
      <c r="F214" s="17"/>
    </row>
    <row r="215" spans="6:6" ht="14.5" customHeight="1">
      <c r="F215" s="17"/>
    </row>
    <row r="216" spans="6:6" ht="14.5" customHeight="1">
      <c r="F216" s="17"/>
    </row>
    <row r="217" spans="6:6" ht="14.5" customHeight="1">
      <c r="F217" s="17"/>
    </row>
    <row r="218" spans="6:6" ht="14.5" customHeight="1">
      <c r="F218" s="17"/>
    </row>
    <row r="219" spans="6:6" ht="14.5" customHeight="1">
      <c r="F219" s="17"/>
    </row>
    <row r="220" spans="6:6" ht="14.5" customHeight="1">
      <c r="F220" s="17"/>
    </row>
    <row r="221" spans="6:6" ht="14.5" customHeight="1">
      <c r="F221" s="17"/>
    </row>
    <row r="222" spans="6:6" ht="14.5" customHeight="1">
      <c r="F222" s="17"/>
    </row>
    <row r="223" spans="6:6" ht="14.5" customHeight="1">
      <c r="F223" s="17"/>
    </row>
    <row r="224" spans="6:6" ht="14.5" customHeight="1">
      <c r="F224" s="17"/>
    </row>
    <row r="225" spans="6:6" ht="14.5" customHeight="1">
      <c r="F225" s="17"/>
    </row>
    <row r="226" spans="6:6" ht="14.5" customHeight="1">
      <c r="F226" s="17"/>
    </row>
    <row r="227" spans="6:6" ht="14.5" customHeight="1">
      <c r="F227" s="17"/>
    </row>
    <row r="228" spans="6:6" ht="14.5" customHeight="1">
      <c r="F228" s="17"/>
    </row>
    <row r="229" spans="6:6" ht="14.5" customHeight="1">
      <c r="F229" s="17"/>
    </row>
    <row r="230" spans="6:6" ht="14.5" customHeight="1">
      <c r="F230" s="17"/>
    </row>
    <row r="231" spans="6:6" ht="14.5" customHeight="1">
      <c r="F231" s="17"/>
    </row>
    <row r="232" spans="6:6" ht="14.5" customHeight="1">
      <c r="F232" s="17"/>
    </row>
    <row r="233" spans="6:6" ht="14.5" customHeight="1">
      <c r="F233" s="17"/>
    </row>
    <row r="234" spans="6:6" ht="14.5" customHeight="1">
      <c r="F234" s="17"/>
    </row>
    <row r="235" spans="6:6" ht="14.5" customHeight="1">
      <c r="F235" s="17"/>
    </row>
    <row r="236" spans="6:6" ht="14.5" customHeight="1">
      <c r="F236" s="17"/>
    </row>
    <row r="237" spans="6:6" ht="14.5" customHeight="1">
      <c r="F237" s="17"/>
    </row>
    <row r="238" spans="6:6" ht="14.5" customHeight="1">
      <c r="F238" s="17"/>
    </row>
    <row r="239" spans="6:6" ht="14.5" customHeight="1">
      <c r="F239" s="17"/>
    </row>
    <row r="240" spans="6:6" ht="14.5" customHeight="1">
      <c r="F240" s="17"/>
    </row>
    <row r="241" spans="6:6" ht="14.5" customHeight="1">
      <c r="F241" s="17"/>
    </row>
    <row r="242" spans="6:6" ht="14.5" customHeight="1">
      <c r="F242" s="17"/>
    </row>
    <row r="243" spans="6:6" ht="14.5" customHeight="1">
      <c r="F243" s="17"/>
    </row>
    <row r="244" spans="6:6" ht="14.5" customHeight="1">
      <c r="F244" s="17"/>
    </row>
    <row r="245" spans="6:6" ht="14.5" customHeight="1">
      <c r="F245" s="17"/>
    </row>
    <row r="246" spans="6:6" ht="14.5" customHeight="1">
      <c r="F246" s="17"/>
    </row>
    <row r="247" spans="6:6" ht="14.5" customHeight="1">
      <c r="F247" s="17"/>
    </row>
    <row r="248" spans="6:6" ht="14.5" customHeight="1">
      <c r="F248" s="17"/>
    </row>
    <row r="249" spans="6:6" ht="14.5" customHeight="1">
      <c r="F249" s="17"/>
    </row>
    <row r="250" spans="6:6" ht="14.5" customHeight="1">
      <c r="F250" s="17"/>
    </row>
    <row r="251" spans="6:6" ht="14.5" customHeight="1">
      <c r="F251" s="17"/>
    </row>
    <row r="252" spans="6:6" ht="14.5" customHeight="1">
      <c r="F252" s="17"/>
    </row>
    <row r="253" spans="6:6" ht="14.5" customHeight="1">
      <c r="F253" s="17"/>
    </row>
    <row r="254" spans="6:6" ht="14.5" customHeight="1">
      <c r="F254" s="17"/>
    </row>
    <row r="255" spans="6:6" ht="14.5" customHeight="1">
      <c r="F255" s="17"/>
    </row>
    <row r="256" spans="6:6" ht="14.5" customHeight="1">
      <c r="F256" s="17"/>
    </row>
    <row r="257" spans="6:6" ht="14.5" customHeight="1">
      <c r="F257" s="17"/>
    </row>
    <row r="258" spans="6:6" ht="14.5" customHeight="1">
      <c r="F258" s="17"/>
    </row>
    <row r="259" spans="6:6" ht="14.5" customHeight="1">
      <c r="F259" s="17"/>
    </row>
    <row r="260" spans="6:6" ht="14.5" customHeight="1">
      <c r="F260" s="17"/>
    </row>
    <row r="261" spans="6:6" ht="14.5" customHeight="1">
      <c r="F261" s="17"/>
    </row>
    <row r="262" spans="6:6" ht="14.5" customHeight="1">
      <c r="F262" s="17"/>
    </row>
    <row r="263" spans="6:6" ht="14.5" customHeight="1">
      <c r="F263" s="17"/>
    </row>
    <row r="264" spans="6:6" ht="14.5" customHeight="1">
      <c r="F264" s="17"/>
    </row>
    <row r="265" spans="6:6" ht="14.5" customHeight="1">
      <c r="F265" s="17"/>
    </row>
    <row r="266" spans="6:6" ht="14.5" customHeight="1">
      <c r="F266" s="17"/>
    </row>
    <row r="267" spans="6:6" ht="14.5" customHeight="1">
      <c r="F267" s="17"/>
    </row>
    <row r="268" spans="6:6" ht="14.5" customHeight="1">
      <c r="F268" s="17"/>
    </row>
    <row r="269" spans="6:6" ht="14.5" customHeight="1">
      <c r="F269" s="17"/>
    </row>
    <row r="270" spans="6:6" ht="14.5" customHeight="1">
      <c r="F270" s="17"/>
    </row>
    <row r="271" spans="6:6" ht="14.5" customHeight="1">
      <c r="F271" s="17"/>
    </row>
    <row r="272" spans="6:6" ht="14.5" customHeight="1">
      <c r="F272" s="17"/>
    </row>
    <row r="273" spans="6:6" ht="14.5" customHeight="1">
      <c r="F273" s="17"/>
    </row>
    <row r="274" spans="6:6" ht="14.5" customHeight="1">
      <c r="F274" s="17"/>
    </row>
    <row r="275" spans="6:6" ht="14.5" customHeight="1">
      <c r="F275" s="17"/>
    </row>
    <row r="276" spans="6:6" ht="14.5" customHeight="1">
      <c r="F276" s="17"/>
    </row>
    <row r="277" spans="6:6" ht="14.5" customHeight="1">
      <c r="F277" s="17"/>
    </row>
    <row r="278" spans="6:6" ht="14.5" customHeight="1">
      <c r="F278" s="17"/>
    </row>
    <row r="279" spans="6:6" ht="14.5" customHeight="1">
      <c r="F279" s="17"/>
    </row>
    <row r="280" spans="6:6" ht="14.5" customHeight="1">
      <c r="F280" s="17"/>
    </row>
    <row r="281" spans="6:6" ht="14.5" customHeight="1">
      <c r="F281" s="17"/>
    </row>
    <row r="282" spans="6:6" ht="14.5" customHeight="1">
      <c r="F282" s="17"/>
    </row>
    <row r="283" spans="6:6" ht="14.5" customHeight="1">
      <c r="F283" s="17"/>
    </row>
    <row r="284" spans="6:6" ht="14.5" customHeight="1">
      <c r="F284" s="17"/>
    </row>
    <row r="285" spans="6:6" ht="14.5" customHeight="1">
      <c r="F285" s="17"/>
    </row>
    <row r="286" spans="6:6" ht="14.5" customHeight="1">
      <c r="F286" s="17"/>
    </row>
    <row r="287" spans="6:6" ht="14.5" customHeight="1">
      <c r="F287" s="17"/>
    </row>
    <row r="288" spans="6:6" ht="14.5" customHeight="1">
      <c r="F288" s="17"/>
    </row>
    <row r="289" spans="6:6" ht="14.5" customHeight="1">
      <c r="F289" s="17"/>
    </row>
    <row r="290" spans="6:6" ht="14.5" customHeight="1">
      <c r="F290" s="17"/>
    </row>
    <row r="291" spans="6:6" ht="14.5" customHeight="1">
      <c r="F291" s="17"/>
    </row>
    <row r="292" spans="6:6" ht="14.5" customHeight="1">
      <c r="F292" s="17"/>
    </row>
    <row r="293" spans="6:6" ht="14.5" customHeight="1">
      <c r="F293" s="17"/>
    </row>
    <row r="294" spans="6:6" ht="14.5" customHeight="1">
      <c r="F294" s="17"/>
    </row>
    <row r="295" spans="6:6" ht="14.5" customHeight="1">
      <c r="F295" s="17"/>
    </row>
    <row r="296" spans="6:6" ht="14.5" customHeight="1">
      <c r="F296" s="17"/>
    </row>
    <row r="297" spans="6:6" ht="14.5" customHeight="1">
      <c r="F297" s="17"/>
    </row>
    <row r="298" spans="6:6" ht="14.5" customHeight="1">
      <c r="F298" s="17"/>
    </row>
    <row r="299" spans="6:6" ht="14.5" customHeight="1">
      <c r="F299" s="17"/>
    </row>
    <row r="300" spans="6:6" ht="14.5" customHeight="1">
      <c r="F300" s="17"/>
    </row>
    <row r="301" spans="6:6" ht="14.5" customHeight="1">
      <c r="F301" s="17"/>
    </row>
    <row r="302" spans="6:6" ht="14.5" customHeight="1">
      <c r="F302" s="17"/>
    </row>
    <row r="303" spans="6:6" ht="14.5" customHeight="1">
      <c r="F303" s="17"/>
    </row>
    <row r="304" spans="6:6" ht="14.5" customHeight="1">
      <c r="F304" s="17"/>
    </row>
    <row r="305" spans="6:6" ht="14.5" customHeight="1">
      <c r="F305" s="17"/>
    </row>
    <row r="306" spans="6:6" ht="14.5" customHeight="1">
      <c r="F306" s="17"/>
    </row>
    <row r="307" spans="6:6" ht="14.5" customHeight="1">
      <c r="F307" s="17"/>
    </row>
    <row r="308" spans="6:6" ht="14.5" customHeight="1">
      <c r="F308" s="17"/>
    </row>
    <row r="309" spans="6:6" ht="14.5" customHeight="1">
      <c r="F309" s="17"/>
    </row>
    <row r="310" spans="6:6" ht="14.5" customHeight="1">
      <c r="F310" s="17"/>
    </row>
    <row r="311" spans="6:6" ht="14.5" customHeight="1">
      <c r="F311" s="17"/>
    </row>
    <row r="312" spans="6:6" ht="14.5" customHeight="1">
      <c r="F312" s="17"/>
    </row>
    <row r="313" spans="6:6" ht="14.5" customHeight="1">
      <c r="F313" s="17"/>
    </row>
    <row r="314" spans="6:6" ht="14.5" customHeight="1">
      <c r="F314" s="17"/>
    </row>
    <row r="315" spans="6:6" ht="14.5" customHeight="1">
      <c r="F315" s="17"/>
    </row>
    <row r="316" spans="6:6" ht="14.5" customHeight="1">
      <c r="F316" s="17"/>
    </row>
    <row r="317" spans="6:6" ht="14.5" customHeight="1">
      <c r="F317" s="17"/>
    </row>
    <row r="318" spans="6:6" ht="14.5" customHeight="1">
      <c r="F318" s="17"/>
    </row>
    <row r="319" spans="6:6" ht="14.5" customHeight="1">
      <c r="F319" s="17"/>
    </row>
    <row r="320" spans="6:6" ht="14.5" customHeight="1">
      <c r="F320" s="17"/>
    </row>
    <row r="321" spans="6:6" ht="14.5" customHeight="1">
      <c r="F321" s="17"/>
    </row>
    <row r="322" spans="6:6" ht="14.5" customHeight="1">
      <c r="F322" s="17"/>
    </row>
    <row r="323" spans="6:6" ht="14.5" customHeight="1">
      <c r="F323" s="17"/>
    </row>
    <row r="324" spans="6:6" ht="14.5" customHeight="1">
      <c r="F324" s="17"/>
    </row>
    <row r="325" spans="6:6" ht="14.5" customHeight="1">
      <c r="F325" s="17"/>
    </row>
    <row r="326" spans="6:6" ht="14.5" customHeight="1">
      <c r="F326" s="17"/>
    </row>
    <row r="327" spans="6:6" ht="14.5" customHeight="1">
      <c r="F327" s="17"/>
    </row>
    <row r="328" spans="6:6" ht="14.5" customHeight="1">
      <c r="F328" s="17"/>
    </row>
    <row r="329" spans="6:6" ht="14.5" customHeight="1">
      <c r="F329" s="17"/>
    </row>
    <row r="330" spans="6:6" ht="14.5" customHeight="1">
      <c r="F330" s="17"/>
    </row>
    <row r="331" spans="6:6" ht="14.5" customHeight="1">
      <c r="F331" s="17"/>
    </row>
    <row r="332" spans="6:6" ht="14.5" customHeight="1">
      <c r="F332" s="17"/>
    </row>
    <row r="333" spans="6:6" ht="14.5" customHeight="1">
      <c r="F333" s="17"/>
    </row>
    <row r="334" spans="6:6" ht="14.5" customHeight="1">
      <c r="F334" s="17"/>
    </row>
    <row r="335" spans="6:6" ht="14.5" customHeight="1">
      <c r="F335" s="17"/>
    </row>
    <row r="336" spans="6:6" ht="14.5" customHeight="1">
      <c r="F336" s="17"/>
    </row>
    <row r="337" spans="6:6" ht="14.5" customHeight="1">
      <c r="F337" s="17"/>
    </row>
    <row r="338" spans="6:6" ht="14.5" customHeight="1">
      <c r="F338" s="17"/>
    </row>
    <row r="339" spans="6:6" ht="14.5" customHeight="1">
      <c r="F339" s="17"/>
    </row>
    <row r="340" spans="6:6" ht="14.5" customHeight="1">
      <c r="F340" s="17"/>
    </row>
    <row r="341" spans="6:6" ht="14.5" customHeight="1">
      <c r="F341" s="17"/>
    </row>
    <row r="342" spans="6:6" ht="14.5" customHeight="1">
      <c r="F342" s="17"/>
    </row>
    <row r="343" spans="6:6" ht="14.5" customHeight="1">
      <c r="F343" s="17"/>
    </row>
    <row r="344" spans="6:6" ht="14.5" customHeight="1">
      <c r="F344" s="17"/>
    </row>
    <row r="345" spans="6:6" ht="14.5" customHeight="1">
      <c r="F345" s="17"/>
    </row>
    <row r="346" spans="6:6" ht="14.5" customHeight="1">
      <c r="F346" s="17"/>
    </row>
    <row r="347" spans="6:6" ht="14.5" customHeight="1">
      <c r="F347" s="17"/>
    </row>
    <row r="348" spans="6:6" ht="14.5" customHeight="1">
      <c r="F348" s="17"/>
    </row>
    <row r="349" spans="6:6" ht="14.5" customHeight="1">
      <c r="F349" s="17"/>
    </row>
    <row r="350" spans="6:6" ht="14.5" customHeight="1">
      <c r="F350" s="17"/>
    </row>
    <row r="351" spans="6:6" ht="14.5" customHeight="1">
      <c r="F351" s="17"/>
    </row>
    <row r="352" spans="6:6" ht="14.5" customHeight="1">
      <c r="F352" s="17"/>
    </row>
    <row r="353" spans="6:6" ht="14.5" customHeight="1">
      <c r="F353" s="17"/>
    </row>
    <row r="354" spans="6:6" ht="14.5" customHeight="1">
      <c r="F354" s="17"/>
    </row>
    <row r="355" spans="6:6" ht="14.5" customHeight="1">
      <c r="F355" s="17"/>
    </row>
    <row r="356" spans="6:6" ht="14.5" customHeight="1">
      <c r="F356" s="17"/>
    </row>
    <row r="357" spans="6:6" ht="14.5" customHeight="1">
      <c r="F357" s="17"/>
    </row>
    <row r="358" spans="6:6" ht="14.5" customHeight="1">
      <c r="F358" s="17"/>
    </row>
    <row r="359" spans="6:6" ht="14.5" customHeight="1">
      <c r="F359" s="17"/>
    </row>
    <row r="360" spans="6:6" ht="14.5" customHeight="1">
      <c r="F360" s="17"/>
    </row>
    <row r="361" spans="6:6" ht="14.5" customHeight="1">
      <c r="F361" s="17"/>
    </row>
    <row r="362" spans="6:6" ht="14.5" customHeight="1">
      <c r="F362" s="17"/>
    </row>
    <row r="363" spans="6:6" ht="14.5" customHeight="1">
      <c r="F363" s="17"/>
    </row>
    <row r="364" spans="6:6" ht="14.5" customHeight="1">
      <c r="F364" s="17"/>
    </row>
    <row r="365" spans="6:6" ht="14.5" customHeight="1">
      <c r="F365" s="17"/>
    </row>
    <row r="366" spans="6:6" ht="14.5" customHeight="1">
      <c r="F366" s="17"/>
    </row>
    <row r="367" spans="6:6" ht="14.5" customHeight="1">
      <c r="F367" s="17"/>
    </row>
    <row r="368" spans="6:6" ht="14.5" customHeight="1">
      <c r="F368" s="17"/>
    </row>
    <row r="369" spans="6:6" ht="14.5" customHeight="1">
      <c r="F369" s="17"/>
    </row>
    <row r="370" spans="6:6" ht="14.5" customHeight="1">
      <c r="F370" s="17"/>
    </row>
    <row r="371" spans="6:6" ht="14.5" customHeight="1">
      <c r="F371" s="17"/>
    </row>
    <row r="372" spans="6:6" ht="14.5" customHeight="1">
      <c r="F372" s="17"/>
    </row>
    <row r="373" spans="6:6" ht="14.5" customHeight="1">
      <c r="F373" s="17"/>
    </row>
    <row r="374" spans="6:6" ht="14.5" customHeight="1">
      <c r="F374" s="17"/>
    </row>
    <row r="375" spans="6:6" ht="14.5" customHeight="1">
      <c r="F375" s="17"/>
    </row>
    <row r="376" spans="6:6" ht="14.5" customHeight="1">
      <c r="F376" s="17"/>
    </row>
    <row r="377" spans="6:6" ht="14.5" customHeight="1">
      <c r="F377" s="17"/>
    </row>
    <row r="378" spans="6:6" ht="14.5" customHeight="1">
      <c r="F378" s="17"/>
    </row>
    <row r="379" spans="6:6" ht="14.5" customHeight="1">
      <c r="F379" s="17"/>
    </row>
    <row r="380" spans="6:6" ht="14.5" customHeight="1">
      <c r="F380" s="17"/>
    </row>
    <row r="381" spans="6:6" ht="14.5" customHeight="1">
      <c r="F381" s="17"/>
    </row>
    <row r="382" spans="6:6" ht="14.5" customHeight="1">
      <c r="F382" s="17"/>
    </row>
    <row r="383" spans="6:6" ht="14.5" customHeight="1">
      <c r="F383" s="17"/>
    </row>
    <row r="384" spans="6:6" ht="14.5" customHeight="1">
      <c r="F384" s="17"/>
    </row>
    <row r="385" spans="6:6" ht="14.5" customHeight="1">
      <c r="F385" s="17"/>
    </row>
    <row r="386" spans="6:6" ht="14.5" customHeight="1">
      <c r="F386" s="17"/>
    </row>
    <row r="387" spans="6:6" ht="14.5" customHeight="1">
      <c r="F387" s="17"/>
    </row>
    <row r="388" spans="6:6" ht="14.5" customHeight="1">
      <c r="F388" s="17"/>
    </row>
    <row r="389" spans="6:6" ht="14.5" customHeight="1">
      <c r="F389" s="17"/>
    </row>
    <row r="390" spans="6:6" ht="14.5" customHeight="1">
      <c r="F390" s="17"/>
    </row>
    <row r="391" spans="6:6" ht="14.5" customHeight="1">
      <c r="F391" s="17"/>
    </row>
    <row r="392" spans="6:6" ht="14.5" customHeight="1">
      <c r="F392" s="17"/>
    </row>
    <row r="393" spans="6:6" ht="14.5" customHeight="1">
      <c r="F393" s="17"/>
    </row>
    <row r="394" spans="6:6" ht="14.5" customHeight="1">
      <c r="F394" s="17"/>
    </row>
    <row r="395" spans="6:6" ht="14.5" customHeight="1">
      <c r="F395" s="17"/>
    </row>
    <row r="396" spans="6:6" ht="14.5" customHeight="1">
      <c r="F396" s="17"/>
    </row>
    <row r="397" spans="6:6" ht="14.5" customHeight="1">
      <c r="F397" s="17"/>
    </row>
    <row r="398" spans="6:6" ht="14.5" customHeight="1">
      <c r="F398" s="17"/>
    </row>
    <row r="399" spans="6:6" ht="14.5" customHeight="1">
      <c r="F399" s="17"/>
    </row>
    <row r="400" spans="6:6" ht="14.5" customHeight="1">
      <c r="F400" s="17"/>
    </row>
    <row r="401" spans="6:6" ht="14.5" customHeight="1">
      <c r="F401" s="17"/>
    </row>
    <row r="402" spans="6:6" ht="14.5" customHeight="1">
      <c r="F402" s="17"/>
    </row>
    <row r="403" spans="6:6" ht="14.5" customHeight="1">
      <c r="F403" s="17"/>
    </row>
    <row r="404" spans="6:6" ht="14.5" customHeight="1">
      <c r="F404" s="17"/>
    </row>
    <row r="405" spans="6:6" ht="14.5" customHeight="1">
      <c r="F405" s="17"/>
    </row>
    <row r="406" spans="6:6" ht="14.5" customHeight="1">
      <c r="F406" s="17"/>
    </row>
    <row r="407" spans="6:6" ht="14.5" customHeight="1">
      <c r="F407" s="17"/>
    </row>
    <row r="408" spans="6:6" ht="14.5" customHeight="1">
      <c r="F408" s="17"/>
    </row>
    <row r="409" spans="6:6" ht="14.5" customHeight="1">
      <c r="F409" s="17"/>
    </row>
    <row r="410" spans="6:6" ht="14.5" customHeight="1">
      <c r="F410" s="17"/>
    </row>
    <row r="411" spans="6:6" ht="14.5" customHeight="1">
      <c r="F411" s="17"/>
    </row>
    <row r="412" spans="6:6" ht="14.5" customHeight="1">
      <c r="F412" s="17"/>
    </row>
    <row r="413" spans="6:6" ht="14.5" customHeight="1">
      <c r="F413" s="17"/>
    </row>
    <row r="414" spans="6:6" ht="14.5" customHeight="1">
      <c r="F414" s="17"/>
    </row>
    <row r="415" spans="6:6" ht="14.5" customHeight="1">
      <c r="F415" s="17"/>
    </row>
    <row r="416" spans="6:6" ht="14.5" customHeight="1">
      <c r="F416" s="17"/>
    </row>
    <row r="417" spans="6:6" ht="14.5" customHeight="1">
      <c r="F417" s="17"/>
    </row>
    <row r="418" spans="6:6" ht="14.5" customHeight="1">
      <c r="F418" s="17"/>
    </row>
    <row r="419" spans="6:6" ht="14.5" customHeight="1">
      <c r="F419" s="17"/>
    </row>
    <row r="420" spans="6:6" ht="14.5" customHeight="1">
      <c r="F420" s="17"/>
    </row>
    <row r="421" spans="6:6" ht="14.5" customHeight="1">
      <c r="F421" s="17"/>
    </row>
    <row r="422" spans="6:6" ht="14.5" customHeight="1">
      <c r="F422" s="17"/>
    </row>
    <row r="423" spans="6:6" ht="14.5" customHeight="1">
      <c r="F423" s="17"/>
    </row>
    <row r="424" spans="6:6" ht="14.5" customHeight="1">
      <c r="F424" s="17"/>
    </row>
    <row r="425" spans="6:6" ht="14.5" customHeight="1">
      <c r="F425" s="17"/>
    </row>
    <row r="426" spans="6:6" ht="14.5" customHeight="1">
      <c r="F426" s="17"/>
    </row>
    <row r="427" spans="6:6" ht="14.5" customHeight="1">
      <c r="F427" s="17"/>
    </row>
    <row r="428" spans="6:6" ht="14.5" customHeight="1">
      <c r="F428" s="17"/>
    </row>
    <row r="429" spans="6:6" ht="14.5" customHeight="1">
      <c r="F429" s="17"/>
    </row>
    <row r="430" spans="6:6" ht="14.5" customHeight="1">
      <c r="F430" s="17"/>
    </row>
    <row r="431" spans="6:6" ht="14.5" customHeight="1">
      <c r="F431" s="17"/>
    </row>
    <row r="432" spans="6:6" ht="14.5" customHeight="1">
      <c r="F432" s="17"/>
    </row>
    <row r="433" spans="6:6" ht="14.5" customHeight="1">
      <c r="F433" s="17"/>
    </row>
    <row r="434" spans="6:6" ht="14.5" customHeight="1">
      <c r="F434" s="17"/>
    </row>
    <row r="435" spans="6:6" ht="14.5" customHeight="1">
      <c r="F435" s="17"/>
    </row>
    <row r="436" spans="6:6" ht="14.5" customHeight="1">
      <c r="F436" s="17"/>
    </row>
    <row r="437" spans="6:6" ht="14.5" customHeight="1">
      <c r="F437" s="17"/>
    </row>
    <row r="438" spans="6:6" ht="14.5" customHeight="1">
      <c r="F438" s="17"/>
    </row>
    <row r="439" spans="6:6" ht="14.5" customHeight="1">
      <c r="F439" s="17"/>
    </row>
    <row r="440" spans="6:6" ht="14.5" customHeight="1">
      <c r="F440" s="17"/>
    </row>
    <row r="441" spans="6:6" ht="14.5" customHeight="1">
      <c r="F441" s="17"/>
    </row>
    <row r="442" spans="6:6" ht="14.5" customHeight="1">
      <c r="F442" s="17"/>
    </row>
    <row r="443" spans="6:6" ht="14.5" customHeight="1">
      <c r="F443" s="17"/>
    </row>
    <row r="444" spans="6:6" ht="14.5" customHeight="1">
      <c r="F444" s="17"/>
    </row>
    <row r="445" spans="6:6" ht="14.5" customHeight="1">
      <c r="F445" s="17"/>
    </row>
    <row r="446" spans="6:6" ht="14.5" customHeight="1">
      <c r="F446" s="17"/>
    </row>
    <row r="447" spans="6:6" ht="14.5" customHeight="1">
      <c r="F447" s="17"/>
    </row>
    <row r="448" spans="6:6" ht="14.5" customHeight="1">
      <c r="F448" s="17"/>
    </row>
    <row r="449" spans="6:6" ht="14.5" customHeight="1">
      <c r="F449" s="17"/>
    </row>
    <row r="450" spans="6:6" ht="14.5" customHeight="1">
      <c r="F450" s="17"/>
    </row>
    <row r="451" spans="6:6" ht="14.5" customHeight="1">
      <c r="F451" s="17"/>
    </row>
    <row r="452" spans="6:6" ht="14.5" customHeight="1">
      <c r="F452" s="17"/>
    </row>
    <row r="453" spans="6:6" ht="14.5" customHeight="1">
      <c r="F453" s="17"/>
    </row>
    <row r="454" spans="6:6" ht="14.5" customHeight="1">
      <c r="F454" s="17"/>
    </row>
    <row r="455" spans="6:6" ht="14.5" customHeight="1">
      <c r="F455" s="17"/>
    </row>
    <row r="456" spans="6:6" ht="14.5" customHeight="1">
      <c r="F456" s="17"/>
    </row>
    <row r="457" spans="6:6" ht="14.5" customHeight="1">
      <c r="F457" s="17"/>
    </row>
    <row r="458" spans="6:6" ht="14.5" customHeight="1">
      <c r="F458" s="17"/>
    </row>
    <row r="459" spans="6:6" ht="14.5" customHeight="1">
      <c r="F459" s="17"/>
    </row>
    <row r="460" spans="6:6" ht="14.5" customHeight="1">
      <c r="F460" s="17"/>
    </row>
    <row r="461" spans="6:6" ht="14.5" customHeight="1">
      <c r="F461" s="17"/>
    </row>
    <row r="462" spans="6:6" ht="14.5" customHeight="1">
      <c r="F462" s="17"/>
    </row>
    <row r="463" spans="6:6" ht="14.5" customHeight="1">
      <c r="F463" s="17"/>
    </row>
    <row r="464" spans="6:6" ht="14.5" customHeight="1">
      <c r="F464" s="17"/>
    </row>
    <row r="465" spans="6:6" ht="14.5" customHeight="1">
      <c r="F465" s="17"/>
    </row>
    <row r="466" spans="6:6" ht="14.5" customHeight="1">
      <c r="F466" s="17"/>
    </row>
    <row r="467" spans="6:6" ht="14.5" customHeight="1">
      <c r="F467" s="17"/>
    </row>
    <row r="468" spans="6:6" ht="14.5" customHeight="1">
      <c r="F468" s="17"/>
    </row>
    <row r="469" spans="6:6" ht="14.5" customHeight="1">
      <c r="F469" s="17"/>
    </row>
    <row r="470" spans="6:6" ht="14.5" customHeight="1">
      <c r="F470" s="17"/>
    </row>
    <row r="471" spans="6:6" ht="14.5" customHeight="1">
      <c r="F471" s="17"/>
    </row>
    <row r="472" spans="6:6" ht="14.5" customHeight="1">
      <c r="F472" s="17"/>
    </row>
    <row r="473" spans="6:6" ht="14.5" customHeight="1">
      <c r="F473" s="17"/>
    </row>
    <row r="474" spans="6:6" ht="14.5" customHeight="1">
      <c r="F474" s="17"/>
    </row>
    <row r="475" spans="6:6" ht="14.5" customHeight="1">
      <c r="F475" s="17"/>
    </row>
    <row r="476" spans="6:6" ht="14.5" customHeight="1">
      <c r="F476" s="17"/>
    </row>
    <row r="477" spans="6:6" ht="14.5" customHeight="1">
      <c r="F477" s="17"/>
    </row>
    <row r="478" spans="6:6" ht="14.5" customHeight="1">
      <c r="F478" s="17"/>
    </row>
    <row r="479" spans="6:6" ht="14.5" customHeight="1">
      <c r="F479" s="17"/>
    </row>
    <row r="480" spans="6:6" ht="14.5" customHeight="1">
      <c r="F480" s="17"/>
    </row>
    <row r="481" spans="6:6" ht="14.5" customHeight="1">
      <c r="F481" s="17"/>
    </row>
    <row r="482" spans="6:6" ht="14.5" customHeight="1">
      <c r="F482" s="17"/>
    </row>
    <row r="483" spans="6:6" ht="14.5" customHeight="1">
      <c r="F483" s="17"/>
    </row>
    <row r="484" spans="6:6" ht="14.5" customHeight="1">
      <c r="F484" s="17"/>
    </row>
    <row r="485" spans="6:6" ht="14.5" customHeight="1">
      <c r="F485" s="17"/>
    </row>
    <row r="486" spans="6:6" ht="14.5" customHeight="1">
      <c r="F486" s="17"/>
    </row>
    <row r="487" spans="6:6" ht="14.5" customHeight="1">
      <c r="F487" s="17"/>
    </row>
    <row r="488" spans="6:6" ht="14.5" customHeight="1">
      <c r="F488" s="17"/>
    </row>
    <row r="489" spans="6:6" ht="14.5" customHeight="1">
      <c r="F489" s="17"/>
    </row>
    <row r="490" spans="6:6" ht="14.5" customHeight="1">
      <c r="F490" s="17"/>
    </row>
    <row r="491" spans="6:6" ht="14.5" customHeight="1">
      <c r="F491" s="17"/>
    </row>
    <row r="492" spans="6:6" ht="14.5" customHeight="1">
      <c r="F492" s="17"/>
    </row>
    <row r="493" spans="6:6" ht="14.5" customHeight="1">
      <c r="F493" s="17"/>
    </row>
    <row r="494" spans="6:6" ht="14.5" customHeight="1">
      <c r="F494" s="17"/>
    </row>
    <row r="495" spans="6:6" ht="14.5" customHeight="1">
      <c r="F495" s="17"/>
    </row>
    <row r="496" spans="6:6" ht="14.5" customHeight="1">
      <c r="F496" s="17"/>
    </row>
    <row r="497" spans="6:6" ht="14.5" customHeight="1">
      <c r="F497" s="17"/>
    </row>
    <row r="498" spans="6:6" ht="14.5" customHeight="1">
      <c r="F498" s="17"/>
    </row>
    <row r="499" spans="6:6" ht="14.5" customHeight="1">
      <c r="F499" s="17"/>
    </row>
    <row r="500" spans="6:6" ht="14.5" customHeight="1">
      <c r="F500" s="17"/>
    </row>
    <row r="501" spans="6:6" ht="14.5" customHeight="1">
      <c r="F501" s="17"/>
    </row>
    <row r="502" spans="6:6" ht="14.5" customHeight="1">
      <c r="F502" s="17"/>
    </row>
    <row r="503" spans="6:6" ht="14.5" customHeight="1">
      <c r="F503" s="17"/>
    </row>
    <row r="504" spans="6:6" ht="14.5" customHeight="1">
      <c r="F504" s="17"/>
    </row>
    <row r="505" spans="6:6" ht="14.5" customHeight="1">
      <c r="F505" s="17"/>
    </row>
    <row r="506" spans="6:6" ht="14.5" customHeight="1">
      <c r="F506" s="17"/>
    </row>
    <row r="507" spans="6:6" ht="14.5" customHeight="1">
      <c r="F507" s="17"/>
    </row>
    <row r="508" spans="6:6" ht="14.5" customHeight="1">
      <c r="F508" s="17"/>
    </row>
    <row r="509" spans="6:6" ht="14.5" customHeight="1">
      <c r="F509" s="17"/>
    </row>
    <row r="510" spans="6:6" ht="14.5" customHeight="1">
      <c r="F510" s="17"/>
    </row>
    <row r="511" spans="6:6" ht="14.5" customHeight="1">
      <c r="F511" s="17"/>
    </row>
    <row r="512" spans="6:6" ht="14.5" customHeight="1">
      <c r="F512" s="17"/>
    </row>
    <row r="513" spans="6:6" ht="14.5" customHeight="1">
      <c r="F513" s="17"/>
    </row>
    <row r="514" spans="6:6" ht="14.5" customHeight="1">
      <c r="F514" s="17"/>
    </row>
    <row r="515" spans="6:6" ht="14.5" customHeight="1">
      <c r="F515" s="17"/>
    </row>
    <row r="516" spans="6:6" ht="14.5" customHeight="1">
      <c r="F516" s="17"/>
    </row>
    <row r="517" spans="6:6" ht="14.5" customHeight="1">
      <c r="F517" s="17"/>
    </row>
    <row r="518" spans="6:6" ht="14.5" customHeight="1">
      <c r="F518" s="17"/>
    </row>
    <row r="519" spans="6:6" ht="14.5" customHeight="1">
      <c r="F519" s="17"/>
    </row>
    <row r="520" spans="6:6" ht="14.5" customHeight="1">
      <c r="F520" s="17"/>
    </row>
    <row r="521" spans="6:6" ht="14.5" customHeight="1">
      <c r="F521" s="17"/>
    </row>
    <row r="522" spans="6:6" ht="14.5" customHeight="1">
      <c r="F522" s="17"/>
    </row>
    <row r="523" spans="6:6" ht="14.5" customHeight="1">
      <c r="F523" s="17"/>
    </row>
    <row r="524" spans="6:6" ht="14.5" customHeight="1">
      <c r="F524" s="17"/>
    </row>
    <row r="525" spans="6:6" ht="14.5" customHeight="1">
      <c r="F525" s="17"/>
    </row>
    <row r="526" spans="6:6" ht="14.5" customHeight="1">
      <c r="F526" s="17"/>
    </row>
    <row r="527" spans="6:6" ht="14.5" customHeight="1">
      <c r="F527" s="17"/>
    </row>
    <row r="528" spans="6:6" ht="14.5" customHeight="1">
      <c r="F528" s="17"/>
    </row>
    <row r="529" spans="6:6" ht="14.5" customHeight="1">
      <c r="F529" s="17"/>
    </row>
    <row r="530" spans="6:6" ht="14.5" customHeight="1">
      <c r="F530" s="17"/>
    </row>
    <row r="531" spans="6:6" ht="14.5" customHeight="1">
      <c r="F531" s="17"/>
    </row>
    <row r="532" spans="6:6" ht="14.5" customHeight="1">
      <c r="F532" s="17"/>
    </row>
    <row r="533" spans="6:6" ht="14.5" customHeight="1">
      <c r="F533" s="17"/>
    </row>
    <row r="534" spans="6:6" ht="14.5" customHeight="1">
      <c r="F534" s="17"/>
    </row>
    <row r="535" spans="6:6" ht="14.5" customHeight="1">
      <c r="F535" s="17"/>
    </row>
    <row r="536" spans="6:6" ht="14.5" customHeight="1">
      <c r="F536" s="17"/>
    </row>
    <row r="537" spans="6:6" ht="14.5" customHeight="1">
      <c r="F537" s="17"/>
    </row>
    <row r="538" spans="6:6" ht="14.5" customHeight="1">
      <c r="F538" s="17"/>
    </row>
    <row r="539" spans="6:6" ht="14.5" customHeight="1">
      <c r="F539" s="17"/>
    </row>
    <row r="540" spans="6:6" ht="14.5" customHeight="1">
      <c r="F540" s="17"/>
    </row>
    <row r="541" spans="6:6" ht="14.5" customHeight="1">
      <c r="F541" s="17"/>
    </row>
    <row r="542" spans="6:6" ht="14.5" customHeight="1">
      <c r="F542" s="17"/>
    </row>
    <row r="543" spans="6:6" ht="14.5" customHeight="1">
      <c r="F543" s="17"/>
    </row>
    <row r="544" spans="6:6" ht="14.5" customHeight="1">
      <c r="F544" s="17"/>
    </row>
    <row r="545" spans="6:6" ht="14.5" customHeight="1">
      <c r="F545" s="17"/>
    </row>
    <row r="546" spans="6:6" ht="14.5" customHeight="1">
      <c r="F546" s="17"/>
    </row>
    <row r="547" spans="6:6" ht="14.5" customHeight="1">
      <c r="F547" s="17"/>
    </row>
    <row r="548" spans="6:6" ht="14.5" customHeight="1">
      <c r="F548" s="17"/>
    </row>
    <row r="549" spans="6:6" ht="14.5" customHeight="1">
      <c r="F549" s="17"/>
    </row>
    <row r="550" spans="6:6" ht="14.5" customHeight="1">
      <c r="F550" s="17"/>
    </row>
    <row r="551" spans="6:6" ht="14.5" customHeight="1">
      <c r="F551" s="17"/>
    </row>
    <row r="552" spans="6:6" ht="14.5" customHeight="1">
      <c r="F552" s="17"/>
    </row>
    <row r="553" spans="6:6" ht="14.5" customHeight="1">
      <c r="F553" s="17"/>
    </row>
    <row r="554" spans="6:6" ht="14.5" customHeight="1">
      <c r="F554" s="17"/>
    </row>
    <row r="555" spans="6:6" ht="14.5" customHeight="1">
      <c r="F555" s="17"/>
    </row>
    <row r="556" spans="6:6" ht="14.5" customHeight="1">
      <c r="F556" s="17"/>
    </row>
    <row r="557" spans="6:6" ht="14.5" customHeight="1">
      <c r="F557" s="17"/>
    </row>
    <row r="558" spans="6:6" ht="14.5" customHeight="1">
      <c r="F558" s="17"/>
    </row>
    <row r="559" spans="6:6" ht="14.5" customHeight="1">
      <c r="F559" s="17"/>
    </row>
    <row r="560" spans="6:6" ht="14.5" customHeight="1">
      <c r="F560" s="17"/>
    </row>
    <row r="561" spans="6:6" ht="14.5" customHeight="1">
      <c r="F561" s="17"/>
    </row>
    <row r="562" spans="6:6" ht="14.5" customHeight="1">
      <c r="F562" s="17"/>
    </row>
    <row r="563" spans="6:6" ht="14.5" customHeight="1">
      <c r="F563" s="17"/>
    </row>
    <row r="564" spans="6:6" ht="14.5" customHeight="1">
      <c r="F564" s="17"/>
    </row>
    <row r="565" spans="6:6" ht="14.5" customHeight="1">
      <c r="F565" s="17"/>
    </row>
    <row r="566" spans="6:6" ht="14.5" customHeight="1">
      <c r="F566" s="17"/>
    </row>
    <row r="567" spans="6:6" ht="14.5" customHeight="1">
      <c r="F567" s="17"/>
    </row>
    <row r="568" spans="6:6" ht="14.5" customHeight="1">
      <c r="F568" s="17"/>
    </row>
  </sheetData>
  <sortState xmlns:xlrd2="http://schemas.microsoft.com/office/spreadsheetml/2017/richdata2" ref="Y2:Z19">
    <sortCondition descending="1" ref="Z2:Z19"/>
  </sortState>
  <mergeCells count="10">
    <mergeCell ref="A5:A11"/>
    <mergeCell ref="A12:A17"/>
    <mergeCell ref="G27:G28"/>
    <mergeCell ref="G3:U3"/>
    <mergeCell ref="G26:U26"/>
    <mergeCell ref="G4:G5"/>
    <mergeCell ref="H4:O4"/>
    <mergeCell ref="P4:T4"/>
    <mergeCell ref="H27:O27"/>
    <mergeCell ref="P27:T27"/>
  </mergeCells>
  <phoneticPr fontId="4" type="noConversion"/>
  <hyperlinks>
    <hyperlink ref="W1" location="'Table of Content'!A1" display="'Table of Content'!A1" xr:uid="{D50DEAE4-1DAD-471A-845A-DB002763EB9B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63E7-97D4-4372-92C0-A14B2C8B3C9D}">
  <dimension ref="A1:I37"/>
  <sheetViews>
    <sheetView zoomScaleNormal="100" workbookViewId="0">
      <selection activeCell="G1" sqref="G1"/>
    </sheetView>
  </sheetViews>
  <sheetFormatPr defaultColWidth="44.81640625" defaultRowHeight="12.5"/>
  <cols>
    <col min="1" max="1" width="12.1796875" style="1" customWidth="1"/>
    <col min="2" max="2" width="11.54296875" style="1" customWidth="1"/>
    <col min="3" max="3" width="13.81640625" style="1" bestFit="1" customWidth="1"/>
    <col min="4" max="4" width="13.54296875" style="1" bestFit="1" customWidth="1"/>
    <col min="5" max="5" width="14.7265625" style="15" bestFit="1" customWidth="1"/>
    <col min="6" max="6" width="10.1796875" style="1" customWidth="1"/>
    <col min="7" max="7" width="9.54296875" style="1" customWidth="1"/>
    <col min="8" max="56" width="10.54296875" style="1" customWidth="1"/>
    <col min="57" max="16384" width="44.81640625" style="1"/>
  </cols>
  <sheetData>
    <row r="1" spans="1:9" ht="13">
      <c r="A1" s="3" t="s">
        <v>1246</v>
      </c>
      <c r="B1" s="3"/>
      <c r="C1" s="3"/>
      <c r="D1" s="3"/>
      <c r="E1" s="135"/>
      <c r="F1" s="128"/>
      <c r="G1" s="7" t="s">
        <v>239</v>
      </c>
      <c r="H1" s="128"/>
      <c r="I1" s="128"/>
    </row>
    <row r="2" spans="1:9">
      <c r="B2" s="128"/>
      <c r="C2" s="128"/>
      <c r="D2" s="128"/>
      <c r="E2" s="135"/>
      <c r="F2" s="128"/>
      <c r="G2" s="128"/>
      <c r="H2" s="128"/>
      <c r="I2" s="128"/>
    </row>
    <row r="3" spans="1:9" ht="13">
      <c r="A3" s="134" t="s">
        <v>370</v>
      </c>
      <c r="B3" s="134" t="s">
        <v>422</v>
      </c>
      <c r="C3" s="133" t="s">
        <v>243</v>
      </c>
      <c r="D3" s="133" t="s">
        <v>219</v>
      </c>
      <c r="E3" s="133" t="s">
        <v>421</v>
      </c>
      <c r="F3" s="128"/>
      <c r="G3" s="128"/>
      <c r="H3" s="128"/>
      <c r="I3" s="128"/>
    </row>
    <row r="4" spans="1:9" ht="12.65" customHeight="1">
      <c r="A4" s="664">
        <v>2025</v>
      </c>
      <c r="B4" s="44" t="s">
        <v>226</v>
      </c>
      <c r="C4" s="43">
        <v>95.837890860000002</v>
      </c>
      <c r="D4" s="43">
        <v>282.28039374000002</v>
      </c>
      <c r="E4" s="132">
        <f>Table46441319[[#This Row],[Column2]]-Table46441319[[#This Row],[Column3]]</f>
        <v>-186.44250288000001</v>
      </c>
      <c r="F4" s="128"/>
      <c r="G4" s="242"/>
      <c r="H4" s="242"/>
      <c r="I4" s="128"/>
    </row>
    <row r="5" spans="1:9" ht="12.65" customHeight="1">
      <c r="A5" s="665"/>
      <c r="B5" s="44" t="s">
        <v>227</v>
      </c>
      <c r="C5" s="44">
        <v>66.895570590000005</v>
      </c>
      <c r="D5" s="44">
        <v>321.28327157999996</v>
      </c>
      <c r="E5" s="131">
        <f>Table46441319[[#This Row],[Column2]]-Table46441319[[#This Row],[Column3]]</f>
        <v>-254.38770098999996</v>
      </c>
      <c r="F5" s="128"/>
      <c r="G5" s="242"/>
      <c r="H5" s="242"/>
      <c r="I5" s="128"/>
    </row>
    <row r="6" spans="1:9" ht="15.65" customHeight="1">
      <c r="A6" s="665"/>
      <c r="B6" s="44" t="s">
        <v>228</v>
      </c>
      <c r="C6" s="44">
        <v>83.091075840000002</v>
      </c>
      <c r="D6" s="44">
        <v>349.13389429</v>
      </c>
      <c r="E6" s="131">
        <f>Table46441319[[#This Row],[Column2]]-Table46441319[[#This Row],[Column3]]</f>
        <v>-266.04281845000003</v>
      </c>
      <c r="F6" s="128"/>
      <c r="G6" s="242"/>
      <c r="H6" s="242"/>
      <c r="I6" s="128"/>
    </row>
    <row r="7" spans="1:9" ht="16.5" customHeight="1">
      <c r="A7" s="665"/>
      <c r="B7" s="44" t="s">
        <v>851</v>
      </c>
      <c r="C7" s="44">
        <v>50.515484799999996</v>
      </c>
      <c r="D7" s="44">
        <v>260.45613515999997</v>
      </c>
      <c r="E7" s="131">
        <f>Table46441319[[#This Row],[Column2]]-Table46441319[[#This Row],[Column3]]</f>
        <v>-209.94065035999998</v>
      </c>
      <c r="F7" s="128"/>
      <c r="G7" s="242"/>
      <c r="H7" s="242"/>
      <c r="I7" s="128"/>
    </row>
    <row r="8" spans="1:9" ht="12.65" customHeight="1">
      <c r="A8" s="665"/>
      <c r="B8" s="44" t="s">
        <v>230</v>
      </c>
      <c r="C8" s="44">
        <v>125.28720745999999</v>
      </c>
      <c r="D8" s="44">
        <v>677.20773160000203</v>
      </c>
      <c r="E8" s="131">
        <f>Table46441319[[#This Row],[Column2]]-Table46441319[[#This Row],[Column3]]</f>
        <v>-551.92052414000204</v>
      </c>
      <c r="F8" s="128"/>
      <c r="G8" s="242"/>
      <c r="H8" s="242"/>
      <c r="I8" s="128"/>
    </row>
    <row r="9" spans="1:9" ht="12.65" customHeight="1">
      <c r="A9" s="665"/>
      <c r="B9" s="44" t="s">
        <v>231</v>
      </c>
      <c r="C9" s="44">
        <v>178.88463299</v>
      </c>
      <c r="D9" s="44">
        <v>430.23710824</v>
      </c>
      <c r="E9" s="131">
        <f>Table46441319[[#This Row],[Column2]]-Table46441319[[#This Row],[Column3]]</f>
        <v>-251.35247525</v>
      </c>
      <c r="F9" s="128"/>
      <c r="G9" s="242"/>
      <c r="H9" s="242"/>
      <c r="I9" s="128"/>
    </row>
    <row r="10" spans="1:9" ht="12.65" customHeight="1">
      <c r="A10" s="666"/>
      <c r="B10" s="44" t="s">
        <v>232</v>
      </c>
      <c r="C10" s="44">
        <v>99.853956010000005</v>
      </c>
      <c r="D10" s="44">
        <v>302.30034565000096</v>
      </c>
      <c r="E10" s="131">
        <f>Table46441319[[#This Row],[Column2]]-Table46441319[[#This Row],[Column3]]</f>
        <v>-202.44638964000097</v>
      </c>
      <c r="F10" s="128"/>
      <c r="G10" s="242"/>
      <c r="H10" s="242"/>
      <c r="I10" s="128"/>
    </row>
    <row r="11" spans="1:9" ht="12.65" customHeight="1">
      <c r="A11" s="667">
        <v>2026</v>
      </c>
      <c r="B11" s="44" t="s">
        <v>221</v>
      </c>
      <c r="C11" s="44">
        <v>90.135792159999994</v>
      </c>
      <c r="D11" s="44">
        <v>330.10573275000002</v>
      </c>
      <c r="E11" s="131">
        <f>Table46441319[[#This Row],[Column2]]-Table46441319[[#This Row],[Column3]]</f>
        <v>-239.96994059000002</v>
      </c>
      <c r="F11" s="128"/>
      <c r="G11" s="242"/>
      <c r="H11" s="242"/>
      <c r="I11" s="128"/>
    </row>
    <row r="12" spans="1:9" ht="12.65" customHeight="1">
      <c r="A12" s="667"/>
      <c r="B12" s="44" t="s">
        <v>222</v>
      </c>
      <c r="C12" s="44">
        <v>52.602480100000001</v>
      </c>
      <c r="D12" s="44">
        <v>252.24110990000099</v>
      </c>
      <c r="E12" s="131">
        <f>Table46441319[[#This Row],[Column2]]-Table46441319[[#This Row],[Column3]]</f>
        <v>-199.63862980000098</v>
      </c>
      <c r="F12" s="128"/>
      <c r="G12" s="242"/>
      <c r="H12" s="242"/>
      <c r="I12" s="128"/>
    </row>
    <row r="13" spans="1:9" s="3" customFormat="1" ht="14.5" customHeight="1">
      <c r="A13" s="667"/>
      <c r="B13" s="44" t="s">
        <v>223</v>
      </c>
      <c r="C13" s="44">
        <v>71.290917280000002</v>
      </c>
      <c r="D13" s="44">
        <v>270.25049366000098</v>
      </c>
      <c r="E13" s="131">
        <f>Table46441319[[#This Row],[Column2]]-Table46441319[[#This Row],[Column3]]</f>
        <v>-198.95957638000098</v>
      </c>
      <c r="F13" s="128"/>
      <c r="G13" s="242"/>
      <c r="H13" s="242"/>
      <c r="I13" s="130"/>
    </row>
    <row r="14" spans="1:9" s="3" customFormat="1" ht="14.5" customHeight="1">
      <c r="A14" s="667"/>
      <c r="B14" s="44" t="s">
        <v>224</v>
      </c>
      <c r="C14" s="44">
        <v>114.44561117000001</v>
      </c>
      <c r="D14" s="44">
        <v>257.58928261000102</v>
      </c>
      <c r="E14" s="131">
        <f>Table46441319[[#This Row],[Column2]]-Table46441319[[#This Row],[Column3]]</f>
        <v>-143.14367144000101</v>
      </c>
      <c r="F14" s="128"/>
      <c r="G14" s="242"/>
      <c r="H14" s="242"/>
      <c r="I14" s="130"/>
    </row>
    <row r="15" spans="1:9" s="3" customFormat="1" ht="14.5" customHeight="1">
      <c r="A15" s="667"/>
      <c r="B15" s="44" t="s">
        <v>225</v>
      </c>
      <c r="C15" s="44">
        <v>70.248508430000001</v>
      </c>
      <c r="D15" s="44">
        <v>302.55351797000003</v>
      </c>
      <c r="E15" s="131">
        <f>Table46441319[[#This Row],[Column2]]-Table46441319[[#This Row],[Column3]]</f>
        <v>-232.30500954000001</v>
      </c>
      <c r="F15" s="128"/>
      <c r="G15" s="242"/>
      <c r="H15" s="242"/>
      <c r="I15" s="130"/>
    </row>
    <row r="16" spans="1:9" ht="12.65" customHeight="1">
      <c r="A16" s="668"/>
      <c r="B16" s="44" t="s">
        <v>226</v>
      </c>
      <c r="C16" s="45">
        <v>38.493991080000001</v>
      </c>
      <c r="D16" s="45">
        <v>296.21997514999998</v>
      </c>
      <c r="E16" s="129">
        <f>Table46441319[[#This Row],[Column2]]-Table46441319[[#This Row],[Column3]]</f>
        <v>-257.72598406999998</v>
      </c>
      <c r="F16" s="128"/>
      <c r="G16" s="242"/>
      <c r="H16" s="242"/>
    </row>
    <row r="17" spans="1:5" ht="13">
      <c r="A17" s="127" t="s">
        <v>395</v>
      </c>
      <c r="B17" s="126"/>
      <c r="C17" s="125">
        <f>AVERAGE(C4:C16)</f>
        <v>87.506393751538468</v>
      </c>
      <c r="D17" s="124">
        <f>AVERAGE(D4:D16)</f>
        <v>333.21992248461578</v>
      </c>
      <c r="E17" s="241">
        <f>AVERAGE(E4:E16)</f>
        <v>-245.7135287330774</v>
      </c>
    </row>
    <row r="19" spans="1:5">
      <c r="D19" s="2"/>
    </row>
    <row r="37" spans="2:2">
      <c r="B37" s="13"/>
    </row>
  </sheetData>
  <mergeCells count="2">
    <mergeCell ref="A4:A10"/>
    <mergeCell ref="A11:A16"/>
  </mergeCells>
  <phoneticPr fontId="4" type="noConversion"/>
  <hyperlinks>
    <hyperlink ref="G1" location="'Table of Content'!A1" display="Table of Content" xr:uid="{289641C1-D14F-4150-91CF-0C3B84D94474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4C3A-EBDD-465D-903D-BA18853E4106}">
  <dimension ref="A1:J38"/>
  <sheetViews>
    <sheetView zoomScaleNormal="100" workbookViewId="0">
      <selection activeCell="H1" sqref="H1"/>
    </sheetView>
  </sheetViews>
  <sheetFormatPr defaultColWidth="9.1796875" defaultRowHeight="12.5"/>
  <cols>
    <col min="1" max="1" width="17.81640625" style="94" customWidth="1"/>
    <col min="2" max="2" width="21.81640625" style="1" bestFit="1" customWidth="1"/>
    <col min="3" max="3" width="16" style="1" bestFit="1" customWidth="1"/>
    <col min="4" max="4" width="18" style="1" customWidth="1"/>
    <col min="5" max="5" width="16" style="1" customWidth="1"/>
    <col min="6" max="6" width="14.453125" style="1" bestFit="1" customWidth="1"/>
    <col min="7" max="8" width="9.1796875" style="1"/>
    <col min="9" max="9" width="9.1796875" style="14"/>
    <col min="10" max="16384" width="9.1796875" style="1"/>
  </cols>
  <sheetData>
    <row r="1" spans="1:10" ht="13">
      <c r="A1" s="11" t="s">
        <v>1250</v>
      </c>
      <c r="B1" s="11"/>
      <c r="C1" s="11"/>
      <c r="D1" s="11"/>
      <c r="E1" s="11"/>
      <c r="H1" s="244" t="s">
        <v>239</v>
      </c>
    </row>
    <row r="2" spans="1:10" ht="13">
      <c r="A2" s="80"/>
      <c r="B2" s="3"/>
      <c r="C2" s="3"/>
      <c r="D2" s="3"/>
      <c r="E2" s="3"/>
    </row>
    <row r="3" spans="1:10" ht="13">
      <c r="A3" s="669" t="s">
        <v>1249</v>
      </c>
      <c r="B3" s="670"/>
      <c r="C3" s="670"/>
      <c r="D3" s="670"/>
      <c r="E3" s="670"/>
      <c r="F3" s="671"/>
      <c r="H3" s="14"/>
      <c r="J3" s="14"/>
    </row>
    <row r="4" spans="1:10" ht="14.5" customHeight="1">
      <c r="A4" s="267" t="s">
        <v>400</v>
      </c>
      <c r="B4" s="253" t="s">
        <v>298</v>
      </c>
      <c r="C4" s="253" t="s">
        <v>297</v>
      </c>
      <c r="D4" s="253" t="s">
        <v>585</v>
      </c>
      <c r="E4" s="253" t="s">
        <v>397</v>
      </c>
      <c r="F4" s="243" t="s">
        <v>399</v>
      </c>
    </row>
    <row r="5" spans="1:10">
      <c r="A5" s="68" t="s">
        <v>226</v>
      </c>
      <c r="B5" s="68">
        <v>5.6566200000000002E-3</v>
      </c>
      <c r="C5" s="68">
        <v>2.920207E-2</v>
      </c>
      <c r="D5" s="68">
        <v>3.4858690000000005E-2</v>
      </c>
      <c r="E5" s="68">
        <v>4.0993098100000003</v>
      </c>
      <c r="F5" s="550">
        <v>0</v>
      </c>
    </row>
    <row r="6" spans="1:10">
      <c r="A6" s="67" t="s">
        <v>227</v>
      </c>
      <c r="B6" s="67">
        <v>1.6751889999999998E-2</v>
      </c>
      <c r="C6" s="67">
        <v>5.5817499999999999E-2</v>
      </c>
      <c r="D6" s="67">
        <v>7.2569389999999998E-2</v>
      </c>
      <c r="E6" s="67">
        <v>3.70477897</v>
      </c>
      <c r="F6" s="551">
        <f>(Table505473[[#This Row],[Column2]]/E5)-1</f>
        <v>-9.624323563873316E-2</v>
      </c>
    </row>
    <row r="7" spans="1:10">
      <c r="A7" s="67" t="s">
        <v>228</v>
      </c>
      <c r="B7" s="67">
        <v>3.862413E-2</v>
      </c>
      <c r="C7" s="67">
        <v>0.12900972999999999</v>
      </c>
      <c r="D7" s="67">
        <v>0.16763386</v>
      </c>
      <c r="E7" s="67">
        <v>3.2764036700000001</v>
      </c>
      <c r="F7" s="551">
        <f>(Table505473[[#This Row],[Column2]]/E6)-1</f>
        <v>-0.11562776172852218</v>
      </c>
    </row>
    <row r="8" spans="1:10">
      <c r="A8" s="67" t="s">
        <v>851</v>
      </c>
      <c r="B8" s="67">
        <v>2.0000000000000001E-4</v>
      </c>
      <c r="C8" s="67">
        <v>9.4707699999999999E-3</v>
      </c>
      <c r="D8" s="67">
        <v>9.6707700000000004E-3</v>
      </c>
      <c r="E8" s="67">
        <v>2.93263556</v>
      </c>
      <c r="F8" s="551">
        <f>(Table505473[[#This Row],[Column2]]/E7)-1</f>
        <v>-0.104922391934691</v>
      </c>
      <c r="H8" s="13"/>
    </row>
    <row r="9" spans="1:10">
      <c r="A9" s="67" t="s">
        <v>230</v>
      </c>
      <c r="B9" s="67">
        <v>0</v>
      </c>
      <c r="C9" s="67">
        <v>3.82862E-3</v>
      </c>
      <c r="D9" s="67">
        <v>3.82862E-3</v>
      </c>
      <c r="E9" s="67">
        <v>8.31954919</v>
      </c>
      <c r="F9" s="551">
        <f>(Table505473[[#This Row],[Column2]]/E8)-1</f>
        <v>1.8368847815512406</v>
      </c>
    </row>
    <row r="10" spans="1:10">
      <c r="A10" s="67" t="s">
        <v>231</v>
      </c>
      <c r="B10" s="67">
        <v>5.4381200000000003E-3</v>
      </c>
      <c r="C10" s="67">
        <v>0.12339008999999999</v>
      </c>
      <c r="D10" s="67">
        <v>0.12882821</v>
      </c>
      <c r="E10" s="67">
        <v>5.0643020999999999</v>
      </c>
      <c r="F10" s="551">
        <f>(Table505473[[#This Row],[Column2]]/E9)-1</f>
        <v>-0.39127686075980761</v>
      </c>
    </row>
    <row r="11" spans="1:10">
      <c r="A11" s="67" t="s">
        <v>232</v>
      </c>
      <c r="B11" s="67">
        <v>4.9303400000000001E-3</v>
      </c>
      <c r="C11" s="67">
        <v>1.0135089999999999E-2</v>
      </c>
      <c r="D11" s="67">
        <v>1.5065429999999999E-2</v>
      </c>
      <c r="E11" s="67">
        <v>2.6336669700000002</v>
      </c>
      <c r="F11" s="551">
        <f>(Table505473[[#This Row],[Column2]]/E10)-1</f>
        <v>-0.47995460815815072</v>
      </c>
    </row>
    <row r="12" spans="1:10">
      <c r="A12" s="67" t="s">
        <v>221</v>
      </c>
      <c r="B12" s="67">
        <v>1.2E-4</v>
      </c>
      <c r="C12" s="67">
        <v>5.8673429999999999E-2</v>
      </c>
      <c r="D12" s="67">
        <v>5.8793430000000001E-2</v>
      </c>
      <c r="E12" s="67">
        <v>0.71648051000000001</v>
      </c>
      <c r="F12" s="551">
        <f>(Table505473[[#This Row],[Column2]]/E11)-1</f>
        <v>-0.72795326130395299</v>
      </c>
    </row>
    <row r="13" spans="1:10">
      <c r="A13" s="67" t="s">
        <v>222</v>
      </c>
      <c r="B13" s="67">
        <v>4.3293129999999999E-2</v>
      </c>
      <c r="C13" s="67">
        <v>8.8899710000000007E-2</v>
      </c>
      <c r="D13" s="67">
        <v>0.13219284000000001</v>
      </c>
      <c r="E13" s="67">
        <v>6.9466300999999993</v>
      </c>
      <c r="F13" s="551">
        <f>(Table505473[[#This Row],[Column2]]/E12)-1</f>
        <v>8.6954906700811705</v>
      </c>
    </row>
    <row r="14" spans="1:10">
      <c r="A14" s="67" t="s">
        <v>223</v>
      </c>
      <c r="B14" s="67">
        <v>0</v>
      </c>
      <c r="C14" s="67">
        <v>1.7545580000000002E-2</v>
      </c>
      <c r="D14" s="67">
        <v>1.7545580000000002E-2</v>
      </c>
      <c r="E14" s="67">
        <v>3.4778103700000003</v>
      </c>
      <c r="F14" s="551" t="s">
        <v>240</v>
      </c>
    </row>
    <row r="15" spans="1:10">
      <c r="A15" s="67" t="s">
        <v>224</v>
      </c>
      <c r="B15" s="67">
        <v>0</v>
      </c>
      <c r="C15" s="67">
        <v>0.14061356</v>
      </c>
      <c r="D15" s="67">
        <v>0.14061356</v>
      </c>
      <c r="E15" s="67">
        <v>5.41727779</v>
      </c>
      <c r="F15" s="551" t="s">
        <v>240</v>
      </c>
    </row>
    <row r="16" spans="1:10">
      <c r="A16" s="67" t="s">
        <v>225</v>
      </c>
      <c r="B16" s="67">
        <v>3.2327100000000002E-3</v>
      </c>
      <c r="C16" s="67">
        <v>0.13740242000000003</v>
      </c>
      <c r="D16" s="67">
        <v>0.14063513</v>
      </c>
      <c r="E16" s="67">
        <v>3.7540516800000003</v>
      </c>
      <c r="F16" s="551" t="s">
        <v>240</v>
      </c>
    </row>
    <row r="17" spans="1:10">
      <c r="A17" s="67" t="s">
        <v>226</v>
      </c>
      <c r="B17" s="67">
        <v>0</v>
      </c>
      <c r="C17" s="67">
        <v>9.3858199999999996E-3</v>
      </c>
      <c r="D17" s="67">
        <v>9.3858199999999996E-3</v>
      </c>
      <c r="E17" s="67">
        <v>3.8144595800000003</v>
      </c>
      <c r="F17" s="551">
        <f>(Table505473[[#This Row],[Column2]]/E16)-1</f>
        <v>1.6091387425971604E-2</v>
      </c>
      <c r="H17" s="15"/>
    </row>
    <row r="18" spans="1:10" ht="13">
      <c r="A18" s="322" t="s">
        <v>395</v>
      </c>
      <c r="B18" s="552">
        <f>AVERAGE(B5:B17)</f>
        <v>9.0959184615384617E-3</v>
      </c>
      <c r="C18" s="553">
        <f>AVERAGE(C5:C17)</f>
        <v>6.2567260769230762E-2</v>
      </c>
      <c r="D18" s="198">
        <f>Table505473[[#This Row],[Column3]]+Table505473[[#This Row],[Column4]]</f>
        <v>7.1663179230769231E-2</v>
      </c>
      <c r="E18" s="184">
        <f>AVERAGE(E5:E17)</f>
        <v>4.1659504846153848</v>
      </c>
      <c r="F18" s="476"/>
      <c r="H18" s="2"/>
    </row>
    <row r="19" spans="1:10">
      <c r="A19" s="284"/>
      <c r="B19" s="285"/>
      <c r="C19" s="2"/>
      <c r="D19" s="2"/>
      <c r="E19" s="15"/>
      <c r="F19" s="15"/>
    </row>
    <row r="20" spans="1:10" ht="13" customHeight="1">
      <c r="A20" s="95" t="s">
        <v>1271</v>
      </c>
      <c r="B20" s="95"/>
      <c r="C20" s="95"/>
      <c r="D20" s="95"/>
      <c r="E20" s="95"/>
      <c r="F20" s="2"/>
    </row>
    <row r="21" spans="1:10" ht="13" customHeight="1">
      <c r="A21" s="25" t="s">
        <v>398</v>
      </c>
      <c r="B21" s="25" t="s">
        <v>1248</v>
      </c>
      <c r="C21" s="157" t="s">
        <v>396</v>
      </c>
      <c r="D21" s="25" t="s">
        <v>545</v>
      </c>
      <c r="E21" s="25" t="s">
        <v>289</v>
      </c>
      <c r="F21" s="157" t="s">
        <v>396</v>
      </c>
      <c r="H21" s="13"/>
    </row>
    <row r="22" spans="1:10" ht="13" customHeight="1">
      <c r="A22" s="549" t="s">
        <v>254</v>
      </c>
      <c r="B22" s="549">
        <v>8.7858199999999997E-3</v>
      </c>
      <c r="C22" s="549">
        <f>(B22/$B$30)*100</f>
        <v>93.607377938208913</v>
      </c>
      <c r="D22" s="549" t="s">
        <v>235</v>
      </c>
      <c r="E22" s="549">
        <v>3.2758857099999998</v>
      </c>
      <c r="F22" s="549">
        <f>(E22/$E$30)*100</f>
        <v>85.880729400729422</v>
      </c>
      <c r="J22" s="13"/>
    </row>
    <row r="23" spans="1:10" ht="13" customHeight="1">
      <c r="A23" s="474" t="s">
        <v>235</v>
      </c>
      <c r="B23" s="474">
        <v>5.9999999999999995E-4</v>
      </c>
      <c r="C23" s="474">
        <f t="shared" ref="C23:C29" si="0">(B23/$B$30)*100</f>
        <v>6.3926220617910836</v>
      </c>
      <c r="D23" s="474" t="s">
        <v>246</v>
      </c>
      <c r="E23" s="474">
        <v>0.25642027000000001</v>
      </c>
      <c r="F23" s="474">
        <f t="shared" ref="F23:F29" si="1">(E23/$E$30)*100</f>
        <v>6.7223223794129181</v>
      </c>
      <c r="J23" s="13"/>
    </row>
    <row r="24" spans="1:10" ht="13" customHeight="1">
      <c r="A24" s="473" t="s">
        <v>533</v>
      </c>
      <c r="B24" s="473">
        <v>0</v>
      </c>
      <c r="C24" s="473">
        <f t="shared" si="0"/>
        <v>0</v>
      </c>
      <c r="D24" s="473" t="s">
        <v>446</v>
      </c>
      <c r="E24" s="473">
        <v>0.14296254999999999</v>
      </c>
      <c r="F24" s="473">
        <f t="shared" si="1"/>
        <v>3.7479109950353702</v>
      </c>
    </row>
    <row r="25" spans="1:10" ht="13" customHeight="1">
      <c r="A25" s="474" t="s">
        <v>246</v>
      </c>
      <c r="B25" s="474">
        <v>0</v>
      </c>
      <c r="C25" s="474">
        <f t="shared" si="0"/>
        <v>0</v>
      </c>
      <c r="D25" s="474" t="s">
        <v>533</v>
      </c>
      <c r="E25" s="474">
        <v>8.950377000000001E-2</v>
      </c>
      <c r="F25" s="474">
        <f t="shared" si="1"/>
        <v>2.3464338295596781</v>
      </c>
    </row>
    <row r="26" spans="1:10" ht="13" customHeight="1">
      <c r="A26" s="473" t="s">
        <v>446</v>
      </c>
      <c r="B26" s="473">
        <v>0</v>
      </c>
      <c r="C26" s="473">
        <f t="shared" si="0"/>
        <v>0</v>
      </c>
      <c r="D26" s="473" t="s">
        <v>499</v>
      </c>
      <c r="E26" s="473">
        <v>2.783706E-2</v>
      </c>
      <c r="F26" s="473">
        <f t="shared" si="1"/>
        <v>0.72977729652597345</v>
      </c>
    </row>
    <row r="27" spans="1:10" ht="13" customHeight="1">
      <c r="A27" s="474" t="s">
        <v>499</v>
      </c>
      <c r="B27" s="474">
        <v>0</v>
      </c>
      <c r="C27" s="474">
        <f t="shared" si="0"/>
        <v>0</v>
      </c>
      <c r="D27" s="474" t="s">
        <v>254</v>
      </c>
      <c r="E27" s="474">
        <v>1.3776770000000001E-2</v>
      </c>
      <c r="F27" s="474">
        <f t="shared" si="1"/>
        <v>0.36117226335899466</v>
      </c>
    </row>
    <row r="28" spans="1:10" ht="13" customHeight="1">
      <c r="A28" s="473" t="s">
        <v>537</v>
      </c>
      <c r="B28" s="473">
        <v>0</v>
      </c>
      <c r="C28" s="473">
        <f t="shared" si="0"/>
        <v>0</v>
      </c>
      <c r="D28" s="473" t="s">
        <v>463</v>
      </c>
      <c r="E28" s="473">
        <v>7.24845E-3</v>
      </c>
      <c r="F28" s="473">
        <f t="shared" si="1"/>
        <v>0.1900256077690565</v>
      </c>
    </row>
    <row r="29" spans="1:10" ht="13" customHeight="1">
      <c r="A29" s="474" t="s">
        <v>463</v>
      </c>
      <c r="B29" s="474">
        <v>0</v>
      </c>
      <c r="C29" s="474">
        <f t="shared" si="0"/>
        <v>0</v>
      </c>
      <c r="D29" s="474" t="s">
        <v>537</v>
      </c>
      <c r="E29" s="474">
        <v>8.25E-4</v>
      </c>
      <c r="F29" s="474">
        <f t="shared" si="1"/>
        <v>2.1628227608588266E-2</v>
      </c>
    </row>
    <row r="30" spans="1:10" s="3" customFormat="1" ht="13" customHeight="1">
      <c r="A30" s="554" t="s">
        <v>217</v>
      </c>
      <c r="B30" s="554">
        <f>SUM(B22:B29)</f>
        <v>9.3858199999999996E-3</v>
      </c>
      <c r="C30" s="554">
        <f>SUM(C22:C29)</f>
        <v>100</v>
      </c>
      <c r="D30" s="554">
        <f>SUM(D22:D29)</f>
        <v>0</v>
      </c>
      <c r="E30" s="554">
        <f>SUM(E22:E29)</f>
        <v>3.8144595799999998</v>
      </c>
      <c r="F30" s="554">
        <f>SUM(F22:F29)</f>
        <v>99.999999999999986</v>
      </c>
      <c r="I30" s="341"/>
    </row>
    <row r="32" spans="1:10">
      <c r="B32" s="13"/>
      <c r="E32" s="2"/>
    </row>
    <row r="33" spans="2:7">
      <c r="B33" s="13"/>
    </row>
    <row r="34" spans="2:7">
      <c r="D34" s="2"/>
    </row>
    <row r="38" spans="2:7">
      <c r="E38" s="14"/>
      <c r="G38" s="14"/>
    </row>
  </sheetData>
  <mergeCells count="1">
    <mergeCell ref="A3:F3"/>
  </mergeCells>
  <phoneticPr fontId="4" type="noConversion"/>
  <hyperlinks>
    <hyperlink ref="H1" location="'Table of Content'!A1" display="Table of Content" xr:uid="{8F3C2E84-057E-4CAD-8CA1-CD01052BC21F}"/>
  </hyperlinks>
  <pageMargins left="0.7" right="0.7" top="0.75" bottom="0.75" header="0.3" footer="0.3"/>
  <pageSetup scale="64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0080-6A66-4893-A797-7E21B2EA5CA6}">
  <dimension ref="A1:G8"/>
  <sheetViews>
    <sheetView zoomScaleNormal="100" workbookViewId="0">
      <selection activeCell="G1" sqref="G1"/>
    </sheetView>
  </sheetViews>
  <sheetFormatPr defaultColWidth="8.81640625" defaultRowHeight="12.5"/>
  <cols>
    <col min="1" max="1" width="10.54296875" style="39" customWidth="1"/>
    <col min="2" max="2" width="14" style="39" bestFit="1" customWidth="1"/>
    <col min="3" max="3" width="13.7265625" style="39" bestFit="1" customWidth="1"/>
    <col min="4" max="4" width="18.54296875" style="39" bestFit="1" customWidth="1"/>
    <col min="5" max="5" width="19.08984375" style="39" bestFit="1" customWidth="1"/>
    <col min="6" max="8" width="8.81640625" style="39"/>
    <col min="9" max="9" width="9.7265625" style="39" bestFit="1" customWidth="1"/>
    <col min="10" max="10" width="9.1796875" style="39" bestFit="1" customWidth="1"/>
    <col min="11" max="16384" width="8.81640625" style="39"/>
  </cols>
  <sheetData>
    <row r="1" spans="1:7" ht="13">
      <c r="A1" s="585" t="s">
        <v>578</v>
      </c>
      <c r="B1" s="586"/>
      <c r="C1" s="586"/>
      <c r="D1" s="586"/>
      <c r="G1" s="152" t="s">
        <v>239</v>
      </c>
    </row>
    <row r="2" spans="1:7" ht="13">
      <c r="A2" s="151" t="s">
        <v>220</v>
      </c>
      <c r="B2" s="150" t="s">
        <v>243</v>
      </c>
      <c r="C2" s="149" t="s">
        <v>219</v>
      </c>
      <c r="D2" s="149" t="s">
        <v>430</v>
      </c>
      <c r="E2" s="149" t="s">
        <v>431</v>
      </c>
    </row>
    <row r="3" spans="1:7">
      <c r="A3" s="54" t="s">
        <v>221</v>
      </c>
      <c r="B3" s="43">
        <v>11409.02748309</v>
      </c>
      <c r="C3" s="43">
        <v>11231.5412926101</v>
      </c>
      <c r="D3" s="43">
        <f>Table61813[[#This Row],[Column2]]</f>
        <v>11409.02748309</v>
      </c>
      <c r="E3" s="43">
        <f>Table61813[[#This Row],[Column3]]</f>
        <v>11231.5412926101</v>
      </c>
    </row>
    <row r="4" spans="1:7">
      <c r="A4" s="20" t="s">
        <v>222</v>
      </c>
      <c r="B4" s="44">
        <v>6612.19479356999</v>
      </c>
      <c r="C4" s="44">
        <v>11885.172795779801</v>
      </c>
      <c r="D4" s="44">
        <f>SUM(B3:B4)</f>
        <v>18021.222276659988</v>
      </c>
      <c r="E4" s="44">
        <f>SUM(C3:C4)</f>
        <v>23116.714088389901</v>
      </c>
    </row>
    <row r="5" spans="1:7">
      <c r="A5" s="20" t="s">
        <v>223</v>
      </c>
      <c r="B5" s="44">
        <v>13745.921012620001</v>
      </c>
      <c r="C5" s="44">
        <v>15584.3368209698</v>
      </c>
      <c r="D5" s="44">
        <f>SUM(B3:B5)</f>
        <v>31767.143289279989</v>
      </c>
      <c r="E5" s="44">
        <f>SUM(C3:C5)</f>
        <v>38701.050909359699</v>
      </c>
    </row>
    <row r="6" spans="1:7">
      <c r="A6" s="20" t="s">
        <v>224</v>
      </c>
      <c r="B6" s="44">
        <v>9876.8621107700001</v>
      </c>
      <c r="C6" s="44">
        <v>14213.585890419799</v>
      </c>
      <c r="D6" s="44">
        <f>SUM(B3:B6)</f>
        <v>41644.005400049988</v>
      </c>
      <c r="E6" s="44">
        <f>SUM(C3:C6)</f>
        <v>52914.636799779502</v>
      </c>
    </row>
    <row r="7" spans="1:7">
      <c r="A7" s="20" t="s">
        <v>225</v>
      </c>
      <c r="B7" s="44">
        <v>12725.521636950001</v>
      </c>
      <c r="C7" s="44">
        <v>15944.357468459699</v>
      </c>
      <c r="D7" s="44">
        <f>SUM(B3:B7)</f>
        <v>54369.527036999993</v>
      </c>
      <c r="E7" s="44">
        <f>SUM(C3:C7)</f>
        <v>68858.994268239199</v>
      </c>
    </row>
    <row r="8" spans="1:7">
      <c r="A8" s="50" t="s">
        <v>226</v>
      </c>
      <c r="B8" s="45">
        <v>12874.733938110001</v>
      </c>
      <c r="C8" s="45">
        <v>18325.575221009498</v>
      </c>
      <c r="D8" s="44">
        <f>SUM(B3:B8)</f>
        <v>67244.260975109995</v>
      </c>
      <c r="E8" s="44">
        <f>SUM(C3:C8)</f>
        <v>87184.569489248694</v>
      </c>
    </row>
  </sheetData>
  <mergeCells count="1">
    <mergeCell ref="A1:D1"/>
  </mergeCells>
  <phoneticPr fontId="4" type="noConversion"/>
  <hyperlinks>
    <hyperlink ref="G1" location="'Table of Content'!A1" display="Table of Content" xr:uid="{FA47B8D9-6062-4DB0-8EFF-95CCAF9FF1B2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5BE7-48A8-417A-8C30-5DF80576ADB7}">
  <dimension ref="A1:K17"/>
  <sheetViews>
    <sheetView zoomScaleNormal="100" workbookViewId="0">
      <selection activeCell="J1" sqref="J1:K1"/>
    </sheetView>
  </sheetViews>
  <sheetFormatPr defaultColWidth="8.81640625" defaultRowHeight="12.5"/>
  <cols>
    <col min="1" max="1" width="36.81640625" style="39" customWidth="1"/>
    <col min="2" max="2" width="7.6328125" style="39" bestFit="1" customWidth="1"/>
    <col min="3" max="3" width="8.453125" style="39" bestFit="1" customWidth="1"/>
    <col min="4" max="4" width="7.6328125" style="39" bestFit="1" customWidth="1"/>
    <col min="5" max="5" width="9" style="39" bestFit="1" customWidth="1"/>
    <col min="6" max="6" width="7.6328125" style="39" bestFit="1" customWidth="1"/>
    <col min="7" max="7" width="9" style="39" bestFit="1" customWidth="1"/>
    <col min="8" max="8" width="11.81640625" style="39" customWidth="1"/>
    <col min="9" max="9" width="8.81640625" style="39"/>
    <col min="10" max="10" width="8.81640625" style="39" customWidth="1"/>
    <col min="11" max="16384" width="8.81640625" style="39"/>
  </cols>
  <sheetData>
    <row r="1" spans="1:11" ht="13">
      <c r="A1" s="590" t="s">
        <v>436</v>
      </c>
      <c r="B1" s="590"/>
      <c r="C1" s="590"/>
      <c r="D1" s="590"/>
      <c r="E1" s="590"/>
      <c r="F1" s="590"/>
      <c r="G1" s="590"/>
      <c r="H1" s="590"/>
      <c r="J1" s="589" t="s">
        <v>239</v>
      </c>
      <c r="K1" s="589"/>
    </row>
    <row r="2" spans="1:11" ht="14.5" customHeight="1">
      <c r="A2" s="587" t="s">
        <v>435</v>
      </c>
      <c r="B2" s="591">
        <v>2025</v>
      </c>
      <c r="C2" s="592"/>
      <c r="D2" s="591">
        <v>2026</v>
      </c>
      <c r="E2" s="593"/>
      <c r="F2" s="593"/>
      <c r="G2" s="592"/>
      <c r="H2" s="587" t="s">
        <v>434</v>
      </c>
    </row>
    <row r="3" spans="1:11" ht="14.5" customHeight="1">
      <c r="A3" s="588"/>
      <c r="B3" s="157" t="s">
        <v>943</v>
      </c>
      <c r="C3" s="350" t="s">
        <v>433</v>
      </c>
      <c r="D3" s="157" t="s">
        <v>225</v>
      </c>
      <c r="E3" s="157" t="s">
        <v>432</v>
      </c>
      <c r="F3" s="157" t="s">
        <v>943</v>
      </c>
      <c r="G3" s="157" t="s">
        <v>432</v>
      </c>
      <c r="H3" s="588"/>
    </row>
    <row r="4" spans="1:11">
      <c r="A4" s="315" t="s">
        <v>861</v>
      </c>
      <c r="B4" s="43">
        <v>5695.2711766899902</v>
      </c>
      <c r="C4" s="156">
        <f>(B4/$B$13)*100</f>
        <v>47.576042628198309</v>
      </c>
      <c r="D4" s="43">
        <v>6745.9128726200506</v>
      </c>
      <c r="E4" s="156">
        <f>(D4/$D$13)*100</f>
        <v>53.010894681381757</v>
      </c>
      <c r="F4" s="43">
        <v>6729.1433252700199</v>
      </c>
      <c r="G4" s="156">
        <f>(F4/$F$13)*100</f>
        <v>52.266270958433815</v>
      </c>
      <c r="H4" s="155">
        <f>F4-D4</f>
        <v>-16.769547350030734</v>
      </c>
    </row>
    <row r="5" spans="1:11">
      <c r="A5" s="316" t="s">
        <v>862</v>
      </c>
      <c r="B5" s="44">
        <v>5890.0147076599997</v>
      </c>
      <c r="C5" s="154">
        <f t="shared" ref="C5:C12" si="0">(B5/$B$13)*100</f>
        <v>49.202853054524617</v>
      </c>
      <c r="D5" s="44">
        <v>5517.1918918500205</v>
      </c>
      <c r="E5" s="154">
        <f t="shared" ref="E5:E12" si="1">(D5/$D$13)*100</f>
        <v>43.3553299365756</v>
      </c>
      <c r="F5" s="44">
        <v>5544.0353697199998</v>
      </c>
      <c r="G5" s="154">
        <f t="shared" ref="G5:G12" si="2">(F5/$F$13)*100</f>
        <v>43.061358754057878</v>
      </c>
      <c r="H5" s="49">
        <f t="shared" ref="H5:H12" si="3">F5-D5</f>
        <v>26.843477869979324</v>
      </c>
    </row>
    <row r="6" spans="1:11">
      <c r="A6" s="316" t="s">
        <v>863</v>
      </c>
      <c r="B6" s="44">
        <v>326.32428742000002</v>
      </c>
      <c r="C6" s="154">
        <f t="shared" si="0"/>
        <v>2.7259840185403412</v>
      </c>
      <c r="D6" s="44">
        <v>397.78196391000097</v>
      </c>
      <c r="E6" s="154">
        <f t="shared" si="1"/>
        <v>3.1258597899436475</v>
      </c>
      <c r="F6" s="44">
        <v>540.92840077999904</v>
      </c>
      <c r="G6" s="154">
        <f t="shared" si="2"/>
        <v>4.2014724605594918</v>
      </c>
      <c r="H6" s="49">
        <f t="shared" si="3"/>
        <v>143.14643686999807</v>
      </c>
    </row>
    <row r="7" spans="1:11">
      <c r="A7" s="316" t="s">
        <v>864</v>
      </c>
      <c r="B7" s="44">
        <v>48.49594768</v>
      </c>
      <c r="C7" s="154">
        <f t="shared" si="0"/>
        <v>0.40511596419882717</v>
      </c>
      <c r="D7" s="44">
        <v>51.712800170000001</v>
      </c>
      <c r="E7" s="154">
        <f t="shared" si="1"/>
        <v>0.40637076927240218</v>
      </c>
      <c r="F7" s="44">
        <v>51.866469049999999</v>
      </c>
      <c r="G7" s="154">
        <f t="shared" si="2"/>
        <v>0.40285468654596424</v>
      </c>
      <c r="H7" s="49">
        <f t="shared" si="3"/>
        <v>0.1536688799999979</v>
      </c>
    </row>
    <row r="8" spans="1:11">
      <c r="A8" s="316" t="s">
        <v>865</v>
      </c>
      <c r="B8" s="44">
        <v>9.1535443699999988</v>
      </c>
      <c r="C8" s="154">
        <f t="shared" si="0"/>
        <v>7.6465088954609656E-2</v>
      </c>
      <c r="D8" s="44">
        <v>12.535166720000001</v>
      </c>
      <c r="E8" s="154">
        <f t="shared" si="1"/>
        <v>9.8504148416224027E-2</v>
      </c>
      <c r="F8" s="44">
        <v>8.5061769399999996</v>
      </c>
      <c r="G8" s="154">
        <f t="shared" si="2"/>
        <v>6.6068759019719869E-2</v>
      </c>
      <c r="H8" s="49">
        <f t="shared" si="3"/>
        <v>-4.0289897800000016</v>
      </c>
    </row>
    <row r="9" spans="1:11">
      <c r="A9" s="316" t="s">
        <v>866</v>
      </c>
      <c r="B9" s="44">
        <v>0.26429128000000002</v>
      </c>
      <c r="C9" s="154">
        <f t="shared" si="0"/>
        <v>2.2077848118987873E-3</v>
      </c>
      <c r="D9" s="44">
        <v>0.35881100999999999</v>
      </c>
      <c r="E9" s="154">
        <f t="shared" si="1"/>
        <v>2.8196173032164697E-3</v>
      </c>
      <c r="F9" s="44">
        <v>0.15019607000000001</v>
      </c>
      <c r="G9" s="154">
        <f t="shared" si="2"/>
        <v>1.1665955251736132E-3</v>
      </c>
      <c r="H9" s="49">
        <f t="shared" si="3"/>
        <v>-0.20861493999999997</v>
      </c>
    </row>
    <row r="10" spans="1:11">
      <c r="A10" s="316" t="s">
        <v>867</v>
      </c>
      <c r="B10" s="44">
        <v>0</v>
      </c>
      <c r="C10" s="154">
        <f t="shared" si="0"/>
        <v>0</v>
      </c>
      <c r="D10" s="44">
        <v>2.3191669999999998E-2</v>
      </c>
      <c r="E10" s="154">
        <f t="shared" si="1"/>
        <v>1.8224533863240791E-4</v>
      </c>
      <c r="F10" s="44">
        <v>0.10400028</v>
      </c>
      <c r="G10" s="154">
        <f t="shared" si="2"/>
        <v>8.0778585794423789E-4</v>
      </c>
      <c r="H10" s="49">
        <f t="shared" si="3"/>
        <v>8.0808610000000003E-2</v>
      </c>
    </row>
    <row r="11" spans="1:11">
      <c r="A11" s="316" t="s">
        <v>868</v>
      </c>
      <c r="B11" s="44">
        <v>4.3090000000000003E-3</v>
      </c>
      <c r="C11" s="154">
        <f t="shared" si="0"/>
        <v>3.5995681561918635E-5</v>
      </c>
      <c r="D11" s="44">
        <v>4.9389999999999998E-3</v>
      </c>
      <c r="E11" s="154">
        <f t="shared" si="1"/>
        <v>3.8811768514533998E-5</v>
      </c>
      <c r="F11" s="44">
        <v>0</v>
      </c>
      <c r="G11" s="154">
        <f t="shared" si="2"/>
        <v>0</v>
      </c>
      <c r="H11" s="49">
        <f t="shared" si="3"/>
        <v>-4.9389999999999998E-3</v>
      </c>
    </row>
    <row r="12" spans="1:11">
      <c r="A12" s="317" t="s">
        <v>869</v>
      </c>
      <c r="B12" s="45">
        <v>1.3521666200000002</v>
      </c>
      <c r="C12" s="299">
        <f t="shared" si="0"/>
        <v>1.1295465089852829E-2</v>
      </c>
      <c r="D12" s="45">
        <v>0</v>
      </c>
      <c r="E12" s="299">
        <f t="shared" si="1"/>
        <v>0</v>
      </c>
      <c r="F12" s="45">
        <v>0</v>
      </c>
      <c r="G12" s="299">
        <f t="shared" si="2"/>
        <v>0</v>
      </c>
      <c r="H12" s="293">
        <f t="shared" si="3"/>
        <v>0</v>
      </c>
    </row>
    <row r="13" spans="1:11" ht="13">
      <c r="A13" s="153" t="s">
        <v>312</v>
      </c>
      <c r="B13" s="300">
        <f t="shared" ref="B13:H13" si="4">SUM(B4:B12)</f>
        <v>11970.880430719988</v>
      </c>
      <c r="C13" s="301">
        <f t="shared" si="4"/>
        <v>100.00000000000001</v>
      </c>
      <c r="D13" s="300">
        <f t="shared" si="4"/>
        <v>12725.521636950072</v>
      </c>
      <c r="E13" s="301">
        <f t="shared" si="4"/>
        <v>100</v>
      </c>
      <c r="F13" s="300">
        <f t="shared" si="4"/>
        <v>12874.733938110021</v>
      </c>
      <c r="G13" s="301">
        <f t="shared" si="4"/>
        <v>99.999999999999986</v>
      </c>
      <c r="H13" s="399">
        <f t="shared" si="4"/>
        <v>149.21230115994666</v>
      </c>
    </row>
    <row r="17" spans="2:6">
      <c r="B17" s="4"/>
      <c r="C17" s="4"/>
      <c r="D17" s="4"/>
      <c r="E17" s="4"/>
      <c r="F17" s="4"/>
    </row>
  </sheetData>
  <mergeCells count="6">
    <mergeCell ref="H2:H3"/>
    <mergeCell ref="A2:A3"/>
    <mergeCell ref="J1:K1"/>
    <mergeCell ref="A1:H1"/>
    <mergeCell ref="B2:C2"/>
    <mergeCell ref="D2:G2"/>
  </mergeCells>
  <hyperlinks>
    <hyperlink ref="J1:K1" location="'Table of Content'!A1" display="Table of Content" xr:uid="{EECA98ED-E9F8-45AD-9FEA-8932E3FEFD25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605E-A196-4A6F-9C9E-15BE2A796205}">
  <dimension ref="A1:J11"/>
  <sheetViews>
    <sheetView zoomScaleNormal="100" workbookViewId="0">
      <selection activeCell="J1" sqref="J1"/>
    </sheetView>
  </sheetViews>
  <sheetFormatPr defaultColWidth="8.81640625" defaultRowHeight="12.5"/>
  <cols>
    <col min="1" max="1" width="43.26953125" style="19" customWidth="1"/>
    <col min="2" max="2" width="9.08984375" style="19" customWidth="1"/>
    <col min="3" max="3" width="11.90625" style="19" customWidth="1"/>
    <col min="4" max="4" width="9.6328125" style="19" customWidth="1"/>
    <col min="5" max="5" width="11.6328125" style="19" customWidth="1"/>
    <col min="6" max="6" width="10.81640625" style="19" customWidth="1"/>
    <col min="7" max="7" width="9" style="19" bestFit="1" customWidth="1"/>
    <col min="8" max="8" width="8.453125" style="19" customWidth="1"/>
    <col min="9" max="9" width="8.81640625" style="19"/>
    <col min="10" max="10" width="9.1796875" style="19" bestFit="1" customWidth="1"/>
    <col min="11" max="11" width="8.90625" style="19" bestFit="1" customWidth="1"/>
    <col min="12" max="12" width="9.1796875" style="19" bestFit="1" customWidth="1"/>
    <col min="13" max="13" width="8.90625" style="19" bestFit="1" customWidth="1"/>
    <col min="14" max="16384" width="8.81640625" style="19"/>
  </cols>
  <sheetData>
    <row r="1" spans="1:10" ht="13">
      <c r="A1" s="584" t="s">
        <v>437</v>
      </c>
      <c r="B1" s="584"/>
      <c r="C1" s="584"/>
      <c r="D1" s="584"/>
      <c r="E1" s="584"/>
      <c r="F1" s="584"/>
      <c r="G1" s="584"/>
      <c r="J1" s="158" t="s">
        <v>239</v>
      </c>
    </row>
    <row r="2" spans="1:10" ht="13">
      <c r="A2" s="594" t="s">
        <v>435</v>
      </c>
      <c r="B2" s="591">
        <v>2025</v>
      </c>
      <c r="C2" s="592"/>
      <c r="D2" s="591">
        <v>2026</v>
      </c>
      <c r="E2" s="593"/>
      <c r="F2" s="593"/>
      <c r="G2" s="592"/>
      <c r="H2" s="595" t="s">
        <v>434</v>
      </c>
    </row>
    <row r="3" spans="1:10" ht="13">
      <c r="A3" s="595"/>
      <c r="B3" s="157" t="s">
        <v>943</v>
      </c>
      <c r="C3" s="350" t="s">
        <v>433</v>
      </c>
      <c r="D3" s="157" t="s">
        <v>225</v>
      </c>
      <c r="E3" s="157" t="s">
        <v>432</v>
      </c>
      <c r="F3" s="157" t="s">
        <v>943</v>
      </c>
      <c r="G3" s="157" t="s">
        <v>432</v>
      </c>
      <c r="H3" s="596"/>
    </row>
    <row r="4" spans="1:10">
      <c r="A4" s="35" t="s">
        <v>861</v>
      </c>
      <c r="B4" s="17">
        <v>1099.3842265799999</v>
      </c>
      <c r="C4" s="315">
        <f>(B4/$B$11)*100</f>
        <v>36.374528638595308</v>
      </c>
      <c r="D4" s="17">
        <v>2092.37770224</v>
      </c>
      <c r="E4" s="315">
        <f>(D4/$D$11)*100</f>
        <v>60.159221494702983</v>
      </c>
      <c r="F4" s="17">
        <v>2355.1184790299903</v>
      </c>
      <c r="G4" s="315">
        <f>(F4/$F$11)*100</f>
        <v>61.633712955468965</v>
      </c>
      <c r="H4" s="43">
        <f>Table112015[[#This Row],[Column6]]-Table112015[[#This Row],[Column4]]</f>
        <v>262.74077678999038</v>
      </c>
    </row>
    <row r="5" spans="1:10">
      <c r="A5" s="35" t="s">
        <v>862</v>
      </c>
      <c r="B5" s="17">
        <v>1918.7771368199999</v>
      </c>
      <c r="C5" s="316">
        <f>(B5/$B$11)*100</f>
        <v>63.485187641322028</v>
      </c>
      <c r="D5" s="17">
        <v>1357.3532726400001</v>
      </c>
      <c r="E5" s="316">
        <f>(D5/$D$11)*100</f>
        <v>39.026087922792954</v>
      </c>
      <c r="F5" s="17">
        <v>1384.2629717900099</v>
      </c>
      <c r="G5" s="316">
        <f>(F5/$F$11)*100</f>
        <v>36.226316178084502</v>
      </c>
      <c r="H5" s="44">
        <f>Table112015[[#This Row],[Column6]]-Table112015[[#This Row],[Column4]]</f>
        <v>26.909699150009828</v>
      </c>
    </row>
    <row r="6" spans="1:10">
      <c r="A6" s="35" t="s">
        <v>863</v>
      </c>
      <c r="B6" s="17">
        <v>3.3552823599999999</v>
      </c>
      <c r="C6" s="316">
        <f>(B6/$B$11)*100</f>
        <v>0.11101379421647774</v>
      </c>
      <c r="D6" s="17">
        <v>27.030686890000002</v>
      </c>
      <c r="E6" s="316">
        <f>(D6/$D$11)*100</f>
        <v>0.77717568774920553</v>
      </c>
      <c r="F6" s="17">
        <v>80.319630419999996</v>
      </c>
      <c r="G6" s="316">
        <f>(F6/$F$11)*100</f>
        <v>2.1019736756660192</v>
      </c>
      <c r="H6" s="44">
        <f>Table112015[[#This Row],[Column6]]-Table112015[[#This Row],[Column4]]</f>
        <v>53.288943529999997</v>
      </c>
    </row>
    <row r="7" spans="1:10">
      <c r="A7" s="35" t="s">
        <v>864</v>
      </c>
      <c r="B7" s="17">
        <v>0.72887999999999997</v>
      </c>
      <c r="C7" s="316">
        <f>(B7/$B$11)*100</f>
        <v>2.4115923980986893E-2</v>
      </c>
      <c r="D7" s="17">
        <v>1.06681</v>
      </c>
      <c r="E7" s="316">
        <f>(D7/$D$11)*100</f>
        <v>3.0672501916866008E-2</v>
      </c>
      <c r="F7" s="17">
        <v>1.2801367299999999</v>
      </c>
      <c r="G7" s="316">
        <f>(F7/$F$11)*100</f>
        <v>3.3501320830818367E-2</v>
      </c>
      <c r="H7" s="44">
        <f>Table112015[[#This Row],[Column6]]-Table112015[[#This Row],[Column4]]</f>
        <v>0.21332672999999991</v>
      </c>
    </row>
    <row r="8" spans="1:10">
      <c r="A8" s="35" t="s">
        <v>866</v>
      </c>
      <c r="B8" s="17">
        <v>0.13509185999999998</v>
      </c>
      <c r="C8" s="316"/>
      <c r="D8" s="17">
        <v>0.23798296999999999</v>
      </c>
      <c r="E8" s="316"/>
      <c r="F8" s="17">
        <v>0.12904407000000001</v>
      </c>
      <c r="G8" s="316"/>
      <c r="H8" s="44">
        <f>Table112015[[#This Row],[Column6]]-Table112015[[#This Row],[Column4]]</f>
        <v>-0.10893889999999998</v>
      </c>
    </row>
    <row r="9" spans="1:10">
      <c r="A9" s="35" t="s">
        <v>865</v>
      </c>
      <c r="B9" s="17">
        <v>1.9632759999999999E-2</v>
      </c>
      <c r="C9" s="316"/>
      <c r="D9" s="17">
        <v>0</v>
      </c>
      <c r="E9" s="316"/>
      <c r="F9" s="17">
        <v>4.2750000000000003E-2</v>
      </c>
      <c r="G9" s="316"/>
      <c r="H9" s="44">
        <f>Table112015[[#This Row],[Column6]]-Table112015[[#This Row],[Column4]]</f>
        <v>4.2750000000000003E-2</v>
      </c>
    </row>
    <row r="10" spans="1:10">
      <c r="A10" s="376" t="s">
        <v>869</v>
      </c>
      <c r="B10" s="17">
        <v>1.0499999999999999E-3</v>
      </c>
      <c r="C10" s="316"/>
      <c r="D10" s="17">
        <v>0</v>
      </c>
      <c r="E10" s="316"/>
      <c r="F10" s="17">
        <v>0</v>
      </c>
      <c r="G10" s="316"/>
      <c r="H10" s="44">
        <f>Table112015[[#This Row],[Column6]]-Table112015[[#This Row],[Column4]]</f>
        <v>0</v>
      </c>
    </row>
    <row r="11" spans="1:10" ht="13">
      <c r="A11" s="215" t="s">
        <v>217</v>
      </c>
      <c r="B11" s="216">
        <f t="shared" ref="B11:G11" si="0">SUM(B4:B10)</f>
        <v>3022.4013003799996</v>
      </c>
      <c r="C11" s="216">
        <f t="shared" si="0"/>
        <v>99.994845998114798</v>
      </c>
      <c r="D11" s="216">
        <f t="shared" si="0"/>
        <v>3478.0664547399997</v>
      </c>
      <c r="E11" s="216">
        <f t="shared" si="0"/>
        <v>99.993157607162019</v>
      </c>
      <c r="F11" s="216">
        <f t="shared" si="0"/>
        <v>3821.1530120400002</v>
      </c>
      <c r="G11" s="216">
        <f t="shared" si="0"/>
        <v>99.995504130050307</v>
      </c>
      <c r="H11" s="216">
        <f>Table112015[[#This Row],[Column6]]-Table112015[[#This Row],[Column4]]</f>
        <v>343.08655730000055</v>
      </c>
    </row>
  </sheetData>
  <mergeCells count="5">
    <mergeCell ref="A2:A3"/>
    <mergeCell ref="A1:G1"/>
    <mergeCell ref="H2:H3"/>
    <mergeCell ref="B2:C2"/>
    <mergeCell ref="D2:G2"/>
  </mergeCells>
  <hyperlinks>
    <hyperlink ref="J1" location="'Table of Content'!A1" display="Table of Content" xr:uid="{DDA296DF-C951-40A8-B8B5-B69C6DD37DA1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E358-CA01-4EE5-91B6-EF4204979E7A}">
  <dimension ref="A1:M18"/>
  <sheetViews>
    <sheetView zoomScaleNormal="100" workbookViewId="0">
      <selection activeCell="J1" sqref="J1:K1"/>
    </sheetView>
  </sheetViews>
  <sheetFormatPr defaultColWidth="8.81640625" defaultRowHeight="12.5"/>
  <cols>
    <col min="1" max="1" width="47.1796875" style="19" customWidth="1"/>
    <col min="2" max="2" width="11.54296875" style="19" customWidth="1"/>
    <col min="3" max="3" width="12.7265625" style="19" customWidth="1"/>
    <col min="4" max="4" width="12.1796875" style="19" customWidth="1"/>
    <col min="5" max="5" width="13.1796875" style="19" customWidth="1"/>
    <col min="6" max="6" width="7.6328125" style="19" bestFit="1" customWidth="1"/>
    <col min="7" max="7" width="9" style="19" bestFit="1" customWidth="1"/>
    <col min="8" max="8" width="6.6328125" style="19" bestFit="1" customWidth="1"/>
    <col min="9" max="9" width="8.81640625" style="19" customWidth="1"/>
    <col min="10" max="10" width="9.1796875" style="19" bestFit="1" customWidth="1"/>
    <col min="11" max="11" width="8.90625" style="19" bestFit="1" customWidth="1"/>
    <col min="12" max="12" width="10.1796875" style="19" bestFit="1" customWidth="1"/>
    <col min="13" max="13" width="8.90625" style="19" bestFit="1" customWidth="1"/>
    <col min="14" max="14" width="9.1796875" style="19" bestFit="1" customWidth="1"/>
    <col min="15" max="16384" width="8.81640625" style="19"/>
  </cols>
  <sheetData>
    <row r="1" spans="1:13" ht="13">
      <c r="A1" s="598" t="s">
        <v>438</v>
      </c>
      <c r="B1" s="598"/>
      <c r="C1" s="598"/>
      <c r="D1" s="598"/>
      <c r="E1" s="598"/>
      <c r="F1" s="598"/>
      <c r="G1" s="598"/>
      <c r="J1" s="583" t="s">
        <v>239</v>
      </c>
      <c r="K1" s="583"/>
    </row>
    <row r="2" spans="1:13" ht="14.5" customHeight="1">
      <c r="A2" s="597" t="s">
        <v>435</v>
      </c>
      <c r="B2" s="591">
        <v>2025</v>
      </c>
      <c r="C2" s="592"/>
      <c r="D2" s="591">
        <v>2026</v>
      </c>
      <c r="E2" s="593"/>
      <c r="F2" s="593"/>
      <c r="G2" s="592"/>
      <c r="H2" s="594" t="s">
        <v>241</v>
      </c>
    </row>
    <row r="3" spans="1:13" ht="13">
      <c r="A3" s="595"/>
      <c r="B3" s="157" t="s">
        <v>943</v>
      </c>
      <c r="C3" s="350" t="s">
        <v>433</v>
      </c>
      <c r="D3" s="157" t="s">
        <v>225</v>
      </c>
      <c r="E3" s="157" t="s">
        <v>432</v>
      </c>
      <c r="F3" s="157" t="s">
        <v>943</v>
      </c>
      <c r="G3" s="157" t="s">
        <v>432</v>
      </c>
      <c r="H3" s="595"/>
    </row>
    <row r="4" spans="1:13">
      <c r="A4" s="35" t="s">
        <v>862</v>
      </c>
      <c r="B4" s="17">
        <v>8673.2180775801207</v>
      </c>
      <c r="C4" s="154">
        <f t="shared" ref="C4:C11" si="0">(B4/$B$14)*100</f>
        <v>76.741061389252621</v>
      </c>
      <c r="D4" s="17">
        <v>10448.8542480697</v>
      </c>
      <c r="E4" s="154">
        <f t="shared" ref="E4:E11" si="1">D4/$D$14*100</f>
        <v>65.533241265689654</v>
      </c>
      <c r="F4" s="17">
        <v>12691.46233271</v>
      </c>
      <c r="G4" s="154">
        <f t="shared" ref="G4:G11" si="2">(F4/$F$14)*100</f>
        <v>69.255464997135306</v>
      </c>
      <c r="H4" s="217">
        <f>((F4/D4)-1)*100</f>
        <v>21.462717647292241</v>
      </c>
      <c r="I4" s="33"/>
      <c r="J4" s="39"/>
    </row>
    <row r="5" spans="1:13">
      <c r="A5" s="35" t="s">
        <v>861</v>
      </c>
      <c r="B5" s="17">
        <v>2335.7774876399999</v>
      </c>
      <c r="C5" s="154">
        <f t="shared" si="0"/>
        <v>20.667074431573305</v>
      </c>
      <c r="D5" s="17">
        <v>4976.8840948199904</v>
      </c>
      <c r="E5" s="154">
        <f t="shared" si="1"/>
        <v>31.214077485812808</v>
      </c>
      <c r="F5" s="17">
        <v>5358.3931049896</v>
      </c>
      <c r="G5" s="154">
        <f>(F5/$F$14)*100</f>
        <v>29.239972226609297</v>
      </c>
      <c r="H5" s="217">
        <f>((F5/D5)-1)*100</f>
        <v>7.6656197512553925</v>
      </c>
      <c r="J5" s="33"/>
    </row>
    <row r="6" spans="1:13">
      <c r="A6" s="35" t="s">
        <v>863</v>
      </c>
      <c r="B6" s="17">
        <v>272.02637043999999</v>
      </c>
      <c r="C6" s="154">
        <f t="shared" si="0"/>
        <v>2.4069027443682156</v>
      </c>
      <c r="D6" s="17">
        <v>497.16179137000199</v>
      </c>
      <c r="E6" s="154">
        <f t="shared" si="1"/>
        <v>3.1181048991999947</v>
      </c>
      <c r="F6" s="17">
        <v>247.47147653999801</v>
      </c>
      <c r="G6" s="154">
        <f t="shared" si="2"/>
        <v>1.3504158726558342</v>
      </c>
      <c r="H6" s="217">
        <f t="shared" ref="H6:H11" si="3">((F6/D6)-1)*100</f>
        <v>-50.223150524489377</v>
      </c>
    </row>
    <row r="7" spans="1:13">
      <c r="A7" s="35" t="s">
        <v>866</v>
      </c>
      <c r="B7" s="17">
        <v>19.409535769999998</v>
      </c>
      <c r="C7" s="154">
        <f t="shared" si="0"/>
        <v>0.17173652994068911</v>
      </c>
      <c r="D7" s="17">
        <v>18.137145589999999</v>
      </c>
      <c r="E7" s="154">
        <f t="shared" si="1"/>
        <v>0.11375275313463062</v>
      </c>
      <c r="F7" s="17">
        <v>19.0911841600002</v>
      </c>
      <c r="G7" s="154">
        <f t="shared" si="2"/>
        <v>0.10417781668382702</v>
      </c>
      <c r="H7" s="217">
        <f t="shared" si="3"/>
        <v>5.2601362505807714</v>
      </c>
    </row>
    <row r="8" spans="1:13">
      <c r="A8" s="35" t="s">
        <v>867</v>
      </c>
      <c r="B8" s="17">
        <v>0.92548149000000002</v>
      </c>
      <c r="C8" s="154">
        <f t="shared" si="0"/>
        <v>8.1887058763455735E-3</v>
      </c>
      <c r="D8" s="17">
        <v>0.99446776999999997</v>
      </c>
      <c r="E8" s="154">
        <f t="shared" si="1"/>
        <v>6.237114113674413E-3</v>
      </c>
      <c r="F8" s="17">
        <v>7.8201155899999995</v>
      </c>
      <c r="G8" s="154">
        <f t="shared" si="2"/>
        <v>4.267323396776395E-2</v>
      </c>
      <c r="H8" s="217">
        <f t="shared" si="3"/>
        <v>686.36189386006947</v>
      </c>
    </row>
    <row r="9" spans="1:13">
      <c r="A9" s="35" t="s">
        <v>865</v>
      </c>
      <c r="B9" s="17">
        <v>0.26924995000000002</v>
      </c>
      <c r="C9" s="154">
        <f t="shared" si="0"/>
        <v>2.3823368393578047E-3</v>
      </c>
      <c r="D9" s="17">
        <v>1.7736158400000002</v>
      </c>
      <c r="E9" s="154">
        <f t="shared" si="1"/>
        <v>1.112378371789817E-2</v>
      </c>
      <c r="F9" s="17">
        <v>0.65080190999999998</v>
      </c>
      <c r="G9" s="154">
        <f t="shared" si="2"/>
        <v>3.5513314160740763E-3</v>
      </c>
      <c r="H9" s="217">
        <f t="shared" si="3"/>
        <v>-63.306489752594906</v>
      </c>
    </row>
    <row r="10" spans="1:13">
      <c r="A10" s="35" t="s">
        <v>864</v>
      </c>
      <c r="B10" s="17">
        <v>0.23225017000000001</v>
      </c>
      <c r="C10" s="154">
        <f t="shared" si="0"/>
        <v>2.0549609607656855E-3</v>
      </c>
      <c r="D10" s="17">
        <v>0.36671497999999997</v>
      </c>
      <c r="E10" s="154">
        <f t="shared" si="1"/>
        <v>2.2999671245794418E-3</v>
      </c>
      <c r="F10" s="17">
        <v>0.44769155999999999</v>
      </c>
      <c r="G10" s="154">
        <f t="shared" si="2"/>
        <v>2.4429877621889771E-3</v>
      </c>
      <c r="H10" s="217">
        <f t="shared" si="3"/>
        <v>22.08161226465306</v>
      </c>
    </row>
    <row r="11" spans="1:13" s="11" customFormat="1" ht="13">
      <c r="A11" s="35" t="s">
        <v>869</v>
      </c>
      <c r="B11" s="17">
        <v>5.9162569999999998E-2</v>
      </c>
      <c r="C11" s="154">
        <f t="shared" si="0"/>
        <v>5.2347333777437975E-4</v>
      </c>
      <c r="D11" s="17">
        <v>0.12503852000000001</v>
      </c>
      <c r="E11" s="154">
        <f t="shared" si="1"/>
        <v>7.8421799214765942E-4</v>
      </c>
      <c r="F11" s="17">
        <v>0.17939121</v>
      </c>
      <c r="G11" s="154">
        <f t="shared" si="2"/>
        <v>9.7891175494635831E-4</v>
      </c>
      <c r="H11" s="217">
        <f t="shared" si="3"/>
        <v>43.468756667945186</v>
      </c>
    </row>
    <row r="12" spans="1:13" s="11" customFormat="1" ht="13">
      <c r="A12" s="35" t="s">
        <v>868</v>
      </c>
      <c r="B12" s="17">
        <v>5.9029199999999999E-3</v>
      </c>
      <c r="C12" s="154"/>
      <c r="D12" s="17">
        <v>3.512378E-2</v>
      </c>
      <c r="E12" s="154"/>
      <c r="F12" s="17">
        <v>5.0152389999999998E-2</v>
      </c>
      <c r="G12" s="154"/>
      <c r="H12" s="217" t="s">
        <v>240</v>
      </c>
    </row>
    <row r="13" spans="1:13">
      <c r="A13" s="376" t="s">
        <v>870</v>
      </c>
      <c r="B13" s="17">
        <v>2.62188E-3</v>
      </c>
      <c r="C13" s="154">
        <f>(B13/$B$14)*100</f>
        <v>2.319852357400787E-5</v>
      </c>
      <c r="D13" s="17">
        <v>2.5227720000000002E-2</v>
      </c>
      <c r="E13" s="154">
        <f>D13/$D$14*100</f>
        <v>1.582234972459955E-4</v>
      </c>
      <c r="F13" s="17">
        <v>8.9699500000000008E-3</v>
      </c>
      <c r="G13" s="154">
        <f>(F13/$F$14)*100</f>
        <v>4.8947713192196473E-5</v>
      </c>
      <c r="H13" s="412" t="s">
        <v>240</v>
      </c>
    </row>
    <row r="14" spans="1:13" ht="13">
      <c r="A14" s="246" t="s">
        <v>217</v>
      </c>
      <c r="B14" s="162">
        <f t="shared" ref="B14:G14" si="4">SUM(B4:B13)</f>
        <v>11301.926140410122</v>
      </c>
      <c r="C14" s="161">
        <f t="shared" si="4"/>
        <v>99.999947770672648</v>
      </c>
      <c r="D14" s="162">
        <f t="shared" si="4"/>
        <v>15944.357468459695</v>
      </c>
      <c r="E14" s="161">
        <f t="shared" si="4"/>
        <v>99.999779710282638</v>
      </c>
      <c r="F14" s="162">
        <f>SUM(F4:F13)</f>
        <v>18325.575221009592</v>
      </c>
      <c r="G14" s="161">
        <f t="shared" si="4"/>
        <v>99.999726325698433</v>
      </c>
      <c r="H14" s="218">
        <f>((F14/D14)-1)*100</f>
        <v>14.934548207792631</v>
      </c>
    </row>
    <row r="15" spans="1:13">
      <c r="F15" s="46"/>
      <c r="G15" s="159"/>
    </row>
    <row r="16" spans="1:13">
      <c r="F16" s="33"/>
      <c r="G16" s="160"/>
      <c r="M16" s="33"/>
    </row>
    <row r="17" spans="6:7">
      <c r="F17" s="4"/>
      <c r="G17" s="159"/>
    </row>
    <row r="18" spans="6:7">
      <c r="F18" s="41"/>
    </row>
  </sheetData>
  <mergeCells count="6">
    <mergeCell ref="J1:K1"/>
    <mergeCell ref="A2:A3"/>
    <mergeCell ref="A1:G1"/>
    <mergeCell ref="H2:H3"/>
    <mergeCell ref="B2:C2"/>
    <mergeCell ref="D2:G2"/>
  </mergeCells>
  <conditionalFormatting sqref="I11:I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{6CE58FBA-F7AF-45D9-81F8-3639ACCED204}</x14:id>
        </ext>
      </extLst>
    </cfRule>
  </conditionalFormatting>
  <hyperlinks>
    <hyperlink ref="J1:K1" location="'Table of Content'!A1" display="Table of Content" xr:uid="{1D20BEC5-6D9C-415A-AD74-2EC8E050330C}"/>
  </hyperlink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CE58FBA-F7AF-45D9-81F8-3639ACCED2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I11:I12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2B36-5432-4662-A8F5-E9BD15A72AF7}">
  <dimension ref="A1:I26"/>
  <sheetViews>
    <sheetView zoomScaleNormal="100" workbookViewId="0">
      <selection activeCell="H1" sqref="H1:I1"/>
    </sheetView>
  </sheetViews>
  <sheetFormatPr defaultColWidth="8.7265625" defaultRowHeight="12.5"/>
  <cols>
    <col min="1" max="1" width="35.08984375" style="19" customWidth="1"/>
    <col min="2" max="2" width="11.6328125" style="19" customWidth="1"/>
    <col min="3" max="3" width="32.08984375" style="19" customWidth="1"/>
    <col min="4" max="4" width="14.26953125" style="17" customWidth="1"/>
    <col min="5" max="5" width="34.08984375" style="19" bestFit="1" customWidth="1"/>
    <col min="6" max="6" width="12.453125" style="34" bestFit="1" customWidth="1"/>
    <col min="7" max="7" width="8" style="19" customWidth="1"/>
    <col min="8" max="16384" width="8.7265625" style="19"/>
  </cols>
  <sheetData>
    <row r="1" spans="1:9" ht="14.5" customHeight="1">
      <c r="A1" s="163" t="s">
        <v>944</v>
      </c>
      <c r="H1" s="599" t="s">
        <v>239</v>
      </c>
      <c r="I1" s="599"/>
    </row>
    <row r="2" spans="1:9" ht="13">
      <c r="A2" s="325" t="s">
        <v>440</v>
      </c>
      <c r="B2" s="325" t="s">
        <v>296</v>
      </c>
      <c r="C2" s="324" t="s">
        <v>901</v>
      </c>
      <c r="D2" s="325" t="s">
        <v>296</v>
      </c>
      <c r="E2" s="326" t="s">
        <v>567</v>
      </c>
      <c r="F2" s="325" t="s">
        <v>296</v>
      </c>
    </row>
    <row r="3" spans="1:9" s="32" customFormat="1" ht="25">
      <c r="A3" s="428" t="s">
        <v>871</v>
      </c>
      <c r="B3" s="429">
        <v>4739.0615716100001</v>
      </c>
      <c r="C3" s="428" t="s">
        <v>872</v>
      </c>
      <c r="D3" s="429">
        <v>1996.8862059099902</v>
      </c>
      <c r="E3" s="428" t="s">
        <v>873</v>
      </c>
      <c r="F3" s="429">
        <v>386.71602063</v>
      </c>
    </row>
    <row r="4" spans="1:9" s="32" customFormat="1">
      <c r="A4" s="427" t="s">
        <v>874</v>
      </c>
      <c r="B4" s="430">
        <v>1390.6793929600001</v>
      </c>
      <c r="C4" s="427" t="s">
        <v>875</v>
      </c>
      <c r="D4" s="430">
        <v>1601.41566773</v>
      </c>
      <c r="E4" s="427" t="s">
        <v>876</v>
      </c>
      <c r="F4" s="430">
        <v>138.21386411</v>
      </c>
    </row>
    <row r="5" spans="1:9" s="426" customFormat="1" ht="25">
      <c r="A5" s="431" t="s">
        <v>877</v>
      </c>
      <c r="B5" s="432">
        <v>599.40236070000003</v>
      </c>
      <c r="C5" s="431" t="s">
        <v>878</v>
      </c>
      <c r="D5" s="432">
        <v>640.08462444000008</v>
      </c>
      <c r="E5" s="431" t="s">
        <v>879</v>
      </c>
      <c r="F5" s="432">
        <v>15.998516039999998</v>
      </c>
    </row>
    <row r="6" spans="1:9">
      <c r="A6" s="339"/>
      <c r="B6" s="339"/>
      <c r="C6" s="247" t="s">
        <v>881</v>
      </c>
      <c r="D6" s="44">
        <v>473.29443100999998</v>
      </c>
      <c r="E6" s="339"/>
      <c r="F6" s="339"/>
    </row>
    <row r="7" spans="1:9">
      <c r="A7" s="339"/>
      <c r="B7" s="20"/>
      <c r="C7" s="20" t="s">
        <v>882</v>
      </c>
      <c r="D7" s="44">
        <v>176.24757919000001</v>
      </c>
      <c r="E7" s="339"/>
      <c r="F7" s="20"/>
    </row>
    <row r="8" spans="1:9">
      <c r="A8" s="339"/>
      <c r="B8" s="20"/>
      <c r="C8" s="20" t="s">
        <v>883</v>
      </c>
      <c r="D8" s="44">
        <v>171.61391681999999</v>
      </c>
      <c r="E8" s="339"/>
      <c r="F8" s="20"/>
    </row>
    <row r="9" spans="1:9" ht="12.65" customHeight="1">
      <c r="A9" s="339"/>
      <c r="B9" s="20"/>
      <c r="C9" s="20" t="s">
        <v>887</v>
      </c>
      <c r="D9" s="44">
        <v>131.60139587</v>
      </c>
      <c r="E9" s="339"/>
      <c r="F9" s="20"/>
    </row>
    <row r="10" spans="1:9" ht="12.65" customHeight="1">
      <c r="A10" s="339"/>
      <c r="B10" s="20"/>
      <c r="C10" s="20" t="s">
        <v>884</v>
      </c>
      <c r="D10" s="44">
        <v>91.389674800000108</v>
      </c>
      <c r="E10" s="339"/>
      <c r="F10" s="20"/>
    </row>
    <row r="11" spans="1:9" ht="12.65" customHeight="1">
      <c r="A11" s="339"/>
      <c r="B11" s="20"/>
      <c r="C11" s="20" t="s">
        <v>885</v>
      </c>
      <c r="D11" s="44">
        <v>72.280303569999987</v>
      </c>
      <c r="E11" s="339"/>
      <c r="F11" s="20"/>
    </row>
    <row r="12" spans="1:9" ht="12.65" customHeight="1">
      <c r="A12" s="339"/>
      <c r="B12" s="20"/>
      <c r="C12" s="20" t="s">
        <v>886</v>
      </c>
      <c r="D12" s="44">
        <v>46.259202860000002</v>
      </c>
      <c r="E12" s="339"/>
      <c r="F12" s="20"/>
    </row>
    <row r="13" spans="1:9" ht="12.65" customHeight="1">
      <c r="A13" s="339"/>
      <c r="B13" s="20"/>
      <c r="C13" s="20" t="s">
        <v>889</v>
      </c>
      <c r="D13" s="44">
        <v>38.548620290000102</v>
      </c>
      <c r="E13" s="339"/>
      <c r="F13" s="20"/>
    </row>
    <row r="14" spans="1:9" ht="12.65" customHeight="1">
      <c r="A14" s="339"/>
      <c r="B14" s="20"/>
      <c r="C14" s="20" t="s">
        <v>891</v>
      </c>
      <c r="D14" s="44">
        <v>34.890485040000002</v>
      </c>
      <c r="E14" s="339"/>
      <c r="F14" s="20"/>
    </row>
    <row r="15" spans="1:9" ht="12.65" customHeight="1">
      <c r="A15" s="339"/>
      <c r="B15" s="20"/>
      <c r="C15" s="20" t="s">
        <v>888</v>
      </c>
      <c r="D15" s="44">
        <v>20.42576442</v>
      </c>
      <c r="E15" s="339"/>
      <c r="F15" s="20"/>
    </row>
    <row r="16" spans="1:9" ht="12.65" customHeight="1">
      <c r="A16" s="339"/>
      <c r="B16" s="20"/>
      <c r="C16" s="20" t="s">
        <v>892</v>
      </c>
      <c r="D16" s="44">
        <v>15.803799160000001</v>
      </c>
      <c r="E16" s="339"/>
      <c r="F16" s="20"/>
    </row>
    <row r="17" spans="1:6" ht="12.65" customHeight="1">
      <c r="A17" s="339"/>
      <c r="B17" s="20"/>
      <c r="C17" s="20" t="s">
        <v>894</v>
      </c>
      <c r="D17" s="44">
        <v>10.100422869999999</v>
      </c>
      <c r="E17" s="339"/>
      <c r="F17" s="20"/>
    </row>
    <row r="18" spans="1:6">
      <c r="A18" s="339"/>
      <c r="B18" s="20"/>
      <c r="C18" s="20" t="s">
        <v>890</v>
      </c>
      <c r="D18" s="44">
        <v>8.9421020500000008</v>
      </c>
      <c r="E18" s="339"/>
      <c r="F18" s="20"/>
    </row>
    <row r="19" spans="1:6">
      <c r="A19" s="339"/>
      <c r="B19" s="20"/>
      <c r="C19" s="20" t="s">
        <v>895</v>
      </c>
      <c r="D19" s="44">
        <v>5.4123619200000102</v>
      </c>
      <c r="E19" s="339"/>
      <c r="F19" s="20"/>
    </row>
    <row r="20" spans="1:6">
      <c r="A20" s="339"/>
      <c r="B20" s="20"/>
      <c r="C20" s="20" t="s">
        <v>896</v>
      </c>
      <c r="D20" s="44">
        <v>3.7901711300000001</v>
      </c>
      <c r="E20" s="339"/>
      <c r="F20" s="20"/>
    </row>
    <row r="21" spans="1:6">
      <c r="A21" s="339"/>
      <c r="B21" s="20"/>
      <c r="C21" s="20" t="s">
        <v>897</v>
      </c>
      <c r="D21" s="44">
        <v>3.4871888700000002</v>
      </c>
      <c r="E21" s="339"/>
      <c r="F21" s="20"/>
    </row>
    <row r="22" spans="1:6">
      <c r="A22" s="339"/>
      <c r="B22" s="20"/>
      <c r="C22" s="20" t="s">
        <v>893</v>
      </c>
      <c r="D22" s="44">
        <v>0.72660406999999994</v>
      </c>
      <c r="E22" s="339"/>
      <c r="F22" s="20"/>
    </row>
    <row r="23" spans="1:6">
      <c r="A23" s="339"/>
      <c r="B23" s="20"/>
      <c r="C23" s="20" t="s">
        <v>898</v>
      </c>
      <c r="D23" s="44">
        <v>0.50352386999999998</v>
      </c>
      <c r="E23" s="339"/>
      <c r="F23" s="20"/>
    </row>
    <row r="24" spans="1:6">
      <c r="A24" s="339"/>
      <c r="B24" s="20"/>
      <c r="C24" s="20" t="s">
        <v>899</v>
      </c>
      <c r="D24" s="44">
        <v>0.30652796999999998</v>
      </c>
      <c r="E24" s="339"/>
      <c r="F24" s="20"/>
    </row>
    <row r="25" spans="1:6">
      <c r="A25" s="339"/>
      <c r="B25" s="20"/>
      <c r="C25" s="20" t="s">
        <v>900</v>
      </c>
      <c r="D25" s="44">
        <v>2.4795859999999999E-2</v>
      </c>
      <c r="E25" s="339"/>
      <c r="F25" s="20"/>
    </row>
    <row r="26" spans="1:6" ht="13">
      <c r="A26" s="358" t="s">
        <v>217</v>
      </c>
      <c r="B26" s="359">
        <f>SUM(B3:B25)</f>
        <v>6729.1433252699999</v>
      </c>
      <c r="C26" s="50"/>
      <c r="D26" s="360">
        <f>SUBTOTAL(109,D3:D25)</f>
        <v>5544.0353697199907</v>
      </c>
      <c r="E26" s="358"/>
      <c r="F26" s="359">
        <f>SUBTOTAL(109,F2:F25)</f>
        <v>540.92840078000006</v>
      </c>
    </row>
  </sheetData>
  <mergeCells count="1">
    <mergeCell ref="H1:I1"/>
  </mergeCells>
  <hyperlinks>
    <hyperlink ref="H1:I1" location="'Table of Content'!A1" display="Table of Content" xr:uid="{9CDD18DA-0884-491D-AB9F-3C579B33D029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110F-8397-4D78-8072-1BE057AF41B4}">
  <dimension ref="A1:I26"/>
  <sheetViews>
    <sheetView zoomScaleNormal="100" workbookViewId="0">
      <selection activeCell="A8" sqref="A8"/>
    </sheetView>
  </sheetViews>
  <sheetFormatPr defaultColWidth="8.7265625" defaultRowHeight="12.5"/>
  <cols>
    <col min="1" max="1" width="37.54296875" style="19" customWidth="1"/>
    <col min="2" max="2" width="12.453125" style="39" customWidth="1"/>
    <col min="3" max="3" width="31.36328125" style="39" customWidth="1"/>
    <col min="4" max="4" width="12.453125" style="39" bestFit="1" customWidth="1"/>
    <col min="5" max="5" width="34" style="19" customWidth="1"/>
    <col min="6" max="6" width="12.453125" style="164" bestFit="1" customWidth="1"/>
    <col min="7" max="7" width="11" style="19" customWidth="1"/>
    <col min="8" max="16384" width="8.7265625" style="19"/>
  </cols>
  <sheetData>
    <row r="1" spans="1:9" ht="13">
      <c r="A1" s="11" t="s">
        <v>945</v>
      </c>
      <c r="H1" s="599" t="s">
        <v>239</v>
      </c>
      <c r="I1" s="599"/>
    </row>
    <row r="2" spans="1:9" ht="13">
      <c r="A2" s="329" t="s">
        <v>970</v>
      </c>
      <c r="B2" s="330" t="s">
        <v>296</v>
      </c>
      <c r="C2" s="327" t="s">
        <v>441</v>
      </c>
      <c r="D2" s="328" t="s">
        <v>296</v>
      </c>
      <c r="E2" s="329" t="s">
        <v>439</v>
      </c>
      <c r="F2" s="330" t="s">
        <v>296</v>
      </c>
    </row>
    <row r="3" spans="1:9" s="29" customFormat="1">
      <c r="A3" s="54" t="s">
        <v>878</v>
      </c>
      <c r="B3" s="43">
        <v>3056.5172643699898</v>
      </c>
      <c r="C3" s="54" t="s">
        <v>877</v>
      </c>
      <c r="D3" s="43">
        <v>4018.7940935895999</v>
      </c>
      <c r="E3" s="54" t="s">
        <v>873</v>
      </c>
      <c r="F3" s="43">
        <v>242.19314843999999</v>
      </c>
      <c r="G3" s="281"/>
    </row>
    <row r="4" spans="1:9" s="29" customFormat="1">
      <c r="A4" s="247" t="s">
        <v>882</v>
      </c>
      <c r="B4" s="44">
        <v>2110.5189176900099</v>
      </c>
      <c r="C4" s="247" t="s">
        <v>871</v>
      </c>
      <c r="D4" s="44">
        <v>1150.00523939</v>
      </c>
      <c r="E4" s="247" t="s">
        <v>876</v>
      </c>
      <c r="F4" s="44">
        <v>3.0397948599999998</v>
      </c>
      <c r="G4" s="281"/>
    </row>
    <row r="5" spans="1:9" s="436" customFormat="1">
      <c r="A5" s="438" t="s">
        <v>891</v>
      </c>
      <c r="B5" s="45">
        <v>1307.11671508001</v>
      </c>
      <c r="C5" s="438" t="s">
        <v>874</v>
      </c>
      <c r="D5" s="45">
        <v>160.42071362999999</v>
      </c>
      <c r="E5" s="438" t="s">
        <v>879</v>
      </c>
      <c r="F5" s="45">
        <v>2.2385332400000002</v>
      </c>
      <c r="G5" s="435"/>
    </row>
    <row r="6" spans="1:9">
      <c r="A6" s="438" t="s">
        <v>872</v>
      </c>
      <c r="B6" s="45">
        <v>1150.19233074</v>
      </c>
      <c r="C6" s="438" t="s">
        <v>902</v>
      </c>
      <c r="D6" s="45">
        <v>25.64299192</v>
      </c>
      <c r="E6" s="439" t="s">
        <v>217</v>
      </c>
      <c r="F6" s="33">
        <f>SUBTOTAL(109,Table19523521[Column2])</f>
        <v>247.47147654</v>
      </c>
      <c r="G6" s="413"/>
    </row>
    <row r="7" spans="1:9">
      <c r="A7" s="20" t="s">
        <v>887</v>
      </c>
      <c r="B7" s="44">
        <v>731.22894323000094</v>
      </c>
      <c r="C7" s="50" t="s">
        <v>880</v>
      </c>
      <c r="D7" s="45">
        <v>3.53006646</v>
      </c>
      <c r="E7" s="92"/>
      <c r="F7" s="92"/>
      <c r="G7" s="355"/>
    </row>
    <row r="8" spans="1:9" ht="13">
      <c r="A8" s="20" t="s">
        <v>883</v>
      </c>
      <c r="B8" s="44">
        <v>543.52970144000005</v>
      </c>
      <c r="C8" s="437" t="s">
        <v>217</v>
      </c>
      <c r="D8" s="362">
        <f>SUBTOTAL(109,D2:D7)</f>
        <v>5358.3931049896</v>
      </c>
      <c r="E8" s="92"/>
      <c r="F8" s="92"/>
    </row>
    <row r="9" spans="1:9">
      <c r="A9" s="20" t="s">
        <v>875</v>
      </c>
      <c r="B9" s="44">
        <v>500.00780586000002</v>
      </c>
      <c r="C9" s="105"/>
      <c r="D9" s="105"/>
      <c r="E9" s="92"/>
      <c r="F9" s="92"/>
    </row>
    <row r="10" spans="1:9">
      <c r="A10" s="20" t="s">
        <v>889</v>
      </c>
      <c r="B10" s="44">
        <v>499.199651939999</v>
      </c>
      <c r="C10" s="105"/>
      <c r="D10" s="105"/>
      <c r="E10" s="92"/>
      <c r="F10" s="92"/>
    </row>
    <row r="11" spans="1:9">
      <c r="A11" s="20" t="s">
        <v>884</v>
      </c>
      <c r="B11" s="44">
        <v>470.14568806999699</v>
      </c>
      <c r="C11" s="105"/>
      <c r="D11" s="105"/>
      <c r="E11" s="92"/>
      <c r="F11" s="92"/>
    </row>
    <row r="12" spans="1:9">
      <c r="A12" s="20" t="s">
        <v>897</v>
      </c>
      <c r="B12" s="44">
        <v>466.69163757999996</v>
      </c>
      <c r="C12" s="320"/>
      <c r="D12" s="320"/>
      <c r="E12" s="17"/>
      <c r="F12" s="17"/>
    </row>
    <row r="13" spans="1:9">
      <c r="A13" s="20" t="s">
        <v>881</v>
      </c>
      <c r="B13" s="44">
        <v>303.51017021000098</v>
      </c>
      <c r="C13" s="320"/>
      <c r="D13" s="320"/>
      <c r="E13" s="17"/>
      <c r="F13" s="17"/>
    </row>
    <row r="14" spans="1:9">
      <c r="A14" s="20" t="s">
        <v>886</v>
      </c>
      <c r="B14" s="44">
        <v>291.05414871000102</v>
      </c>
      <c r="C14" s="320"/>
      <c r="D14" s="320"/>
      <c r="E14" s="17"/>
      <c r="F14" s="17"/>
    </row>
    <row r="15" spans="1:9">
      <c r="A15" s="20" t="s">
        <v>898</v>
      </c>
      <c r="B15" s="44">
        <v>224.532630740001</v>
      </c>
      <c r="C15" s="320"/>
      <c r="D15" s="320"/>
      <c r="E15" s="17"/>
      <c r="F15" s="17"/>
    </row>
    <row r="16" spans="1:9">
      <c r="A16" s="20" t="s">
        <v>885</v>
      </c>
      <c r="B16" s="44">
        <v>171.89636639</v>
      </c>
      <c r="C16" s="320"/>
      <c r="D16" s="320"/>
      <c r="E16" s="17"/>
      <c r="F16" s="17"/>
    </row>
    <row r="17" spans="1:7">
      <c r="A17" s="20" t="s">
        <v>890</v>
      </c>
      <c r="B17" s="44">
        <v>154.87428717999899</v>
      </c>
      <c r="C17" s="320"/>
      <c r="D17" s="320"/>
      <c r="E17" s="17"/>
      <c r="F17" s="17"/>
    </row>
    <row r="18" spans="1:7">
      <c r="A18" s="20" t="s">
        <v>895</v>
      </c>
      <c r="B18" s="44">
        <v>154.72124912999999</v>
      </c>
      <c r="C18" s="320"/>
      <c r="D18" s="320"/>
      <c r="E18" s="17"/>
      <c r="F18" s="17"/>
    </row>
    <row r="19" spans="1:7">
      <c r="A19" s="20" t="s">
        <v>893</v>
      </c>
      <c r="B19" s="44">
        <v>152.87667101</v>
      </c>
      <c r="C19" s="320"/>
      <c r="D19" s="320"/>
      <c r="E19" s="17"/>
      <c r="F19" s="17"/>
    </row>
    <row r="20" spans="1:7">
      <c r="A20" s="20" t="s">
        <v>892</v>
      </c>
      <c r="B20" s="44">
        <v>102.41615607999999</v>
      </c>
      <c r="C20" s="320"/>
      <c r="D20" s="320"/>
      <c r="E20" s="17"/>
      <c r="F20" s="17"/>
      <c r="G20" s="39"/>
    </row>
    <row r="21" spans="1:7">
      <c r="A21" s="20" t="s">
        <v>896</v>
      </c>
      <c r="B21" s="44">
        <v>82.428717429999693</v>
      </c>
      <c r="C21" s="320"/>
      <c r="D21" s="320"/>
      <c r="E21" s="17"/>
      <c r="F21" s="17"/>
      <c r="G21" s="39"/>
    </row>
    <row r="22" spans="1:7">
      <c r="A22" s="20" t="s">
        <v>894</v>
      </c>
      <c r="B22" s="44">
        <v>76.666055850000205</v>
      </c>
      <c r="C22" s="320"/>
      <c r="D22" s="320"/>
      <c r="E22" s="17"/>
      <c r="F22" s="17"/>
      <c r="G22" s="39"/>
    </row>
    <row r="23" spans="1:7">
      <c r="A23" s="20" t="s">
        <v>888</v>
      </c>
      <c r="B23" s="44">
        <v>75.185902230000409</v>
      </c>
      <c r="C23" s="320"/>
      <c r="D23" s="320"/>
      <c r="E23" s="17"/>
      <c r="F23" s="17"/>
      <c r="G23" s="39"/>
    </row>
    <row r="24" spans="1:7">
      <c r="A24" s="20" t="s">
        <v>899</v>
      </c>
      <c r="B24" s="44">
        <v>64.070022870000003</v>
      </c>
      <c r="C24" s="320"/>
      <c r="D24" s="320"/>
      <c r="E24" s="17"/>
      <c r="F24" s="17"/>
      <c r="G24" s="39"/>
    </row>
    <row r="25" spans="1:7">
      <c r="A25" s="50" t="s">
        <v>900</v>
      </c>
      <c r="B25" s="45">
        <v>1.7048344600000001</v>
      </c>
      <c r="C25" s="320"/>
      <c r="D25" s="320"/>
      <c r="E25" s="17"/>
      <c r="F25" s="17"/>
      <c r="G25" s="39"/>
    </row>
    <row r="26" spans="1:7">
      <c r="A26" s="361"/>
      <c r="B26" s="24">
        <f>SUBTOTAL(109,Table18513414[Column2])</f>
        <v>12691.085868290007</v>
      </c>
      <c r="C26" s="34"/>
      <c r="D26" s="34"/>
      <c r="F26" s="273"/>
      <c r="G26" s="39"/>
    </row>
  </sheetData>
  <mergeCells count="1">
    <mergeCell ref="H1:I1"/>
  </mergeCells>
  <hyperlinks>
    <hyperlink ref="H1:I1" location="'Table of Content'!A1" display="Table of Content" xr:uid="{85267973-81EB-429E-BD65-A7D600BDA7DA}"/>
  </hyperlinks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3DB1762757CE4D91D2A549CA418627" ma:contentTypeVersion="7" ma:contentTypeDescription="Create a new document." ma:contentTypeScope="" ma:versionID="4dca390e305fb69c54b436fc968c59b4">
  <xsd:schema xmlns:xsd="http://www.w3.org/2001/XMLSchema" xmlns:xs="http://www.w3.org/2001/XMLSchema" xmlns:p="http://schemas.microsoft.com/office/2006/metadata/properties" xmlns:ns3="5bc2fc94-f9a0-4595-82d5-7e47052a2585" xmlns:ns4="1223179d-944a-4eef-83c4-7a5b53ea7f85" targetNamespace="http://schemas.microsoft.com/office/2006/metadata/properties" ma:root="true" ma:fieldsID="0e488ffd60343c42516fb590d6649c16" ns3:_="" ns4:_="">
    <xsd:import namespace="5bc2fc94-f9a0-4595-82d5-7e47052a2585"/>
    <xsd:import namespace="1223179d-944a-4eef-83c4-7a5b53ea7f8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2fc94-f9a0-4595-82d5-7e47052a25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3179d-944a-4eef-83c4-7a5b53ea7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1E69B1-8732-41D8-AA07-A6C84F33DA03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1223179d-944a-4eef-83c4-7a5b53ea7f85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5bc2fc94-f9a0-4595-82d5-7e47052a2585"/>
  </ds:schemaRefs>
</ds:datastoreItem>
</file>

<file path=customXml/itemProps2.xml><?xml version="1.0" encoding="utf-8"?>
<ds:datastoreItem xmlns:ds="http://schemas.openxmlformats.org/officeDocument/2006/customXml" ds:itemID="{E0C22DE0-FC13-44FC-87BB-08717ADE0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E91C01-729B-4128-A6E6-E89151981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c2fc94-f9a0-4595-82d5-7e47052a2585"/>
    <ds:schemaRef ds:uri="1223179d-944a-4eef-83c4-7a5b53ea7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Table of Content</vt:lpstr>
      <vt:lpstr>Tab 1 May 2026 revisions</vt:lpstr>
      <vt:lpstr> Tab 2 Cum Trade value 2025</vt:lpstr>
      <vt:lpstr>Tab 3 Cum Trade value 2026</vt:lpstr>
      <vt:lpstr>Tab4 Export by ISIC</vt:lpstr>
      <vt:lpstr>Tab5 Re-exports by ISIC</vt:lpstr>
      <vt:lpstr>Tab6 Imports by ISIC</vt:lpstr>
      <vt:lpstr>Tab7 Exports by top sectors </vt:lpstr>
      <vt:lpstr>Tab8 Imports by top sectors </vt:lpstr>
      <vt:lpstr>Tab9 Trade Balance</vt:lpstr>
      <vt:lpstr>Tab10 Trade balnce by prtnr</vt:lpstr>
      <vt:lpstr>Tab11 Trade Balnce by prdct</vt:lpstr>
      <vt:lpstr>Tab12 Exports by Partner</vt:lpstr>
      <vt:lpstr>Tab13 Imports by Partner</vt:lpstr>
      <vt:lpstr>Tab14 Exports by Product</vt:lpstr>
      <vt:lpstr>Tab15 Re-exports by Product</vt:lpstr>
      <vt:lpstr>Tab16 Imports by Product</vt:lpstr>
      <vt:lpstr>Tab17 Top5 exp prdcts by countr</vt:lpstr>
      <vt:lpstr> Tab18 Top5 re-X prdct by conty</vt:lpstr>
      <vt:lpstr>Tab19 Top5 imp prdcts by contry</vt:lpstr>
      <vt:lpstr>Tab20 Time Series Ex&amp;Im produc </vt:lpstr>
      <vt:lpstr>Tab21 Top 10 traded commodities</vt:lpstr>
      <vt:lpstr>Tab22 Exp by economic regio</vt:lpstr>
      <vt:lpstr>Tab23 Exports econ region&amp;p</vt:lpstr>
      <vt:lpstr>Tab24 Imp by economic regio</vt:lpstr>
      <vt:lpstr>Tab25 Imports econ region&amp;p</vt:lpstr>
      <vt:lpstr>Tab26 Exp by mode of trnspr</vt:lpstr>
      <vt:lpstr>Tab27 Cmodties by mode of t </vt:lpstr>
      <vt:lpstr>Tab28 Exports by NetWeight</vt:lpstr>
      <vt:lpstr>Tab29 Imp by mode of trnspr </vt:lpstr>
      <vt:lpstr>Tab30 Cmodties by mde of ta</vt:lpstr>
      <vt:lpstr>Tab31 Imports by NetWeight </vt:lpstr>
      <vt:lpstr>Tab32 Trade by Borderpost</vt:lpstr>
      <vt:lpstr>Tab33 Intra-Africa</vt:lpstr>
      <vt:lpstr>Tab34 Intra-SADC</vt:lpstr>
      <vt:lpstr>Tab35 Food items </vt:lpstr>
      <vt:lpstr>Tab36 Beverages</vt:lpstr>
      <vt:lpstr>Tab37 Commodity of the Mont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Ezekiel N. Kambonde</dc:creator>
  <cp:lastModifiedBy>Leonard Tukondjere</cp:lastModifiedBy>
  <cp:lastPrinted>2022-10-18T15:02:29Z</cp:lastPrinted>
  <dcterms:created xsi:type="dcterms:W3CDTF">2022-04-20T09:38:20Z</dcterms:created>
  <dcterms:modified xsi:type="dcterms:W3CDTF">2026-08-06T06:38:23Z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0x0101005E3DB1762757CE4D91D2A549CA418627</vt:lpwstr>
  </property>
</Properties>
</file>